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Mesa de Inversiones\Bottom-Up\2 Proceso de Inversión Renta Fija\Corporates - Emisiones\Crédito - BU\3. ESG\9. ESG Manager - MSCI\2. Reportes\Medición Huella de Carbono\Python\Inputs\"/>
    </mc:Choice>
  </mc:AlternateContent>
  <xr:revisionPtr revIDLastSave="0" documentId="13_ncr:1_{20C69898-5375-4822-A755-4BE9AD278BB3}" xr6:coauthVersionLast="47" xr6:coauthVersionMax="47" xr10:uidLastSave="{00000000-0000-0000-0000-000000000000}"/>
  <bookViews>
    <workbookView xWindow="-110" yWindow="-110" windowWidth="19420" windowHeight="10300" xr2:uid="{DF6FB145-34F1-4B0B-87AB-E11696122B1A}"/>
  </bookViews>
  <sheets>
    <sheet name="BD(MSCI)" sheetId="7" r:id="rId1"/>
    <sheet name="Comando" sheetId="1" state="hidden" r:id="rId2"/>
    <sheet name="Cartera Local - SMV" sheetId="33" r:id="rId3"/>
    <sheet name="Parametria" sheetId="9" r:id="rId4"/>
    <sheet name="Valorización de Instrumentos" sheetId="4" r:id="rId5"/>
    <sheet name="Cálculo Caja" sheetId="2" r:id="rId6"/>
    <sheet name="Proxies" sheetId="29" r:id="rId7"/>
    <sheet name="Perdieron Huella" sheetId="31" r:id="rId8"/>
    <sheet name="Tipo de Cambio" sheetId="3" r:id="rId9"/>
  </sheets>
  <externalReferences>
    <externalReference r:id="rId10"/>
    <externalReference r:id="rId11"/>
  </externalReferences>
  <definedNames>
    <definedName name="_xlnm._FilterDatabase" localSheetId="0" hidden="1">'BD(MSCI)'!$B$1:$X$1002</definedName>
    <definedName name="_xlnm._FilterDatabase" localSheetId="5" hidden="1">'Cálculo Caja'!$A$1:$D$1</definedName>
    <definedName name="_xlnm._FilterDatabase" localSheetId="3" hidden="1">Parametria!$C$8:$J$3263</definedName>
    <definedName name="_xlnm._FilterDatabase" localSheetId="4" hidden="1">'Valorización de Instrumentos'!$A$1:$B$1</definedName>
    <definedName name="_xlcn.WorksheetConnection_ReportedelaHuellaRegión2024.xlsmTabla_Consulta_desde_Cálculo_Caja1" hidden="1">Tabla_Consulta_desde_Cálculo_Caja[]</definedName>
    <definedName name="_xlcn.WorksheetConnection_ReportedelaHuellaRegión2024.xlsmTabla_Consulta_desde_Reporte_de_Valorización_de_Instrumentos1" hidden="1">Tabla_Consulta_desde_Reporte_de_Valorización_de_Instrumentos[]</definedName>
    <definedName name="_xlcn.WorksheetConnection_ValorizacióndeInstrumentosA3AM6011" hidden="1">'Valorización de Instrumentos'!$A$3:$AM$640</definedName>
    <definedName name="_xleta.SMALL" hidden="1" xlm="1">#NAME?</definedName>
    <definedName name="_xleta.SUM" hidden="1" xlm="1">#NAME?</definedName>
    <definedName name="CIQWBGuid" hidden="1">"9df4d70c-25b3-4b39-a5b9-7e60d259543a"</definedName>
    <definedName name="CIQWBInfo" hidden="1">"{ ""CIQVersion"":""9.51.3510.3078"" }"</definedName>
    <definedName name="Consulta_desde_Cálculo_Caja" localSheetId="5" hidden="1">'Cálculo Caja'!$A$3:$G$7</definedName>
    <definedName name="Consulta_desde_Reporte_de_Valorización_de_Instrumentos" localSheetId="4" hidden="1">'Valorización de Instrumentos'!$B$3:$Z$622</definedName>
    <definedName name="Consulta_desde_Tipo_de_Cambio" localSheetId="8" hidden="1">'Tipo de Cambio'!$A$3:$F$38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46210.6621180556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Valorización de Instrumentos!$A$3:$AM$601"/>
          <x15:modelTable id="Tabla_Consulta_desde_Reporte_de_Valorización_de_Instrumentos" name="Tabla_Consulta_desde_Reporte_de_Valorización_de_Instrumentos" connection="WorksheetConnection_Reporte de la Huella(Región) 2024.xlsm!Tabla_Consulta_desde_Reporte_de_Valorización_de_Instrumentos"/>
          <x15:modelTable id="Tabla_Consulta_desde_Cálculo_Caja" name="Tabla_Consulta_desde_Cálculo_Caja" connection="WorksheetConnection_Reporte de la Huella(Región) 2024.xlsm!Tabla_Consulta_desde_Cálculo_Caj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3" i="4" l="1"/>
  <c r="G104" i="4"/>
  <c r="G105" i="4"/>
  <c r="G106" i="4"/>
  <c r="G107" i="4"/>
  <c r="G108" i="4"/>
  <c r="G109" i="4"/>
  <c r="G110" i="4"/>
  <c r="G111" i="4"/>
  <c r="G112" i="4"/>
  <c r="G308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B4" i="4"/>
  <c r="AC4" i="4" s="1"/>
  <c r="AB5" i="4"/>
  <c r="AB6" i="4"/>
  <c r="AB7" i="4"/>
  <c r="AB8" i="4"/>
  <c r="AC8" i="4" s="1"/>
  <c r="AB9" i="4"/>
  <c r="AB10" i="4"/>
  <c r="AC10" i="4" s="1"/>
  <c r="AB11" i="4"/>
  <c r="AC11" i="4" s="1"/>
  <c r="AB12" i="4"/>
  <c r="AC12" i="4" s="1"/>
  <c r="AB13" i="4"/>
  <c r="AC13" i="4" s="1"/>
  <c r="AB14" i="4"/>
  <c r="AC14" i="4" s="1"/>
  <c r="AB15" i="4"/>
  <c r="AC15" i="4" s="1"/>
  <c r="AB16" i="4"/>
  <c r="AB17" i="4"/>
  <c r="AC17" i="4" s="1"/>
  <c r="AB18" i="4"/>
  <c r="AB19" i="4"/>
  <c r="AC19" i="4" s="1"/>
  <c r="AB20" i="4"/>
  <c r="AB21" i="4"/>
  <c r="AB22" i="4"/>
  <c r="AC22" i="4" s="1"/>
  <c r="AB23" i="4"/>
  <c r="AC23" i="4" s="1"/>
  <c r="AB24" i="4"/>
  <c r="AC24" i="4" s="1"/>
  <c r="AB25" i="4"/>
  <c r="AC25" i="4" s="1"/>
  <c r="AB26" i="4"/>
  <c r="AC26" i="4" s="1"/>
  <c r="AB27" i="4"/>
  <c r="AB28" i="4"/>
  <c r="AC28" i="4" s="1"/>
  <c r="AB29" i="4"/>
  <c r="AB30" i="4"/>
  <c r="AB31" i="4"/>
  <c r="AC31" i="4" s="1"/>
  <c r="AB32" i="4"/>
  <c r="AC32" i="4" s="1"/>
  <c r="AB33" i="4"/>
  <c r="AB34" i="4"/>
  <c r="AC34" i="4" s="1"/>
  <c r="AB35" i="4"/>
  <c r="AC35" i="4" s="1"/>
  <c r="AB36" i="4"/>
  <c r="AC36" i="4" s="1"/>
  <c r="AB37" i="4"/>
  <c r="AC37" i="4" s="1"/>
  <c r="AB38" i="4"/>
  <c r="AC38" i="4" s="1"/>
  <c r="AB39" i="4"/>
  <c r="AB40" i="4"/>
  <c r="AB41" i="4"/>
  <c r="AC41" i="4" s="1"/>
  <c r="AB42" i="4"/>
  <c r="AB43" i="4"/>
  <c r="AC43" i="4" s="1"/>
  <c r="AB44" i="4"/>
  <c r="AB45" i="4"/>
  <c r="AB46" i="4"/>
  <c r="AC46" i="4" s="1"/>
  <c r="AB47" i="4"/>
  <c r="AC47" i="4" s="1"/>
  <c r="AB48" i="4"/>
  <c r="AC48" i="4" s="1"/>
  <c r="AB49" i="4"/>
  <c r="AC49" i="4" s="1"/>
  <c r="AB50" i="4"/>
  <c r="AC50" i="4" s="1"/>
  <c r="AB51" i="4"/>
  <c r="AB52" i="4"/>
  <c r="AC52" i="4" s="1"/>
  <c r="AB53" i="4"/>
  <c r="AC53" i="4" s="1"/>
  <c r="AB54" i="4"/>
  <c r="AC54" i="4" s="1"/>
  <c r="AB55" i="4"/>
  <c r="AB56" i="4"/>
  <c r="AC56" i="4" s="1"/>
  <c r="AB57" i="4"/>
  <c r="AB58" i="4"/>
  <c r="AC58" i="4" s="1"/>
  <c r="AB59" i="4"/>
  <c r="AC59" i="4" s="1"/>
  <c r="AB60" i="4"/>
  <c r="AC60" i="4" s="1"/>
  <c r="AB61" i="4"/>
  <c r="AC61" i="4" s="1"/>
  <c r="AB62" i="4"/>
  <c r="AC62" i="4" s="1"/>
  <c r="AB63" i="4"/>
  <c r="AB64" i="4"/>
  <c r="AB65" i="4"/>
  <c r="AB66" i="4"/>
  <c r="AC66" i="4" s="1"/>
  <c r="AB67" i="4"/>
  <c r="AC67" i="4" s="1"/>
  <c r="AB68" i="4"/>
  <c r="AB69" i="4"/>
  <c r="AB70" i="4"/>
  <c r="AC70" i="4" s="1"/>
  <c r="AB71" i="4"/>
  <c r="AC71" i="4" s="1"/>
  <c r="AB72" i="4"/>
  <c r="AB73" i="4"/>
  <c r="AC73" i="4" s="1"/>
  <c r="AB74" i="4"/>
  <c r="AC74" i="4" s="1"/>
  <c r="AB75" i="4"/>
  <c r="AB76" i="4"/>
  <c r="AB77" i="4"/>
  <c r="AB78" i="4"/>
  <c r="AB79" i="4"/>
  <c r="AC79" i="4" s="1"/>
  <c r="AB80" i="4"/>
  <c r="AC80" i="4" s="1"/>
  <c r="AB81" i="4"/>
  <c r="AB82" i="4"/>
  <c r="AC82" i="4" s="1"/>
  <c r="AB83" i="4"/>
  <c r="AC83" i="4" s="1"/>
  <c r="AB84" i="4"/>
  <c r="AC84" i="4" s="1"/>
  <c r="AB85" i="4"/>
  <c r="AC85" i="4" s="1"/>
  <c r="AB86" i="4"/>
  <c r="AC86" i="4" s="1"/>
  <c r="AB87" i="4"/>
  <c r="AB88" i="4"/>
  <c r="AB89" i="4"/>
  <c r="AC89" i="4" s="1"/>
  <c r="AB90" i="4"/>
  <c r="AB91" i="4"/>
  <c r="AC91" i="4" s="1"/>
  <c r="AB92" i="4"/>
  <c r="AB93" i="4"/>
  <c r="AB94" i="4"/>
  <c r="AC94" i="4" s="1"/>
  <c r="AB95" i="4"/>
  <c r="AC95" i="4" s="1"/>
  <c r="AB96" i="4"/>
  <c r="AC96" i="4" s="1"/>
  <c r="AB97" i="4"/>
  <c r="AC97" i="4" s="1"/>
  <c r="AB98" i="4"/>
  <c r="AC98" i="4" s="1"/>
  <c r="AB99" i="4"/>
  <c r="AB100" i="4"/>
  <c r="AB101" i="4"/>
  <c r="AB102" i="4"/>
  <c r="AC102" i="4" s="1"/>
  <c r="AB103" i="4"/>
  <c r="AB104" i="4"/>
  <c r="AC104" i="4" s="1"/>
  <c r="AB105" i="4"/>
  <c r="AB106" i="4"/>
  <c r="AC106" i="4" s="1"/>
  <c r="AB107" i="4"/>
  <c r="AC107" i="4" s="1"/>
  <c r="AB108" i="4"/>
  <c r="AC108" i="4" s="1"/>
  <c r="AB109" i="4"/>
  <c r="AC109" i="4" s="1"/>
  <c r="AB110" i="4"/>
  <c r="AC110" i="4" s="1"/>
  <c r="AB111" i="4"/>
  <c r="AB112" i="4"/>
  <c r="AB113" i="4"/>
  <c r="AC113" i="4" s="1"/>
  <c r="AB114" i="4"/>
  <c r="AC114" i="4" s="1"/>
  <c r="AB115" i="4"/>
  <c r="AB116" i="4"/>
  <c r="AB117" i="4"/>
  <c r="AB118" i="4"/>
  <c r="AC118" i="4" s="1"/>
  <c r="AB119" i="4"/>
  <c r="AC119" i="4" s="1"/>
  <c r="AB120" i="4"/>
  <c r="AC120" i="4" s="1"/>
  <c r="AB121" i="4"/>
  <c r="AC121" i="4" s="1"/>
  <c r="AB122" i="4"/>
  <c r="AC122" i="4" s="1"/>
  <c r="AB123" i="4"/>
  <c r="AB124" i="4"/>
  <c r="AC124" i="4" s="1"/>
  <c r="AB125" i="4"/>
  <c r="AB126" i="4"/>
  <c r="AC126" i="4" s="1"/>
  <c r="AB127" i="4"/>
  <c r="AB128" i="4"/>
  <c r="AB129" i="4"/>
  <c r="AB130" i="4"/>
  <c r="AC130" i="4" s="1"/>
  <c r="AB131" i="4"/>
  <c r="AC131" i="4" s="1"/>
  <c r="AB132" i="4"/>
  <c r="AC132" i="4" s="1"/>
  <c r="AB133" i="4"/>
  <c r="AC133" i="4" s="1"/>
  <c r="AB134" i="4"/>
  <c r="AC134" i="4" s="1"/>
  <c r="AB135" i="4"/>
  <c r="AB136" i="4"/>
  <c r="AB137" i="4"/>
  <c r="AB138" i="4"/>
  <c r="AC138" i="4" s="1"/>
  <c r="AB139" i="4"/>
  <c r="AC139" i="4" s="1"/>
  <c r="AB140" i="4"/>
  <c r="AC140" i="4" s="1"/>
  <c r="AB141" i="4"/>
  <c r="AB142" i="4"/>
  <c r="AC142" i="4" s="1"/>
  <c r="AB143" i="4"/>
  <c r="AC143" i="4" s="1"/>
  <c r="AB144" i="4"/>
  <c r="AC144" i="4" s="1"/>
  <c r="AB145" i="4"/>
  <c r="AC145" i="4" s="1"/>
  <c r="AB146" i="4"/>
  <c r="AC146" i="4" s="1"/>
  <c r="AB147" i="4"/>
  <c r="AB148" i="4"/>
  <c r="AB149" i="4"/>
  <c r="AC149" i="4" s="1"/>
  <c r="AB150" i="4"/>
  <c r="AC150" i="4" s="1"/>
  <c r="AB151" i="4"/>
  <c r="AC151" i="4" s="1"/>
  <c r="AB152" i="4"/>
  <c r="AB153" i="4"/>
  <c r="AB154" i="4"/>
  <c r="AC154" i="4" s="1"/>
  <c r="AB155" i="4"/>
  <c r="AC155" i="4" s="1"/>
  <c r="AB156" i="4"/>
  <c r="AB157" i="4"/>
  <c r="AC157" i="4" s="1"/>
  <c r="AB158" i="4"/>
  <c r="AC158" i="4" s="1"/>
  <c r="AB159" i="4"/>
  <c r="AC159" i="4" s="1"/>
  <c r="AB160" i="4"/>
  <c r="AC160" i="4" s="1"/>
  <c r="AB161" i="4"/>
  <c r="AB162" i="4"/>
  <c r="AB163" i="4"/>
  <c r="AB164" i="4"/>
  <c r="AC164" i="4" s="1"/>
  <c r="AB165" i="4"/>
  <c r="AB166" i="4"/>
  <c r="AC166" i="4" s="1"/>
  <c r="AB167" i="4"/>
  <c r="AC167" i="4" s="1"/>
  <c r="AB168" i="4"/>
  <c r="AC168" i="4" s="1"/>
  <c r="AB169" i="4"/>
  <c r="AC169" i="4" s="1"/>
  <c r="AB170" i="4"/>
  <c r="AC170" i="4" s="1"/>
  <c r="AB171" i="4"/>
  <c r="AB172" i="4"/>
  <c r="AC172" i="4" s="1"/>
  <c r="AB173" i="4"/>
  <c r="AB174" i="4"/>
  <c r="AC174" i="4" s="1"/>
  <c r="AB175" i="4"/>
  <c r="AB176" i="4"/>
  <c r="AC176" i="4" s="1"/>
  <c r="AB177" i="4"/>
  <c r="AB178" i="4"/>
  <c r="AC178" i="4" s="1"/>
  <c r="AB179" i="4"/>
  <c r="AC179" i="4" s="1"/>
  <c r="AB180" i="4"/>
  <c r="AB181" i="4"/>
  <c r="AC181" i="4" s="1"/>
  <c r="AB182" i="4"/>
  <c r="AC182" i="4" s="1"/>
  <c r="AB183" i="4"/>
  <c r="AB184" i="4"/>
  <c r="AC184" i="4" s="1"/>
  <c r="AB185" i="4"/>
  <c r="AC185" i="4" s="1"/>
  <c r="AB186" i="4"/>
  <c r="AC186" i="4" s="1"/>
  <c r="AB187" i="4"/>
  <c r="AC187" i="4" s="1"/>
  <c r="AB188" i="4"/>
  <c r="AB189" i="4"/>
  <c r="AB190" i="4"/>
  <c r="AC190" i="4" s="1"/>
  <c r="AB191" i="4"/>
  <c r="AC191" i="4" s="1"/>
  <c r="AB192" i="4"/>
  <c r="AC192" i="4" s="1"/>
  <c r="AB193" i="4"/>
  <c r="AC193" i="4" s="1"/>
  <c r="AB194" i="4"/>
  <c r="AC194" i="4" s="1"/>
  <c r="AB195" i="4"/>
  <c r="AC195" i="4" s="1"/>
  <c r="AB196" i="4"/>
  <c r="AB197" i="4"/>
  <c r="AC197" i="4" s="1"/>
  <c r="AB198" i="4"/>
  <c r="AC198" i="4" s="1"/>
  <c r="AB199" i="4"/>
  <c r="AC199" i="4" s="1"/>
  <c r="AB200" i="4"/>
  <c r="AB201" i="4"/>
  <c r="AB202" i="4"/>
  <c r="AC202" i="4" s="1"/>
  <c r="AB203" i="4"/>
  <c r="AC203" i="4" s="1"/>
  <c r="AB204" i="4"/>
  <c r="AC204" i="4" s="1"/>
  <c r="AB205" i="4"/>
  <c r="AC205" i="4" s="1"/>
  <c r="AB206" i="4"/>
  <c r="AC206" i="4" s="1"/>
  <c r="AB207" i="4"/>
  <c r="AB208" i="4"/>
  <c r="AC208" i="4" s="1"/>
  <c r="AB209" i="4"/>
  <c r="AB210" i="4"/>
  <c r="AC210" i="4" s="1"/>
  <c r="AB211" i="4"/>
  <c r="AC211" i="4" s="1"/>
  <c r="AB212" i="4"/>
  <c r="AB213" i="4"/>
  <c r="AB214" i="4"/>
  <c r="AC214" i="4" s="1"/>
  <c r="AB215" i="4"/>
  <c r="AC215" i="4" s="1"/>
  <c r="AB216" i="4"/>
  <c r="AC216" i="4" s="1"/>
  <c r="AB217" i="4"/>
  <c r="AC217" i="4" s="1"/>
  <c r="AB218" i="4"/>
  <c r="AC218" i="4" s="1"/>
  <c r="AB219" i="4"/>
  <c r="AB220" i="4"/>
  <c r="AB221" i="4"/>
  <c r="AB222" i="4"/>
  <c r="AC222" i="4" s="1"/>
  <c r="AB223" i="4"/>
  <c r="AC223" i="4" s="1"/>
  <c r="AB224" i="4"/>
  <c r="AC224" i="4" s="1"/>
  <c r="AB225" i="4"/>
  <c r="AB226" i="4"/>
  <c r="AC226" i="4" s="1"/>
  <c r="AB227" i="4"/>
  <c r="AC227" i="4" s="1"/>
  <c r="AB228" i="4"/>
  <c r="AC228" i="4" s="1"/>
  <c r="AB229" i="4"/>
  <c r="AC229" i="4" s="1"/>
  <c r="AB230" i="4"/>
  <c r="AC230" i="4" s="1"/>
  <c r="AB231" i="4"/>
  <c r="AB232" i="4"/>
  <c r="AC232" i="4" s="1"/>
  <c r="AB233" i="4"/>
  <c r="AB234" i="4"/>
  <c r="AC234" i="4" s="1"/>
  <c r="AB235" i="4"/>
  <c r="AB236" i="4"/>
  <c r="AB237" i="4"/>
  <c r="AB238" i="4"/>
  <c r="AC238" i="4" s="1"/>
  <c r="AB239" i="4"/>
  <c r="AC239" i="4" s="1"/>
  <c r="AB240" i="4"/>
  <c r="AC240" i="4" s="1"/>
  <c r="AB241" i="4"/>
  <c r="AC241" i="4" s="1"/>
  <c r="AB242" i="4"/>
  <c r="AC242" i="4" s="1"/>
  <c r="AB243" i="4"/>
  <c r="AB244" i="4"/>
  <c r="AB245" i="4"/>
  <c r="AC245" i="4" s="1"/>
  <c r="AB246" i="4"/>
  <c r="AC246" i="4" s="1"/>
  <c r="AB247" i="4"/>
  <c r="AB248" i="4"/>
  <c r="AC248" i="4" s="1"/>
  <c r="AB249" i="4"/>
  <c r="AB250" i="4"/>
  <c r="AC250" i="4" s="1"/>
  <c r="AB251" i="4"/>
  <c r="AC251" i="4" s="1"/>
  <c r="AB252" i="4"/>
  <c r="AC252" i="4" s="1"/>
  <c r="AB253" i="4"/>
  <c r="AC253" i="4" s="1"/>
  <c r="AB254" i="4"/>
  <c r="AC254" i="4" s="1"/>
  <c r="AB255" i="4"/>
  <c r="AB256" i="4"/>
  <c r="AB257" i="4"/>
  <c r="AC257" i="4" s="1"/>
  <c r="AB258" i="4"/>
  <c r="AC258" i="4" s="1"/>
  <c r="AB259" i="4"/>
  <c r="AC259" i="4" s="1"/>
  <c r="AB260" i="4"/>
  <c r="AB261" i="4"/>
  <c r="AB262" i="4"/>
  <c r="AC262" i="4" s="1"/>
  <c r="AB263" i="4"/>
  <c r="AC263" i="4" s="1"/>
  <c r="AB264" i="4"/>
  <c r="AC264" i="4" s="1"/>
  <c r="AB265" i="4"/>
  <c r="AC265" i="4" s="1"/>
  <c r="AB266" i="4"/>
  <c r="AC266" i="4" s="1"/>
  <c r="AB267" i="4"/>
  <c r="AC267" i="4" s="1"/>
  <c r="AB268" i="4"/>
  <c r="AB269" i="4"/>
  <c r="AC269" i="4" s="1"/>
  <c r="AB270" i="4"/>
  <c r="AC270" i="4" s="1"/>
  <c r="AB271" i="4"/>
  <c r="AC271" i="4" s="1"/>
  <c r="AB272" i="4"/>
  <c r="AB273" i="4"/>
  <c r="AB274" i="4"/>
  <c r="AC274" i="4" s="1"/>
  <c r="AB275" i="4"/>
  <c r="AC275" i="4" s="1"/>
  <c r="AB276" i="4"/>
  <c r="AC276" i="4" s="1"/>
  <c r="AB277" i="4"/>
  <c r="AC277" i="4" s="1"/>
  <c r="AB278" i="4"/>
  <c r="AC278" i="4" s="1"/>
  <c r="AB279" i="4"/>
  <c r="AB280" i="4"/>
  <c r="AB281" i="4"/>
  <c r="AB282" i="4"/>
  <c r="AB283" i="4"/>
  <c r="AC283" i="4" s="1"/>
  <c r="AB284" i="4"/>
  <c r="AB285" i="4"/>
  <c r="AB286" i="4"/>
  <c r="AC286" i="4" s="1"/>
  <c r="AB287" i="4"/>
  <c r="AC287" i="4" s="1"/>
  <c r="AB288" i="4"/>
  <c r="AC288" i="4" s="1"/>
  <c r="AB289" i="4"/>
  <c r="AC289" i="4" s="1"/>
  <c r="AB290" i="4"/>
  <c r="AC290" i="4" s="1"/>
  <c r="AB291" i="4"/>
  <c r="AB292" i="4"/>
  <c r="AB293" i="4"/>
  <c r="AB294" i="4"/>
  <c r="AB295" i="4"/>
  <c r="AC295" i="4" s="1"/>
  <c r="AB296" i="4"/>
  <c r="AC296" i="4" s="1"/>
  <c r="AB297" i="4"/>
  <c r="AB298" i="4"/>
  <c r="AC298" i="4" s="1"/>
  <c r="AB299" i="4"/>
  <c r="AC299" i="4" s="1"/>
  <c r="AB300" i="4"/>
  <c r="AC300" i="4" s="1"/>
  <c r="AB301" i="4"/>
  <c r="AC301" i="4" s="1"/>
  <c r="AB302" i="4"/>
  <c r="AC302" i="4" s="1"/>
  <c r="AB303" i="4"/>
  <c r="AC303" i="4" s="1"/>
  <c r="AB304" i="4"/>
  <c r="AC304" i="4" s="1"/>
  <c r="AB305" i="4"/>
  <c r="AB306" i="4"/>
  <c r="AC306" i="4" s="1"/>
  <c r="AB307" i="4"/>
  <c r="AB308" i="4"/>
  <c r="AB309" i="4"/>
  <c r="AB310" i="4"/>
  <c r="AC310" i="4" s="1"/>
  <c r="AB311" i="4"/>
  <c r="AC311" i="4" s="1"/>
  <c r="AB312" i="4"/>
  <c r="AC312" i="4" s="1"/>
  <c r="AB313" i="4"/>
  <c r="AC313" i="4" s="1"/>
  <c r="AB314" i="4"/>
  <c r="AC314" i="4" s="1"/>
  <c r="AB315" i="4"/>
  <c r="AB316" i="4"/>
  <c r="AC316" i="4" s="1"/>
  <c r="AB317" i="4"/>
  <c r="AB318" i="4"/>
  <c r="AB319" i="4"/>
  <c r="AC319" i="4" s="1"/>
  <c r="AB320" i="4"/>
  <c r="AC320" i="4" s="1"/>
  <c r="AB321" i="4"/>
  <c r="AB322" i="4"/>
  <c r="AC322" i="4" s="1"/>
  <c r="AB323" i="4"/>
  <c r="AC323" i="4" s="1"/>
  <c r="AB324" i="4"/>
  <c r="AC324" i="4" s="1"/>
  <c r="AB325" i="4"/>
  <c r="AC325" i="4" s="1"/>
  <c r="AB326" i="4"/>
  <c r="AC326" i="4" s="1"/>
  <c r="AB327" i="4"/>
  <c r="AB328" i="4"/>
  <c r="AB329" i="4"/>
  <c r="AC329" i="4" s="1"/>
  <c r="AB330" i="4"/>
  <c r="AB331" i="4"/>
  <c r="AC331" i="4" s="1"/>
  <c r="AB332" i="4"/>
  <c r="AC332" i="4" s="1"/>
  <c r="AB333" i="4"/>
  <c r="AB334" i="4"/>
  <c r="AC334" i="4" s="1"/>
  <c r="AB335" i="4"/>
  <c r="AC335" i="4" s="1"/>
  <c r="AB336" i="4"/>
  <c r="AC336" i="4" s="1"/>
  <c r="AB337" i="4"/>
  <c r="AC337" i="4" s="1"/>
  <c r="AB338" i="4"/>
  <c r="AC338" i="4" s="1"/>
  <c r="AB339" i="4"/>
  <c r="AB340" i="4"/>
  <c r="AB341" i="4"/>
  <c r="AC341" i="4" s="1"/>
  <c r="AB342" i="4"/>
  <c r="AC342" i="4" s="1"/>
  <c r="AB343" i="4"/>
  <c r="AC343" i="4" s="1"/>
  <c r="AB344" i="4"/>
  <c r="AB345" i="4"/>
  <c r="AB346" i="4"/>
  <c r="AC346" i="4" s="1"/>
  <c r="AB347" i="4"/>
  <c r="AC347" i="4" s="1"/>
  <c r="AB348" i="4"/>
  <c r="AC348" i="4" s="1"/>
  <c r="AB349" i="4"/>
  <c r="AC349" i="4" s="1"/>
  <c r="AB350" i="4"/>
  <c r="AC350" i="4" s="1"/>
  <c r="AB351" i="4"/>
  <c r="AB352" i="4"/>
  <c r="AC352" i="4" s="1"/>
  <c r="AB353" i="4"/>
  <c r="AB354" i="4"/>
  <c r="AC354" i="4" s="1"/>
  <c r="AB355" i="4"/>
  <c r="AC355" i="4" s="1"/>
  <c r="AB356" i="4"/>
  <c r="AC356" i="4" s="1"/>
  <c r="AB357" i="4"/>
  <c r="AB358" i="4"/>
  <c r="AC358" i="4" s="1"/>
  <c r="AB359" i="4"/>
  <c r="AC359" i="4" s="1"/>
  <c r="AB360" i="4"/>
  <c r="AC360" i="4" s="1"/>
  <c r="AB361" i="4"/>
  <c r="AC361" i="4" s="1"/>
  <c r="AB362" i="4"/>
  <c r="AC362" i="4" s="1"/>
  <c r="AB363" i="4"/>
  <c r="AB364" i="4"/>
  <c r="AC364" i="4" s="1"/>
  <c r="AB365" i="4"/>
  <c r="AB366" i="4"/>
  <c r="AB367" i="4"/>
  <c r="AC367" i="4" s="1"/>
  <c r="AB368" i="4"/>
  <c r="AC368" i="4" s="1"/>
  <c r="AB369" i="4"/>
  <c r="AB370" i="4"/>
  <c r="AC370" i="4" s="1"/>
  <c r="AB371" i="4"/>
  <c r="AC371" i="4" s="1"/>
  <c r="AB372" i="4"/>
  <c r="AC372" i="4" s="1"/>
  <c r="AB373" i="4"/>
  <c r="AC373" i="4" s="1"/>
  <c r="AB374" i="4"/>
  <c r="AC374" i="4" s="1"/>
  <c r="AB375" i="4"/>
  <c r="AB376" i="4"/>
  <c r="AB377" i="4"/>
  <c r="AB378" i="4"/>
  <c r="AC378" i="4" s="1"/>
  <c r="AB379" i="4"/>
  <c r="AB380" i="4"/>
  <c r="AC380" i="4" s="1"/>
  <c r="AB381" i="4"/>
  <c r="AB382" i="4"/>
  <c r="AC382" i="4" s="1"/>
  <c r="AB383" i="4"/>
  <c r="AC383" i="4" s="1"/>
  <c r="AB384" i="4"/>
  <c r="AC384" i="4" s="1"/>
  <c r="AB385" i="4"/>
  <c r="AC385" i="4" s="1"/>
  <c r="AB386" i="4"/>
  <c r="AC386" i="4" s="1"/>
  <c r="AB387" i="4"/>
  <c r="AB388" i="4"/>
  <c r="AB389" i="4"/>
  <c r="AC389" i="4" s="1"/>
  <c r="AB390" i="4"/>
  <c r="AB391" i="4"/>
  <c r="AC391" i="4" s="1"/>
  <c r="AB392" i="4"/>
  <c r="AC392" i="4" s="1"/>
  <c r="AB393" i="4"/>
  <c r="AB394" i="4"/>
  <c r="AC394" i="4" s="1"/>
  <c r="AB395" i="4"/>
  <c r="AC395" i="4" s="1"/>
  <c r="AB396" i="4"/>
  <c r="AB397" i="4"/>
  <c r="AC397" i="4" s="1"/>
  <c r="AB398" i="4"/>
  <c r="AC398" i="4" s="1"/>
  <c r="AB399" i="4"/>
  <c r="AB400" i="4"/>
  <c r="AB401" i="4"/>
  <c r="AC401" i="4" s="1"/>
  <c r="AB402" i="4"/>
  <c r="AC402" i="4" s="1"/>
  <c r="AB403" i="4"/>
  <c r="AC403" i="4" s="1"/>
  <c r="AB404" i="4"/>
  <c r="AC404" i="4" s="1"/>
  <c r="AB405" i="4"/>
  <c r="AB406" i="4"/>
  <c r="AC406" i="4" s="1"/>
  <c r="AB407" i="4"/>
  <c r="AC407" i="4" s="1"/>
  <c r="AB408" i="4"/>
  <c r="AC408" i="4" s="1"/>
  <c r="AB409" i="4"/>
  <c r="AC409" i="4" s="1"/>
  <c r="AB410" i="4"/>
  <c r="AC410" i="4" s="1"/>
  <c r="AB411" i="4"/>
  <c r="AB412" i="4"/>
  <c r="AB413" i="4"/>
  <c r="AC413" i="4" s="1"/>
  <c r="AB414" i="4"/>
  <c r="AC414" i="4" s="1"/>
  <c r="AB415" i="4"/>
  <c r="AC415" i="4" s="1"/>
  <c r="AB416" i="4"/>
  <c r="AB417" i="4"/>
  <c r="AB418" i="4"/>
  <c r="AC418" i="4" s="1"/>
  <c r="AB419" i="4"/>
  <c r="AC419" i="4" s="1"/>
  <c r="AB420" i="4"/>
  <c r="AC420" i="4" s="1"/>
  <c r="AB421" i="4"/>
  <c r="AC421" i="4" s="1"/>
  <c r="AB422" i="4"/>
  <c r="AC422" i="4" s="1"/>
  <c r="AB423" i="4"/>
  <c r="AB424" i="4"/>
  <c r="AB425" i="4"/>
  <c r="AC425" i="4" s="1"/>
  <c r="AB426" i="4"/>
  <c r="AC426" i="4" s="1"/>
  <c r="AB427" i="4"/>
  <c r="AC427" i="4" s="1"/>
  <c r="AB428" i="4"/>
  <c r="AC428" i="4" s="1"/>
  <c r="AB429" i="4"/>
  <c r="AB430" i="4"/>
  <c r="AC430" i="4" s="1"/>
  <c r="AB431" i="4"/>
  <c r="AC431" i="4" s="1"/>
  <c r="AB432" i="4"/>
  <c r="AC432" i="4" s="1"/>
  <c r="AB433" i="4"/>
  <c r="AC433" i="4" s="1"/>
  <c r="AB434" i="4"/>
  <c r="AC434" i="4" s="1"/>
  <c r="AB435" i="4"/>
  <c r="AC435" i="4" s="1"/>
  <c r="AB436" i="4"/>
  <c r="AB437" i="4"/>
  <c r="AC437" i="4" s="1"/>
  <c r="AB438" i="4"/>
  <c r="AB439" i="4"/>
  <c r="AB440" i="4"/>
  <c r="AB441" i="4"/>
  <c r="AB442" i="4"/>
  <c r="AC442" i="4" s="1"/>
  <c r="AB443" i="4"/>
  <c r="AC443" i="4" s="1"/>
  <c r="AB444" i="4"/>
  <c r="AC444" i="4" s="1"/>
  <c r="AB445" i="4"/>
  <c r="AC445" i="4" s="1"/>
  <c r="AB446" i="4"/>
  <c r="AC446" i="4" s="1"/>
  <c r="AB447" i="4"/>
  <c r="AC447" i="4" s="1"/>
  <c r="AB448" i="4"/>
  <c r="AB449" i="4"/>
  <c r="AB450" i="4"/>
  <c r="AC450" i="4" s="1"/>
  <c r="AB451" i="4"/>
  <c r="AB452" i="4"/>
  <c r="AC452" i="4" s="1"/>
  <c r="AB453" i="4"/>
  <c r="AB454" i="4"/>
  <c r="AC454" i="4" s="1"/>
  <c r="AB455" i="4"/>
  <c r="AC455" i="4" s="1"/>
  <c r="AB456" i="4"/>
  <c r="AC456" i="4" s="1"/>
  <c r="AB457" i="4"/>
  <c r="AC457" i="4" s="1"/>
  <c r="AB458" i="4"/>
  <c r="AC458" i="4" s="1"/>
  <c r="AB459" i="4"/>
  <c r="AB460" i="4"/>
  <c r="AC460" i="4" s="1"/>
  <c r="AB461" i="4"/>
  <c r="AB462" i="4"/>
  <c r="AC462" i="4" s="1"/>
  <c r="AB463" i="4"/>
  <c r="AB464" i="4"/>
  <c r="AB465" i="4"/>
  <c r="AB466" i="4"/>
  <c r="AC466" i="4" s="1"/>
  <c r="AB467" i="4"/>
  <c r="AC467" i="4" s="1"/>
  <c r="AB468" i="4"/>
  <c r="AC468" i="4" s="1"/>
  <c r="AB469" i="4"/>
  <c r="AC469" i="4" s="1"/>
  <c r="AB470" i="4"/>
  <c r="AC470" i="4" s="1"/>
  <c r="AB471" i="4"/>
  <c r="AB472" i="4"/>
  <c r="AC472" i="4" s="1"/>
  <c r="AB473" i="4"/>
  <c r="AC473" i="4" s="1"/>
  <c r="AB474" i="4"/>
  <c r="AB475" i="4"/>
  <c r="AB476" i="4"/>
  <c r="AB477" i="4"/>
  <c r="AB478" i="4"/>
  <c r="AC478" i="4" s="1"/>
  <c r="AB479" i="4"/>
  <c r="AC479" i="4" s="1"/>
  <c r="AB480" i="4"/>
  <c r="AC480" i="4" s="1"/>
  <c r="AB481" i="4"/>
  <c r="AC481" i="4" s="1"/>
  <c r="AB482" i="4"/>
  <c r="AC482" i="4" s="1"/>
  <c r="AB483" i="4"/>
  <c r="AB484" i="4"/>
  <c r="AB485" i="4"/>
  <c r="AC485" i="4" s="1"/>
  <c r="AB486" i="4"/>
  <c r="AC486" i="4" s="1"/>
  <c r="AB487" i="4"/>
  <c r="AB488" i="4"/>
  <c r="AB489" i="4"/>
  <c r="AB490" i="4"/>
  <c r="AC490" i="4" s="1"/>
  <c r="AB491" i="4"/>
  <c r="AC491" i="4" s="1"/>
  <c r="AB492" i="4"/>
  <c r="AC492" i="4" s="1"/>
  <c r="AB493" i="4"/>
  <c r="AC493" i="4" s="1"/>
  <c r="AB494" i="4"/>
  <c r="AC494" i="4" s="1"/>
  <c r="AB495" i="4"/>
  <c r="AB496" i="4"/>
  <c r="AB497" i="4"/>
  <c r="AB498" i="4"/>
  <c r="AC498" i="4" s="1"/>
  <c r="AB499" i="4"/>
  <c r="AC499" i="4" s="1"/>
  <c r="AB500" i="4"/>
  <c r="AC500" i="4" s="1"/>
  <c r="AB501" i="4"/>
  <c r="AB502" i="4"/>
  <c r="AC502" i="4" s="1"/>
  <c r="AB503" i="4"/>
  <c r="AC503" i="4" s="1"/>
  <c r="AB504" i="4"/>
  <c r="AC504" i="4" s="1"/>
  <c r="AB505" i="4"/>
  <c r="AC505" i="4" s="1"/>
  <c r="AB506" i="4"/>
  <c r="AC506" i="4" s="1"/>
  <c r="AB507" i="4"/>
  <c r="AB508" i="4"/>
  <c r="AC508" i="4" s="1"/>
  <c r="AB509" i="4"/>
  <c r="AB510" i="4"/>
  <c r="AC510" i="4" s="1"/>
  <c r="AB511" i="4"/>
  <c r="AC511" i="4" s="1"/>
  <c r="AB512" i="4"/>
  <c r="AC512" i="4" s="1"/>
  <c r="AB513" i="4"/>
  <c r="AB514" i="4"/>
  <c r="AC514" i="4" s="1"/>
  <c r="AB515" i="4"/>
  <c r="AC515" i="4" s="1"/>
  <c r="AB516" i="4"/>
  <c r="AC516" i="4" s="1"/>
  <c r="AB517" i="4"/>
  <c r="AC517" i="4" s="1"/>
  <c r="AB518" i="4"/>
  <c r="AC518" i="4" s="1"/>
  <c r="AB519" i="4"/>
  <c r="AB520" i="4"/>
  <c r="AC520" i="4" s="1"/>
  <c r="AB521" i="4"/>
  <c r="AC521" i="4" s="1"/>
  <c r="AB522" i="4"/>
  <c r="AC522" i="4" s="1"/>
  <c r="AB523" i="4"/>
  <c r="AC523" i="4" s="1"/>
  <c r="AB524" i="4"/>
  <c r="AC524" i="4" s="1"/>
  <c r="AB525" i="4"/>
  <c r="AB526" i="4"/>
  <c r="AC526" i="4" s="1"/>
  <c r="AB527" i="4"/>
  <c r="AC527" i="4" s="1"/>
  <c r="AB528" i="4"/>
  <c r="AC528" i="4" s="1"/>
  <c r="AB529" i="4"/>
  <c r="AC529" i="4" s="1"/>
  <c r="AB530" i="4"/>
  <c r="AC530" i="4" s="1"/>
  <c r="AB531" i="4"/>
  <c r="AB532" i="4"/>
  <c r="AB533" i="4"/>
  <c r="AC533" i="4" s="1"/>
  <c r="AB534" i="4"/>
  <c r="AC534" i="4" s="1"/>
  <c r="AB535" i="4"/>
  <c r="AB536" i="4"/>
  <c r="AB537" i="4"/>
  <c r="AB538" i="4"/>
  <c r="AC538" i="4" s="1"/>
  <c r="AB539" i="4"/>
  <c r="AC539" i="4" s="1"/>
  <c r="AB540" i="4"/>
  <c r="AB541" i="4"/>
  <c r="AC541" i="4" s="1"/>
  <c r="AB542" i="4"/>
  <c r="AC542" i="4" s="1"/>
  <c r="AB543" i="4"/>
  <c r="AB544" i="4"/>
  <c r="AB545" i="4"/>
  <c r="AC545" i="4" s="1"/>
  <c r="AB546" i="4"/>
  <c r="AC546" i="4" s="1"/>
  <c r="AB547" i="4"/>
  <c r="AB548" i="4"/>
  <c r="AB549" i="4"/>
  <c r="AB550" i="4"/>
  <c r="AC550" i="4" s="1"/>
  <c r="AB551" i="4"/>
  <c r="AC551" i="4" s="1"/>
  <c r="AB552" i="4"/>
  <c r="AC552" i="4" s="1"/>
  <c r="AB553" i="4"/>
  <c r="AC553" i="4" s="1"/>
  <c r="AB554" i="4"/>
  <c r="AC554" i="4" s="1"/>
  <c r="AB555" i="4"/>
  <c r="AB556" i="4"/>
  <c r="AB557" i="4"/>
  <c r="AB558" i="4"/>
  <c r="AC558" i="4" s="1"/>
  <c r="AB559" i="4"/>
  <c r="AC559" i="4" s="1"/>
  <c r="AB560" i="4"/>
  <c r="AB561" i="4"/>
  <c r="AB562" i="4"/>
  <c r="AC562" i="4" s="1"/>
  <c r="AB563" i="4"/>
  <c r="AC563" i="4" s="1"/>
  <c r="AB564" i="4"/>
  <c r="AC564" i="4" s="1"/>
  <c r="AB565" i="4"/>
  <c r="AC565" i="4" s="1"/>
  <c r="AB566" i="4"/>
  <c r="AC566" i="4" s="1"/>
  <c r="AB567" i="4"/>
  <c r="AB568" i="4"/>
  <c r="AB569" i="4"/>
  <c r="AB570" i="4"/>
  <c r="AC570" i="4" s="1"/>
  <c r="AB571" i="4"/>
  <c r="AC571" i="4" s="1"/>
  <c r="AB572" i="4"/>
  <c r="AC572" i="4" s="1"/>
  <c r="AB573" i="4"/>
  <c r="AB574" i="4"/>
  <c r="AC574" i="4" s="1"/>
  <c r="AB575" i="4"/>
  <c r="AC575" i="4" s="1"/>
  <c r="AB576" i="4"/>
  <c r="AC576" i="4" s="1"/>
  <c r="AB577" i="4"/>
  <c r="AC577" i="4" s="1"/>
  <c r="AB578" i="4"/>
  <c r="AC578" i="4" s="1"/>
  <c r="AB579" i="4"/>
  <c r="AB580" i="4"/>
  <c r="AB581" i="4"/>
  <c r="AB582" i="4"/>
  <c r="AC582" i="4" s="1"/>
  <c r="AB583" i="4"/>
  <c r="AC583" i="4" s="1"/>
  <c r="AB584" i="4"/>
  <c r="AB585" i="4"/>
  <c r="AB586" i="4"/>
  <c r="AC586" i="4" s="1"/>
  <c r="AB587" i="4"/>
  <c r="AC587" i="4" s="1"/>
  <c r="AB588" i="4"/>
  <c r="AC588" i="4" s="1"/>
  <c r="AB589" i="4"/>
  <c r="AC589" i="4" s="1"/>
  <c r="AB590" i="4"/>
  <c r="AC590" i="4" s="1"/>
  <c r="AB591" i="4"/>
  <c r="AC591" i="4" s="1"/>
  <c r="AB592" i="4"/>
  <c r="AC592" i="4" s="1"/>
  <c r="AB593" i="4"/>
  <c r="AC593" i="4" s="1"/>
  <c r="AB594" i="4"/>
  <c r="AC594" i="4" s="1"/>
  <c r="AB595" i="4"/>
  <c r="AC595" i="4" s="1"/>
  <c r="AB596" i="4"/>
  <c r="AC596" i="4" s="1"/>
  <c r="AB597" i="4"/>
  <c r="AB598" i="4"/>
  <c r="AC598" i="4" s="1"/>
  <c r="AB599" i="4"/>
  <c r="AC599" i="4" s="1"/>
  <c r="AB600" i="4"/>
  <c r="AC600" i="4" s="1"/>
  <c r="AB601" i="4"/>
  <c r="AC601" i="4" s="1"/>
  <c r="AB602" i="4"/>
  <c r="AC602" i="4" s="1"/>
  <c r="AB603" i="4"/>
  <c r="AB604" i="4"/>
  <c r="AC604" i="4" s="1"/>
  <c r="AB605" i="4"/>
  <c r="AC605" i="4" s="1"/>
  <c r="AB606" i="4"/>
  <c r="AC606" i="4" s="1"/>
  <c r="AB607" i="4"/>
  <c r="AC607" i="4" s="1"/>
  <c r="AB608" i="4"/>
  <c r="AC608" i="4" s="1"/>
  <c r="AB609" i="4"/>
  <c r="AB610" i="4"/>
  <c r="AC610" i="4" s="1"/>
  <c r="AB611" i="4"/>
  <c r="AC611" i="4" s="1"/>
  <c r="AB612" i="4"/>
  <c r="AC612" i="4" s="1"/>
  <c r="AB613" i="4"/>
  <c r="AC613" i="4" s="1"/>
  <c r="AB614" i="4"/>
  <c r="AC614" i="4" s="1"/>
  <c r="AB615" i="4"/>
  <c r="AB616" i="4"/>
  <c r="AC616" i="4" s="1"/>
  <c r="AB617" i="4"/>
  <c r="AC617" i="4" s="1"/>
  <c r="AB618" i="4"/>
  <c r="AB619" i="4"/>
  <c r="AC619" i="4" s="1"/>
  <c r="AB620" i="4"/>
  <c r="AC620" i="4" s="1"/>
  <c r="AB621" i="4"/>
  <c r="AB622" i="4"/>
  <c r="AC622" i="4" s="1"/>
  <c r="AC5" i="4"/>
  <c r="AC6" i="4"/>
  <c r="AC7" i="4"/>
  <c r="AC9" i="4"/>
  <c r="AC16" i="4"/>
  <c r="AC18" i="4"/>
  <c r="AC20" i="4"/>
  <c r="AC21" i="4"/>
  <c r="AC27" i="4"/>
  <c r="AC29" i="4"/>
  <c r="AC30" i="4"/>
  <c r="AC33" i="4"/>
  <c r="AC39" i="4"/>
  <c r="AC40" i="4"/>
  <c r="AC42" i="4"/>
  <c r="AC44" i="4"/>
  <c r="AC45" i="4"/>
  <c r="AC51" i="4"/>
  <c r="AC55" i="4"/>
  <c r="AC57" i="4"/>
  <c r="AC63" i="4"/>
  <c r="AC64" i="4"/>
  <c r="AC65" i="4"/>
  <c r="AC68" i="4"/>
  <c r="AC69" i="4"/>
  <c r="AC72" i="4"/>
  <c r="AC75" i="4"/>
  <c r="AC76" i="4"/>
  <c r="AC77" i="4"/>
  <c r="AC78" i="4"/>
  <c r="AC81" i="4"/>
  <c r="AC87" i="4"/>
  <c r="AC88" i="4"/>
  <c r="AC90" i="4"/>
  <c r="AC92" i="4"/>
  <c r="AC93" i="4"/>
  <c r="AC99" i="4"/>
  <c r="AC100" i="4"/>
  <c r="AC101" i="4"/>
  <c r="AC103" i="4"/>
  <c r="AC105" i="4"/>
  <c r="AC111" i="4"/>
  <c r="AC112" i="4"/>
  <c r="AC115" i="4"/>
  <c r="AC116" i="4"/>
  <c r="AC117" i="4"/>
  <c r="AC123" i="4"/>
  <c r="AC125" i="4"/>
  <c r="AC127" i="4"/>
  <c r="AC128" i="4"/>
  <c r="AC129" i="4"/>
  <c r="AC135" i="4"/>
  <c r="AC136" i="4"/>
  <c r="AC137" i="4"/>
  <c r="AL137" i="4" s="1"/>
  <c r="AC141" i="4"/>
  <c r="AC147" i="4"/>
  <c r="AC148" i="4"/>
  <c r="AC152" i="4"/>
  <c r="AC153" i="4"/>
  <c r="AC156" i="4"/>
  <c r="AC161" i="4"/>
  <c r="AC162" i="4"/>
  <c r="AC163" i="4"/>
  <c r="AC165" i="4"/>
  <c r="AC171" i="4"/>
  <c r="AC173" i="4"/>
  <c r="AC175" i="4"/>
  <c r="AC177" i="4"/>
  <c r="AC180" i="4"/>
  <c r="AC183" i="4"/>
  <c r="AC188" i="4"/>
  <c r="AC189" i="4"/>
  <c r="AC196" i="4"/>
  <c r="AC200" i="4"/>
  <c r="AC201" i="4"/>
  <c r="AC207" i="4"/>
  <c r="AC209" i="4"/>
  <c r="AC212" i="4"/>
  <c r="AC213" i="4"/>
  <c r="AC219" i="4"/>
  <c r="AC220" i="4"/>
  <c r="AC221" i="4"/>
  <c r="AC225" i="4"/>
  <c r="AC231" i="4"/>
  <c r="AC233" i="4"/>
  <c r="AC235" i="4"/>
  <c r="AC236" i="4"/>
  <c r="AC237" i="4"/>
  <c r="AC243" i="4"/>
  <c r="AC244" i="4"/>
  <c r="AC247" i="4"/>
  <c r="AC249" i="4"/>
  <c r="AC255" i="4"/>
  <c r="AC256" i="4"/>
  <c r="AC260" i="4"/>
  <c r="AC261" i="4"/>
  <c r="AC268" i="4"/>
  <c r="AC272" i="4"/>
  <c r="AC273" i="4"/>
  <c r="AC279" i="4"/>
  <c r="AC280" i="4"/>
  <c r="AC281" i="4"/>
  <c r="AC282" i="4"/>
  <c r="AC284" i="4"/>
  <c r="AC285" i="4"/>
  <c r="AC291" i="4"/>
  <c r="AC292" i="4"/>
  <c r="AC293" i="4"/>
  <c r="AC294" i="4"/>
  <c r="AC297" i="4"/>
  <c r="AC305" i="4"/>
  <c r="AC307" i="4"/>
  <c r="AC308" i="4"/>
  <c r="AC309" i="4"/>
  <c r="AC315" i="4"/>
  <c r="AC317" i="4"/>
  <c r="AC318" i="4"/>
  <c r="AC321" i="4"/>
  <c r="AC327" i="4"/>
  <c r="AC328" i="4"/>
  <c r="AC330" i="4"/>
  <c r="AC333" i="4"/>
  <c r="AC339" i="4"/>
  <c r="AC340" i="4"/>
  <c r="AC344" i="4"/>
  <c r="AC345" i="4"/>
  <c r="AC351" i="4"/>
  <c r="AC353" i="4"/>
  <c r="AC357" i="4"/>
  <c r="AC363" i="4"/>
  <c r="AC365" i="4"/>
  <c r="AC366" i="4"/>
  <c r="AC369" i="4"/>
  <c r="AC375" i="4"/>
  <c r="AC376" i="4"/>
  <c r="AC377" i="4"/>
  <c r="AC379" i="4"/>
  <c r="AC381" i="4"/>
  <c r="AC387" i="4"/>
  <c r="AC388" i="4"/>
  <c r="AC390" i="4"/>
  <c r="AC393" i="4"/>
  <c r="AC396" i="4"/>
  <c r="AC399" i="4"/>
  <c r="AC400" i="4"/>
  <c r="AC405" i="4"/>
  <c r="AC411" i="4"/>
  <c r="AC412" i="4"/>
  <c r="AC416" i="4"/>
  <c r="AC417" i="4"/>
  <c r="AC423" i="4"/>
  <c r="AC424" i="4"/>
  <c r="AC429" i="4"/>
  <c r="AC436" i="4"/>
  <c r="AC438" i="4"/>
  <c r="AC439" i="4"/>
  <c r="AC440" i="4"/>
  <c r="AC441" i="4"/>
  <c r="AC448" i="4"/>
  <c r="AC449" i="4"/>
  <c r="AC451" i="4"/>
  <c r="AC453" i="4"/>
  <c r="AC459" i="4"/>
  <c r="AC461" i="4"/>
  <c r="AC463" i="4"/>
  <c r="AC464" i="4"/>
  <c r="AC465" i="4"/>
  <c r="AC471" i="4"/>
  <c r="AC474" i="4"/>
  <c r="AC475" i="4"/>
  <c r="AC476" i="4"/>
  <c r="AC477" i="4"/>
  <c r="AC483" i="4"/>
  <c r="AC484" i="4"/>
  <c r="AC487" i="4"/>
  <c r="AC488" i="4"/>
  <c r="AC489" i="4"/>
  <c r="AC495" i="4"/>
  <c r="AC496" i="4"/>
  <c r="AC497" i="4"/>
  <c r="AC501" i="4"/>
  <c r="AC507" i="4"/>
  <c r="AC509" i="4"/>
  <c r="AC513" i="4"/>
  <c r="AC519" i="4"/>
  <c r="AC525" i="4"/>
  <c r="AC531" i="4"/>
  <c r="AC532" i="4"/>
  <c r="AC535" i="4"/>
  <c r="AC536" i="4"/>
  <c r="AC537" i="4"/>
  <c r="AC540" i="4"/>
  <c r="AC543" i="4"/>
  <c r="AC544" i="4"/>
  <c r="AC547" i="4"/>
  <c r="AC548" i="4"/>
  <c r="AC549" i="4"/>
  <c r="AC555" i="4"/>
  <c r="AC556" i="4"/>
  <c r="AC557" i="4"/>
  <c r="AC560" i="4"/>
  <c r="AC561" i="4"/>
  <c r="AC567" i="4"/>
  <c r="AC568" i="4"/>
  <c r="AC569" i="4"/>
  <c r="AC573" i="4"/>
  <c r="AC579" i="4"/>
  <c r="AC580" i="4"/>
  <c r="AC581" i="4"/>
  <c r="AC584" i="4"/>
  <c r="AC585" i="4"/>
  <c r="AC597" i="4"/>
  <c r="AC603" i="4"/>
  <c r="AC609" i="4"/>
  <c r="AC615" i="4"/>
  <c r="AC618" i="4"/>
  <c r="AC621" i="4"/>
  <c r="AD4" i="4"/>
  <c r="AD5" i="4"/>
  <c r="AG5" i="4" s="1"/>
  <c r="AD6" i="4"/>
  <c r="AD7" i="4"/>
  <c r="AD8" i="4"/>
  <c r="AG8" i="4" s="1"/>
  <c r="AD9" i="4"/>
  <c r="AG9" i="4" s="1"/>
  <c r="AD10" i="4"/>
  <c r="AG10" i="4" s="1"/>
  <c r="AD11" i="4"/>
  <c r="AD12" i="4"/>
  <c r="AG12" i="4" s="1"/>
  <c r="AD13" i="4"/>
  <c r="AD14" i="4"/>
  <c r="AF14" i="4" s="1"/>
  <c r="AD15" i="4"/>
  <c r="AF15" i="4" s="1"/>
  <c r="AD16" i="4"/>
  <c r="AD17" i="4"/>
  <c r="AF17" i="4" s="1"/>
  <c r="AD18" i="4"/>
  <c r="AF18" i="4" s="1"/>
  <c r="AD19" i="4"/>
  <c r="AD20" i="4"/>
  <c r="AF20" i="4" s="1"/>
  <c r="AD21" i="4"/>
  <c r="AF21" i="4" s="1"/>
  <c r="AD22" i="4"/>
  <c r="AD23" i="4"/>
  <c r="AF23" i="4" s="1"/>
  <c r="AD24" i="4"/>
  <c r="AD25" i="4"/>
  <c r="AD26" i="4"/>
  <c r="AF26" i="4" s="1"/>
  <c r="AD27" i="4"/>
  <c r="AH27" i="4" s="1"/>
  <c r="AD28" i="4"/>
  <c r="AD29" i="4"/>
  <c r="AF29" i="4" s="1"/>
  <c r="AD30" i="4"/>
  <c r="AF30" i="4" s="1"/>
  <c r="AD31" i="4"/>
  <c r="AF31" i="4" s="1"/>
  <c r="AD32" i="4"/>
  <c r="AG32" i="4" s="1"/>
  <c r="AD33" i="4"/>
  <c r="AF33" i="4" s="1"/>
  <c r="AD34" i="4"/>
  <c r="AD35" i="4"/>
  <c r="AD36" i="4"/>
  <c r="AD37" i="4"/>
  <c r="AF37" i="4" s="1"/>
  <c r="AD38" i="4"/>
  <c r="AF38" i="4" s="1"/>
  <c r="AD39" i="4"/>
  <c r="AF39" i="4" s="1"/>
  <c r="AD40" i="4"/>
  <c r="AD41" i="4"/>
  <c r="AD42" i="4"/>
  <c r="AG42" i="4" s="1"/>
  <c r="AD43" i="4"/>
  <c r="AD44" i="4"/>
  <c r="AF44" i="4" s="1"/>
  <c r="AD45" i="4"/>
  <c r="AD46" i="4"/>
  <c r="AD47" i="4"/>
  <c r="AD48" i="4"/>
  <c r="AD49" i="4"/>
  <c r="AD50" i="4"/>
  <c r="AF50" i="4" s="1"/>
  <c r="AD51" i="4"/>
  <c r="AG51" i="4" s="1"/>
  <c r="AD52" i="4"/>
  <c r="AD53" i="4"/>
  <c r="AD54" i="4"/>
  <c r="AD55" i="4"/>
  <c r="AG55" i="4" s="1"/>
  <c r="AD56" i="4"/>
  <c r="AG56" i="4" s="1"/>
  <c r="AD57" i="4"/>
  <c r="AF57" i="4" s="1"/>
  <c r="AD58" i="4"/>
  <c r="AD59" i="4"/>
  <c r="AD60" i="4"/>
  <c r="AD61" i="4"/>
  <c r="AG61" i="4" s="1"/>
  <c r="AD62" i="4"/>
  <c r="AF62" i="4" s="1"/>
  <c r="AD63" i="4"/>
  <c r="AF63" i="4" s="1"/>
  <c r="AD64" i="4"/>
  <c r="AD65" i="4"/>
  <c r="AD66" i="4"/>
  <c r="AD67" i="4"/>
  <c r="AG67" i="4" s="1"/>
  <c r="AD68" i="4"/>
  <c r="AF68" i="4" s="1"/>
  <c r="AD69" i="4"/>
  <c r="AG69" i="4" s="1"/>
  <c r="AD70" i="4"/>
  <c r="AG70" i="4" s="1"/>
  <c r="AD71" i="4"/>
  <c r="AD72" i="4"/>
  <c r="AD73" i="4"/>
  <c r="AD74" i="4"/>
  <c r="AG74" i="4" s="1"/>
  <c r="AD75" i="4"/>
  <c r="AG75" i="4" s="1"/>
  <c r="AD76" i="4"/>
  <c r="AD77" i="4"/>
  <c r="AF77" i="4" s="1"/>
  <c r="AD78" i="4"/>
  <c r="AF78" i="4" s="1"/>
  <c r="AD79" i="4"/>
  <c r="AF79" i="4" s="1"/>
  <c r="AD80" i="4"/>
  <c r="AD81" i="4"/>
  <c r="AG81" i="4" s="1"/>
  <c r="AD82" i="4"/>
  <c r="AG82" i="4" s="1"/>
  <c r="AD83" i="4"/>
  <c r="AF83" i="4" s="1"/>
  <c r="AD84" i="4"/>
  <c r="AD85" i="4"/>
  <c r="AD86" i="4"/>
  <c r="AG86" i="4" s="1"/>
  <c r="AD87" i="4"/>
  <c r="AF87" i="4" s="1"/>
  <c r="AD88" i="4"/>
  <c r="AD89" i="4"/>
  <c r="AF89" i="4" s="1"/>
  <c r="AD90" i="4"/>
  <c r="AF90" i="4" s="1"/>
  <c r="AD91" i="4"/>
  <c r="AG91" i="4" s="1"/>
  <c r="AD92" i="4"/>
  <c r="AD93" i="4"/>
  <c r="AG93" i="4" s="1"/>
  <c r="AD94" i="4"/>
  <c r="AG94" i="4" s="1"/>
  <c r="AD95" i="4"/>
  <c r="AF95" i="4" s="1"/>
  <c r="AD96" i="4"/>
  <c r="AD97" i="4"/>
  <c r="AF97" i="4" s="1"/>
  <c r="AD98" i="4"/>
  <c r="AF98" i="4" s="1"/>
  <c r="AD99" i="4"/>
  <c r="AF99" i="4" s="1"/>
  <c r="AD100" i="4"/>
  <c r="AD101" i="4"/>
  <c r="AG101" i="4" s="1"/>
  <c r="AD102" i="4"/>
  <c r="AF102" i="4" s="1"/>
  <c r="AD103" i="4"/>
  <c r="AD104" i="4"/>
  <c r="AE104" i="4" s="1"/>
  <c r="AD105" i="4"/>
  <c r="AE105" i="4" s="1"/>
  <c r="AD106" i="4"/>
  <c r="AD107" i="4"/>
  <c r="AD108" i="4"/>
  <c r="AE108" i="4" s="1"/>
  <c r="AD109" i="4"/>
  <c r="AE109" i="4" s="1"/>
  <c r="AD110" i="4"/>
  <c r="AE110" i="4" s="1"/>
  <c r="AD111" i="4"/>
  <c r="AE111" i="4" s="1"/>
  <c r="AD112" i="4"/>
  <c r="AE112" i="4" s="1"/>
  <c r="AD113" i="4"/>
  <c r="AG113" i="4" s="1"/>
  <c r="AD114" i="4"/>
  <c r="AG114" i="4" s="1"/>
  <c r="AD115" i="4"/>
  <c r="AD116" i="4"/>
  <c r="AF116" i="4" s="1"/>
  <c r="AD117" i="4"/>
  <c r="AG117" i="4" s="1"/>
  <c r="AD118" i="4"/>
  <c r="AG118" i="4" s="1"/>
  <c r="AD119" i="4"/>
  <c r="AF119" i="4" s="1"/>
  <c r="AD120" i="4"/>
  <c r="AD121" i="4"/>
  <c r="AD122" i="4"/>
  <c r="AG122" i="4" s="1"/>
  <c r="AD123" i="4"/>
  <c r="AF123" i="4" s="1"/>
  <c r="AD124" i="4"/>
  <c r="AD125" i="4"/>
  <c r="AF125" i="4" s="1"/>
  <c r="AD126" i="4"/>
  <c r="AG126" i="4" s="1"/>
  <c r="AD127" i="4"/>
  <c r="AD128" i="4"/>
  <c r="AG128" i="4" s="1"/>
  <c r="AD129" i="4"/>
  <c r="AF129" i="4" s="1"/>
  <c r="AD130" i="4"/>
  <c r="AD131" i="4"/>
  <c r="AD132" i="4"/>
  <c r="AF132" i="4" s="1"/>
  <c r="AD133" i="4"/>
  <c r="AD134" i="4"/>
  <c r="AG134" i="4" s="1"/>
  <c r="AD135" i="4"/>
  <c r="AF135" i="4" s="1"/>
  <c r="AD136" i="4"/>
  <c r="AD137" i="4"/>
  <c r="AH137" i="4" s="1"/>
  <c r="AD138" i="4"/>
  <c r="AD139" i="4"/>
  <c r="AD140" i="4"/>
  <c r="AF140" i="4" s="1"/>
  <c r="AD141" i="4"/>
  <c r="AF141" i="4" s="1"/>
  <c r="AI141" i="4" s="1"/>
  <c r="AD142" i="4"/>
  <c r="AG142" i="4" s="1"/>
  <c r="AD143" i="4"/>
  <c r="AD144" i="4"/>
  <c r="AD145" i="4"/>
  <c r="AD146" i="4"/>
  <c r="AH146" i="4" s="1"/>
  <c r="AD147" i="4"/>
  <c r="AD148" i="4"/>
  <c r="AD149" i="4"/>
  <c r="AF149" i="4" s="1"/>
  <c r="AD150" i="4"/>
  <c r="AD151" i="4"/>
  <c r="AD152" i="4"/>
  <c r="AG152" i="4" s="1"/>
  <c r="AD153" i="4"/>
  <c r="AD154" i="4"/>
  <c r="AD155" i="4"/>
  <c r="AD156" i="4"/>
  <c r="AF156" i="4" s="1"/>
  <c r="AD157" i="4"/>
  <c r="AD158" i="4"/>
  <c r="AG158" i="4" s="1"/>
  <c r="AD159" i="4"/>
  <c r="AG159" i="4" s="1"/>
  <c r="AD160" i="4"/>
  <c r="AD161" i="4"/>
  <c r="AF161" i="4" s="1"/>
  <c r="AD162" i="4"/>
  <c r="AD163" i="4"/>
  <c r="AD164" i="4"/>
  <c r="AG164" i="4" s="1"/>
  <c r="AD165" i="4"/>
  <c r="AG165" i="4" s="1"/>
  <c r="AD166" i="4"/>
  <c r="AD167" i="4"/>
  <c r="AF167" i="4" s="1"/>
  <c r="AD168" i="4"/>
  <c r="AD169" i="4"/>
  <c r="AD170" i="4"/>
  <c r="AG170" i="4" s="1"/>
  <c r="AD171" i="4"/>
  <c r="AG171" i="4" s="1"/>
  <c r="AD172" i="4"/>
  <c r="AD173" i="4"/>
  <c r="AF173" i="4" s="1"/>
  <c r="AD174" i="4"/>
  <c r="AF174" i="4" s="1"/>
  <c r="AD175" i="4"/>
  <c r="AD176" i="4"/>
  <c r="AG176" i="4" s="1"/>
  <c r="AD177" i="4"/>
  <c r="AG177" i="4" s="1"/>
  <c r="AI178" i="4" s="1"/>
  <c r="AD178" i="4"/>
  <c r="AD179" i="4"/>
  <c r="AD180" i="4"/>
  <c r="AD181" i="4"/>
  <c r="AD182" i="4"/>
  <c r="AF182" i="4" s="1"/>
  <c r="AD183" i="4"/>
  <c r="AF183" i="4" s="1"/>
  <c r="AD184" i="4"/>
  <c r="AD185" i="4"/>
  <c r="AH185" i="4" s="1"/>
  <c r="AD186" i="4"/>
  <c r="AG186" i="4" s="1"/>
  <c r="AD187" i="4"/>
  <c r="AG187" i="4" s="1"/>
  <c r="AD188" i="4"/>
  <c r="AH188" i="4" s="1"/>
  <c r="AD189" i="4"/>
  <c r="AD190" i="4"/>
  <c r="AD191" i="4"/>
  <c r="AF191" i="4" s="1"/>
  <c r="AD192" i="4"/>
  <c r="AD193" i="4"/>
  <c r="AD194" i="4"/>
  <c r="AH194" i="4" s="1"/>
  <c r="AD195" i="4"/>
  <c r="AF195" i="4" s="1"/>
  <c r="AD196" i="4"/>
  <c r="AD197" i="4"/>
  <c r="AF197" i="4" s="1"/>
  <c r="AD198" i="4"/>
  <c r="AG198" i="4" s="1"/>
  <c r="AD199" i="4"/>
  <c r="AD200" i="4"/>
  <c r="AD201" i="4"/>
  <c r="AF201" i="4" s="1"/>
  <c r="AD202" i="4"/>
  <c r="AG202" i="4" s="1"/>
  <c r="AD203" i="4"/>
  <c r="AD204" i="4"/>
  <c r="AD205" i="4"/>
  <c r="AD206" i="4"/>
  <c r="AF206" i="4" s="1"/>
  <c r="AD207" i="4"/>
  <c r="AD208" i="4"/>
  <c r="AD209" i="4"/>
  <c r="AH209" i="4" s="1"/>
  <c r="AD210" i="4"/>
  <c r="AD211" i="4"/>
  <c r="AD212" i="4"/>
  <c r="AF212" i="4" s="1"/>
  <c r="AD213" i="4"/>
  <c r="AG213" i="4" s="1"/>
  <c r="AD214" i="4"/>
  <c r="AG214" i="4" s="1"/>
  <c r="AD215" i="4"/>
  <c r="AD216" i="4"/>
  <c r="AD217" i="4"/>
  <c r="AD218" i="4"/>
  <c r="AD219" i="4"/>
  <c r="AF219" i="4" s="1"/>
  <c r="AD220" i="4"/>
  <c r="AD221" i="4"/>
  <c r="AG221" i="4" s="1"/>
  <c r="AD222" i="4"/>
  <c r="AD223" i="4"/>
  <c r="AD224" i="4"/>
  <c r="AG224" i="4" s="1"/>
  <c r="AD225" i="4"/>
  <c r="AG225" i="4" s="1"/>
  <c r="AD226" i="4"/>
  <c r="AG226" i="4" s="1"/>
  <c r="AD227" i="4"/>
  <c r="AD228" i="4"/>
  <c r="AD229" i="4"/>
  <c r="AG229" i="4" s="1"/>
  <c r="AD230" i="4"/>
  <c r="AH230" i="4" s="1"/>
  <c r="AD231" i="4"/>
  <c r="AD232" i="4"/>
  <c r="AD233" i="4"/>
  <c r="AG233" i="4" s="1"/>
  <c r="AD234" i="4"/>
  <c r="AD235" i="4"/>
  <c r="AG235" i="4" s="1"/>
  <c r="AD236" i="4"/>
  <c r="AH236" i="4" s="1"/>
  <c r="AD237" i="4"/>
  <c r="AH237" i="4" s="1"/>
  <c r="AD238" i="4"/>
  <c r="AD239" i="4"/>
  <c r="AG239" i="4" s="1"/>
  <c r="AD240" i="4"/>
  <c r="AD241" i="4"/>
  <c r="AD242" i="4"/>
  <c r="AG242" i="4" s="1"/>
  <c r="AD243" i="4"/>
  <c r="AG243" i="4" s="1"/>
  <c r="AD244" i="4"/>
  <c r="AD245" i="4"/>
  <c r="AH245" i="4" s="1"/>
  <c r="AD246" i="4"/>
  <c r="AG246" i="4" s="1"/>
  <c r="AD247" i="4"/>
  <c r="AD248" i="4"/>
  <c r="AF248" i="4" s="1"/>
  <c r="AD249" i="4"/>
  <c r="AF249" i="4" s="1"/>
  <c r="AI249" i="4" s="1"/>
  <c r="AD250" i="4"/>
  <c r="AD251" i="4"/>
  <c r="AF251" i="4" s="1"/>
  <c r="AD252" i="4"/>
  <c r="AD253" i="4"/>
  <c r="AD254" i="4"/>
  <c r="AG254" i="4" s="1"/>
  <c r="AD255" i="4"/>
  <c r="AD256" i="4"/>
  <c r="AF256" i="4" s="1"/>
  <c r="AD257" i="4"/>
  <c r="AF257" i="4" s="1"/>
  <c r="AD258" i="4"/>
  <c r="AD259" i="4"/>
  <c r="AD260" i="4"/>
  <c r="AG260" i="4" s="1"/>
  <c r="AD261" i="4"/>
  <c r="AD262" i="4"/>
  <c r="AD263" i="4"/>
  <c r="AH263" i="4" s="1"/>
  <c r="AD264" i="4"/>
  <c r="AD265" i="4"/>
  <c r="AD266" i="4"/>
  <c r="AG266" i="4" s="1"/>
  <c r="AD267" i="4"/>
  <c r="AG267" i="4" s="1"/>
  <c r="AD268" i="4"/>
  <c r="AD269" i="4"/>
  <c r="AG269" i="4" s="1"/>
  <c r="AD270" i="4"/>
  <c r="AD271" i="4"/>
  <c r="AD272" i="4"/>
  <c r="AH272" i="4" s="1"/>
  <c r="AD273" i="4"/>
  <c r="AH273" i="4" s="1"/>
  <c r="AD274" i="4"/>
  <c r="AD275" i="4"/>
  <c r="AF275" i="4" s="1"/>
  <c r="AD276" i="4"/>
  <c r="AD277" i="4"/>
  <c r="AD278" i="4"/>
  <c r="AF278" i="4" s="1"/>
  <c r="AD279" i="4"/>
  <c r="AF279" i="4" s="1"/>
  <c r="AD280" i="4"/>
  <c r="AD281" i="4"/>
  <c r="AG281" i="4" s="1"/>
  <c r="AD282" i="4"/>
  <c r="AD283" i="4"/>
  <c r="AD284" i="4"/>
  <c r="AF284" i="4" s="1"/>
  <c r="AD285" i="4"/>
  <c r="AG285" i="4" s="1"/>
  <c r="AD286" i="4"/>
  <c r="AD287" i="4"/>
  <c r="AF287" i="4" s="1"/>
  <c r="AD288" i="4"/>
  <c r="AD289" i="4"/>
  <c r="AD290" i="4"/>
  <c r="AG290" i="4" s="1"/>
  <c r="AD291" i="4"/>
  <c r="AG291" i="4" s="1"/>
  <c r="AD292" i="4"/>
  <c r="AD293" i="4"/>
  <c r="AH293" i="4" s="1"/>
  <c r="AD294" i="4"/>
  <c r="AD295" i="4"/>
  <c r="AD296" i="4"/>
  <c r="AD297" i="4"/>
  <c r="AG297" i="4" s="1"/>
  <c r="AD298" i="4"/>
  <c r="AD299" i="4"/>
  <c r="AF299" i="4" s="1"/>
  <c r="AD300" i="4"/>
  <c r="AG300" i="4" s="1"/>
  <c r="AD301" i="4"/>
  <c r="AD302" i="4"/>
  <c r="AF302" i="4" s="1"/>
  <c r="AD303" i="4"/>
  <c r="AF303" i="4" s="1"/>
  <c r="AD304" i="4"/>
  <c r="AD305" i="4"/>
  <c r="AG305" i="4" s="1"/>
  <c r="AD306" i="4"/>
  <c r="AG306" i="4" s="1"/>
  <c r="AD307" i="4"/>
  <c r="AD308" i="4"/>
  <c r="AD309" i="4"/>
  <c r="AD310" i="4"/>
  <c r="AD311" i="4"/>
  <c r="AG311" i="4" s="1"/>
  <c r="AD312" i="4"/>
  <c r="AD313" i="4"/>
  <c r="AD314" i="4"/>
  <c r="AF314" i="4" s="1"/>
  <c r="AD315" i="4"/>
  <c r="AG315" i="4" s="1"/>
  <c r="AD316" i="4"/>
  <c r="AD317" i="4"/>
  <c r="AF317" i="4" s="1"/>
  <c r="AD318" i="4"/>
  <c r="AF318" i="4" s="1"/>
  <c r="AD319" i="4"/>
  <c r="AG319" i="4" s="1"/>
  <c r="AD320" i="4"/>
  <c r="AG320" i="4" s="1"/>
  <c r="AD321" i="4"/>
  <c r="AD322" i="4"/>
  <c r="AD323" i="4"/>
  <c r="AH323" i="4" s="1"/>
  <c r="AD324" i="4"/>
  <c r="AD325" i="4"/>
  <c r="AG325" i="4" s="1"/>
  <c r="AD326" i="4"/>
  <c r="AH326" i="4" s="1"/>
  <c r="AD327" i="4"/>
  <c r="AH327" i="4" s="1"/>
  <c r="AD328" i="4"/>
  <c r="AD329" i="4"/>
  <c r="AH329" i="4" s="1"/>
  <c r="AD330" i="4"/>
  <c r="AD331" i="4"/>
  <c r="AG331" i="4" s="1"/>
  <c r="AD332" i="4"/>
  <c r="AH332" i="4" s="1"/>
  <c r="AD333" i="4"/>
  <c r="AD334" i="4"/>
  <c r="AD335" i="4"/>
  <c r="AG335" i="4" s="1"/>
  <c r="AD336" i="4"/>
  <c r="AH336" i="4" s="1"/>
  <c r="AD337" i="4"/>
  <c r="AD338" i="4"/>
  <c r="AF338" i="4" s="1"/>
  <c r="AD339" i="4"/>
  <c r="AG339" i="4" s="1"/>
  <c r="AD340" i="4"/>
  <c r="AD341" i="4"/>
  <c r="AD342" i="4"/>
  <c r="AF342" i="4" s="1"/>
  <c r="AD343" i="4"/>
  <c r="AD344" i="4"/>
  <c r="AD345" i="4"/>
  <c r="AF345" i="4" s="1"/>
  <c r="AI345" i="4" s="1"/>
  <c r="AD346" i="4"/>
  <c r="AD347" i="4"/>
  <c r="AD348" i="4"/>
  <c r="AH348" i="4" s="1"/>
  <c r="AD349" i="4"/>
  <c r="AD350" i="4"/>
  <c r="AG350" i="4" s="1"/>
  <c r="AD351" i="4"/>
  <c r="AG351" i="4" s="1"/>
  <c r="AD352" i="4"/>
  <c r="AD353" i="4"/>
  <c r="AH353" i="4" s="1"/>
  <c r="AD354" i="4"/>
  <c r="AG354" i="4" s="1"/>
  <c r="AD355" i="4"/>
  <c r="AD356" i="4"/>
  <c r="AD357" i="4"/>
  <c r="AF357" i="4" s="1"/>
  <c r="AD358" i="4"/>
  <c r="AD359" i="4"/>
  <c r="AD360" i="4"/>
  <c r="AD361" i="4"/>
  <c r="AD362" i="4"/>
  <c r="AH362" i="4" s="1"/>
  <c r="AD363" i="4"/>
  <c r="AF363" i="4" s="1"/>
  <c r="AD364" i="4"/>
  <c r="AD365" i="4"/>
  <c r="AG365" i="4" s="1"/>
  <c r="AD366" i="4"/>
  <c r="AG366" i="4" s="1"/>
  <c r="AD367" i="4"/>
  <c r="AD368" i="4"/>
  <c r="AF368" i="4" s="1"/>
  <c r="AD369" i="4"/>
  <c r="AD370" i="4"/>
  <c r="AD371" i="4"/>
  <c r="AG371" i="4" s="1"/>
  <c r="AD372" i="4"/>
  <c r="AD373" i="4"/>
  <c r="AD374" i="4"/>
  <c r="AH374" i="4" s="1"/>
  <c r="AD375" i="4"/>
  <c r="AG375" i="4" s="1"/>
  <c r="AD376" i="4"/>
  <c r="AD377" i="4"/>
  <c r="AH377" i="4" s="1"/>
  <c r="AD378" i="4"/>
  <c r="AG378" i="4" s="1"/>
  <c r="AD379" i="4"/>
  <c r="AG379" i="4" s="1"/>
  <c r="AD380" i="4"/>
  <c r="AG380" i="4" s="1"/>
  <c r="AD381" i="4"/>
  <c r="AD382" i="4"/>
  <c r="AD383" i="4"/>
  <c r="AD384" i="4"/>
  <c r="AD385" i="4"/>
  <c r="AD386" i="4"/>
  <c r="AF386" i="4" s="1"/>
  <c r="AD387" i="4"/>
  <c r="AG387" i="4" s="1"/>
  <c r="AD388" i="4"/>
  <c r="AD389" i="4"/>
  <c r="AG389" i="4" s="1"/>
  <c r="AD390" i="4"/>
  <c r="AG390" i="4" s="1"/>
  <c r="AD391" i="4"/>
  <c r="AD392" i="4"/>
  <c r="AG392" i="4" s="1"/>
  <c r="AD393" i="4"/>
  <c r="AG393" i="4" s="1"/>
  <c r="AI394" i="4" s="1"/>
  <c r="AD394" i="4"/>
  <c r="AD395" i="4"/>
  <c r="AD396" i="4"/>
  <c r="AD397" i="4"/>
  <c r="AD398" i="4"/>
  <c r="AH398" i="4" s="1"/>
  <c r="AD399" i="4"/>
  <c r="AH399" i="4" s="1"/>
  <c r="AD400" i="4"/>
  <c r="AD401" i="4"/>
  <c r="AG401" i="4" s="1"/>
  <c r="AD402" i="4"/>
  <c r="AH402" i="4" s="1"/>
  <c r="AD403" i="4"/>
  <c r="AD404" i="4"/>
  <c r="AG404" i="4" s="1"/>
  <c r="AD405" i="4"/>
  <c r="AD406" i="4"/>
  <c r="AD407" i="4"/>
  <c r="AD408" i="4"/>
  <c r="AG408" i="4" s="1"/>
  <c r="AD409" i="4"/>
  <c r="AD410" i="4"/>
  <c r="AH410" i="4" s="1"/>
  <c r="AD411" i="4"/>
  <c r="AH411" i="4" s="1"/>
  <c r="AD412" i="4"/>
  <c r="AD413" i="4"/>
  <c r="AG413" i="4" s="1"/>
  <c r="AD414" i="4"/>
  <c r="AH414" i="4" s="1"/>
  <c r="AD415" i="4"/>
  <c r="AD416" i="4"/>
  <c r="AG416" i="4" s="1"/>
  <c r="AD417" i="4"/>
  <c r="AD418" i="4"/>
  <c r="AD419" i="4"/>
  <c r="AG419" i="4" s="1"/>
  <c r="AD420" i="4"/>
  <c r="AD421" i="4"/>
  <c r="AD422" i="4"/>
  <c r="AG422" i="4" s="1"/>
  <c r="AD423" i="4"/>
  <c r="AG423" i="4" s="1"/>
  <c r="AD424" i="4"/>
  <c r="AD425" i="4"/>
  <c r="AG425" i="4" s="1"/>
  <c r="AD426" i="4"/>
  <c r="AG426" i="4" s="1"/>
  <c r="AD427" i="4"/>
  <c r="AH427" i="4" s="1"/>
  <c r="AD428" i="4"/>
  <c r="AH428" i="4" s="1"/>
  <c r="AD429" i="4"/>
  <c r="AG429" i="4" s="1"/>
  <c r="AD430" i="4"/>
  <c r="AD431" i="4"/>
  <c r="AG431" i="4" s="1"/>
  <c r="AD432" i="4"/>
  <c r="AD433" i="4"/>
  <c r="AD434" i="4"/>
  <c r="AH434" i="4" s="1"/>
  <c r="AD435" i="4"/>
  <c r="AD436" i="4"/>
  <c r="AD437" i="4"/>
  <c r="AG437" i="4" s="1"/>
  <c r="AD438" i="4"/>
  <c r="AD439" i="4"/>
  <c r="AH439" i="4" s="1"/>
  <c r="AD440" i="4"/>
  <c r="AF440" i="4" s="1"/>
  <c r="AD441" i="4"/>
  <c r="AF441" i="4" s="1"/>
  <c r="AD442" i="4"/>
  <c r="AD443" i="4"/>
  <c r="AG443" i="4" s="1"/>
  <c r="AD444" i="4"/>
  <c r="AD445" i="4"/>
  <c r="AD446" i="4"/>
  <c r="AG446" i="4" s="1"/>
  <c r="AD447" i="4"/>
  <c r="AG447" i="4" s="1"/>
  <c r="AD448" i="4"/>
  <c r="AD449" i="4"/>
  <c r="AF449" i="4" s="1"/>
  <c r="AI448" i="4" s="1"/>
  <c r="AD450" i="4"/>
  <c r="AD451" i="4"/>
  <c r="AD452" i="4"/>
  <c r="AD453" i="4"/>
  <c r="AF453" i="4" s="1"/>
  <c r="AD454" i="4"/>
  <c r="AD455" i="4"/>
  <c r="AG455" i="4" s="1"/>
  <c r="AD456" i="4"/>
  <c r="AD457" i="4"/>
  <c r="AG457" i="4" s="1"/>
  <c r="AD458" i="4"/>
  <c r="AF458" i="4" s="1"/>
  <c r="AD459" i="4"/>
  <c r="AE459" i="4" s="1"/>
  <c r="AD460" i="4"/>
  <c r="AD461" i="4"/>
  <c r="AH461" i="4" s="1"/>
  <c r="AD462" i="4"/>
  <c r="AD463" i="4"/>
  <c r="AH463" i="4" s="1"/>
  <c r="AD464" i="4"/>
  <c r="AE464" i="4" s="1"/>
  <c r="AD465" i="4"/>
  <c r="AE465" i="4" s="1"/>
  <c r="AD466" i="4"/>
  <c r="AD467" i="4"/>
  <c r="AE467" i="4" s="1"/>
  <c r="AD468" i="4"/>
  <c r="AE468" i="4" s="1"/>
  <c r="AD469" i="4"/>
  <c r="AD470" i="4"/>
  <c r="AE470" i="4" s="1"/>
  <c r="AD471" i="4"/>
  <c r="AE471" i="4" s="1"/>
  <c r="AD472" i="4"/>
  <c r="AD473" i="4"/>
  <c r="AE473" i="4" s="1"/>
  <c r="AD474" i="4"/>
  <c r="AE474" i="4" s="1"/>
  <c r="AD475" i="4"/>
  <c r="AE475" i="4" s="1"/>
  <c r="AD476" i="4"/>
  <c r="AE476" i="4" s="1"/>
  <c r="AD477" i="4"/>
  <c r="AE477" i="4" s="1"/>
  <c r="AD478" i="4"/>
  <c r="AD479" i="4"/>
  <c r="AE479" i="4" s="1"/>
  <c r="AD480" i="4"/>
  <c r="AE480" i="4" s="1"/>
  <c r="AD481" i="4"/>
  <c r="AE481" i="4" s="1"/>
  <c r="AD482" i="4"/>
  <c r="AE482" i="4" s="1"/>
  <c r="AD483" i="4"/>
  <c r="AE483" i="4" s="1"/>
  <c r="AD484" i="4"/>
  <c r="AD485" i="4"/>
  <c r="AE485" i="4" s="1"/>
  <c r="AD486" i="4"/>
  <c r="AE486" i="4" s="1"/>
  <c r="AD487" i="4"/>
  <c r="AE487" i="4" s="1"/>
  <c r="AD488" i="4"/>
  <c r="AE488" i="4" s="1"/>
  <c r="AD489" i="4"/>
  <c r="AE489" i="4" s="1"/>
  <c r="AD490" i="4"/>
  <c r="AD491" i="4"/>
  <c r="AD492" i="4"/>
  <c r="AE492" i="4" s="1"/>
  <c r="AD493" i="4"/>
  <c r="AE493" i="4" s="1"/>
  <c r="AD494" i="4"/>
  <c r="AE494" i="4" s="1"/>
  <c r="AD495" i="4"/>
  <c r="AE495" i="4" s="1"/>
  <c r="AD496" i="4"/>
  <c r="AD497" i="4"/>
  <c r="AE497" i="4" s="1"/>
  <c r="AD498" i="4"/>
  <c r="AE498" i="4" s="1"/>
  <c r="AD499" i="4"/>
  <c r="AD500" i="4"/>
  <c r="AE500" i="4" s="1"/>
  <c r="AD501" i="4"/>
  <c r="AE501" i="4" s="1"/>
  <c r="AD502" i="4"/>
  <c r="AD503" i="4"/>
  <c r="AE503" i="4" s="1"/>
  <c r="AD504" i="4"/>
  <c r="AE504" i="4" s="1"/>
  <c r="AD505" i="4"/>
  <c r="AD506" i="4"/>
  <c r="AE506" i="4" s="1"/>
  <c r="AD507" i="4"/>
  <c r="AE507" i="4" s="1"/>
  <c r="AD508" i="4"/>
  <c r="AD509" i="4"/>
  <c r="AE509" i="4" s="1"/>
  <c r="AD510" i="4"/>
  <c r="AE510" i="4" s="1"/>
  <c r="AD511" i="4"/>
  <c r="AD512" i="4"/>
  <c r="AE512" i="4" s="1"/>
  <c r="AD513" i="4"/>
  <c r="AE513" i="4" s="1"/>
  <c r="AD514" i="4"/>
  <c r="AD515" i="4"/>
  <c r="AD516" i="4"/>
  <c r="AE516" i="4" s="1"/>
  <c r="AD517" i="4"/>
  <c r="AD518" i="4"/>
  <c r="AE518" i="4" s="1"/>
  <c r="AD519" i="4"/>
  <c r="AE519" i="4" s="1"/>
  <c r="AD520" i="4"/>
  <c r="AD521" i="4"/>
  <c r="AE521" i="4" s="1"/>
  <c r="AD522" i="4"/>
  <c r="AE522" i="4" s="1"/>
  <c r="AD523" i="4"/>
  <c r="AE523" i="4" s="1"/>
  <c r="AD524" i="4"/>
  <c r="AE524" i="4" s="1"/>
  <c r="AD525" i="4"/>
  <c r="AE525" i="4" s="1"/>
  <c r="AD526" i="4"/>
  <c r="AD527" i="4"/>
  <c r="AE527" i="4" s="1"/>
  <c r="AD528" i="4"/>
  <c r="AE528" i="4" s="1"/>
  <c r="AD529" i="4"/>
  <c r="AD530" i="4"/>
  <c r="AE530" i="4" s="1"/>
  <c r="AD531" i="4"/>
  <c r="AE531" i="4" s="1"/>
  <c r="AD532" i="4"/>
  <c r="AD533" i="4"/>
  <c r="AE533" i="4" s="1"/>
  <c r="AD534" i="4"/>
  <c r="AE534" i="4" s="1"/>
  <c r="AD535" i="4"/>
  <c r="AE535" i="4" s="1"/>
  <c r="AD536" i="4"/>
  <c r="AD537" i="4"/>
  <c r="AE537" i="4" s="1"/>
  <c r="AD538" i="4"/>
  <c r="AD539" i="4"/>
  <c r="AE539" i="4" s="1"/>
  <c r="AD540" i="4"/>
  <c r="AE540" i="4" s="1"/>
  <c r="AD541" i="4"/>
  <c r="AD542" i="4"/>
  <c r="AE542" i="4" s="1"/>
  <c r="AD543" i="4"/>
  <c r="AE543" i="4" s="1"/>
  <c r="AD544" i="4"/>
  <c r="AD545" i="4"/>
  <c r="AE545" i="4" s="1"/>
  <c r="AD546" i="4"/>
  <c r="AE546" i="4" s="1"/>
  <c r="AD547" i="4"/>
  <c r="AD548" i="4"/>
  <c r="AE548" i="4" s="1"/>
  <c r="AD549" i="4"/>
  <c r="AE549" i="4" s="1"/>
  <c r="AD550" i="4"/>
  <c r="AD551" i="4"/>
  <c r="AE551" i="4" s="1"/>
  <c r="AD552" i="4"/>
  <c r="AE552" i="4" s="1"/>
  <c r="AD553" i="4"/>
  <c r="AE553" i="4" s="1"/>
  <c r="AD554" i="4"/>
  <c r="AE554" i="4" s="1"/>
  <c r="AD555" i="4"/>
  <c r="AE555" i="4" s="1"/>
  <c r="AD556" i="4"/>
  <c r="AD557" i="4"/>
  <c r="AE557" i="4" s="1"/>
  <c r="AD558" i="4"/>
  <c r="AE558" i="4" s="1"/>
  <c r="AD559" i="4"/>
  <c r="AE559" i="4" s="1"/>
  <c r="AD560" i="4"/>
  <c r="AE560" i="4" s="1"/>
  <c r="AD561" i="4"/>
  <c r="AE561" i="4" s="1"/>
  <c r="AD562" i="4"/>
  <c r="AD563" i="4"/>
  <c r="AE563" i="4" s="1"/>
  <c r="AD564" i="4"/>
  <c r="AE564" i="4" s="1"/>
  <c r="AD565" i="4"/>
  <c r="AE565" i="4" s="1"/>
  <c r="AD566" i="4"/>
  <c r="AE566" i="4" s="1"/>
  <c r="AD567" i="4"/>
  <c r="AE567" i="4" s="1"/>
  <c r="AD568" i="4"/>
  <c r="AD569" i="4"/>
  <c r="AE569" i="4" s="1"/>
  <c r="AD570" i="4"/>
  <c r="AE570" i="4" s="1"/>
  <c r="AD571" i="4"/>
  <c r="AD572" i="4"/>
  <c r="AE572" i="4" s="1"/>
  <c r="AD573" i="4"/>
  <c r="AE573" i="4" s="1"/>
  <c r="AD574" i="4"/>
  <c r="AD575" i="4"/>
  <c r="AE575" i="4" s="1"/>
  <c r="AD576" i="4"/>
  <c r="AE576" i="4" s="1"/>
  <c r="AD577" i="4"/>
  <c r="AE577" i="4" s="1"/>
  <c r="AD578" i="4"/>
  <c r="AE578" i="4" s="1"/>
  <c r="AD579" i="4"/>
  <c r="AE579" i="4" s="1"/>
  <c r="AD580" i="4"/>
  <c r="AD581" i="4"/>
  <c r="AE581" i="4" s="1"/>
  <c r="AD582" i="4"/>
  <c r="AH582" i="4" s="1"/>
  <c r="AD583" i="4"/>
  <c r="AH583" i="4" s="1"/>
  <c r="AD584" i="4"/>
  <c r="AH584" i="4" s="1"/>
  <c r="AD585" i="4"/>
  <c r="AH585" i="4" s="1"/>
  <c r="AD586" i="4"/>
  <c r="AD587" i="4"/>
  <c r="AH587" i="4" s="1"/>
  <c r="AD588" i="4"/>
  <c r="AD589" i="4"/>
  <c r="AG589" i="4" s="1"/>
  <c r="AD590" i="4"/>
  <c r="AG590" i="4" s="1"/>
  <c r="AD591" i="4"/>
  <c r="AG591" i="4" s="1"/>
  <c r="AD592" i="4"/>
  <c r="AD593" i="4"/>
  <c r="AF593" i="4" s="1"/>
  <c r="AD594" i="4"/>
  <c r="AD595" i="4"/>
  <c r="AF595" i="4" s="1"/>
  <c r="AD596" i="4"/>
  <c r="AF596" i="4" s="1"/>
  <c r="AD597" i="4"/>
  <c r="AF597" i="4" s="1"/>
  <c r="AI597" i="4" s="1"/>
  <c r="AD598" i="4"/>
  <c r="AD599" i="4"/>
  <c r="AF599" i="4" s="1"/>
  <c r="AD600" i="4"/>
  <c r="AD601" i="4"/>
  <c r="AD602" i="4"/>
  <c r="AH602" i="4" s="1"/>
  <c r="AD603" i="4"/>
  <c r="AF603" i="4" s="1"/>
  <c r="AD604" i="4"/>
  <c r="AD605" i="4"/>
  <c r="AF605" i="4" s="1"/>
  <c r="AI605" i="4" s="1"/>
  <c r="AD606" i="4"/>
  <c r="AD607" i="4"/>
  <c r="AD608" i="4"/>
  <c r="AH608" i="4" s="1"/>
  <c r="AD609" i="4"/>
  <c r="AD610" i="4"/>
  <c r="AD611" i="4"/>
  <c r="AD612" i="4"/>
  <c r="AD613" i="4"/>
  <c r="AD614" i="4"/>
  <c r="AF614" i="4" s="1"/>
  <c r="AD615" i="4"/>
  <c r="AH615" i="4" s="1"/>
  <c r="AD616" i="4"/>
  <c r="AD617" i="4"/>
  <c r="AG617" i="4" s="1"/>
  <c r="AD618" i="4"/>
  <c r="AH618" i="4" s="1"/>
  <c r="AD619" i="4"/>
  <c r="AD620" i="4"/>
  <c r="AG620" i="4" s="1"/>
  <c r="AD621" i="4"/>
  <c r="AF621" i="4" s="1"/>
  <c r="AD622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6" i="4"/>
  <c r="AE107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60" i="4"/>
  <c r="AE461" i="4"/>
  <c r="AE462" i="4"/>
  <c r="AE463" i="4"/>
  <c r="AE466" i="4"/>
  <c r="AE469" i="4"/>
  <c r="AE472" i="4"/>
  <c r="AE478" i="4"/>
  <c r="AE484" i="4"/>
  <c r="AE490" i="4"/>
  <c r="AE491" i="4"/>
  <c r="AE496" i="4"/>
  <c r="AE499" i="4"/>
  <c r="AE502" i="4"/>
  <c r="AE505" i="4"/>
  <c r="AE508" i="4"/>
  <c r="AE511" i="4"/>
  <c r="AE514" i="4"/>
  <c r="AE515" i="4"/>
  <c r="AE517" i="4"/>
  <c r="AE520" i="4"/>
  <c r="AE526" i="4"/>
  <c r="AE529" i="4"/>
  <c r="AE532" i="4"/>
  <c r="AE536" i="4"/>
  <c r="AE538" i="4"/>
  <c r="AE541" i="4"/>
  <c r="AE544" i="4"/>
  <c r="AE547" i="4"/>
  <c r="AE550" i="4"/>
  <c r="AE556" i="4"/>
  <c r="AE562" i="4"/>
  <c r="AE568" i="4"/>
  <c r="AE571" i="4"/>
  <c r="AE574" i="4"/>
  <c r="AE580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F4" i="4"/>
  <c r="AF5" i="4"/>
  <c r="AF6" i="4"/>
  <c r="AF7" i="4"/>
  <c r="AF8" i="4"/>
  <c r="AF9" i="4"/>
  <c r="AF10" i="4"/>
  <c r="AF11" i="4"/>
  <c r="AF12" i="4"/>
  <c r="AF13" i="4"/>
  <c r="AF16" i="4"/>
  <c r="AF19" i="4"/>
  <c r="AF22" i="4"/>
  <c r="AF24" i="4"/>
  <c r="AF25" i="4"/>
  <c r="AF27" i="4"/>
  <c r="AF28" i="4"/>
  <c r="AF32" i="4"/>
  <c r="AF34" i="4"/>
  <c r="AF35" i="4"/>
  <c r="AF36" i="4"/>
  <c r="AF40" i="4"/>
  <c r="AF41" i="4"/>
  <c r="AF42" i="4"/>
  <c r="AF43" i="4"/>
  <c r="AF45" i="4"/>
  <c r="AF46" i="4"/>
  <c r="AF47" i="4"/>
  <c r="AF48" i="4"/>
  <c r="AF49" i="4"/>
  <c r="AF51" i="4"/>
  <c r="AF52" i="4"/>
  <c r="AF53" i="4"/>
  <c r="AF54" i="4"/>
  <c r="AF55" i="4"/>
  <c r="AF56" i="4"/>
  <c r="AF58" i="4"/>
  <c r="AF59" i="4"/>
  <c r="AF60" i="4"/>
  <c r="AF61" i="4"/>
  <c r="AF64" i="4"/>
  <c r="AF65" i="4"/>
  <c r="AF66" i="4"/>
  <c r="AF67" i="4"/>
  <c r="AF69" i="4"/>
  <c r="AF70" i="4"/>
  <c r="AF71" i="4"/>
  <c r="AF72" i="4"/>
  <c r="AF73" i="4"/>
  <c r="AF74" i="4"/>
  <c r="AF75" i="4"/>
  <c r="AF76" i="4"/>
  <c r="AF80" i="4"/>
  <c r="AF81" i="4"/>
  <c r="AF82" i="4"/>
  <c r="AF84" i="4"/>
  <c r="AF85" i="4"/>
  <c r="AF86" i="4"/>
  <c r="AF88" i="4"/>
  <c r="AF91" i="4"/>
  <c r="AF92" i="4"/>
  <c r="AF93" i="4"/>
  <c r="AF94" i="4"/>
  <c r="AF96" i="4"/>
  <c r="AF100" i="4"/>
  <c r="AF101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7" i="4"/>
  <c r="AF118" i="4"/>
  <c r="AF120" i="4"/>
  <c r="AF121" i="4"/>
  <c r="AF122" i="4"/>
  <c r="AF124" i="4"/>
  <c r="AF126" i="4"/>
  <c r="AF127" i="4"/>
  <c r="AF128" i="4"/>
  <c r="AF130" i="4"/>
  <c r="AF131" i="4"/>
  <c r="AF133" i="4"/>
  <c r="AF134" i="4"/>
  <c r="AF136" i="4"/>
  <c r="AF137" i="4"/>
  <c r="AF138" i="4"/>
  <c r="AF139" i="4"/>
  <c r="AF142" i="4"/>
  <c r="AF143" i="4"/>
  <c r="AF144" i="4"/>
  <c r="AF145" i="4"/>
  <c r="AF146" i="4"/>
  <c r="AF147" i="4"/>
  <c r="AF148" i="4"/>
  <c r="AF150" i="4"/>
  <c r="AF151" i="4"/>
  <c r="AF152" i="4"/>
  <c r="AF153" i="4"/>
  <c r="AF154" i="4"/>
  <c r="AF155" i="4"/>
  <c r="AF157" i="4"/>
  <c r="AF158" i="4"/>
  <c r="AF159" i="4"/>
  <c r="AF160" i="4"/>
  <c r="AF162" i="4"/>
  <c r="AF163" i="4"/>
  <c r="AF164" i="4"/>
  <c r="AF165" i="4"/>
  <c r="AF166" i="4"/>
  <c r="AF168" i="4"/>
  <c r="AF169" i="4"/>
  <c r="AF170" i="4"/>
  <c r="AF171" i="4"/>
  <c r="AI173" i="4" s="1"/>
  <c r="AF172" i="4"/>
  <c r="AF175" i="4"/>
  <c r="AF176" i="4"/>
  <c r="AF177" i="4"/>
  <c r="AF178" i="4"/>
  <c r="AF179" i="4"/>
  <c r="AF180" i="4"/>
  <c r="AF181" i="4"/>
  <c r="AF184" i="4"/>
  <c r="AF185" i="4"/>
  <c r="AF186" i="4"/>
  <c r="AF187" i="4"/>
  <c r="AF188" i="4"/>
  <c r="AF189" i="4"/>
  <c r="AF190" i="4"/>
  <c r="AF192" i="4"/>
  <c r="AI192" i="4" s="1"/>
  <c r="AF193" i="4"/>
  <c r="AF194" i="4"/>
  <c r="AF196" i="4"/>
  <c r="AF198" i="4"/>
  <c r="AI199" i="4" s="1"/>
  <c r="AF199" i="4"/>
  <c r="AF200" i="4"/>
  <c r="AF202" i="4"/>
  <c r="AF203" i="4"/>
  <c r="AF204" i="4"/>
  <c r="AF205" i="4"/>
  <c r="AF207" i="4"/>
  <c r="AI208" i="4" s="1"/>
  <c r="AF208" i="4"/>
  <c r="AF209" i="4"/>
  <c r="AF210" i="4"/>
  <c r="AF211" i="4"/>
  <c r="AF213" i="4"/>
  <c r="AF214" i="4"/>
  <c r="AF215" i="4"/>
  <c r="AF216" i="4"/>
  <c r="AF217" i="4"/>
  <c r="AF218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50" i="4"/>
  <c r="AF252" i="4"/>
  <c r="AF253" i="4"/>
  <c r="AF254" i="4"/>
  <c r="AF255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6" i="4"/>
  <c r="AF277" i="4"/>
  <c r="AF280" i="4"/>
  <c r="AF281" i="4"/>
  <c r="AF282" i="4"/>
  <c r="AF283" i="4"/>
  <c r="AF285" i="4"/>
  <c r="AF286" i="4"/>
  <c r="AF288" i="4"/>
  <c r="AF289" i="4"/>
  <c r="AF290" i="4"/>
  <c r="AF291" i="4"/>
  <c r="AI291" i="4" s="1"/>
  <c r="AF292" i="4"/>
  <c r="AF293" i="4"/>
  <c r="AF294" i="4"/>
  <c r="AF295" i="4"/>
  <c r="AF296" i="4"/>
  <c r="AF297" i="4"/>
  <c r="AF298" i="4"/>
  <c r="AF300" i="4"/>
  <c r="AF301" i="4"/>
  <c r="AF304" i="4"/>
  <c r="AF305" i="4"/>
  <c r="AF306" i="4"/>
  <c r="AF307" i="4"/>
  <c r="AF308" i="4"/>
  <c r="AF309" i="4"/>
  <c r="AF310" i="4"/>
  <c r="AF311" i="4"/>
  <c r="AF312" i="4"/>
  <c r="AF313" i="4"/>
  <c r="AF315" i="4"/>
  <c r="AF316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9" i="4"/>
  <c r="AF340" i="4"/>
  <c r="AF341" i="4"/>
  <c r="AF343" i="4"/>
  <c r="AF344" i="4"/>
  <c r="AF346" i="4"/>
  <c r="AF347" i="4"/>
  <c r="AF348" i="4"/>
  <c r="AF349" i="4"/>
  <c r="AF350" i="4"/>
  <c r="AF351" i="4"/>
  <c r="AF352" i="4"/>
  <c r="AF353" i="4"/>
  <c r="AF354" i="4"/>
  <c r="AF355" i="4"/>
  <c r="AF356" i="4"/>
  <c r="AF358" i="4"/>
  <c r="AI358" i="4" s="1"/>
  <c r="AF359" i="4"/>
  <c r="AF360" i="4"/>
  <c r="AF361" i="4"/>
  <c r="AF362" i="4"/>
  <c r="AF364" i="4"/>
  <c r="AF365" i="4"/>
  <c r="AF366" i="4"/>
  <c r="AF367" i="4"/>
  <c r="AF369" i="4"/>
  <c r="AF370" i="4"/>
  <c r="AF371" i="4"/>
  <c r="AF372" i="4"/>
  <c r="AF373" i="4"/>
  <c r="AF374" i="4"/>
  <c r="AF375" i="4"/>
  <c r="AI376" i="4" s="1"/>
  <c r="AF376" i="4"/>
  <c r="AI375" i="4" s="1"/>
  <c r="AF377" i="4"/>
  <c r="AF378" i="4"/>
  <c r="AF379" i="4"/>
  <c r="AF380" i="4"/>
  <c r="AF381" i="4"/>
  <c r="AF382" i="4"/>
  <c r="AF383" i="4"/>
  <c r="AF384" i="4"/>
  <c r="AF385" i="4"/>
  <c r="AF387" i="4"/>
  <c r="AF388" i="4"/>
  <c r="AF389" i="4"/>
  <c r="AF390" i="4"/>
  <c r="AF391" i="4"/>
  <c r="AF392" i="4"/>
  <c r="AF393" i="4"/>
  <c r="AF394" i="4"/>
  <c r="AF395" i="4"/>
  <c r="AF396" i="4"/>
  <c r="AF397" i="4"/>
  <c r="AF398" i="4"/>
  <c r="AF399" i="4"/>
  <c r="AF400" i="4"/>
  <c r="AF401" i="4"/>
  <c r="AF402" i="4"/>
  <c r="AF403" i="4"/>
  <c r="AF404" i="4"/>
  <c r="AF405" i="4"/>
  <c r="AF406" i="4"/>
  <c r="AF407" i="4"/>
  <c r="AF408" i="4"/>
  <c r="AF409" i="4"/>
  <c r="AF410" i="4"/>
  <c r="AF411" i="4"/>
  <c r="AF412" i="4"/>
  <c r="AF413" i="4"/>
  <c r="AF414" i="4"/>
  <c r="AF415" i="4"/>
  <c r="AF416" i="4"/>
  <c r="AF417" i="4"/>
  <c r="AI417" i="4" s="1"/>
  <c r="AF418" i="4"/>
  <c r="AF419" i="4"/>
  <c r="AF420" i="4"/>
  <c r="AF421" i="4"/>
  <c r="AF422" i="4"/>
  <c r="AF423" i="4"/>
  <c r="AF424" i="4"/>
  <c r="AF425" i="4"/>
  <c r="AI425" i="4" s="1"/>
  <c r="AF426" i="4"/>
  <c r="AF427" i="4"/>
  <c r="AI427" i="4" s="1"/>
  <c r="AF428" i="4"/>
  <c r="AF429" i="4"/>
  <c r="AF430" i="4"/>
  <c r="AF431" i="4"/>
  <c r="AF432" i="4"/>
  <c r="AF433" i="4"/>
  <c r="AF434" i="4"/>
  <c r="AF435" i="4"/>
  <c r="AF436" i="4"/>
  <c r="AF437" i="4"/>
  <c r="AF438" i="4"/>
  <c r="AF439" i="4"/>
  <c r="AF442" i="4"/>
  <c r="AF443" i="4"/>
  <c r="AF444" i="4"/>
  <c r="AF445" i="4"/>
  <c r="AF446" i="4"/>
  <c r="AF447" i="4"/>
  <c r="AF448" i="4"/>
  <c r="AF450" i="4"/>
  <c r="AF451" i="4"/>
  <c r="AF452" i="4"/>
  <c r="AF454" i="4"/>
  <c r="AF455" i="4"/>
  <c r="AF456" i="4"/>
  <c r="AF457" i="4"/>
  <c r="AF459" i="4"/>
  <c r="AF460" i="4"/>
  <c r="AI460" i="4" s="1"/>
  <c r="AF461" i="4"/>
  <c r="AF462" i="4"/>
  <c r="AF463" i="4"/>
  <c r="AF464" i="4"/>
  <c r="AF465" i="4"/>
  <c r="AF466" i="4"/>
  <c r="AF467" i="4"/>
  <c r="AF468" i="4"/>
  <c r="AF469" i="4"/>
  <c r="AF470" i="4"/>
  <c r="AF471" i="4"/>
  <c r="AF472" i="4"/>
  <c r="AF473" i="4"/>
  <c r="AF474" i="4"/>
  <c r="AF475" i="4"/>
  <c r="AF476" i="4"/>
  <c r="AF477" i="4"/>
  <c r="AF478" i="4"/>
  <c r="AF479" i="4"/>
  <c r="AF480" i="4"/>
  <c r="AF481" i="4"/>
  <c r="AF482" i="4"/>
  <c r="AF483" i="4"/>
  <c r="AF484" i="4"/>
  <c r="AF485" i="4"/>
  <c r="AF486" i="4"/>
  <c r="AF487" i="4"/>
  <c r="AI487" i="4" s="1"/>
  <c r="AF488" i="4"/>
  <c r="AF489" i="4"/>
  <c r="AF490" i="4"/>
  <c r="AF491" i="4"/>
  <c r="AF492" i="4"/>
  <c r="AF493" i="4"/>
  <c r="AF494" i="4"/>
  <c r="AF495" i="4"/>
  <c r="AF496" i="4"/>
  <c r="AF497" i="4"/>
  <c r="AF498" i="4"/>
  <c r="AF499" i="4"/>
  <c r="AF500" i="4"/>
  <c r="AI500" i="4" s="1"/>
  <c r="AF501" i="4"/>
  <c r="AF502" i="4"/>
  <c r="AF503" i="4"/>
  <c r="AF504" i="4"/>
  <c r="AF505" i="4"/>
  <c r="AF506" i="4"/>
  <c r="AF507" i="4"/>
  <c r="AF508" i="4"/>
  <c r="AI508" i="4" s="1"/>
  <c r="AF509" i="4"/>
  <c r="AF510" i="4"/>
  <c r="AF511" i="4"/>
  <c r="AF512" i="4"/>
  <c r="AF513" i="4"/>
  <c r="AF514" i="4"/>
  <c r="AF515" i="4"/>
  <c r="AF516" i="4"/>
  <c r="AF517" i="4"/>
  <c r="AF518" i="4"/>
  <c r="AF519" i="4"/>
  <c r="AF520" i="4"/>
  <c r="AF521" i="4"/>
  <c r="AF522" i="4"/>
  <c r="AF523" i="4"/>
  <c r="AI523" i="4" s="1"/>
  <c r="AF524" i="4"/>
  <c r="AF525" i="4"/>
  <c r="AF526" i="4"/>
  <c r="AF527" i="4"/>
  <c r="AF528" i="4"/>
  <c r="AF529" i="4"/>
  <c r="AF530" i="4"/>
  <c r="AF531" i="4"/>
  <c r="AF532" i="4"/>
  <c r="AF533" i="4"/>
  <c r="AF534" i="4"/>
  <c r="AF535" i="4"/>
  <c r="AF536" i="4"/>
  <c r="AF537" i="4"/>
  <c r="AF538" i="4"/>
  <c r="AF539" i="4"/>
  <c r="AF540" i="4"/>
  <c r="AF541" i="4"/>
  <c r="AF542" i="4"/>
  <c r="AF543" i="4"/>
  <c r="AF544" i="4"/>
  <c r="AI544" i="4" s="1"/>
  <c r="AF545" i="4"/>
  <c r="AF546" i="4"/>
  <c r="AF547" i="4"/>
  <c r="AF548" i="4"/>
  <c r="AF549" i="4"/>
  <c r="AF550" i="4"/>
  <c r="AF551" i="4"/>
  <c r="AF552" i="4"/>
  <c r="AF553" i="4"/>
  <c r="AF554" i="4"/>
  <c r="AF555" i="4"/>
  <c r="AF556" i="4"/>
  <c r="AI556" i="4" s="1"/>
  <c r="AF557" i="4"/>
  <c r="AI557" i="4" s="1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AF575" i="4"/>
  <c r="AF576" i="4"/>
  <c r="AF577" i="4"/>
  <c r="AF578" i="4"/>
  <c r="AF579" i="4"/>
  <c r="AF580" i="4"/>
  <c r="AF581" i="4"/>
  <c r="AI581" i="4" s="1"/>
  <c r="AF582" i="4"/>
  <c r="AF583" i="4"/>
  <c r="AF584" i="4"/>
  <c r="AF585" i="4"/>
  <c r="AF586" i="4"/>
  <c r="AF587" i="4"/>
  <c r="AF588" i="4"/>
  <c r="AF589" i="4"/>
  <c r="AF590" i="4"/>
  <c r="AF591" i="4"/>
  <c r="AF592" i="4"/>
  <c r="AF594" i="4"/>
  <c r="AF598" i="4"/>
  <c r="AF600" i="4"/>
  <c r="AF601" i="4"/>
  <c r="AF602" i="4"/>
  <c r="AF604" i="4"/>
  <c r="AF606" i="4"/>
  <c r="AF607" i="4"/>
  <c r="AF608" i="4"/>
  <c r="AF609" i="4"/>
  <c r="AF610" i="4"/>
  <c r="AF611" i="4"/>
  <c r="AF612" i="4"/>
  <c r="AF613" i="4"/>
  <c r="AF615" i="4"/>
  <c r="AI615" i="4" s="1"/>
  <c r="AF616" i="4"/>
  <c r="AF617" i="4"/>
  <c r="AF618" i="4"/>
  <c r="AF619" i="4"/>
  <c r="AF620" i="4"/>
  <c r="AF622" i="4"/>
  <c r="AG4" i="4"/>
  <c r="AG6" i="4"/>
  <c r="AG7" i="4"/>
  <c r="AG11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3" i="4"/>
  <c r="AG34" i="4"/>
  <c r="AI34" i="4" s="1"/>
  <c r="AG35" i="4"/>
  <c r="AI35" i="4" s="1"/>
  <c r="AG36" i="4"/>
  <c r="AG37" i="4"/>
  <c r="AG38" i="4"/>
  <c r="AG39" i="4"/>
  <c r="AG40" i="4"/>
  <c r="AG41" i="4"/>
  <c r="AG43" i="4"/>
  <c r="AG44" i="4"/>
  <c r="AG45" i="4"/>
  <c r="AG46" i="4"/>
  <c r="AG47" i="4"/>
  <c r="AG48" i="4"/>
  <c r="AG49" i="4"/>
  <c r="AG50" i="4"/>
  <c r="AG52" i="4"/>
  <c r="AG53" i="4"/>
  <c r="AG54" i="4"/>
  <c r="AG57" i="4"/>
  <c r="AG58" i="4"/>
  <c r="AG59" i="4"/>
  <c r="AG60" i="4"/>
  <c r="AG62" i="4"/>
  <c r="AG63" i="4"/>
  <c r="AG64" i="4"/>
  <c r="AG65" i="4"/>
  <c r="AG66" i="4"/>
  <c r="AG68" i="4"/>
  <c r="AG71" i="4"/>
  <c r="AG72" i="4"/>
  <c r="AG73" i="4"/>
  <c r="AG76" i="4"/>
  <c r="AG77" i="4"/>
  <c r="AG78" i="4"/>
  <c r="AG79" i="4"/>
  <c r="AG80" i="4"/>
  <c r="AG83" i="4"/>
  <c r="AG84" i="4"/>
  <c r="AG85" i="4"/>
  <c r="AG87" i="4"/>
  <c r="AG88" i="4"/>
  <c r="AG89" i="4"/>
  <c r="AG90" i="4"/>
  <c r="AG92" i="4"/>
  <c r="AG95" i="4"/>
  <c r="AG96" i="4"/>
  <c r="AG97" i="4"/>
  <c r="AG98" i="4"/>
  <c r="AG99" i="4"/>
  <c r="AG100" i="4"/>
  <c r="AG102" i="4"/>
  <c r="AG103" i="4"/>
  <c r="AG104" i="4"/>
  <c r="AG105" i="4"/>
  <c r="AG106" i="4"/>
  <c r="AG107" i="4"/>
  <c r="AG108" i="4"/>
  <c r="AG109" i="4"/>
  <c r="AG110" i="4"/>
  <c r="AG111" i="4"/>
  <c r="AG112" i="4"/>
  <c r="AG115" i="4"/>
  <c r="AG116" i="4"/>
  <c r="AG119" i="4"/>
  <c r="AG120" i="4"/>
  <c r="AG121" i="4"/>
  <c r="AG123" i="4"/>
  <c r="AG124" i="4"/>
  <c r="AG125" i="4"/>
  <c r="AG127" i="4"/>
  <c r="AG129" i="4"/>
  <c r="AG130" i="4"/>
  <c r="AG131" i="4"/>
  <c r="AG132" i="4"/>
  <c r="AG133" i="4"/>
  <c r="AG135" i="4"/>
  <c r="AG136" i="4"/>
  <c r="AG137" i="4"/>
  <c r="AG138" i="4"/>
  <c r="AG139" i="4"/>
  <c r="AG140" i="4"/>
  <c r="AG141" i="4"/>
  <c r="AG143" i="4"/>
  <c r="AG144" i="4"/>
  <c r="AG145" i="4"/>
  <c r="AG146" i="4"/>
  <c r="AG147" i="4"/>
  <c r="AG148" i="4"/>
  <c r="AG149" i="4"/>
  <c r="AG150" i="4"/>
  <c r="AG151" i="4"/>
  <c r="AG153" i="4"/>
  <c r="AG154" i="4"/>
  <c r="AG155" i="4"/>
  <c r="AG156" i="4"/>
  <c r="AG157" i="4"/>
  <c r="AG160" i="4"/>
  <c r="AG161" i="4"/>
  <c r="AG162" i="4"/>
  <c r="AG163" i="4"/>
  <c r="AG166" i="4"/>
  <c r="AG167" i="4"/>
  <c r="AG168" i="4"/>
  <c r="AG169" i="4"/>
  <c r="AG172" i="4"/>
  <c r="AG173" i="4"/>
  <c r="AG174" i="4"/>
  <c r="AG175" i="4"/>
  <c r="AG178" i="4"/>
  <c r="AG179" i="4"/>
  <c r="AG180" i="4"/>
  <c r="AG181" i="4"/>
  <c r="AG182" i="4"/>
  <c r="AG183" i="4"/>
  <c r="AG184" i="4"/>
  <c r="AG185" i="4"/>
  <c r="AG188" i="4"/>
  <c r="AG189" i="4"/>
  <c r="AG190" i="4"/>
  <c r="AG191" i="4"/>
  <c r="AG192" i="4"/>
  <c r="AG193" i="4"/>
  <c r="AG194" i="4"/>
  <c r="AG195" i="4"/>
  <c r="AG196" i="4"/>
  <c r="AG197" i="4"/>
  <c r="AG199" i="4"/>
  <c r="AG200" i="4"/>
  <c r="AG201" i="4"/>
  <c r="AG203" i="4"/>
  <c r="AG204" i="4"/>
  <c r="AG205" i="4"/>
  <c r="AG206" i="4"/>
  <c r="AG207" i="4"/>
  <c r="AG208" i="4"/>
  <c r="AG209" i="4"/>
  <c r="AG210" i="4"/>
  <c r="AG211" i="4"/>
  <c r="AG212" i="4"/>
  <c r="AG215" i="4"/>
  <c r="AG216" i="4"/>
  <c r="AG217" i="4"/>
  <c r="AG218" i="4"/>
  <c r="AG219" i="4"/>
  <c r="AG220" i="4"/>
  <c r="AG222" i="4"/>
  <c r="AG223" i="4"/>
  <c r="AG227" i="4"/>
  <c r="AG228" i="4"/>
  <c r="AI228" i="4" s="1"/>
  <c r="AG230" i="4"/>
  <c r="AG231" i="4"/>
  <c r="AG232" i="4"/>
  <c r="AG234" i="4"/>
  <c r="AG236" i="4"/>
  <c r="AG237" i="4"/>
  <c r="AG238" i="4"/>
  <c r="AG240" i="4"/>
  <c r="AG241" i="4"/>
  <c r="AG244" i="4"/>
  <c r="AG245" i="4"/>
  <c r="AG247" i="4"/>
  <c r="AG248" i="4"/>
  <c r="AG249" i="4"/>
  <c r="AG250" i="4"/>
  <c r="AG251" i="4"/>
  <c r="AG252" i="4"/>
  <c r="AG253" i="4"/>
  <c r="AG255" i="4"/>
  <c r="AG256" i="4"/>
  <c r="AG257" i="4"/>
  <c r="AG258" i="4"/>
  <c r="AG259" i="4"/>
  <c r="AG261" i="4"/>
  <c r="AG262" i="4"/>
  <c r="AG263" i="4"/>
  <c r="AG264" i="4"/>
  <c r="AG265" i="4"/>
  <c r="AG268" i="4"/>
  <c r="AG270" i="4"/>
  <c r="AG271" i="4"/>
  <c r="AG272" i="4"/>
  <c r="AG273" i="4"/>
  <c r="AG274" i="4"/>
  <c r="AG275" i="4"/>
  <c r="AG276" i="4"/>
  <c r="AG277" i="4"/>
  <c r="AG278" i="4"/>
  <c r="AG279" i="4"/>
  <c r="AG280" i="4"/>
  <c r="AG282" i="4"/>
  <c r="AG283" i="4"/>
  <c r="AG284" i="4"/>
  <c r="AG286" i="4"/>
  <c r="AG287" i="4"/>
  <c r="AG288" i="4"/>
  <c r="AG289" i="4"/>
  <c r="AI289" i="4" s="1"/>
  <c r="AG292" i="4"/>
  <c r="AG293" i="4"/>
  <c r="AG294" i="4"/>
  <c r="AG295" i="4"/>
  <c r="AG296" i="4"/>
  <c r="AG298" i="4"/>
  <c r="AG299" i="4"/>
  <c r="AG301" i="4"/>
  <c r="AG302" i="4"/>
  <c r="AG303" i="4"/>
  <c r="AG304" i="4"/>
  <c r="AG307" i="4"/>
  <c r="AG308" i="4"/>
  <c r="AG309" i="4"/>
  <c r="AI309" i="4" s="1"/>
  <c r="AG310" i="4"/>
  <c r="AG312" i="4"/>
  <c r="AG313" i="4"/>
  <c r="AG314" i="4"/>
  <c r="AG316" i="4"/>
  <c r="AG317" i="4"/>
  <c r="AG318" i="4"/>
  <c r="AG321" i="4"/>
  <c r="AG322" i="4"/>
  <c r="AI322" i="4" s="1"/>
  <c r="AG323" i="4"/>
  <c r="AG324" i="4"/>
  <c r="AG326" i="4"/>
  <c r="AG327" i="4"/>
  <c r="AG328" i="4"/>
  <c r="AG329" i="4"/>
  <c r="AG330" i="4"/>
  <c r="AG332" i="4"/>
  <c r="AG333" i="4"/>
  <c r="AG334" i="4"/>
  <c r="AG336" i="4"/>
  <c r="AG337" i="4"/>
  <c r="AG338" i="4"/>
  <c r="AG340" i="4"/>
  <c r="AG341" i="4"/>
  <c r="AG342" i="4"/>
  <c r="AG343" i="4"/>
  <c r="AG344" i="4"/>
  <c r="AG345" i="4"/>
  <c r="AG346" i="4"/>
  <c r="AG347" i="4"/>
  <c r="AG348" i="4"/>
  <c r="AG349" i="4"/>
  <c r="AG352" i="4"/>
  <c r="AG353" i="4"/>
  <c r="AG355" i="4"/>
  <c r="AG356" i="4"/>
  <c r="AG357" i="4"/>
  <c r="AG358" i="4"/>
  <c r="AG359" i="4"/>
  <c r="AG360" i="4"/>
  <c r="AI360" i="4" s="1"/>
  <c r="AG361" i="4"/>
  <c r="AG362" i="4"/>
  <c r="AG363" i="4"/>
  <c r="AG364" i="4"/>
  <c r="AG367" i="4"/>
  <c r="AG368" i="4"/>
  <c r="AG369" i="4"/>
  <c r="AG370" i="4"/>
  <c r="AG372" i="4"/>
  <c r="AG373" i="4"/>
  <c r="AG374" i="4"/>
  <c r="AG376" i="4"/>
  <c r="AG377" i="4"/>
  <c r="AG381" i="4"/>
  <c r="AG382" i="4"/>
  <c r="AG383" i="4"/>
  <c r="AG384" i="4"/>
  <c r="AG385" i="4"/>
  <c r="AG386" i="4"/>
  <c r="AG388" i="4"/>
  <c r="AG391" i="4"/>
  <c r="AG394" i="4"/>
  <c r="AG395" i="4"/>
  <c r="AG396" i="4"/>
  <c r="AG397" i="4"/>
  <c r="AG398" i="4"/>
  <c r="AG399" i="4"/>
  <c r="AG400" i="4"/>
  <c r="AG402" i="4"/>
  <c r="AG403" i="4"/>
  <c r="AG405" i="4"/>
  <c r="AG406" i="4"/>
  <c r="AG407" i="4"/>
  <c r="AG409" i="4"/>
  <c r="AG410" i="4"/>
  <c r="AG411" i="4"/>
  <c r="AG412" i="4"/>
  <c r="AG414" i="4"/>
  <c r="AG415" i="4"/>
  <c r="AI415" i="4" s="1"/>
  <c r="AG417" i="4"/>
  <c r="AG418" i="4"/>
  <c r="AG420" i="4"/>
  <c r="AG421" i="4"/>
  <c r="AI420" i="4" s="1"/>
  <c r="AG424" i="4"/>
  <c r="AG427" i="4"/>
  <c r="AG428" i="4"/>
  <c r="AG430" i="4"/>
  <c r="AI430" i="4" s="1"/>
  <c r="AG432" i="4"/>
  <c r="AG433" i="4"/>
  <c r="AG434" i="4"/>
  <c r="AG435" i="4"/>
  <c r="AG436" i="4"/>
  <c r="AI436" i="4" s="1"/>
  <c r="AG438" i="4"/>
  <c r="AG439" i="4"/>
  <c r="AG440" i="4"/>
  <c r="AG441" i="4"/>
  <c r="AG442" i="4"/>
  <c r="AG444" i="4"/>
  <c r="AG445" i="4"/>
  <c r="AG448" i="4"/>
  <c r="AG449" i="4"/>
  <c r="AG450" i="4"/>
  <c r="AG451" i="4"/>
  <c r="AG452" i="4"/>
  <c r="AG453" i="4"/>
  <c r="AG454" i="4"/>
  <c r="AG456" i="4"/>
  <c r="AI456" i="4" s="1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I490" i="4" s="1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I517" i="4" s="1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8" i="4"/>
  <c r="AG619" i="4"/>
  <c r="AG621" i="4"/>
  <c r="AG622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I71" i="4" s="1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8" i="4"/>
  <c r="AH139" i="4"/>
  <c r="AH140" i="4"/>
  <c r="AH141" i="4"/>
  <c r="AH142" i="4"/>
  <c r="AH143" i="4"/>
  <c r="AH144" i="4"/>
  <c r="AH145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6" i="4"/>
  <c r="AH187" i="4"/>
  <c r="AH189" i="4"/>
  <c r="AH190" i="4"/>
  <c r="AH191" i="4"/>
  <c r="AH192" i="4"/>
  <c r="AH193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10" i="4"/>
  <c r="AH211" i="4"/>
  <c r="AH212" i="4"/>
  <c r="AH213" i="4"/>
  <c r="AH214" i="4"/>
  <c r="AH215" i="4"/>
  <c r="AH216" i="4"/>
  <c r="AH217" i="4"/>
  <c r="AH218" i="4"/>
  <c r="AI219" i="4" s="1"/>
  <c r="AH219" i="4"/>
  <c r="AH220" i="4"/>
  <c r="AH221" i="4"/>
  <c r="AH222" i="4"/>
  <c r="AH223" i="4"/>
  <c r="AH224" i="4"/>
  <c r="AH225" i="4"/>
  <c r="AH226" i="4"/>
  <c r="AH227" i="4"/>
  <c r="AH228" i="4"/>
  <c r="AH229" i="4"/>
  <c r="AH231" i="4"/>
  <c r="AH232" i="4"/>
  <c r="AH233" i="4"/>
  <c r="AH234" i="4"/>
  <c r="AH235" i="4"/>
  <c r="AH238" i="4"/>
  <c r="AH239" i="4"/>
  <c r="AH240" i="4"/>
  <c r="AH241" i="4"/>
  <c r="AH242" i="4"/>
  <c r="AH243" i="4"/>
  <c r="AH244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I258" i="4" s="1"/>
  <c r="AH259" i="4"/>
  <c r="AH260" i="4"/>
  <c r="AH261" i="4"/>
  <c r="AH262" i="4"/>
  <c r="AH264" i="4"/>
  <c r="AH265" i="4"/>
  <c r="AH266" i="4"/>
  <c r="AH267" i="4"/>
  <c r="AH268" i="4"/>
  <c r="AH269" i="4"/>
  <c r="AH270" i="4"/>
  <c r="AH271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I292" i="4" s="1"/>
  <c r="AH292" i="4"/>
  <c r="AH294" i="4"/>
  <c r="AH295" i="4"/>
  <c r="AH296" i="4"/>
  <c r="AH297" i="4"/>
  <c r="AH298" i="4"/>
  <c r="AH299" i="4"/>
  <c r="AH300" i="4"/>
  <c r="AH301" i="4"/>
  <c r="AH302" i="4"/>
  <c r="AH303" i="4"/>
  <c r="AH304" i="4"/>
  <c r="AH305" i="4"/>
  <c r="AH306" i="4"/>
  <c r="AH307" i="4"/>
  <c r="AH308" i="4"/>
  <c r="AH309" i="4"/>
  <c r="AH310" i="4"/>
  <c r="AH311" i="4"/>
  <c r="AH312" i="4"/>
  <c r="AH313" i="4"/>
  <c r="AH314" i="4"/>
  <c r="AH315" i="4"/>
  <c r="AH316" i="4"/>
  <c r="AH317" i="4"/>
  <c r="AH318" i="4"/>
  <c r="AH319" i="4"/>
  <c r="AH320" i="4"/>
  <c r="AH321" i="4"/>
  <c r="AH322" i="4"/>
  <c r="AH324" i="4"/>
  <c r="AH325" i="4"/>
  <c r="AH328" i="4"/>
  <c r="AH330" i="4"/>
  <c r="AH331" i="4"/>
  <c r="AH333" i="4"/>
  <c r="AH334" i="4"/>
  <c r="AH335" i="4"/>
  <c r="AH337" i="4"/>
  <c r="AH338" i="4"/>
  <c r="AH339" i="4"/>
  <c r="AH340" i="4"/>
  <c r="AH342" i="4"/>
  <c r="AH343" i="4"/>
  <c r="AH344" i="4"/>
  <c r="AH345" i="4"/>
  <c r="AH346" i="4"/>
  <c r="AH347" i="4"/>
  <c r="AH349" i="4"/>
  <c r="AH350" i="4"/>
  <c r="AH351" i="4"/>
  <c r="AH352" i="4"/>
  <c r="AH354" i="4"/>
  <c r="AH355" i="4"/>
  <c r="AH356" i="4"/>
  <c r="AH357" i="4"/>
  <c r="AH358" i="4"/>
  <c r="AH359" i="4"/>
  <c r="AH360" i="4"/>
  <c r="AH361" i="4"/>
  <c r="AH363" i="4"/>
  <c r="AH364" i="4"/>
  <c r="AH365" i="4"/>
  <c r="AH366" i="4"/>
  <c r="AI366" i="4" s="1"/>
  <c r="AH367" i="4"/>
  <c r="AH368" i="4"/>
  <c r="AH369" i="4"/>
  <c r="AH370" i="4"/>
  <c r="AH371" i="4"/>
  <c r="AH372" i="4"/>
  <c r="AH373" i="4"/>
  <c r="AH375" i="4"/>
  <c r="AH376" i="4"/>
  <c r="AH378" i="4"/>
  <c r="AH379" i="4"/>
  <c r="AH380" i="4"/>
  <c r="AH381" i="4"/>
  <c r="AH382" i="4"/>
  <c r="AH383" i="4"/>
  <c r="AH384" i="4"/>
  <c r="AH385" i="4"/>
  <c r="AH386" i="4"/>
  <c r="AH387" i="4"/>
  <c r="AH388" i="4"/>
  <c r="AH389" i="4"/>
  <c r="AH390" i="4"/>
  <c r="AH391" i="4"/>
  <c r="AH392" i="4"/>
  <c r="AH393" i="4"/>
  <c r="AH394" i="4"/>
  <c r="AH395" i="4"/>
  <c r="AH396" i="4"/>
  <c r="AH397" i="4"/>
  <c r="AH400" i="4"/>
  <c r="AH401" i="4"/>
  <c r="AH403" i="4"/>
  <c r="AH404" i="4"/>
  <c r="AH405" i="4"/>
  <c r="AH406" i="4"/>
  <c r="AH407" i="4"/>
  <c r="AI408" i="4" s="1"/>
  <c r="AH408" i="4"/>
  <c r="AH409" i="4"/>
  <c r="AH412" i="4"/>
  <c r="AH413" i="4"/>
  <c r="AH415" i="4"/>
  <c r="AH416" i="4"/>
  <c r="AH417" i="4"/>
  <c r="AH418" i="4"/>
  <c r="AH419" i="4"/>
  <c r="AH420" i="4"/>
  <c r="AH421" i="4"/>
  <c r="AH422" i="4"/>
  <c r="AH423" i="4"/>
  <c r="AH424" i="4"/>
  <c r="AH425" i="4"/>
  <c r="AH426" i="4"/>
  <c r="AH429" i="4"/>
  <c r="AH430" i="4"/>
  <c r="AH431" i="4"/>
  <c r="AH432" i="4"/>
  <c r="AH433" i="4"/>
  <c r="AH435" i="4"/>
  <c r="AH436" i="4"/>
  <c r="AH437" i="4"/>
  <c r="AH438" i="4"/>
  <c r="AH440" i="4"/>
  <c r="AH441" i="4"/>
  <c r="AH442" i="4"/>
  <c r="AH443" i="4"/>
  <c r="AH444" i="4"/>
  <c r="AH445" i="4"/>
  <c r="AH446" i="4"/>
  <c r="AH447" i="4"/>
  <c r="AH448" i="4"/>
  <c r="AH449" i="4"/>
  <c r="AH450" i="4"/>
  <c r="AI450" i="4" s="1"/>
  <c r="AH451" i="4"/>
  <c r="AH452" i="4"/>
  <c r="AH453" i="4"/>
  <c r="AH454" i="4"/>
  <c r="AH455" i="4"/>
  <c r="AH456" i="4"/>
  <c r="AH457" i="4"/>
  <c r="AH458" i="4"/>
  <c r="AH459" i="4"/>
  <c r="AH460" i="4"/>
  <c r="AH462" i="4"/>
  <c r="AH464" i="4"/>
  <c r="AH465" i="4"/>
  <c r="AH466" i="4"/>
  <c r="AH467" i="4"/>
  <c r="AI467" i="4" s="1"/>
  <c r="AH468" i="4"/>
  <c r="AH469" i="4"/>
  <c r="AH470" i="4"/>
  <c r="AI470" i="4" s="1"/>
  <c r="AH471" i="4"/>
  <c r="AH472" i="4"/>
  <c r="AH473" i="4"/>
  <c r="AH474" i="4"/>
  <c r="AH475" i="4"/>
  <c r="AH476" i="4"/>
  <c r="AH477" i="4"/>
  <c r="AH478" i="4"/>
  <c r="AH479" i="4"/>
  <c r="AH480" i="4"/>
  <c r="AH481" i="4"/>
  <c r="AH482" i="4"/>
  <c r="AH483" i="4"/>
  <c r="AH484" i="4"/>
  <c r="AH485" i="4"/>
  <c r="AH486" i="4"/>
  <c r="AH487" i="4"/>
  <c r="AH488" i="4"/>
  <c r="AH489" i="4"/>
  <c r="AH490" i="4"/>
  <c r="AH491" i="4"/>
  <c r="AH492" i="4"/>
  <c r="AH493" i="4"/>
  <c r="AH494" i="4"/>
  <c r="AH495" i="4"/>
  <c r="AH496" i="4"/>
  <c r="AH497" i="4"/>
  <c r="AH498" i="4"/>
  <c r="AH499" i="4"/>
  <c r="AH500" i="4"/>
  <c r="AH501" i="4"/>
  <c r="AH502" i="4"/>
  <c r="AH503" i="4"/>
  <c r="AI503" i="4" s="1"/>
  <c r="AH504" i="4"/>
  <c r="AI504" i="4" s="1"/>
  <c r="AH505" i="4"/>
  <c r="AH506" i="4"/>
  <c r="AH507" i="4"/>
  <c r="AI507" i="4" s="1"/>
  <c r="AH508" i="4"/>
  <c r="AH509" i="4"/>
  <c r="AH510" i="4"/>
  <c r="AH511" i="4"/>
  <c r="AH512" i="4"/>
  <c r="AI512" i="4" s="1"/>
  <c r="AH513" i="4"/>
  <c r="AH514" i="4"/>
  <c r="AH515" i="4"/>
  <c r="AH516" i="4"/>
  <c r="AH517" i="4"/>
  <c r="AH518" i="4"/>
  <c r="AH519" i="4"/>
  <c r="AH520" i="4"/>
  <c r="AH521" i="4"/>
  <c r="AH522" i="4"/>
  <c r="AH523" i="4"/>
  <c r="AH524" i="4"/>
  <c r="AH525" i="4"/>
  <c r="AH526" i="4"/>
  <c r="AH527" i="4"/>
  <c r="AI527" i="4" s="1"/>
  <c r="AH528" i="4"/>
  <c r="AH529" i="4"/>
  <c r="AH530" i="4"/>
  <c r="AH531" i="4"/>
  <c r="AH532" i="4"/>
  <c r="AH533" i="4"/>
  <c r="AH534" i="4"/>
  <c r="AH535" i="4"/>
  <c r="AH536" i="4"/>
  <c r="AH537" i="4"/>
  <c r="AH538" i="4"/>
  <c r="AH539" i="4"/>
  <c r="AI539" i="4" s="1"/>
  <c r="AH540" i="4"/>
  <c r="AI540" i="4" s="1"/>
  <c r="AH541" i="4"/>
  <c r="AH542" i="4"/>
  <c r="AH543" i="4"/>
  <c r="AH544" i="4"/>
  <c r="AH545" i="4"/>
  <c r="AH546" i="4"/>
  <c r="AH547" i="4"/>
  <c r="AH548" i="4"/>
  <c r="AH549" i="4"/>
  <c r="AH550" i="4"/>
  <c r="AH551" i="4"/>
  <c r="AH552" i="4"/>
  <c r="AH553" i="4"/>
  <c r="AH554" i="4"/>
  <c r="AH555" i="4"/>
  <c r="AH556" i="4"/>
  <c r="AH557" i="4"/>
  <c r="AH558" i="4"/>
  <c r="AH559" i="4"/>
  <c r="AH560" i="4"/>
  <c r="AH561" i="4"/>
  <c r="AH562" i="4"/>
  <c r="AH563" i="4"/>
  <c r="AI563" i="4" s="1"/>
  <c r="AH564" i="4"/>
  <c r="AH565" i="4"/>
  <c r="AH566" i="4"/>
  <c r="AH567" i="4"/>
  <c r="AH568" i="4"/>
  <c r="AH569" i="4"/>
  <c r="AH570" i="4"/>
  <c r="AH571" i="4"/>
  <c r="AH572" i="4"/>
  <c r="AH573" i="4"/>
  <c r="AH574" i="4"/>
  <c r="AH575" i="4"/>
  <c r="AH576" i="4"/>
  <c r="AH577" i="4"/>
  <c r="AH578" i="4"/>
  <c r="AH579" i="4"/>
  <c r="AH580" i="4"/>
  <c r="AH581" i="4"/>
  <c r="AH586" i="4"/>
  <c r="AI586" i="4" s="1"/>
  <c r="AH588" i="4"/>
  <c r="AH589" i="4"/>
  <c r="AH590" i="4"/>
  <c r="AH591" i="4"/>
  <c r="AI591" i="4" s="1"/>
  <c r="AH592" i="4"/>
  <c r="AH593" i="4"/>
  <c r="AH594" i="4"/>
  <c r="AH595" i="4"/>
  <c r="AH596" i="4"/>
  <c r="AH597" i="4"/>
  <c r="AH598" i="4"/>
  <c r="AH599" i="4"/>
  <c r="AI599" i="4" s="1"/>
  <c r="AH600" i="4"/>
  <c r="AH601" i="4"/>
  <c r="AH603" i="4"/>
  <c r="AH604" i="4"/>
  <c r="AI604" i="4" s="1"/>
  <c r="AH605" i="4"/>
  <c r="AH606" i="4"/>
  <c r="AH607" i="4"/>
  <c r="AH609" i="4"/>
  <c r="AH610" i="4"/>
  <c r="AH611" i="4"/>
  <c r="AH612" i="4"/>
  <c r="AH613" i="4"/>
  <c r="AI613" i="4" s="1"/>
  <c r="AH614" i="4"/>
  <c r="AH616" i="4"/>
  <c r="AH617" i="4"/>
  <c r="AH619" i="4"/>
  <c r="AI619" i="4" s="1"/>
  <c r="AH620" i="4"/>
  <c r="AH621" i="4"/>
  <c r="AH622" i="4"/>
  <c r="AI29" i="4"/>
  <c r="AI76" i="4"/>
  <c r="AI105" i="4"/>
  <c r="AI110" i="4"/>
  <c r="AI111" i="4"/>
  <c r="AI124" i="4"/>
  <c r="AI160" i="4"/>
  <c r="AI193" i="4"/>
  <c r="AI220" i="4"/>
  <c r="AI226" i="4"/>
  <c r="AI255" i="4"/>
  <c r="AI288" i="4"/>
  <c r="AI306" i="4"/>
  <c r="AI307" i="4"/>
  <c r="AI327" i="4"/>
  <c r="AI334" i="4"/>
  <c r="AI379" i="4"/>
  <c r="AI382" i="4"/>
  <c r="AI390" i="4"/>
  <c r="AI391" i="4"/>
  <c r="AI395" i="4"/>
  <c r="AI444" i="4"/>
  <c r="AI445" i="4"/>
  <c r="AI457" i="4"/>
  <c r="AI459" i="4"/>
  <c r="AI462" i="4"/>
  <c r="AI463" i="4"/>
  <c r="AI471" i="4"/>
  <c r="AI472" i="4"/>
  <c r="AI473" i="4"/>
  <c r="AI474" i="4"/>
  <c r="AI475" i="4"/>
  <c r="AI476" i="4"/>
  <c r="AI479" i="4"/>
  <c r="AI482" i="4"/>
  <c r="AI483" i="4"/>
  <c r="AI484" i="4"/>
  <c r="AI486" i="4"/>
  <c r="AI491" i="4"/>
  <c r="AI494" i="4"/>
  <c r="AI495" i="4"/>
  <c r="AI496" i="4"/>
  <c r="AI498" i="4"/>
  <c r="AI499" i="4"/>
  <c r="AI506" i="4"/>
  <c r="AI510" i="4"/>
  <c r="AI511" i="4"/>
  <c r="AI514" i="4"/>
  <c r="AI515" i="4"/>
  <c r="AI518" i="4"/>
  <c r="AI519" i="4"/>
  <c r="AI520" i="4"/>
  <c r="AI522" i="4"/>
  <c r="AI528" i="4"/>
  <c r="AI530" i="4"/>
  <c r="AI531" i="4"/>
  <c r="AI532" i="4"/>
  <c r="AI534" i="4"/>
  <c r="AI535" i="4"/>
  <c r="AI541" i="4"/>
  <c r="AI542" i="4"/>
  <c r="AI543" i="4"/>
  <c r="AI546" i="4"/>
  <c r="AI547" i="4"/>
  <c r="AI551" i="4"/>
  <c r="AI552" i="4"/>
  <c r="AI553" i="4"/>
  <c r="AI554" i="4"/>
  <c r="AI555" i="4"/>
  <c r="AI558" i="4"/>
  <c r="AI559" i="4"/>
  <c r="AI566" i="4"/>
  <c r="AI567" i="4"/>
  <c r="AI568" i="4"/>
  <c r="AI569" i="4"/>
  <c r="AI570" i="4"/>
  <c r="AI571" i="4"/>
  <c r="AI575" i="4"/>
  <c r="AI578" i="4"/>
  <c r="AI579" i="4"/>
  <c r="AI580" i="4"/>
  <c r="AI582" i="4"/>
  <c r="AI583" i="4"/>
  <c r="AI587" i="4"/>
  <c r="AI589" i="4"/>
  <c r="AI592" i="4"/>
  <c r="AI593" i="4"/>
  <c r="AI594" i="4"/>
  <c r="AI595" i="4"/>
  <c r="AI598" i="4"/>
  <c r="AI601" i="4"/>
  <c r="AI606" i="4"/>
  <c r="AI607" i="4"/>
  <c r="AI609" i="4"/>
  <c r="AI610" i="4"/>
  <c r="AI611" i="4"/>
  <c r="AI612" i="4"/>
  <c r="AI616" i="4"/>
  <c r="AI618" i="4"/>
  <c r="AI622" i="4"/>
  <c r="AJ4" i="4"/>
  <c r="AJ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L152" i="4" s="1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K165" i="4" s="1"/>
  <c r="AP165" i="4" s="1"/>
  <c r="AJ166" i="4"/>
  <c r="AJ167" i="4"/>
  <c r="AJ168" i="4"/>
  <c r="AJ169" i="4"/>
  <c r="AJ170" i="4"/>
  <c r="AJ171" i="4"/>
  <c r="AJ172" i="4"/>
  <c r="AL172" i="4" s="1"/>
  <c r="AJ173" i="4"/>
  <c r="AJ174" i="4"/>
  <c r="AL174" i="4" s="1"/>
  <c r="AJ175" i="4"/>
  <c r="AJ176" i="4"/>
  <c r="AK176" i="4" s="1"/>
  <c r="AP176" i="4" s="1"/>
  <c r="AJ177" i="4"/>
  <c r="AL177" i="4" s="1"/>
  <c r="AJ178" i="4"/>
  <c r="AK178" i="4" s="1"/>
  <c r="AP178" i="4" s="1"/>
  <c r="AJ179" i="4"/>
  <c r="AL179" i="4" s="1"/>
  <c r="AJ180" i="4"/>
  <c r="AK180" i="4" s="1"/>
  <c r="AP180" i="4" s="1"/>
  <c r="AJ181" i="4"/>
  <c r="AL181" i="4" s="1"/>
  <c r="AJ182" i="4"/>
  <c r="AJ183" i="4"/>
  <c r="AK183" i="4" s="1"/>
  <c r="AP183" i="4" s="1"/>
  <c r="AJ184" i="4"/>
  <c r="AK184" i="4" s="1"/>
  <c r="AP184" i="4" s="1"/>
  <c r="AJ185" i="4"/>
  <c r="AJ186" i="4"/>
  <c r="AK186" i="4" s="1"/>
  <c r="AP186" i="4" s="1"/>
  <c r="AJ187" i="4"/>
  <c r="AJ188" i="4"/>
  <c r="AL188" i="4" s="1"/>
  <c r="AJ189" i="4"/>
  <c r="AL189" i="4" s="1"/>
  <c r="AJ190" i="4"/>
  <c r="AJ191" i="4"/>
  <c r="AJ192" i="4"/>
  <c r="AJ193" i="4"/>
  <c r="AK193" i="4" s="1"/>
  <c r="AP193" i="4" s="1"/>
  <c r="AJ194" i="4"/>
  <c r="AL194" i="4" s="1"/>
  <c r="AJ195" i="4"/>
  <c r="AL195" i="4" s="1"/>
  <c r="AJ196" i="4"/>
  <c r="AJ197" i="4"/>
  <c r="AJ198" i="4"/>
  <c r="AK198" i="4" s="1"/>
  <c r="AP198" i="4" s="1"/>
  <c r="AJ199" i="4"/>
  <c r="AJ200" i="4"/>
  <c r="AJ201" i="4"/>
  <c r="AJ202" i="4"/>
  <c r="AJ203" i="4"/>
  <c r="AJ204" i="4"/>
  <c r="AJ205" i="4"/>
  <c r="AK205" i="4" s="1"/>
  <c r="AP205" i="4" s="1"/>
  <c r="AJ206" i="4"/>
  <c r="AJ207" i="4"/>
  <c r="AL207" i="4" s="1"/>
  <c r="AJ208" i="4"/>
  <c r="AJ209" i="4"/>
  <c r="AJ210" i="4"/>
  <c r="AJ211" i="4"/>
  <c r="AJ212" i="4"/>
  <c r="AL212" i="4" s="1"/>
  <c r="AJ213" i="4"/>
  <c r="AJ214" i="4"/>
  <c r="AJ215" i="4"/>
  <c r="AJ216" i="4"/>
  <c r="AK216" i="4" s="1"/>
  <c r="AP216" i="4" s="1"/>
  <c r="AJ217" i="4"/>
  <c r="AK217" i="4" s="1"/>
  <c r="AP217" i="4" s="1"/>
  <c r="AJ218" i="4"/>
  <c r="AJ219" i="4"/>
  <c r="AK219" i="4" s="1"/>
  <c r="AP219" i="4" s="1"/>
  <c r="AJ220" i="4"/>
  <c r="AK220" i="4" s="1"/>
  <c r="AP220" i="4" s="1"/>
  <c r="AJ221" i="4"/>
  <c r="AJ222" i="4"/>
  <c r="AJ223" i="4"/>
  <c r="AJ224" i="4"/>
  <c r="AJ225" i="4"/>
  <c r="AL225" i="4" s="1"/>
  <c r="AJ226" i="4"/>
  <c r="AJ227" i="4"/>
  <c r="AJ228" i="4"/>
  <c r="AK228" i="4" s="1"/>
  <c r="AJ229" i="4"/>
  <c r="AK229" i="4" s="1"/>
  <c r="AP229" i="4" s="1"/>
  <c r="AJ230" i="4"/>
  <c r="AJ231" i="4"/>
  <c r="AL231" i="4" s="1"/>
  <c r="AJ232" i="4"/>
  <c r="AJ233" i="4"/>
  <c r="AJ234" i="4"/>
  <c r="AK234" i="4" s="1"/>
  <c r="AP234" i="4" s="1"/>
  <c r="AJ235" i="4"/>
  <c r="AJ236" i="4"/>
  <c r="AJ237" i="4"/>
  <c r="AL237" i="4" s="1"/>
  <c r="AJ238" i="4"/>
  <c r="AK238" i="4" s="1"/>
  <c r="AP238" i="4" s="1"/>
  <c r="AJ239" i="4"/>
  <c r="AJ240" i="4"/>
  <c r="AJ241" i="4"/>
  <c r="AK241" i="4" s="1"/>
  <c r="AP241" i="4" s="1"/>
  <c r="AJ242" i="4"/>
  <c r="AJ243" i="4"/>
  <c r="AJ244" i="4"/>
  <c r="AK244" i="4" s="1"/>
  <c r="AP244" i="4" s="1"/>
  <c r="AJ245" i="4"/>
  <c r="AJ246" i="4"/>
  <c r="AJ247" i="4"/>
  <c r="AJ248" i="4"/>
  <c r="AK248" i="4" s="1"/>
  <c r="AP248" i="4" s="1"/>
  <c r="AJ249" i="4"/>
  <c r="AK249" i="4" s="1"/>
  <c r="AP249" i="4" s="1"/>
  <c r="AJ250" i="4"/>
  <c r="AJ251" i="4"/>
  <c r="AK251" i="4" s="1"/>
  <c r="AP251" i="4" s="1"/>
  <c r="AJ252" i="4"/>
  <c r="AJ253" i="4"/>
  <c r="AK253" i="4" s="1"/>
  <c r="AP253" i="4" s="1"/>
  <c r="AJ254" i="4"/>
  <c r="AL254" i="4" s="1"/>
  <c r="AJ255" i="4"/>
  <c r="AJ256" i="4"/>
  <c r="AJ257" i="4"/>
  <c r="AJ258" i="4"/>
  <c r="AL258" i="4" s="1"/>
  <c r="AJ259" i="4"/>
  <c r="AJ260" i="4"/>
  <c r="AL260" i="4" s="1"/>
  <c r="AJ261" i="4"/>
  <c r="AL261" i="4" s="1"/>
  <c r="AJ262" i="4"/>
  <c r="AJ263" i="4"/>
  <c r="AJ264" i="4"/>
  <c r="AK264" i="4" s="1"/>
  <c r="AJ265" i="4"/>
  <c r="AK265" i="4" s="1"/>
  <c r="AP265" i="4" s="1"/>
  <c r="AJ266" i="4"/>
  <c r="AL266" i="4" s="1"/>
  <c r="AJ267" i="4"/>
  <c r="AK267" i="4" s="1"/>
  <c r="AP267" i="4" s="1"/>
  <c r="AJ268" i="4"/>
  <c r="AK268" i="4" s="1"/>
  <c r="AP268" i="4" s="1"/>
  <c r="AJ269" i="4"/>
  <c r="AL269" i="4" s="1"/>
  <c r="AJ270" i="4"/>
  <c r="AK270" i="4" s="1"/>
  <c r="AP270" i="4" s="1"/>
  <c r="AJ271" i="4"/>
  <c r="AJ272" i="4"/>
  <c r="AL272" i="4" s="1"/>
  <c r="AJ273" i="4"/>
  <c r="AK273" i="4" s="1"/>
  <c r="AP273" i="4" s="1"/>
  <c r="AJ274" i="4"/>
  <c r="AJ275" i="4"/>
  <c r="AJ276" i="4"/>
  <c r="AK276" i="4" s="1"/>
  <c r="AP276" i="4" s="1"/>
  <c r="AJ277" i="4"/>
  <c r="AK277" i="4" s="1"/>
  <c r="AP277" i="4" s="1"/>
  <c r="AJ278" i="4"/>
  <c r="AJ279" i="4"/>
  <c r="AK279" i="4" s="1"/>
  <c r="AP279" i="4" s="1"/>
  <c r="AJ280" i="4"/>
  <c r="AL280" i="4" s="1"/>
  <c r="AJ281" i="4"/>
  <c r="AL281" i="4" s="1"/>
  <c r="AJ282" i="4"/>
  <c r="AK282" i="4" s="1"/>
  <c r="AP282" i="4" s="1"/>
  <c r="AJ283" i="4"/>
  <c r="AJ284" i="4"/>
  <c r="AJ285" i="4"/>
  <c r="AL285" i="4" s="1"/>
  <c r="AJ286" i="4"/>
  <c r="AJ287" i="4"/>
  <c r="AJ288" i="4"/>
  <c r="AK288" i="4" s="1"/>
  <c r="AP288" i="4" s="1"/>
  <c r="AJ289" i="4"/>
  <c r="AK289" i="4" s="1"/>
  <c r="AP289" i="4" s="1"/>
  <c r="AJ290" i="4"/>
  <c r="AJ291" i="4"/>
  <c r="AL291" i="4" s="1"/>
  <c r="AJ292" i="4"/>
  <c r="AL292" i="4" s="1"/>
  <c r="AJ293" i="4"/>
  <c r="AK293" i="4" s="1"/>
  <c r="AP293" i="4" s="1"/>
  <c r="AJ294" i="4"/>
  <c r="AK294" i="4" s="1"/>
  <c r="AP294" i="4" s="1"/>
  <c r="AJ295" i="4"/>
  <c r="AJ296" i="4"/>
  <c r="AK296" i="4" s="1"/>
  <c r="AP296" i="4" s="1"/>
  <c r="AJ297" i="4"/>
  <c r="AK297" i="4" s="1"/>
  <c r="AP297" i="4" s="1"/>
  <c r="AJ298" i="4"/>
  <c r="AJ299" i="4"/>
  <c r="AJ300" i="4"/>
  <c r="AK300" i="4" s="1"/>
  <c r="AP300" i="4" s="1"/>
  <c r="AJ301" i="4"/>
  <c r="AK301" i="4" s="1"/>
  <c r="AP301" i="4" s="1"/>
  <c r="AJ302" i="4"/>
  <c r="AJ303" i="4"/>
  <c r="AL303" i="4" s="1"/>
  <c r="AJ304" i="4"/>
  <c r="AL304" i="4" s="1"/>
  <c r="AJ305" i="4"/>
  <c r="AK305" i="4" s="1"/>
  <c r="AP305" i="4" s="1"/>
  <c r="AJ306" i="4"/>
  <c r="AK306" i="4" s="1"/>
  <c r="AP306" i="4" s="1"/>
  <c r="AJ307" i="4"/>
  <c r="AJ308" i="4"/>
  <c r="AJ309" i="4"/>
  <c r="AL309" i="4" s="1"/>
  <c r="AJ310" i="4"/>
  <c r="AJ311" i="4"/>
  <c r="AK311" i="4" s="1"/>
  <c r="AJ312" i="4"/>
  <c r="AK312" i="4" s="1"/>
  <c r="AJ313" i="4"/>
  <c r="AK313" i="4" s="1"/>
  <c r="AP313" i="4" s="1"/>
  <c r="AJ314" i="4"/>
  <c r="AJ315" i="4"/>
  <c r="AL315" i="4" s="1"/>
  <c r="AJ316" i="4"/>
  <c r="AJ317" i="4"/>
  <c r="AJ318" i="4"/>
  <c r="AJ319" i="4"/>
  <c r="AJ320" i="4"/>
  <c r="AJ321" i="4"/>
  <c r="AL321" i="4" s="1"/>
  <c r="AJ322" i="4"/>
  <c r="AL322" i="4" s="1"/>
  <c r="AJ323" i="4"/>
  <c r="AJ324" i="4"/>
  <c r="AK324" i="4" s="1"/>
  <c r="AP324" i="4" s="1"/>
  <c r="AJ325" i="4"/>
  <c r="AL325" i="4" s="1"/>
  <c r="AJ326" i="4"/>
  <c r="AJ327" i="4"/>
  <c r="AJ328" i="4"/>
  <c r="AL328" i="4" s="1"/>
  <c r="AJ329" i="4"/>
  <c r="AL329" i="4" s="1"/>
  <c r="AJ330" i="4"/>
  <c r="AK330" i="4" s="1"/>
  <c r="AP330" i="4" s="1"/>
  <c r="AJ331" i="4"/>
  <c r="AJ332" i="4"/>
  <c r="AJ333" i="4"/>
  <c r="AL333" i="4" s="1"/>
  <c r="AJ334" i="4"/>
  <c r="AJ335" i="4"/>
  <c r="AJ336" i="4"/>
  <c r="AK336" i="4" s="1"/>
  <c r="AP336" i="4" s="1"/>
  <c r="AJ337" i="4"/>
  <c r="AK337" i="4" s="1"/>
  <c r="AP337" i="4" s="1"/>
  <c r="AJ338" i="4"/>
  <c r="AL338" i="4" s="1"/>
  <c r="AJ339" i="4"/>
  <c r="AJ340" i="4"/>
  <c r="AJ341" i="4"/>
  <c r="AJ342" i="4"/>
  <c r="AK342" i="4" s="1"/>
  <c r="AP342" i="4" s="1"/>
  <c r="AJ343" i="4"/>
  <c r="AJ344" i="4"/>
  <c r="AJ345" i="4"/>
  <c r="AJ346" i="4"/>
  <c r="AJ347" i="4"/>
  <c r="AJ348" i="4"/>
  <c r="AK348" i="4" s="1"/>
  <c r="AP348" i="4" s="1"/>
  <c r="AJ349" i="4"/>
  <c r="AK349" i="4" s="1"/>
  <c r="AP349" i="4" s="1"/>
  <c r="AJ350" i="4"/>
  <c r="AJ351" i="4"/>
  <c r="AK351" i="4" s="1"/>
  <c r="AP351" i="4" s="1"/>
  <c r="AJ352" i="4"/>
  <c r="AK352" i="4" s="1"/>
  <c r="AP352" i="4" s="1"/>
  <c r="AJ353" i="4"/>
  <c r="AL353" i="4" s="1"/>
  <c r="AJ354" i="4"/>
  <c r="AK354" i="4" s="1"/>
  <c r="AP354" i="4" s="1"/>
  <c r="AJ355" i="4"/>
  <c r="AJ356" i="4"/>
  <c r="AJ357" i="4"/>
  <c r="AL357" i="4" s="1"/>
  <c r="AJ358" i="4"/>
  <c r="AL358" i="4" s="1"/>
  <c r="AJ359" i="4"/>
  <c r="AJ360" i="4"/>
  <c r="AK360" i="4" s="1"/>
  <c r="AP360" i="4" s="1"/>
  <c r="AJ361" i="4"/>
  <c r="AK361" i="4" s="1"/>
  <c r="AP361" i="4" s="1"/>
  <c r="AJ362" i="4"/>
  <c r="AJ363" i="4"/>
  <c r="AL363" i="4" s="1"/>
  <c r="AJ364" i="4"/>
  <c r="AL364" i="4" s="1"/>
  <c r="AJ365" i="4"/>
  <c r="AJ366" i="4"/>
  <c r="AK366" i="4" s="1"/>
  <c r="AP366" i="4" s="1"/>
  <c r="AJ367" i="4"/>
  <c r="AJ368" i="4"/>
  <c r="AJ369" i="4"/>
  <c r="AL369" i="4" s="1"/>
  <c r="AJ370" i="4"/>
  <c r="AL370" i="4" s="1"/>
  <c r="AJ371" i="4"/>
  <c r="AJ372" i="4"/>
  <c r="AK372" i="4" s="1"/>
  <c r="AP372" i="4" s="1"/>
  <c r="AJ373" i="4"/>
  <c r="AK373" i="4" s="1"/>
  <c r="AP373" i="4" s="1"/>
  <c r="AJ374" i="4"/>
  <c r="AJ375" i="4"/>
  <c r="AK375" i="4" s="1"/>
  <c r="AP375" i="4" s="1"/>
  <c r="AJ376" i="4"/>
  <c r="AK376" i="4" s="1"/>
  <c r="AP376" i="4" s="1"/>
  <c r="AJ377" i="4"/>
  <c r="AL377" i="4" s="1"/>
  <c r="AJ378" i="4"/>
  <c r="AK378" i="4" s="1"/>
  <c r="AP378" i="4" s="1"/>
  <c r="AJ379" i="4"/>
  <c r="AJ380" i="4"/>
  <c r="AK380" i="4" s="1"/>
  <c r="AP380" i="4" s="1"/>
  <c r="AJ381" i="4"/>
  <c r="AL381" i="4" s="1"/>
  <c r="AJ382" i="4"/>
  <c r="AJ383" i="4"/>
  <c r="AJ384" i="4"/>
  <c r="AK384" i="4" s="1"/>
  <c r="AP384" i="4" s="1"/>
  <c r="AJ385" i="4"/>
  <c r="AK385" i="4" s="1"/>
  <c r="AP385" i="4" s="1"/>
  <c r="AJ386" i="4"/>
  <c r="AJ387" i="4"/>
  <c r="AK387" i="4" s="1"/>
  <c r="AP387" i="4" s="1"/>
  <c r="AJ388" i="4"/>
  <c r="AJ389" i="4"/>
  <c r="AK389" i="4" s="1"/>
  <c r="AP389" i="4" s="1"/>
  <c r="AJ390" i="4"/>
  <c r="AJ391" i="4"/>
  <c r="AJ392" i="4"/>
  <c r="AK392" i="4" s="1"/>
  <c r="AP392" i="4" s="1"/>
  <c r="AJ393" i="4"/>
  <c r="AK393" i="4" s="1"/>
  <c r="AP393" i="4" s="1"/>
  <c r="AJ394" i="4"/>
  <c r="AK394" i="4" s="1"/>
  <c r="AP394" i="4" s="1"/>
  <c r="AJ395" i="4"/>
  <c r="AJ396" i="4"/>
  <c r="AK396" i="4" s="1"/>
  <c r="AP396" i="4" s="1"/>
  <c r="AJ397" i="4"/>
  <c r="AL397" i="4" s="1"/>
  <c r="AJ398" i="4"/>
  <c r="AL398" i="4" s="1"/>
  <c r="AJ399" i="4"/>
  <c r="AL399" i="4" s="1"/>
  <c r="AJ400" i="4"/>
  <c r="AL400" i="4" s="1"/>
  <c r="AJ401" i="4"/>
  <c r="AJ402" i="4"/>
  <c r="AK402" i="4" s="1"/>
  <c r="AP402" i="4" s="1"/>
  <c r="AJ403" i="4"/>
  <c r="AJ404" i="4"/>
  <c r="AL404" i="4" s="1"/>
  <c r="AJ405" i="4"/>
  <c r="AJ406" i="4"/>
  <c r="AJ407" i="4"/>
  <c r="AJ408" i="4"/>
  <c r="AK408" i="4" s="1"/>
  <c r="AP408" i="4" s="1"/>
  <c r="AJ409" i="4"/>
  <c r="AK409" i="4" s="1"/>
  <c r="AP409" i="4" s="1"/>
  <c r="AJ410" i="4"/>
  <c r="AL410" i="4" s="1"/>
  <c r="AJ411" i="4"/>
  <c r="AL411" i="4" s="1"/>
  <c r="AJ412" i="4"/>
  <c r="AK412" i="4" s="1"/>
  <c r="AP412" i="4" s="1"/>
  <c r="AJ413" i="4"/>
  <c r="AJ414" i="4"/>
  <c r="AK414" i="4" s="1"/>
  <c r="AP414" i="4" s="1"/>
  <c r="AJ415" i="4"/>
  <c r="AJ416" i="4"/>
  <c r="AL416" i="4" s="1"/>
  <c r="AJ417" i="4"/>
  <c r="AK417" i="4" s="1"/>
  <c r="AP417" i="4" s="1"/>
  <c r="AJ418" i="4"/>
  <c r="AL418" i="4" s="1"/>
  <c r="AJ419" i="4"/>
  <c r="AK419" i="4" s="1"/>
  <c r="AJ420" i="4"/>
  <c r="AK420" i="4" s="1"/>
  <c r="AP420" i="4" s="1"/>
  <c r="AJ421" i="4"/>
  <c r="AK421" i="4" s="1"/>
  <c r="AP421" i="4" s="1"/>
  <c r="AJ422" i="4"/>
  <c r="AJ423" i="4"/>
  <c r="AK423" i="4" s="1"/>
  <c r="AP423" i="4" s="1"/>
  <c r="AJ424" i="4"/>
  <c r="AK424" i="4" s="1"/>
  <c r="AP424" i="4" s="1"/>
  <c r="AJ425" i="4"/>
  <c r="AK425" i="4" s="1"/>
  <c r="AP425" i="4" s="1"/>
  <c r="AJ426" i="4"/>
  <c r="AK426" i="4" s="1"/>
  <c r="AP426" i="4" s="1"/>
  <c r="AJ427" i="4"/>
  <c r="AK427" i="4" s="1"/>
  <c r="AP427" i="4" s="1"/>
  <c r="AJ428" i="4"/>
  <c r="AK428" i="4" s="1"/>
  <c r="AP428" i="4" s="1"/>
  <c r="AJ429" i="4"/>
  <c r="AL429" i="4" s="1"/>
  <c r="AJ430" i="4"/>
  <c r="AL430" i="4" s="1"/>
  <c r="AJ431" i="4"/>
  <c r="AJ432" i="4"/>
  <c r="AK432" i="4" s="1"/>
  <c r="AP432" i="4" s="1"/>
  <c r="AJ433" i="4"/>
  <c r="AK433" i="4" s="1"/>
  <c r="AP433" i="4" s="1"/>
  <c r="AJ434" i="4"/>
  <c r="AJ435" i="4"/>
  <c r="AL435" i="4" s="1"/>
  <c r="AJ436" i="4"/>
  <c r="AL436" i="4" s="1"/>
  <c r="AJ437" i="4"/>
  <c r="AJ438" i="4"/>
  <c r="AK438" i="4" s="1"/>
  <c r="AP438" i="4" s="1"/>
  <c r="AJ439" i="4"/>
  <c r="AK439" i="4" s="1"/>
  <c r="AP439" i="4" s="1"/>
  <c r="AJ440" i="4"/>
  <c r="AJ441" i="4"/>
  <c r="AK441" i="4" s="1"/>
  <c r="AP441" i="4" s="1"/>
  <c r="AJ442" i="4"/>
  <c r="AJ443" i="4"/>
  <c r="AK443" i="4" s="1"/>
  <c r="AJ444" i="4"/>
  <c r="AK444" i="4" s="1"/>
  <c r="AP444" i="4" s="1"/>
  <c r="AJ445" i="4"/>
  <c r="AK445" i="4" s="1"/>
  <c r="AP445" i="4" s="1"/>
  <c r="AJ446" i="4"/>
  <c r="AJ447" i="4"/>
  <c r="AK447" i="4" s="1"/>
  <c r="AP447" i="4" s="1"/>
  <c r="AJ448" i="4"/>
  <c r="AK448" i="4" s="1"/>
  <c r="AP448" i="4" s="1"/>
  <c r="AJ449" i="4"/>
  <c r="AJ450" i="4"/>
  <c r="AL450" i="4" s="1"/>
  <c r="AJ451" i="4"/>
  <c r="AJ452" i="4"/>
  <c r="AJ453" i="4"/>
  <c r="AL453" i="4" s="1"/>
  <c r="AJ454" i="4"/>
  <c r="AL454" i="4" s="1"/>
  <c r="AJ455" i="4"/>
  <c r="AJ456" i="4"/>
  <c r="AK456" i="4" s="1"/>
  <c r="AP456" i="4" s="1"/>
  <c r="AJ457" i="4"/>
  <c r="AK457" i="4" s="1"/>
  <c r="AP457" i="4" s="1"/>
  <c r="AJ458" i="4"/>
  <c r="AJ459" i="4"/>
  <c r="AJ460" i="4"/>
  <c r="AK460" i="4" s="1"/>
  <c r="AP460" i="4" s="1"/>
  <c r="AJ461" i="4"/>
  <c r="AK461" i="4" s="1"/>
  <c r="AP461" i="4" s="1"/>
  <c r="AJ462" i="4"/>
  <c r="AK462" i="4" s="1"/>
  <c r="AP462" i="4" s="1"/>
  <c r="AJ463" i="4"/>
  <c r="AJ464" i="4"/>
  <c r="AJ465" i="4"/>
  <c r="AL465" i="4" s="1"/>
  <c r="AJ466" i="4"/>
  <c r="AL466" i="4" s="1"/>
  <c r="AJ467" i="4"/>
  <c r="AK467" i="4" s="1"/>
  <c r="AJ468" i="4"/>
  <c r="AK468" i="4" s="1"/>
  <c r="AJ469" i="4"/>
  <c r="AK469" i="4" s="1"/>
  <c r="AP469" i="4" s="1"/>
  <c r="AJ470" i="4"/>
  <c r="AJ471" i="4"/>
  <c r="AL471" i="4" s="1"/>
  <c r="AJ472" i="4"/>
  <c r="AL472" i="4" s="1"/>
  <c r="AJ473" i="4"/>
  <c r="AJ474" i="4"/>
  <c r="AK474" i="4" s="1"/>
  <c r="AP474" i="4" s="1"/>
  <c r="AJ475" i="4"/>
  <c r="AJ476" i="4"/>
  <c r="AL476" i="4" s="1"/>
  <c r="AJ477" i="4"/>
  <c r="AL477" i="4" s="1"/>
  <c r="AJ478" i="4"/>
  <c r="AJ479" i="4"/>
  <c r="AJ480" i="4"/>
  <c r="AK480" i="4" s="1"/>
  <c r="AP480" i="4" s="1"/>
  <c r="AJ481" i="4"/>
  <c r="AK481" i="4" s="1"/>
  <c r="AP481" i="4" s="1"/>
  <c r="AJ482" i="4"/>
  <c r="AJ483" i="4"/>
  <c r="AK483" i="4" s="1"/>
  <c r="AP483" i="4" s="1"/>
  <c r="AJ484" i="4"/>
  <c r="AK484" i="4" s="1"/>
  <c r="AP484" i="4" s="1"/>
  <c r="AJ485" i="4"/>
  <c r="AK485" i="4" s="1"/>
  <c r="AP485" i="4" s="1"/>
  <c r="AJ486" i="4"/>
  <c r="AK486" i="4" s="1"/>
  <c r="AJ487" i="4"/>
  <c r="AK487" i="4" s="1"/>
  <c r="AP487" i="4" s="1"/>
  <c r="AJ488" i="4"/>
  <c r="AL488" i="4" s="1"/>
  <c r="AJ489" i="4"/>
  <c r="AL489" i="4" s="1"/>
  <c r="AJ490" i="4"/>
  <c r="AK490" i="4" s="1"/>
  <c r="AP490" i="4" s="1"/>
  <c r="AJ491" i="4"/>
  <c r="AJ492" i="4"/>
  <c r="AK492" i="4" s="1"/>
  <c r="AP492" i="4" s="1"/>
  <c r="AJ493" i="4"/>
  <c r="AK493" i="4" s="1"/>
  <c r="AP493" i="4" s="1"/>
  <c r="AJ494" i="4"/>
  <c r="AJ495" i="4"/>
  <c r="AK495" i="4" s="1"/>
  <c r="AP495" i="4" s="1"/>
  <c r="AJ496" i="4"/>
  <c r="AJ497" i="4"/>
  <c r="AL497" i="4" s="1"/>
  <c r="AJ498" i="4"/>
  <c r="AK498" i="4" s="1"/>
  <c r="AJ499" i="4"/>
  <c r="AK499" i="4" s="1"/>
  <c r="AP499" i="4" s="1"/>
  <c r="AJ500" i="4"/>
  <c r="AJ501" i="4"/>
  <c r="AL501" i="4" s="1"/>
  <c r="AJ502" i="4"/>
  <c r="AJ503" i="4"/>
  <c r="AK503" i="4" s="1"/>
  <c r="AP503" i="4" s="1"/>
  <c r="AJ504" i="4"/>
  <c r="AK504" i="4" s="1"/>
  <c r="AP504" i="4" s="1"/>
  <c r="AJ505" i="4"/>
  <c r="AK505" i="4" s="1"/>
  <c r="AP505" i="4" s="1"/>
  <c r="AJ506" i="4"/>
  <c r="AJ507" i="4"/>
  <c r="AL507" i="4" s="1"/>
  <c r="AJ508" i="4"/>
  <c r="AL508" i="4" s="1"/>
  <c r="AJ509" i="4"/>
  <c r="AJ510" i="4"/>
  <c r="AK510" i="4" s="1"/>
  <c r="AP510" i="4" s="1"/>
  <c r="AJ511" i="4"/>
  <c r="AJ512" i="4"/>
  <c r="AK512" i="4" s="1"/>
  <c r="AP512" i="4" s="1"/>
  <c r="AJ513" i="4"/>
  <c r="AL513" i="4" s="1"/>
  <c r="AJ514" i="4"/>
  <c r="AJ515" i="4"/>
  <c r="AJ516" i="4"/>
  <c r="AK516" i="4" s="1"/>
  <c r="AP516" i="4" s="1"/>
  <c r="AJ517" i="4"/>
  <c r="AK517" i="4" s="1"/>
  <c r="AP517" i="4" s="1"/>
  <c r="AJ518" i="4"/>
  <c r="AJ519" i="4"/>
  <c r="AK519" i="4" s="1"/>
  <c r="AJ520" i="4"/>
  <c r="AL520" i="4" s="1"/>
  <c r="AJ521" i="4"/>
  <c r="AJ522" i="4"/>
  <c r="AJ523" i="4"/>
  <c r="AJ524" i="4"/>
  <c r="AJ525" i="4"/>
  <c r="AL525" i="4" s="1"/>
  <c r="AJ526" i="4"/>
  <c r="AL526" i="4" s="1"/>
  <c r="AJ527" i="4"/>
  <c r="AJ528" i="4"/>
  <c r="AJ529" i="4"/>
  <c r="AL529" i="4" s="1"/>
  <c r="AJ530" i="4"/>
  <c r="AJ531" i="4"/>
  <c r="AK531" i="4" s="1"/>
  <c r="AP531" i="4" s="1"/>
  <c r="AJ532" i="4"/>
  <c r="AK532" i="4" s="1"/>
  <c r="AP532" i="4" s="1"/>
  <c r="AJ533" i="4"/>
  <c r="AL533" i="4" s="1"/>
  <c r="AJ534" i="4"/>
  <c r="AK534" i="4" s="1"/>
  <c r="AP534" i="4" s="1"/>
  <c r="AJ535" i="4"/>
  <c r="AJ536" i="4"/>
  <c r="AJ537" i="4"/>
  <c r="AK537" i="4" s="1"/>
  <c r="AP537" i="4" s="1"/>
  <c r="AJ538" i="4"/>
  <c r="AK538" i="4" s="1"/>
  <c r="AP538" i="4" s="1"/>
  <c r="AJ539" i="4"/>
  <c r="AJ540" i="4"/>
  <c r="AK540" i="4" s="1"/>
  <c r="AJ541" i="4"/>
  <c r="AL541" i="4" s="1"/>
  <c r="AJ542" i="4"/>
  <c r="AL542" i="4" s="1"/>
  <c r="AJ543" i="4"/>
  <c r="AL543" i="4" s="1"/>
  <c r="AJ544" i="4"/>
  <c r="AL544" i="4" s="1"/>
  <c r="AJ545" i="4"/>
  <c r="AJ546" i="4"/>
  <c r="AJ547" i="4"/>
  <c r="AJ548" i="4"/>
  <c r="AJ549" i="4"/>
  <c r="AL549" i="4" s="1"/>
  <c r="AJ550" i="4"/>
  <c r="AL550" i="4" s="1"/>
  <c r="AJ551" i="4"/>
  <c r="AL551" i="4" s="1"/>
  <c r="AJ552" i="4"/>
  <c r="AK552" i="4" s="1"/>
  <c r="AP552" i="4" s="1"/>
  <c r="AJ553" i="4"/>
  <c r="AK553" i="4" s="1"/>
  <c r="AP553" i="4" s="1"/>
  <c r="AJ554" i="4"/>
  <c r="AJ555" i="4"/>
  <c r="AK555" i="4" s="1"/>
  <c r="AP555" i="4" s="1"/>
  <c r="AJ556" i="4"/>
  <c r="AL556" i="4" s="1"/>
  <c r="AJ557" i="4"/>
  <c r="AJ558" i="4"/>
  <c r="AK558" i="4" s="1"/>
  <c r="AJ559" i="4"/>
  <c r="AK559" i="4" s="1"/>
  <c r="AP559" i="4" s="1"/>
  <c r="AJ560" i="4"/>
  <c r="AL560" i="4" s="1"/>
  <c r="AJ561" i="4"/>
  <c r="AK561" i="4" s="1"/>
  <c r="AP561" i="4" s="1"/>
  <c r="AJ562" i="4"/>
  <c r="AJ563" i="4"/>
  <c r="AJ564" i="4"/>
  <c r="AK564" i="4" s="1"/>
  <c r="AP564" i="4" s="1"/>
  <c r="AJ565" i="4"/>
  <c r="AK565" i="4" s="1"/>
  <c r="AP565" i="4" s="1"/>
  <c r="AJ566" i="4"/>
  <c r="AJ567" i="4"/>
  <c r="AK567" i="4" s="1"/>
  <c r="AP567" i="4" s="1"/>
  <c r="AJ568" i="4"/>
  <c r="AL568" i="4" s="1"/>
  <c r="AJ569" i="4"/>
  <c r="AJ570" i="4"/>
  <c r="AJ571" i="4"/>
  <c r="AJ572" i="4"/>
  <c r="AJ573" i="4"/>
  <c r="AL573" i="4" s="1"/>
  <c r="AJ574" i="4"/>
  <c r="AK574" i="4" s="1"/>
  <c r="AP574" i="4" s="1"/>
  <c r="AJ575" i="4"/>
  <c r="AJ576" i="4"/>
  <c r="AK576" i="4" s="1"/>
  <c r="AP576" i="4" s="1"/>
  <c r="AJ577" i="4"/>
  <c r="AK577" i="4" s="1"/>
  <c r="AP577" i="4" s="1"/>
  <c r="AJ578" i="4"/>
  <c r="AJ579" i="4"/>
  <c r="AJ580" i="4"/>
  <c r="AL580" i="4" s="1"/>
  <c r="AJ581" i="4"/>
  <c r="AK581" i="4" s="1"/>
  <c r="AP581" i="4" s="1"/>
  <c r="AJ582" i="4"/>
  <c r="AK582" i="4" s="1"/>
  <c r="AJ583" i="4"/>
  <c r="AL583" i="4" s="1"/>
  <c r="AJ584" i="4"/>
  <c r="AK584" i="4" s="1"/>
  <c r="AP584" i="4" s="1"/>
  <c r="AJ585" i="4"/>
  <c r="AK585" i="4" s="1"/>
  <c r="AP585" i="4" s="1"/>
  <c r="AJ586" i="4"/>
  <c r="AJ587" i="4"/>
  <c r="AK587" i="4" s="1"/>
  <c r="AP587" i="4" s="1"/>
  <c r="AJ588" i="4"/>
  <c r="AJ589" i="4"/>
  <c r="AK589" i="4" s="1"/>
  <c r="AP589" i="4" s="1"/>
  <c r="AJ590" i="4"/>
  <c r="AJ591" i="4"/>
  <c r="AJ592" i="4"/>
  <c r="AJ593" i="4"/>
  <c r="AJ594" i="4"/>
  <c r="AL594" i="4" s="1"/>
  <c r="AJ595" i="4"/>
  <c r="AJ596" i="4"/>
  <c r="AJ597" i="4"/>
  <c r="AL597" i="4" s="1"/>
  <c r="AJ598" i="4"/>
  <c r="AL598" i="4" s="1"/>
  <c r="AJ599" i="4"/>
  <c r="AJ600" i="4"/>
  <c r="AK600" i="4" s="1"/>
  <c r="AP600" i="4" s="1"/>
  <c r="AJ601" i="4"/>
  <c r="AK601" i="4" s="1"/>
  <c r="AP601" i="4" s="1"/>
  <c r="AJ602" i="4"/>
  <c r="AJ603" i="4"/>
  <c r="AK603" i="4" s="1"/>
  <c r="AP603" i="4" s="1"/>
  <c r="AJ604" i="4"/>
  <c r="AK604" i="4" s="1"/>
  <c r="AP604" i="4" s="1"/>
  <c r="AJ605" i="4"/>
  <c r="AJ606" i="4"/>
  <c r="AK606" i="4" s="1"/>
  <c r="AP606" i="4" s="1"/>
  <c r="AJ607" i="4"/>
  <c r="AJ608" i="4"/>
  <c r="AJ609" i="4"/>
  <c r="AL609" i="4" s="1"/>
  <c r="AJ610" i="4"/>
  <c r="AL610" i="4" s="1"/>
  <c r="AJ611" i="4"/>
  <c r="AJ612" i="4"/>
  <c r="AK612" i="4" s="1"/>
  <c r="AP612" i="4" s="1"/>
  <c r="AJ613" i="4"/>
  <c r="AK613" i="4" s="1"/>
  <c r="AP613" i="4" s="1"/>
  <c r="AJ614" i="4"/>
  <c r="AJ615" i="4"/>
  <c r="AL615" i="4" s="1"/>
  <c r="AJ616" i="4"/>
  <c r="AL616" i="4" s="1"/>
  <c r="AJ617" i="4"/>
  <c r="AJ618" i="4"/>
  <c r="AK618" i="4" s="1"/>
  <c r="AJ619" i="4"/>
  <c r="AJ620" i="4"/>
  <c r="AJ621" i="4"/>
  <c r="AL621" i="4" s="1"/>
  <c r="AJ622" i="4"/>
  <c r="AK4" i="4"/>
  <c r="AP4" i="4" s="1"/>
  <c r="AK5" i="4"/>
  <c r="AP5" i="4" s="1"/>
  <c r="AK6" i="4"/>
  <c r="AP6" i="4" s="1"/>
  <c r="AK7" i="4"/>
  <c r="AP7" i="4" s="1"/>
  <c r="AK8" i="4"/>
  <c r="AP8" i="4" s="1"/>
  <c r="AK9" i="4"/>
  <c r="AP9" i="4" s="1"/>
  <c r="AK10" i="4"/>
  <c r="AP10" i="4" s="1"/>
  <c r="AK11" i="4"/>
  <c r="AK12" i="4"/>
  <c r="AK13" i="4"/>
  <c r="AP13" i="4" s="1"/>
  <c r="AK14" i="4"/>
  <c r="AP14" i="4" s="1"/>
  <c r="AK15" i="4"/>
  <c r="AP15" i="4" s="1"/>
  <c r="AK16" i="4"/>
  <c r="AK17" i="4"/>
  <c r="AK18" i="4"/>
  <c r="AP18" i="4" s="1"/>
  <c r="AK19" i="4"/>
  <c r="AP19" i="4" s="1"/>
  <c r="AK20" i="4"/>
  <c r="AP20" i="4" s="1"/>
  <c r="AK21" i="4"/>
  <c r="AP21" i="4" s="1"/>
  <c r="AK22" i="4"/>
  <c r="AP22" i="4" s="1"/>
  <c r="AK23" i="4"/>
  <c r="AK24" i="4"/>
  <c r="AP24" i="4" s="1"/>
  <c r="AK25" i="4"/>
  <c r="AP25" i="4" s="1"/>
  <c r="AK26" i="4"/>
  <c r="AP26" i="4" s="1"/>
  <c r="AK27" i="4"/>
  <c r="AP27" i="4" s="1"/>
  <c r="AK28" i="4"/>
  <c r="AP28" i="4" s="1"/>
  <c r="AK29" i="4"/>
  <c r="AP29" i="4" s="1"/>
  <c r="AK30" i="4"/>
  <c r="AP30" i="4" s="1"/>
  <c r="AK31" i="4"/>
  <c r="AP31" i="4" s="1"/>
  <c r="AK32" i="4"/>
  <c r="AP32" i="4" s="1"/>
  <c r="AK33" i="4"/>
  <c r="AP33" i="4" s="1"/>
  <c r="AK34" i="4"/>
  <c r="AP34" i="4" s="1"/>
  <c r="AK35" i="4"/>
  <c r="AP35" i="4" s="1"/>
  <c r="AK36" i="4"/>
  <c r="AP36" i="4" s="1"/>
  <c r="AK37" i="4"/>
  <c r="AP37" i="4" s="1"/>
  <c r="AK38" i="4"/>
  <c r="AP38" i="4" s="1"/>
  <c r="AK39" i="4"/>
  <c r="AP39" i="4" s="1"/>
  <c r="AK40" i="4"/>
  <c r="AP40" i="4" s="1"/>
  <c r="AK41" i="4"/>
  <c r="AK42" i="4"/>
  <c r="AP42" i="4" s="1"/>
  <c r="AK43" i="4"/>
  <c r="AK44" i="4"/>
  <c r="AP44" i="4" s="1"/>
  <c r="AK45" i="4"/>
  <c r="AP45" i="4" s="1"/>
  <c r="AK46" i="4"/>
  <c r="AK47" i="4"/>
  <c r="AK48" i="4"/>
  <c r="AP48" i="4" s="1"/>
  <c r="AK49" i="4"/>
  <c r="AP49" i="4" s="1"/>
  <c r="AK50" i="4"/>
  <c r="AP50" i="4" s="1"/>
  <c r="AK51" i="4"/>
  <c r="AP51" i="4" s="1"/>
  <c r="AK52" i="4"/>
  <c r="AP52" i="4" s="1"/>
  <c r="AK53" i="4"/>
  <c r="AP53" i="4" s="1"/>
  <c r="AK54" i="4"/>
  <c r="AP54" i="4" s="1"/>
  <c r="AK55" i="4"/>
  <c r="AP55" i="4" s="1"/>
  <c r="AK56" i="4"/>
  <c r="AP56" i="4" s="1"/>
  <c r="AK57" i="4"/>
  <c r="AP57" i="4" s="1"/>
  <c r="AK58" i="4"/>
  <c r="AP58" i="4" s="1"/>
  <c r="AK59" i="4"/>
  <c r="AP59" i="4" s="1"/>
  <c r="AK60" i="4"/>
  <c r="AP60" i="4" s="1"/>
  <c r="AK61" i="4"/>
  <c r="AK62" i="4"/>
  <c r="AP62" i="4" s="1"/>
  <c r="AK63" i="4"/>
  <c r="AP63" i="4" s="1"/>
  <c r="AK64" i="4"/>
  <c r="AP64" i="4" s="1"/>
  <c r="AK65" i="4"/>
  <c r="AP65" i="4" s="1"/>
  <c r="AK66" i="4"/>
  <c r="AP66" i="4" s="1"/>
  <c r="AK67" i="4"/>
  <c r="AP67" i="4" s="1"/>
  <c r="AK68" i="4"/>
  <c r="AP68" i="4" s="1"/>
  <c r="AK69" i="4"/>
  <c r="AP69" i="4" s="1"/>
  <c r="AK70" i="4"/>
  <c r="AP70" i="4" s="1"/>
  <c r="AK71" i="4"/>
  <c r="AP71" i="4" s="1"/>
  <c r="AK72" i="4"/>
  <c r="AP72" i="4" s="1"/>
  <c r="AK73" i="4"/>
  <c r="AP73" i="4" s="1"/>
  <c r="AK74" i="4"/>
  <c r="AP74" i="4" s="1"/>
  <c r="AK75" i="4"/>
  <c r="AP75" i="4" s="1"/>
  <c r="AK76" i="4"/>
  <c r="AK77" i="4"/>
  <c r="AK78" i="4"/>
  <c r="AP78" i="4" s="1"/>
  <c r="AK79" i="4"/>
  <c r="AP79" i="4" s="1"/>
  <c r="AK80" i="4"/>
  <c r="AP80" i="4" s="1"/>
  <c r="AK81" i="4"/>
  <c r="AP81" i="4" s="1"/>
  <c r="AK82" i="4"/>
  <c r="AP82" i="4" s="1"/>
  <c r="AK83" i="4"/>
  <c r="AK84" i="4"/>
  <c r="AP84" i="4" s="1"/>
  <c r="AK85" i="4"/>
  <c r="AP85" i="4" s="1"/>
  <c r="AK86" i="4"/>
  <c r="AP86" i="4" s="1"/>
  <c r="AK87" i="4"/>
  <c r="AP87" i="4" s="1"/>
  <c r="AK88" i="4"/>
  <c r="AP88" i="4" s="1"/>
  <c r="AK89" i="4"/>
  <c r="AP89" i="4" s="1"/>
  <c r="AK90" i="4"/>
  <c r="AP90" i="4" s="1"/>
  <c r="AK91" i="4"/>
  <c r="AP91" i="4" s="1"/>
  <c r="AK92" i="4"/>
  <c r="AP92" i="4" s="1"/>
  <c r="AK93" i="4"/>
  <c r="AP93" i="4" s="1"/>
  <c r="AK94" i="4"/>
  <c r="AP94" i="4" s="1"/>
  <c r="AK95" i="4"/>
  <c r="AP95" i="4" s="1"/>
  <c r="AK96" i="4"/>
  <c r="AP96" i="4" s="1"/>
  <c r="AK97" i="4"/>
  <c r="AP97" i="4" s="1"/>
  <c r="AK98" i="4"/>
  <c r="AP98" i="4" s="1"/>
  <c r="AK99" i="4"/>
  <c r="AP99" i="4" s="1"/>
  <c r="AK100" i="4"/>
  <c r="AK101" i="4"/>
  <c r="AK102" i="4"/>
  <c r="AP102" i="4" s="1"/>
  <c r="AK103" i="4"/>
  <c r="AP103" i="4" s="1"/>
  <c r="AK104" i="4"/>
  <c r="AP104" i="4" s="1"/>
  <c r="AK105" i="4"/>
  <c r="AK106" i="4"/>
  <c r="AK107" i="4"/>
  <c r="AK108" i="4"/>
  <c r="AP108" i="4" s="1"/>
  <c r="AK109" i="4"/>
  <c r="AP109" i="4" s="1"/>
  <c r="AK110" i="4"/>
  <c r="AP110" i="4" s="1"/>
  <c r="AK111" i="4"/>
  <c r="AP111" i="4" s="1"/>
  <c r="AK112" i="4"/>
  <c r="AP112" i="4" s="1"/>
  <c r="AK113" i="4"/>
  <c r="AP113" i="4" s="1"/>
  <c r="AK114" i="4"/>
  <c r="AP114" i="4" s="1"/>
  <c r="AK115" i="4"/>
  <c r="AP115" i="4" s="1"/>
  <c r="AK116" i="4"/>
  <c r="AP116" i="4" s="1"/>
  <c r="AK117" i="4"/>
  <c r="AP117" i="4" s="1"/>
  <c r="AK118" i="4"/>
  <c r="AP118" i="4" s="1"/>
  <c r="AK119" i="4"/>
  <c r="AP119" i="4" s="1"/>
  <c r="AK120" i="4"/>
  <c r="AP120" i="4" s="1"/>
  <c r="AK121" i="4"/>
  <c r="AK122" i="4"/>
  <c r="AP122" i="4" s="1"/>
  <c r="AK123" i="4"/>
  <c r="AP123" i="4" s="1"/>
  <c r="AK124" i="4"/>
  <c r="AK125" i="4"/>
  <c r="AP125" i="4" s="1"/>
  <c r="AK126" i="4"/>
  <c r="AP126" i="4" s="1"/>
  <c r="AK127" i="4"/>
  <c r="AP127" i="4" s="1"/>
  <c r="AK128" i="4"/>
  <c r="AP128" i="4" s="1"/>
  <c r="AK129" i="4"/>
  <c r="AP129" i="4" s="1"/>
  <c r="AK130" i="4"/>
  <c r="AP130" i="4" s="1"/>
  <c r="AK131" i="4"/>
  <c r="AP131" i="4" s="1"/>
  <c r="AK132" i="4"/>
  <c r="AP132" i="4" s="1"/>
  <c r="AK133" i="4"/>
  <c r="AP133" i="4" s="1"/>
  <c r="AK134" i="4"/>
  <c r="AP134" i="4" s="1"/>
  <c r="AK135" i="4"/>
  <c r="AP135" i="4" s="1"/>
  <c r="AK136" i="4"/>
  <c r="AP136" i="4" s="1"/>
  <c r="AK137" i="4"/>
  <c r="AP137" i="4" s="1"/>
  <c r="AK138" i="4"/>
  <c r="AP138" i="4" s="1"/>
  <c r="AK139" i="4"/>
  <c r="AP139" i="4" s="1"/>
  <c r="AK140" i="4"/>
  <c r="AP140" i="4" s="1"/>
  <c r="AK141" i="4"/>
  <c r="AP141" i="4" s="1"/>
  <c r="AK142" i="4"/>
  <c r="AP142" i="4" s="1"/>
  <c r="AK143" i="4"/>
  <c r="AK144" i="4"/>
  <c r="AP144" i="4" s="1"/>
  <c r="AK145" i="4"/>
  <c r="AP145" i="4" s="1"/>
  <c r="AK146" i="4"/>
  <c r="AP146" i="4" s="1"/>
  <c r="AK147" i="4"/>
  <c r="AP147" i="4" s="1"/>
  <c r="AK148" i="4"/>
  <c r="AP148" i="4" s="1"/>
  <c r="AK150" i="4"/>
  <c r="AP150" i="4" s="1"/>
  <c r="AK151" i="4"/>
  <c r="AP151" i="4" s="1"/>
  <c r="AK152" i="4"/>
  <c r="AP152" i="4" s="1"/>
  <c r="AK153" i="4"/>
  <c r="AP153" i="4" s="1"/>
  <c r="AK154" i="4"/>
  <c r="AP154" i="4" s="1"/>
  <c r="AK155" i="4"/>
  <c r="AP155" i="4" s="1"/>
  <c r="AK156" i="4"/>
  <c r="AP156" i="4" s="1"/>
  <c r="AK157" i="4"/>
  <c r="AK158" i="4"/>
  <c r="AP158" i="4" s="1"/>
  <c r="AK159" i="4"/>
  <c r="AP159" i="4" s="1"/>
  <c r="AK160" i="4"/>
  <c r="AP160" i="4" s="1"/>
  <c r="AK162" i="4"/>
  <c r="AP162" i="4" s="1"/>
  <c r="AK163" i="4"/>
  <c r="AP163" i="4" s="1"/>
  <c r="AK164" i="4"/>
  <c r="AP164" i="4" s="1"/>
  <c r="AK166" i="4"/>
  <c r="AP166" i="4" s="1"/>
  <c r="AK167" i="4"/>
  <c r="AP167" i="4" s="1"/>
  <c r="AK168" i="4"/>
  <c r="AK169" i="4"/>
  <c r="AP169" i="4" s="1"/>
  <c r="AK170" i="4"/>
  <c r="AK171" i="4"/>
  <c r="AK172" i="4"/>
  <c r="AK174" i="4"/>
  <c r="AP174" i="4" s="1"/>
  <c r="AK175" i="4"/>
  <c r="AP175" i="4" s="1"/>
  <c r="AK179" i="4"/>
  <c r="AP179" i="4" s="1"/>
  <c r="AK181" i="4"/>
  <c r="AP181" i="4" s="1"/>
  <c r="AK185" i="4"/>
  <c r="AP185" i="4" s="1"/>
  <c r="AK187" i="4"/>
  <c r="AP187" i="4" s="1"/>
  <c r="AK188" i="4"/>
  <c r="AK191" i="4"/>
  <c r="AP191" i="4" s="1"/>
  <c r="AK196" i="4"/>
  <c r="AP196" i="4" s="1"/>
  <c r="AK199" i="4"/>
  <c r="AP199" i="4" s="1"/>
  <c r="AK200" i="4"/>
  <c r="AP200" i="4" s="1"/>
  <c r="AK203" i="4"/>
  <c r="AP203" i="4" s="1"/>
  <c r="AK207" i="4"/>
  <c r="AP207" i="4" s="1"/>
  <c r="AK208" i="4"/>
  <c r="AP208" i="4" s="1"/>
  <c r="AK209" i="4"/>
  <c r="AP209" i="4" s="1"/>
  <c r="AK211" i="4"/>
  <c r="AP211" i="4" s="1"/>
  <c r="AK212" i="4"/>
  <c r="AP212" i="4" s="1"/>
  <c r="AK215" i="4"/>
  <c r="AP215" i="4" s="1"/>
  <c r="AK222" i="4"/>
  <c r="AP222" i="4" s="1"/>
  <c r="AK223" i="4"/>
  <c r="AP223" i="4" s="1"/>
  <c r="AK224" i="4"/>
  <c r="AP224" i="4" s="1"/>
  <c r="AK227" i="4"/>
  <c r="AP227" i="4" s="1"/>
  <c r="AK232" i="4"/>
  <c r="AP232" i="4" s="1"/>
  <c r="AK233" i="4"/>
  <c r="AP233" i="4" s="1"/>
  <c r="AK235" i="4"/>
  <c r="AK236" i="4"/>
  <c r="AP236" i="4" s="1"/>
  <c r="AK239" i="4"/>
  <c r="AK246" i="4"/>
  <c r="AP246" i="4" s="1"/>
  <c r="AK247" i="4"/>
  <c r="AP247" i="4" s="1"/>
  <c r="AK256" i="4"/>
  <c r="AP256" i="4" s="1"/>
  <c r="AK258" i="4"/>
  <c r="AP258" i="4" s="1"/>
  <c r="AK259" i="4"/>
  <c r="AP259" i="4" s="1"/>
  <c r="AK260" i="4"/>
  <c r="AP260" i="4" s="1"/>
  <c r="AK263" i="4"/>
  <c r="AP263" i="4" s="1"/>
  <c r="AK271" i="4"/>
  <c r="AP271" i="4" s="1"/>
  <c r="AK272" i="4"/>
  <c r="AP272" i="4" s="1"/>
  <c r="AK275" i="4"/>
  <c r="AP275" i="4" s="1"/>
  <c r="AK280" i="4"/>
  <c r="AP280" i="4" s="1"/>
  <c r="AK283" i="4"/>
  <c r="AP283" i="4" s="1"/>
  <c r="AK284" i="4"/>
  <c r="AP284" i="4" s="1"/>
  <c r="AK287" i="4"/>
  <c r="AP287" i="4" s="1"/>
  <c r="AK292" i="4"/>
  <c r="AP292" i="4" s="1"/>
  <c r="AK295" i="4"/>
  <c r="AP295" i="4" s="1"/>
  <c r="AK299" i="4"/>
  <c r="AP299" i="4" s="1"/>
  <c r="AK304" i="4"/>
  <c r="AP304" i="4" s="1"/>
  <c r="AK307" i="4"/>
  <c r="AP307" i="4" s="1"/>
  <c r="AK308" i="4"/>
  <c r="AP308" i="4" s="1"/>
  <c r="AK315" i="4"/>
  <c r="AP315" i="4" s="1"/>
  <c r="AK316" i="4"/>
  <c r="AP316" i="4" s="1"/>
  <c r="AK318" i="4"/>
  <c r="AP318" i="4" s="1"/>
  <c r="AK319" i="4"/>
  <c r="AP319" i="4" s="1"/>
  <c r="AK320" i="4"/>
  <c r="AP320" i="4" s="1"/>
  <c r="AK323" i="4"/>
  <c r="AP323" i="4" s="1"/>
  <c r="AK331" i="4"/>
  <c r="AP331" i="4" s="1"/>
  <c r="AK332" i="4"/>
  <c r="AP332" i="4" s="1"/>
  <c r="AK335" i="4"/>
  <c r="AP335" i="4" s="1"/>
  <c r="AK340" i="4"/>
  <c r="AP340" i="4" s="1"/>
  <c r="AK343" i="4"/>
  <c r="AP343" i="4" s="1"/>
  <c r="AK344" i="4"/>
  <c r="AP344" i="4" s="1"/>
  <c r="AK347" i="4"/>
  <c r="AP347" i="4" s="1"/>
  <c r="AK353" i="4"/>
  <c r="AP353" i="4" s="1"/>
  <c r="AK355" i="4"/>
  <c r="AP355" i="4" s="1"/>
  <c r="AK356" i="4"/>
  <c r="AP356" i="4" s="1"/>
  <c r="AK359" i="4"/>
  <c r="AP359" i="4" s="1"/>
  <c r="AK367" i="4"/>
  <c r="AP367" i="4" s="1"/>
  <c r="AK368" i="4"/>
  <c r="AP368" i="4" s="1"/>
  <c r="AK371" i="4"/>
  <c r="AP371" i="4" s="1"/>
  <c r="AK379" i="4"/>
  <c r="AP379" i="4" s="1"/>
  <c r="AK383" i="4"/>
  <c r="AK388" i="4"/>
  <c r="AP388" i="4" s="1"/>
  <c r="AK390" i="4"/>
  <c r="AP390" i="4" s="1"/>
  <c r="AK391" i="4"/>
  <c r="AP391" i="4" s="1"/>
  <c r="AK395" i="4"/>
  <c r="AP395" i="4" s="1"/>
  <c r="AK400" i="4"/>
  <c r="AP400" i="4" s="1"/>
  <c r="AK401" i="4"/>
  <c r="AP401" i="4" s="1"/>
  <c r="AK403" i="4"/>
  <c r="AP403" i="4" s="1"/>
  <c r="AK404" i="4"/>
  <c r="AK407" i="4"/>
  <c r="AP407" i="4" s="1"/>
  <c r="AK415" i="4"/>
  <c r="AK416" i="4"/>
  <c r="AP416" i="4" s="1"/>
  <c r="AK431" i="4"/>
  <c r="AP431" i="4" s="1"/>
  <c r="AK436" i="4"/>
  <c r="AP436" i="4" s="1"/>
  <c r="AK440" i="4"/>
  <c r="AP440" i="4" s="1"/>
  <c r="AK450" i="4"/>
  <c r="AP450" i="4" s="1"/>
  <c r="AK451" i="4"/>
  <c r="AK452" i="4"/>
  <c r="AK455" i="4"/>
  <c r="AP455" i="4" s="1"/>
  <c r="AK463" i="4"/>
  <c r="AP463" i="4" s="1"/>
  <c r="AK464" i="4"/>
  <c r="AP464" i="4" s="1"/>
  <c r="AK472" i="4"/>
  <c r="AK473" i="4"/>
  <c r="AP473" i="4" s="1"/>
  <c r="AK475" i="4"/>
  <c r="AP475" i="4" s="1"/>
  <c r="AK476" i="4"/>
  <c r="AP476" i="4" s="1"/>
  <c r="AK479" i="4"/>
  <c r="AK488" i="4"/>
  <c r="AP488" i="4" s="1"/>
  <c r="AK491" i="4"/>
  <c r="AP491" i="4" s="1"/>
  <c r="AK496" i="4"/>
  <c r="AP496" i="4" s="1"/>
  <c r="AK500" i="4"/>
  <c r="AP500" i="4" s="1"/>
  <c r="AK508" i="4"/>
  <c r="AP508" i="4" s="1"/>
  <c r="AK511" i="4"/>
  <c r="AP511" i="4" s="1"/>
  <c r="AK515" i="4"/>
  <c r="AP515" i="4" s="1"/>
  <c r="AK523" i="4"/>
  <c r="AK524" i="4"/>
  <c r="AP524" i="4" s="1"/>
  <c r="AK533" i="4"/>
  <c r="AP533" i="4" s="1"/>
  <c r="AK535" i="4"/>
  <c r="AP535" i="4" s="1"/>
  <c r="AK536" i="4"/>
  <c r="AP536" i="4" s="1"/>
  <c r="AK539" i="4"/>
  <c r="AP539" i="4" s="1"/>
  <c r="AK544" i="4"/>
  <c r="AP544" i="4" s="1"/>
  <c r="AK546" i="4"/>
  <c r="AP546" i="4" s="1"/>
  <c r="AK547" i="4"/>
  <c r="AP547" i="4" s="1"/>
  <c r="AK548" i="4"/>
  <c r="AP548" i="4" s="1"/>
  <c r="AK551" i="4"/>
  <c r="AP551" i="4" s="1"/>
  <c r="AK556" i="4"/>
  <c r="AP556" i="4" s="1"/>
  <c r="AK560" i="4"/>
  <c r="AP560" i="4" s="1"/>
  <c r="AK571" i="4"/>
  <c r="AP571" i="4" s="1"/>
  <c r="AK572" i="4"/>
  <c r="AP572" i="4" s="1"/>
  <c r="AK575" i="4"/>
  <c r="AK580" i="4"/>
  <c r="AP580" i="4" s="1"/>
  <c r="AK583" i="4"/>
  <c r="AP583" i="4" s="1"/>
  <c r="AK593" i="4"/>
  <c r="AP593" i="4" s="1"/>
  <c r="AK595" i="4"/>
  <c r="AK596" i="4"/>
  <c r="AP596" i="4" s="1"/>
  <c r="AK599" i="4"/>
  <c r="AP599" i="4" s="1"/>
  <c r="AK607" i="4"/>
  <c r="AP607" i="4" s="1"/>
  <c r="AK608" i="4"/>
  <c r="AP608" i="4" s="1"/>
  <c r="AK616" i="4"/>
  <c r="AP616" i="4" s="1"/>
  <c r="AK619" i="4"/>
  <c r="AP619" i="4" s="1"/>
  <c r="AK620" i="4"/>
  <c r="AP620" i="4" s="1"/>
  <c r="AL4" i="4"/>
  <c r="AL5" i="4"/>
  <c r="AL7" i="4"/>
  <c r="AL8" i="4"/>
  <c r="AL9" i="4"/>
  <c r="AL10" i="4"/>
  <c r="AL12" i="4"/>
  <c r="AL13" i="4"/>
  <c r="AL14" i="4"/>
  <c r="AL15" i="4"/>
  <c r="AL16" i="4"/>
  <c r="AL17" i="4"/>
  <c r="AL18" i="4"/>
  <c r="AL19" i="4"/>
  <c r="AL20" i="4"/>
  <c r="AL21" i="4"/>
  <c r="AL22" i="4"/>
  <c r="AL24" i="4"/>
  <c r="AL25" i="4"/>
  <c r="AL26" i="4"/>
  <c r="AL27" i="4"/>
  <c r="AL28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60" i="4"/>
  <c r="AL61" i="4"/>
  <c r="AL62" i="4"/>
  <c r="AL63" i="4"/>
  <c r="AL64" i="4"/>
  <c r="AL66" i="4"/>
  <c r="AL67" i="4"/>
  <c r="AL68" i="4"/>
  <c r="AL69" i="4"/>
  <c r="AL70" i="4"/>
  <c r="AL71" i="4"/>
  <c r="AL72" i="4"/>
  <c r="AL73" i="4"/>
  <c r="AL74" i="4"/>
  <c r="AL75" i="4"/>
  <c r="AL76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1" i="4"/>
  <c r="AL92" i="4"/>
  <c r="AL93" i="4"/>
  <c r="AL94" i="4"/>
  <c r="AL96" i="4"/>
  <c r="AL97" i="4"/>
  <c r="AL98" i="4"/>
  <c r="AL99" i="4"/>
  <c r="AL100" i="4"/>
  <c r="AL102" i="4"/>
  <c r="AL103" i="4"/>
  <c r="AL104" i="4"/>
  <c r="AL105" i="4"/>
  <c r="AL106" i="4"/>
  <c r="AL108" i="4"/>
  <c r="AL109" i="4"/>
  <c r="AL110" i="4"/>
  <c r="AL111" i="4"/>
  <c r="AL112" i="4"/>
  <c r="AL113" i="4"/>
  <c r="AL114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8" i="4"/>
  <c r="AL139" i="4"/>
  <c r="AL140" i="4"/>
  <c r="AL141" i="4"/>
  <c r="AL142" i="4"/>
  <c r="AL144" i="4"/>
  <c r="AL145" i="4"/>
  <c r="AL146" i="4"/>
  <c r="AL147" i="4"/>
  <c r="AL148" i="4"/>
  <c r="AL149" i="4"/>
  <c r="AL150" i="4"/>
  <c r="AL151" i="4"/>
  <c r="AL153" i="4"/>
  <c r="AL154" i="4"/>
  <c r="AL155" i="4"/>
  <c r="AL156" i="4"/>
  <c r="AL157" i="4"/>
  <c r="AL158" i="4"/>
  <c r="AL159" i="4"/>
  <c r="AL160" i="4"/>
  <c r="AL162" i="4"/>
  <c r="AL163" i="4"/>
  <c r="AL164" i="4"/>
  <c r="AL166" i="4"/>
  <c r="AL168" i="4"/>
  <c r="AL169" i="4"/>
  <c r="AL170" i="4"/>
  <c r="AL171" i="4"/>
  <c r="AL173" i="4"/>
  <c r="AL175" i="4"/>
  <c r="AL176" i="4"/>
  <c r="AL180" i="4"/>
  <c r="AL185" i="4"/>
  <c r="AL186" i="4"/>
  <c r="AL187" i="4"/>
  <c r="AL191" i="4"/>
  <c r="AL196" i="4"/>
  <c r="AL197" i="4"/>
  <c r="AL198" i="4"/>
  <c r="AL199" i="4"/>
  <c r="AL200" i="4"/>
  <c r="AL208" i="4"/>
  <c r="AL211" i="4"/>
  <c r="AL216" i="4"/>
  <c r="AL220" i="4"/>
  <c r="AL222" i="4"/>
  <c r="AL223" i="4"/>
  <c r="AL224" i="4"/>
  <c r="AL228" i="4"/>
  <c r="AL232" i="4"/>
  <c r="AL233" i="4"/>
  <c r="AL235" i="4"/>
  <c r="AL244" i="4"/>
  <c r="AL245" i="4"/>
  <c r="AL246" i="4"/>
  <c r="AL247" i="4"/>
  <c r="AL248" i="4"/>
  <c r="AL256" i="4"/>
  <c r="AL259" i="4"/>
  <c r="AL263" i="4"/>
  <c r="AL264" i="4"/>
  <c r="AL267" i="4"/>
  <c r="AL268" i="4"/>
  <c r="AL270" i="4"/>
  <c r="AL271" i="4"/>
  <c r="AL275" i="4"/>
  <c r="AL276" i="4"/>
  <c r="AL282" i="4"/>
  <c r="AL283" i="4"/>
  <c r="AL284" i="4"/>
  <c r="AL288" i="4"/>
  <c r="AL293" i="4"/>
  <c r="AL294" i="4"/>
  <c r="AL295" i="4"/>
  <c r="AL296" i="4"/>
  <c r="AL299" i="4"/>
  <c r="AL300" i="4"/>
  <c r="AL306" i="4"/>
  <c r="AL307" i="4"/>
  <c r="AL308" i="4"/>
  <c r="AL312" i="4"/>
  <c r="AL316" i="4"/>
  <c r="AL318" i="4"/>
  <c r="AL319" i="4"/>
  <c r="AL320" i="4"/>
  <c r="AL323" i="4"/>
  <c r="AL324" i="4"/>
  <c r="AL331" i="4"/>
  <c r="AL332" i="4"/>
  <c r="AL335" i="4"/>
  <c r="AL336" i="4"/>
  <c r="AL341" i="4"/>
  <c r="AL343" i="4"/>
  <c r="AL344" i="4"/>
  <c r="AL348" i="4"/>
  <c r="AL354" i="4"/>
  <c r="AL355" i="4"/>
  <c r="AL356" i="4"/>
  <c r="AL360" i="4"/>
  <c r="AL365" i="4"/>
  <c r="AL366" i="4"/>
  <c r="AL367" i="4"/>
  <c r="AL368" i="4"/>
  <c r="AL372" i="4"/>
  <c r="AL376" i="4"/>
  <c r="AL380" i="4"/>
  <c r="AL384" i="4"/>
  <c r="AL388" i="4"/>
  <c r="AL389" i="4"/>
  <c r="AL390" i="4"/>
  <c r="AL391" i="4"/>
  <c r="AL396" i="4"/>
  <c r="AL401" i="4"/>
  <c r="AL402" i="4"/>
  <c r="AL403" i="4"/>
  <c r="AL407" i="4"/>
  <c r="AL408" i="4"/>
  <c r="AL412" i="4"/>
  <c r="AL413" i="4"/>
  <c r="AL414" i="4"/>
  <c r="AL415" i="4"/>
  <c r="AL419" i="4"/>
  <c r="AL420" i="4"/>
  <c r="AL424" i="4"/>
  <c r="AL427" i="4"/>
  <c r="AL428" i="4"/>
  <c r="AL431" i="4"/>
  <c r="AL432" i="4"/>
  <c r="AL437" i="4"/>
  <c r="AL438" i="4"/>
  <c r="AL439" i="4"/>
  <c r="AL440" i="4"/>
  <c r="AL444" i="4"/>
  <c r="AL449" i="4"/>
  <c r="AL451" i="4"/>
  <c r="AL452" i="4"/>
  <c r="AL456" i="4"/>
  <c r="AL460" i="4"/>
  <c r="AL462" i="4"/>
  <c r="AL463" i="4"/>
  <c r="AL464" i="4"/>
  <c r="AL467" i="4"/>
  <c r="AL468" i="4"/>
  <c r="AL473" i="4"/>
  <c r="AL474" i="4"/>
  <c r="AL475" i="4"/>
  <c r="AL479" i="4"/>
  <c r="AL480" i="4"/>
  <c r="AL484" i="4"/>
  <c r="AL485" i="4"/>
  <c r="AL486" i="4"/>
  <c r="AL487" i="4"/>
  <c r="AL492" i="4"/>
  <c r="AL495" i="4"/>
  <c r="AL496" i="4"/>
  <c r="AL499" i="4"/>
  <c r="AL500" i="4"/>
  <c r="AL504" i="4"/>
  <c r="AL510" i="4"/>
  <c r="AL511" i="4"/>
  <c r="AL512" i="4"/>
  <c r="AL523" i="4"/>
  <c r="AL524" i="4"/>
  <c r="AL531" i="4"/>
  <c r="AL535" i="4"/>
  <c r="AL536" i="4"/>
  <c r="AL539" i="4"/>
  <c r="AL540" i="4"/>
  <c r="AL545" i="4"/>
  <c r="AL546" i="4"/>
  <c r="AL547" i="4"/>
  <c r="AL548" i="4"/>
  <c r="AL552" i="4"/>
  <c r="AL558" i="4"/>
  <c r="AL564" i="4"/>
  <c r="AL571" i="4"/>
  <c r="AL572" i="4"/>
  <c r="AL575" i="4"/>
  <c r="AL581" i="4"/>
  <c r="AL584" i="4"/>
  <c r="AL587" i="4"/>
  <c r="AL593" i="4"/>
  <c r="AL595" i="4"/>
  <c r="AL599" i="4"/>
  <c r="AL600" i="4"/>
  <c r="AL612" i="4"/>
  <c r="AL617" i="4"/>
  <c r="AM103" i="4"/>
  <c r="AM104" i="4"/>
  <c r="AM105" i="4"/>
  <c r="AM106" i="4"/>
  <c r="AM107" i="4"/>
  <c r="AM108" i="4"/>
  <c r="AM109" i="4"/>
  <c r="AM110" i="4"/>
  <c r="AM111" i="4"/>
  <c r="AM112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46" i="4"/>
  <c r="AM547" i="4"/>
  <c r="AM548" i="4"/>
  <c r="AM549" i="4"/>
  <c r="AM550" i="4"/>
  <c r="AM551" i="4"/>
  <c r="AM552" i="4"/>
  <c r="AM553" i="4"/>
  <c r="AM554" i="4"/>
  <c r="AM555" i="4"/>
  <c r="AM556" i="4"/>
  <c r="AM557" i="4"/>
  <c r="AM558" i="4"/>
  <c r="AM559" i="4"/>
  <c r="AM560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06" i="4"/>
  <c r="AM607" i="4"/>
  <c r="AM608" i="4"/>
  <c r="AM609" i="4"/>
  <c r="AM610" i="4"/>
  <c r="AM611" i="4"/>
  <c r="AM612" i="4"/>
  <c r="AM613" i="4"/>
  <c r="AM614" i="4"/>
  <c r="AM615" i="4"/>
  <c r="AM616" i="4"/>
  <c r="AM617" i="4"/>
  <c r="AM618" i="4"/>
  <c r="AM619" i="4"/>
  <c r="AM620" i="4"/>
  <c r="AM621" i="4"/>
  <c r="AM622" i="4"/>
  <c r="AN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N62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N118" i="4"/>
  <c r="AN119" i="4"/>
  <c r="AN120" i="4"/>
  <c r="AN121" i="4"/>
  <c r="AN122" i="4"/>
  <c r="AN123" i="4"/>
  <c r="AN124" i="4"/>
  <c r="AN125" i="4"/>
  <c r="AN126" i="4"/>
  <c r="AN127" i="4"/>
  <c r="AN128" i="4"/>
  <c r="AN129" i="4"/>
  <c r="AN130" i="4"/>
  <c r="AN131" i="4"/>
  <c r="AN132" i="4"/>
  <c r="AN133" i="4"/>
  <c r="AN134" i="4"/>
  <c r="AN135" i="4"/>
  <c r="AN136" i="4"/>
  <c r="AN137" i="4"/>
  <c r="AN138" i="4"/>
  <c r="AN139" i="4"/>
  <c r="AN140" i="4"/>
  <c r="AN141" i="4"/>
  <c r="AN142" i="4"/>
  <c r="AN143" i="4"/>
  <c r="AN144" i="4"/>
  <c r="AN145" i="4"/>
  <c r="AN146" i="4"/>
  <c r="AN147" i="4"/>
  <c r="AN148" i="4"/>
  <c r="AN149" i="4"/>
  <c r="AN150" i="4"/>
  <c r="AN151" i="4"/>
  <c r="AN152" i="4"/>
  <c r="AN153" i="4"/>
  <c r="AN154" i="4"/>
  <c r="AN155" i="4"/>
  <c r="AN156" i="4"/>
  <c r="AN157" i="4"/>
  <c r="AN158" i="4"/>
  <c r="AN159" i="4"/>
  <c r="AN160" i="4"/>
  <c r="AN161" i="4"/>
  <c r="AN162" i="4"/>
  <c r="AN163" i="4"/>
  <c r="AN164" i="4"/>
  <c r="AN165" i="4"/>
  <c r="AN166" i="4"/>
  <c r="AN167" i="4"/>
  <c r="AN168" i="4"/>
  <c r="AN169" i="4"/>
  <c r="AN170" i="4"/>
  <c r="AN171" i="4"/>
  <c r="AN172" i="4"/>
  <c r="AN173" i="4"/>
  <c r="AN174" i="4"/>
  <c r="AN175" i="4"/>
  <c r="AN176" i="4"/>
  <c r="AN177" i="4"/>
  <c r="AN178" i="4"/>
  <c r="AN179" i="4"/>
  <c r="AN180" i="4"/>
  <c r="AN181" i="4"/>
  <c r="AN182" i="4"/>
  <c r="AN183" i="4"/>
  <c r="AN184" i="4"/>
  <c r="AN185" i="4"/>
  <c r="AN186" i="4"/>
  <c r="AN187" i="4"/>
  <c r="AN188" i="4"/>
  <c r="AN189" i="4"/>
  <c r="AN190" i="4"/>
  <c r="AN191" i="4"/>
  <c r="AN192" i="4"/>
  <c r="AN193" i="4"/>
  <c r="AN194" i="4"/>
  <c r="AN195" i="4"/>
  <c r="AN196" i="4"/>
  <c r="AN197" i="4"/>
  <c r="AN198" i="4"/>
  <c r="AN199" i="4"/>
  <c r="AN200" i="4"/>
  <c r="AN201" i="4"/>
  <c r="AN202" i="4"/>
  <c r="AN203" i="4"/>
  <c r="AN204" i="4"/>
  <c r="AN205" i="4"/>
  <c r="AN206" i="4"/>
  <c r="AN207" i="4"/>
  <c r="AN208" i="4"/>
  <c r="AN209" i="4"/>
  <c r="AN210" i="4"/>
  <c r="AN211" i="4"/>
  <c r="AN212" i="4"/>
  <c r="AN213" i="4"/>
  <c r="AN214" i="4"/>
  <c r="AN215" i="4"/>
  <c r="AN216" i="4"/>
  <c r="AN217" i="4"/>
  <c r="AN218" i="4"/>
  <c r="AN219" i="4"/>
  <c r="AN220" i="4"/>
  <c r="AN221" i="4"/>
  <c r="AN222" i="4"/>
  <c r="AN223" i="4"/>
  <c r="AN224" i="4"/>
  <c r="AN225" i="4"/>
  <c r="AN226" i="4"/>
  <c r="AN227" i="4"/>
  <c r="AN228" i="4"/>
  <c r="AN229" i="4"/>
  <c r="AN230" i="4"/>
  <c r="AN231" i="4"/>
  <c r="AN232" i="4"/>
  <c r="AN233" i="4"/>
  <c r="AN234" i="4"/>
  <c r="AN235" i="4"/>
  <c r="AN236" i="4"/>
  <c r="AN237" i="4"/>
  <c r="AN238" i="4"/>
  <c r="AN239" i="4"/>
  <c r="AN240" i="4"/>
  <c r="AN241" i="4"/>
  <c r="AN242" i="4"/>
  <c r="AN243" i="4"/>
  <c r="AN244" i="4"/>
  <c r="AN245" i="4"/>
  <c r="AN246" i="4"/>
  <c r="AN247" i="4"/>
  <c r="AN248" i="4"/>
  <c r="AN249" i="4"/>
  <c r="AN250" i="4"/>
  <c r="AN251" i="4"/>
  <c r="AN252" i="4"/>
  <c r="AN253" i="4"/>
  <c r="AN254" i="4"/>
  <c r="AN255" i="4"/>
  <c r="AN256" i="4"/>
  <c r="AN257" i="4"/>
  <c r="AN258" i="4"/>
  <c r="AN259" i="4"/>
  <c r="AN260" i="4"/>
  <c r="AN261" i="4"/>
  <c r="AN262" i="4"/>
  <c r="AN263" i="4"/>
  <c r="AN264" i="4"/>
  <c r="AN265" i="4"/>
  <c r="AN266" i="4"/>
  <c r="AN267" i="4"/>
  <c r="AN268" i="4"/>
  <c r="AN269" i="4"/>
  <c r="AN270" i="4"/>
  <c r="AN271" i="4"/>
  <c r="AN272" i="4"/>
  <c r="AN273" i="4"/>
  <c r="AN274" i="4"/>
  <c r="AN275" i="4"/>
  <c r="AN276" i="4"/>
  <c r="AN277" i="4"/>
  <c r="AN278" i="4"/>
  <c r="AN279" i="4"/>
  <c r="AN280" i="4"/>
  <c r="AN281" i="4"/>
  <c r="AN282" i="4"/>
  <c r="AN283" i="4"/>
  <c r="AN284" i="4"/>
  <c r="AN285" i="4"/>
  <c r="AN286" i="4"/>
  <c r="AN287" i="4"/>
  <c r="AN288" i="4"/>
  <c r="AN289" i="4"/>
  <c r="AN290" i="4"/>
  <c r="AN291" i="4"/>
  <c r="AN292" i="4"/>
  <c r="AN293" i="4"/>
  <c r="AN294" i="4"/>
  <c r="AN295" i="4"/>
  <c r="AN296" i="4"/>
  <c r="AN297" i="4"/>
  <c r="AN298" i="4"/>
  <c r="AN299" i="4"/>
  <c r="AN300" i="4"/>
  <c r="AN301" i="4"/>
  <c r="AN302" i="4"/>
  <c r="AN303" i="4"/>
  <c r="AN304" i="4"/>
  <c r="AN305" i="4"/>
  <c r="AN306" i="4"/>
  <c r="AN307" i="4"/>
  <c r="AN308" i="4"/>
  <c r="AN309" i="4"/>
  <c r="AN310" i="4"/>
  <c r="AN311" i="4"/>
  <c r="AN312" i="4"/>
  <c r="AN313" i="4"/>
  <c r="AN314" i="4"/>
  <c r="AN315" i="4"/>
  <c r="AN316" i="4"/>
  <c r="AN317" i="4"/>
  <c r="AN318" i="4"/>
  <c r="AN319" i="4"/>
  <c r="AN320" i="4"/>
  <c r="AN321" i="4"/>
  <c r="AN322" i="4"/>
  <c r="AN323" i="4"/>
  <c r="AN324" i="4"/>
  <c r="AN325" i="4"/>
  <c r="AN326" i="4"/>
  <c r="AN327" i="4"/>
  <c r="AN328" i="4"/>
  <c r="AN329" i="4"/>
  <c r="AN330" i="4"/>
  <c r="AN331" i="4"/>
  <c r="AN332" i="4"/>
  <c r="AN333" i="4"/>
  <c r="AN334" i="4"/>
  <c r="AN335" i="4"/>
  <c r="AN336" i="4"/>
  <c r="AN337" i="4"/>
  <c r="AN338" i="4"/>
  <c r="AN339" i="4"/>
  <c r="AN340" i="4"/>
  <c r="AN341" i="4"/>
  <c r="AN342" i="4"/>
  <c r="AN343" i="4"/>
  <c r="AN344" i="4"/>
  <c r="AN345" i="4"/>
  <c r="AN346" i="4"/>
  <c r="AN347" i="4"/>
  <c r="AN348" i="4"/>
  <c r="AN349" i="4"/>
  <c r="AN350" i="4"/>
  <c r="AN351" i="4"/>
  <c r="AN352" i="4"/>
  <c r="AN353" i="4"/>
  <c r="AN354" i="4"/>
  <c r="AN355" i="4"/>
  <c r="AN356" i="4"/>
  <c r="AN357" i="4"/>
  <c r="AN358" i="4"/>
  <c r="AN359" i="4"/>
  <c r="AN360" i="4"/>
  <c r="AN361" i="4"/>
  <c r="AN362" i="4"/>
  <c r="AN363" i="4"/>
  <c r="AN364" i="4"/>
  <c r="AN365" i="4"/>
  <c r="AN366" i="4"/>
  <c r="AN367" i="4"/>
  <c r="AN368" i="4"/>
  <c r="AN369" i="4"/>
  <c r="AN370" i="4"/>
  <c r="AN371" i="4"/>
  <c r="AN372" i="4"/>
  <c r="AN373" i="4"/>
  <c r="AN374" i="4"/>
  <c r="AN375" i="4"/>
  <c r="AN376" i="4"/>
  <c r="AN377" i="4"/>
  <c r="AN378" i="4"/>
  <c r="AN379" i="4"/>
  <c r="AN380" i="4"/>
  <c r="AN381" i="4"/>
  <c r="AN382" i="4"/>
  <c r="AN383" i="4"/>
  <c r="AN384" i="4"/>
  <c r="AN385" i="4"/>
  <c r="AN386" i="4"/>
  <c r="AN387" i="4"/>
  <c r="AN388" i="4"/>
  <c r="AN389" i="4"/>
  <c r="AN390" i="4"/>
  <c r="AN391" i="4"/>
  <c r="AN392" i="4"/>
  <c r="AN393" i="4"/>
  <c r="AN394" i="4"/>
  <c r="AN395" i="4"/>
  <c r="AN396" i="4"/>
  <c r="AN397" i="4"/>
  <c r="AN398" i="4"/>
  <c r="AN399" i="4"/>
  <c r="AN400" i="4"/>
  <c r="AN401" i="4"/>
  <c r="AN402" i="4"/>
  <c r="AN403" i="4"/>
  <c r="AN404" i="4"/>
  <c r="AN405" i="4"/>
  <c r="AN406" i="4"/>
  <c r="AN407" i="4"/>
  <c r="AN408" i="4"/>
  <c r="AN409" i="4"/>
  <c r="AN410" i="4"/>
  <c r="AN411" i="4"/>
  <c r="AN412" i="4"/>
  <c r="AN413" i="4"/>
  <c r="AN414" i="4"/>
  <c r="AN415" i="4"/>
  <c r="AN416" i="4"/>
  <c r="AN417" i="4"/>
  <c r="AN418" i="4"/>
  <c r="AN419" i="4"/>
  <c r="AN420" i="4"/>
  <c r="AN421" i="4"/>
  <c r="AN422" i="4"/>
  <c r="AN423" i="4"/>
  <c r="AN424" i="4"/>
  <c r="AN425" i="4"/>
  <c r="AN426" i="4"/>
  <c r="AN427" i="4"/>
  <c r="AN428" i="4"/>
  <c r="AN429" i="4"/>
  <c r="AN430" i="4"/>
  <c r="AN431" i="4"/>
  <c r="AN432" i="4"/>
  <c r="AN433" i="4"/>
  <c r="AN434" i="4"/>
  <c r="AN435" i="4"/>
  <c r="AN436" i="4"/>
  <c r="AN437" i="4"/>
  <c r="AN438" i="4"/>
  <c r="AN439" i="4"/>
  <c r="AN440" i="4"/>
  <c r="AN441" i="4"/>
  <c r="AN442" i="4"/>
  <c r="AN443" i="4"/>
  <c r="AN444" i="4"/>
  <c r="AN445" i="4"/>
  <c r="AN446" i="4"/>
  <c r="AN447" i="4"/>
  <c r="AN448" i="4"/>
  <c r="AN449" i="4"/>
  <c r="AN450" i="4"/>
  <c r="AN451" i="4"/>
  <c r="AN452" i="4"/>
  <c r="AN453" i="4"/>
  <c r="AN454" i="4"/>
  <c r="AN455" i="4"/>
  <c r="AN456" i="4"/>
  <c r="AN457" i="4"/>
  <c r="AN458" i="4"/>
  <c r="AN459" i="4"/>
  <c r="AN460" i="4"/>
  <c r="AN461" i="4"/>
  <c r="AN462" i="4"/>
  <c r="AN463" i="4"/>
  <c r="AN464" i="4"/>
  <c r="AN465" i="4"/>
  <c r="AN466" i="4"/>
  <c r="AN467" i="4"/>
  <c r="AN468" i="4"/>
  <c r="AN469" i="4"/>
  <c r="AN470" i="4"/>
  <c r="AN471" i="4"/>
  <c r="AN472" i="4"/>
  <c r="AN473" i="4"/>
  <c r="AN474" i="4"/>
  <c r="AN475" i="4"/>
  <c r="AN476" i="4"/>
  <c r="AN477" i="4"/>
  <c r="AN478" i="4"/>
  <c r="AN479" i="4"/>
  <c r="AN480" i="4"/>
  <c r="AN481" i="4"/>
  <c r="AN482" i="4"/>
  <c r="AN483" i="4"/>
  <c r="AN484" i="4"/>
  <c r="AN485" i="4"/>
  <c r="AN486" i="4"/>
  <c r="AN487" i="4"/>
  <c r="AN488" i="4"/>
  <c r="AN489" i="4"/>
  <c r="AN490" i="4"/>
  <c r="AN491" i="4"/>
  <c r="AN492" i="4"/>
  <c r="AN493" i="4"/>
  <c r="AN494" i="4"/>
  <c r="AN495" i="4"/>
  <c r="AN496" i="4"/>
  <c r="AN497" i="4"/>
  <c r="AN498" i="4"/>
  <c r="AN499" i="4"/>
  <c r="AN500" i="4"/>
  <c r="AN501" i="4"/>
  <c r="AN502" i="4"/>
  <c r="AN503" i="4"/>
  <c r="AN504" i="4"/>
  <c r="AN505" i="4"/>
  <c r="AN506" i="4"/>
  <c r="AN507" i="4"/>
  <c r="AN508" i="4"/>
  <c r="AN509" i="4"/>
  <c r="AN510" i="4"/>
  <c r="AN511" i="4"/>
  <c r="AN512" i="4"/>
  <c r="AN513" i="4"/>
  <c r="AN514" i="4"/>
  <c r="AN515" i="4"/>
  <c r="AN516" i="4"/>
  <c r="AN517" i="4"/>
  <c r="AN518" i="4"/>
  <c r="AN519" i="4"/>
  <c r="AN520" i="4"/>
  <c r="AN521" i="4"/>
  <c r="AN522" i="4"/>
  <c r="AN523" i="4"/>
  <c r="AN524" i="4"/>
  <c r="AN525" i="4"/>
  <c r="AN526" i="4"/>
  <c r="AN527" i="4"/>
  <c r="AN528" i="4"/>
  <c r="AN529" i="4"/>
  <c r="AN530" i="4"/>
  <c r="AN531" i="4"/>
  <c r="AN532" i="4"/>
  <c r="AN533" i="4"/>
  <c r="AN534" i="4"/>
  <c r="AN535" i="4"/>
  <c r="AN536" i="4"/>
  <c r="AN537" i="4"/>
  <c r="AN538" i="4"/>
  <c r="AN539" i="4"/>
  <c r="AN540" i="4"/>
  <c r="AN541" i="4"/>
  <c r="AN542" i="4"/>
  <c r="AN543" i="4"/>
  <c r="AN544" i="4"/>
  <c r="AN545" i="4"/>
  <c r="AN546" i="4"/>
  <c r="AN547" i="4"/>
  <c r="AN548" i="4"/>
  <c r="AN549" i="4"/>
  <c r="AN550" i="4"/>
  <c r="AN551" i="4"/>
  <c r="AN552" i="4"/>
  <c r="AN553" i="4"/>
  <c r="AN554" i="4"/>
  <c r="AN555" i="4"/>
  <c r="AN556" i="4"/>
  <c r="AN557" i="4"/>
  <c r="AN558" i="4"/>
  <c r="AN559" i="4"/>
  <c r="AN560" i="4"/>
  <c r="AN561" i="4"/>
  <c r="AN562" i="4"/>
  <c r="AN563" i="4"/>
  <c r="AN564" i="4"/>
  <c r="AN565" i="4"/>
  <c r="AN566" i="4"/>
  <c r="AN567" i="4"/>
  <c r="AN568" i="4"/>
  <c r="AN569" i="4"/>
  <c r="AN570" i="4"/>
  <c r="AN571" i="4"/>
  <c r="AN572" i="4"/>
  <c r="AN573" i="4"/>
  <c r="AN574" i="4"/>
  <c r="AN575" i="4"/>
  <c r="AN576" i="4"/>
  <c r="AN577" i="4"/>
  <c r="AN578" i="4"/>
  <c r="AN579" i="4"/>
  <c r="AN580" i="4"/>
  <c r="AN581" i="4"/>
  <c r="AN582" i="4"/>
  <c r="AN583" i="4"/>
  <c r="AN584" i="4"/>
  <c r="AN585" i="4"/>
  <c r="AN586" i="4"/>
  <c r="AN587" i="4"/>
  <c r="AN588" i="4"/>
  <c r="AN589" i="4"/>
  <c r="AN590" i="4"/>
  <c r="AN591" i="4"/>
  <c r="AN592" i="4"/>
  <c r="AN593" i="4"/>
  <c r="AN594" i="4"/>
  <c r="AN595" i="4"/>
  <c r="AN596" i="4"/>
  <c r="AN597" i="4"/>
  <c r="AN598" i="4"/>
  <c r="AN599" i="4"/>
  <c r="AN600" i="4"/>
  <c r="AN601" i="4"/>
  <c r="AN602" i="4"/>
  <c r="AN603" i="4"/>
  <c r="AN604" i="4"/>
  <c r="AN605" i="4"/>
  <c r="AN606" i="4"/>
  <c r="AN607" i="4"/>
  <c r="AN608" i="4"/>
  <c r="AN609" i="4"/>
  <c r="AN610" i="4"/>
  <c r="AN611" i="4"/>
  <c r="AN612" i="4"/>
  <c r="AN613" i="4"/>
  <c r="AN614" i="4"/>
  <c r="AN615" i="4"/>
  <c r="AN616" i="4"/>
  <c r="AN617" i="4"/>
  <c r="AN618" i="4"/>
  <c r="AN619" i="4"/>
  <c r="AN620" i="4"/>
  <c r="AN621" i="4"/>
  <c r="AN622" i="4"/>
  <c r="AO103" i="4"/>
  <c r="AO104" i="4"/>
  <c r="AO105" i="4"/>
  <c r="AO106" i="4"/>
  <c r="AO107" i="4"/>
  <c r="AQ107" i="4" s="1"/>
  <c r="AO108" i="4"/>
  <c r="AO109" i="4"/>
  <c r="AQ109" i="4" s="1"/>
  <c r="AO110" i="4"/>
  <c r="AO111" i="4"/>
  <c r="AQ111" i="4" s="1"/>
  <c r="AO112" i="4"/>
  <c r="AQ112" i="4" s="1"/>
  <c r="AO450" i="4"/>
  <c r="AQ450" i="4" s="1"/>
  <c r="AO451" i="4"/>
  <c r="AO452" i="4"/>
  <c r="AO453" i="4"/>
  <c r="AO454" i="4"/>
  <c r="AQ454" i="4" s="1"/>
  <c r="AO455" i="4"/>
  <c r="AQ455" i="4" s="1"/>
  <c r="AO456" i="4"/>
  <c r="AO457" i="4"/>
  <c r="AO458" i="4"/>
  <c r="AO459" i="4"/>
  <c r="AQ459" i="4" s="1"/>
  <c r="AO460" i="4"/>
  <c r="AQ460" i="4" s="1"/>
  <c r="AO461" i="4"/>
  <c r="AQ461" i="4" s="1"/>
  <c r="AO462" i="4"/>
  <c r="AO463" i="4"/>
  <c r="AO464" i="4"/>
  <c r="AO465" i="4"/>
  <c r="AO466" i="4"/>
  <c r="AQ466" i="4" s="1"/>
  <c r="AO467" i="4"/>
  <c r="AQ467" i="4" s="1"/>
  <c r="AO468" i="4"/>
  <c r="AQ468" i="4" s="1"/>
  <c r="AO469" i="4"/>
  <c r="AO470" i="4"/>
  <c r="AO471" i="4"/>
  <c r="AQ471" i="4" s="1"/>
  <c r="AO472" i="4"/>
  <c r="AQ472" i="4" s="1"/>
  <c r="AO473" i="4"/>
  <c r="AQ473" i="4" s="1"/>
  <c r="AO474" i="4"/>
  <c r="AO475" i="4"/>
  <c r="AO476" i="4"/>
  <c r="AO477" i="4"/>
  <c r="AO478" i="4"/>
  <c r="AQ478" i="4" s="1"/>
  <c r="AO479" i="4"/>
  <c r="AQ479" i="4" s="1"/>
  <c r="AO480" i="4"/>
  <c r="AO481" i="4"/>
  <c r="AO482" i="4"/>
  <c r="AO483" i="4"/>
  <c r="AQ483" i="4" s="1"/>
  <c r="AO484" i="4"/>
  <c r="AQ484" i="4" s="1"/>
  <c r="AO485" i="4"/>
  <c r="AQ485" i="4" s="1"/>
  <c r="AO486" i="4"/>
  <c r="AQ486" i="4" s="1"/>
  <c r="AO487" i="4"/>
  <c r="AO488" i="4"/>
  <c r="AO489" i="4"/>
  <c r="AO490" i="4"/>
  <c r="AQ490" i="4" s="1"/>
  <c r="AO491" i="4"/>
  <c r="AQ491" i="4" s="1"/>
  <c r="AO492" i="4"/>
  <c r="AO493" i="4"/>
  <c r="AO494" i="4"/>
  <c r="AO495" i="4"/>
  <c r="AQ495" i="4" s="1"/>
  <c r="AO496" i="4"/>
  <c r="AQ496" i="4" s="1"/>
  <c r="AO497" i="4"/>
  <c r="AQ497" i="4" s="1"/>
  <c r="AO498" i="4"/>
  <c r="AO499" i="4"/>
  <c r="AO500" i="4"/>
  <c r="AO501" i="4"/>
  <c r="AO502" i="4"/>
  <c r="AQ502" i="4" s="1"/>
  <c r="AO503" i="4"/>
  <c r="AQ503" i="4" s="1"/>
  <c r="AO504" i="4"/>
  <c r="AQ504" i="4" s="1"/>
  <c r="AO505" i="4"/>
  <c r="AO506" i="4"/>
  <c r="AO507" i="4"/>
  <c r="AQ507" i="4" s="1"/>
  <c r="AO508" i="4"/>
  <c r="AQ508" i="4" s="1"/>
  <c r="AO509" i="4"/>
  <c r="AQ509" i="4" s="1"/>
  <c r="AO510" i="4"/>
  <c r="AO511" i="4"/>
  <c r="AO512" i="4"/>
  <c r="AO513" i="4"/>
  <c r="AO514" i="4"/>
  <c r="AQ514" i="4" s="1"/>
  <c r="AO515" i="4"/>
  <c r="AQ515" i="4" s="1"/>
  <c r="AO516" i="4"/>
  <c r="AO517" i="4"/>
  <c r="AO518" i="4"/>
  <c r="AO519" i="4"/>
  <c r="AQ519" i="4" s="1"/>
  <c r="AO520" i="4"/>
  <c r="AQ520" i="4" s="1"/>
  <c r="AO521" i="4"/>
  <c r="AQ521" i="4" s="1"/>
  <c r="AO522" i="4"/>
  <c r="AQ522" i="4" s="1"/>
  <c r="AO523" i="4"/>
  <c r="AO524" i="4"/>
  <c r="AO525" i="4"/>
  <c r="AO526" i="4"/>
  <c r="AQ526" i="4" s="1"/>
  <c r="AO527" i="4"/>
  <c r="AQ527" i="4" s="1"/>
  <c r="AO528" i="4"/>
  <c r="AO529" i="4"/>
  <c r="AO530" i="4"/>
  <c r="AO531" i="4"/>
  <c r="AQ531" i="4" s="1"/>
  <c r="AO532" i="4"/>
  <c r="AQ532" i="4" s="1"/>
  <c r="AO533" i="4"/>
  <c r="AQ533" i="4" s="1"/>
  <c r="AO534" i="4"/>
  <c r="AO535" i="4"/>
  <c r="AO536" i="4"/>
  <c r="AO537" i="4"/>
  <c r="AO538" i="4"/>
  <c r="AQ538" i="4" s="1"/>
  <c r="AO539" i="4"/>
  <c r="AQ539" i="4" s="1"/>
  <c r="AO540" i="4"/>
  <c r="AQ540" i="4" s="1"/>
  <c r="AO541" i="4"/>
  <c r="AO542" i="4"/>
  <c r="AO543" i="4"/>
  <c r="AQ543" i="4" s="1"/>
  <c r="AO544" i="4"/>
  <c r="AQ544" i="4" s="1"/>
  <c r="AO545" i="4"/>
  <c r="AQ545" i="4" s="1"/>
  <c r="AO546" i="4"/>
  <c r="AO547" i="4"/>
  <c r="AO548" i="4"/>
  <c r="AO549" i="4"/>
  <c r="AO550" i="4"/>
  <c r="AQ550" i="4" s="1"/>
  <c r="AO551" i="4"/>
  <c r="AQ551" i="4" s="1"/>
  <c r="AO552" i="4"/>
  <c r="AO553" i="4"/>
  <c r="AO554" i="4"/>
  <c r="AO555" i="4"/>
  <c r="AQ555" i="4" s="1"/>
  <c r="AO556" i="4"/>
  <c r="AQ556" i="4" s="1"/>
  <c r="AO557" i="4"/>
  <c r="AQ557" i="4" s="1"/>
  <c r="AO558" i="4"/>
  <c r="AQ558" i="4" s="1"/>
  <c r="AO559" i="4"/>
  <c r="AO560" i="4"/>
  <c r="AO561" i="4"/>
  <c r="AO562" i="4"/>
  <c r="AQ562" i="4" s="1"/>
  <c r="AO563" i="4"/>
  <c r="AQ563" i="4" s="1"/>
  <c r="AO564" i="4"/>
  <c r="AO565" i="4"/>
  <c r="AO566" i="4"/>
  <c r="AO567" i="4"/>
  <c r="AQ567" i="4" s="1"/>
  <c r="AO568" i="4"/>
  <c r="AQ568" i="4" s="1"/>
  <c r="AO569" i="4"/>
  <c r="AQ569" i="4" s="1"/>
  <c r="AO570" i="4"/>
  <c r="AO571" i="4"/>
  <c r="AO572" i="4"/>
  <c r="AO573" i="4"/>
  <c r="AO574" i="4"/>
  <c r="AQ574" i="4" s="1"/>
  <c r="AO575" i="4"/>
  <c r="AQ575" i="4" s="1"/>
  <c r="AO576" i="4"/>
  <c r="AQ576" i="4" s="1"/>
  <c r="AO577" i="4"/>
  <c r="AO578" i="4"/>
  <c r="AO579" i="4"/>
  <c r="AQ579" i="4" s="1"/>
  <c r="AO580" i="4"/>
  <c r="AQ580" i="4" s="1"/>
  <c r="AO581" i="4"/>
  <c r="AQ581" i="4" s="1"/>
  <c r="AO582" i="4"/>
  <c r="AO583" i="4"/>
  <c r="AO584" i="4"/>
  <c r="AO585" i="4"/>
  <c r="AO586" i="4"/>
  <c r="AQ586" i="4" s="1"/>
  <c r="AO587" i="4"/>
  <c r="AQ587" i="4" s="1"/>
  <c r="AO588" i="4"/>
  <c r="AO589" i="4"/>
  <c r="AO590" i="4"/>
  <c r="AO591" i="4"/>
  <c r="AQ591" i="4" s="1"/>
  <c r="AO592" i="4"/>
  <c r="AQ592" i="4" s="1"/>
  <c r="AO593" i="4"/>
  <c r="AQ593" i="4" s="1"/>
  <c r="AO594" i="4"/>
  <c r="AQ594" i="4" s="1"/>
  <c r="AO595" i="4"/>
  <c r="AO596" i="4"/>
  <c r="AO597" i="4"/>
  <c r="AO598" i="4"/>
  <c r="AQ598" i="4" s="1"/>
  <c r="AO599" i="4"/>
  <c r="AQ599" i="4" s="1"/>
  <c r="AO600" i="4"/>
  <c r="AO601" i="4"/>
  <c r="AO602" i="4"/>
  <c r="AO603" i="4"/>
  <c r="AQ603" i="4" s="1"/>
  <c r="AO604" i="4"/>
  <c r="AQ604" i="4" s="1"/>
  <c r="AO605" i="4"/>
  <c r="AQ605" i="4" s="1"/>
  <c r="AO606" i="4"/>
  <c r="AO607" i="4"/>
  <c r="AO608" i="4"/>
  <c r="AO609" i="4"/>
  <c r="AO610" i="4"/>
  <c r="AQ610" i="4" s="1"/>
  <c r="AO611" i="4"/>
  <c r="AQ611" i="4" s="1"/>
  <c r="AO612" i="4"/>
  <c r="AQ612" i="4" s="1"/>
  <c r="AO613" i="4"/>
  <c r="AO614" i="4"/>
  <c r="AO615" i="4"/>
  <c r="AQ615" i="4" s="1"/>
  <c r="AO616" i="4"/>
  <c r="AQ616" i="4" s="1"/>
  <c r="AO617" i="4"/>
  <c r="AQ617" i="4" s="1"/>
  <c r="AO618" i="4"/>
  <c r="AO619" i="4"/>
  <c r="AO620" i="4"/>
  <c r="AO621" i="4"/>
  <c r="AO622" i="4"/>
  <c r="AQ622" i="4" s="1"/>
  <c r="AP11" i="4"/>
  <c r="AP12" i="4"/>
  <c r="AP16" i="4"/>
  <c r="AP17" i="4"/>
  <c r="AP23" i="4"/>
  <c r="AP41" i="4"/>
  <c r="AP43" i="4"/>
  <c r="AP46" i="4"/>
  <c r="AP47" i="4"/>
  <c r="AP61" i="4"/>
  <c r="AP76" i="4"/>
  <c r="AP77" i="4"/>
  <c r="AP83" i="4"/>
  <c r="AP100" i="4"/>
  <c r="AP101" i="4"/>
  <c r="AP105" i="4"/>
  <c r="AP106" i="4"/>
  <c r="AP107" i="4"/>
  <c r="AP121" i="4"/>
  <c r="AP124" i="4"/>
  <c r="AP143" i="4"/>
  <c r="AP157" i="4"/>
  <c r="AP168" i="4"/>
  <c r="AP170" i="4"/>
  <c r="AP171" i="4"/>
  <c r="AP172" i="4"/>
  <c r="AP188" i="4"/>
  <c r="AP228" i="4"/>
  <c r="AP235" i="4"/>
  <c r="AP239" i="4"/>
  <c r="AP264" i="4"/>
  <c r="AP311" i="4"/>
  <c r="AP312" i="4"/>
  <c r="AP383" i="4"/>
  <c r="AP404" i="4"/>
  <c r="AP415" i="4"/>
  <c r="AP419" i="4"/>
  <c r="AP443" i="4"/>
  <c r="AP451" i="4"/>
  <c r="AP452" i="4"/>
  <c r="AP467" i="4"/>
  <c r="AP468" i="4"/>
  <c r="AP472" i="4"/>
  <c r="AP479" i="4"/>
  <c r="AP486" i="4"/>
  <c r="AP498" i="4"/>
  <c r="AP519" i="4"/>
  <c r="AP523" i="4"/>
  <c r="AP540" i="4"/>
  <c r="AP558" i="4"/>
  <c r="AP575" i="4"/>
  <c r="AP582" i="4"/>
  <c r="AP595" i="4"/>
  <c r="AP618" i="4"/>
  <c r="AQ50" i="4"/>
  <c r="AQ52" i="4"/>
  <c r="AQ54" i="4"/>
  <c r="AQ61" i="4"/>
  <c r="AQ62" i="4"/>
  <c r="AQ63" i="4"/>
  <c r="AQ64" i="4"/>
  <c r="AQ65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97" i="4"/>
  <c r="AQ99" i="4"/>
  <c r="AQ100" i="4"/>
  <c r="AQ101" i="4"/>
  <c r="AQ102" i="4"/>
  <c r="AQ103" i="4"/>
  <c r="AQ104" i="4"/>
  <c r="AQ105" i="4"/>
  <c r="AQ106" i="4"/>
  <c r="AQ108" i="4"/>
  <c r="AQ110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40" i="4"/>
  <c r="AQ141" i="4"/>
  <c r="AQ142" i="4"/>
  <c r="AQ143" i="4"/>
  <c r="AQ144" i="4"/>
  <c r="AQ145" i="4"/>
  <c r="AQ146" i="4"/>
  <c r="AQ147" i="4"/>
  <c r="AQ148" i="4"/>
  <c r="AQ153" i="4"/>
  <c r="AQ154" i="4"/>
  <c r="AQ155" i="4"/>
  <c r="AQ156" i="4"/>
  <c r="AQ157" i="4"/>
  <c r="AQ158" i="4"/>
  <c r="AQ159" i="4"/>
  <c r="AQ160" i="4"/>
  <c r="AQ161" i="4"/>
  <c r="AQ165" i="4"/>
  <c r="AQ166" i="4"/>
  <c r="AQ167" i="4"/>
  <c r="AQ168" i="4"/>
  <c r="AQ169" i="4"/>
  <c r="AQ170" i="4"/>
  <c r="AQ171" i="4"/>
  <c r="AQ172" i="4"/>
  <c r="AQ173" i="4"/>
  <c r="AQ188" i="4"/>
  <c r="AQ189" i="4"/>
  <c r="AQ190" i="4"/>
  <c r="AQ194" i="4"/>
  <c r="AQ195" i="4"/>
  <c r="AQ196" i="4"/>
  <c r="AQ200" i="4"/>
  <c r="AQ201" i="4"/>
  <c r="AQ202" i="4"/>
  <c r="AQ203" i="4"/>
  <c r="AQ204" i="4"/>
  <c r="AQ205" i="4"/>
  <c r="AQ206" i="4"/>
  <c r="AQ207" i="4"/>
  <c r="AQ208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58" i="4"/>
  <c r="AQ259" i="4"/>
  <c r="AQ260" i="4"/>
  <c r="AQ306" i="4"/>
  <c r="AQ307" i="4"/>
  <c r="AQ309" i="4"/>
  <c r="AQ310" i="4"/>
  <c r="AQ316" i="4"/>
  <c r="AQ317" i="4"/>
  <c r="AQ331" i="4"/>
  <c r="AQ332" i="4"/>
  <c r="AQ335" i="4"/>
  <c r="AQ336" i="4"/>
  <c r="AQ337" i="4"/>
  <c r="AQ338" i="4"/>
  <c r="AQ339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51" i="4"/>
  <c r="AQ452" i="4"/>
  <c r="AQ453" i="4"/>
  <c r="AQ456" i="4"/>
  <c r="AQ457" i="4"/>
  <c r="AQ458" i="4"/>
  <c r="AQ462" i="4"/>
  <c r="AQ463" i="4"/>
  <c r="AQ464" i="4"/>
  <c r="AQ465" i="4"/>
  <c r="AQ469" i="4"/>
  <c r="AQ470" i="4"/>
  <c r="AQ474" i="4"/>
  <c r="AQ475" i="4"/>
  <c r="AQ476" i="4"/>
  <c r="AQ477" i="4"/>
  <c r="AQ480" i="4"/>
  <c r="AQ481" i="4"/>
  <c r="AQ482" i="4"/>
  <c r="AQ487" i="4"/>
  <c r="AQ488" i="4"/>
  <c r="AQ489" i="4"/>
  <c r="AQ492" i="4"/>
  <c r="AQ493" i="4"/>
  <c r="AQ494" i="4"/>
  <c r="AQ498" i="4"/>
  <c r="AQ499" i="4"/>
  <c r="AQ500" i="4"/>
  <c r="AQ501" i="4"/>
  <c r="AQ505" i="4"/>
  <c r="AQ506" i="4"/>
  <c r="AQ510" i="4"/>
  <c r="AQ511" i="4"/>
  <c r="AQ512" i="4"/>
  <c r="AQ513" i="4"/>
  <c r="AQ516" i="4"/>
  <c r="AQ517" i="4"/>
  <c r="AQ518" i="4"/>
  <c r="AQ523" i="4"/>
  <c r="AQ524" i="4"/>
  <c r="AQ525" i="4"/>
  <c r="AQ528" i="4"/>
  <c r="AQ529" i="4"/>
  <c r="AQ530" i="4"/>
  <c r="AQ534" i="4"/>
  <c r="AQ535" i="4"/>
  <c r="AQ536" i="4"/>
  <c r="AQ537" i="4"/>
  <c r="AQ541" i="4"/>
  <c r="AQ542" i="4"/>
  <c r="AQ546" i="4"/>
  <c r="AQ547" i="4"/>
  <c r="AQ548" i="4"/>
  <c r="AQ549" i="4"/>
  <c r="AQ552" i="4"/>
  <c r="AQ553" i="4"/>
  <c r="AQ554" i="4"/>
  <c r="AQ559" i="4"/>
  <c r="AQ560" i="4"/>
  <c r="AQ561" i="4"/>
  <c r="AQ564" i="4"/>
  <c r="AQ565" i="4"/>
  <c r="AQ566" i="4"/>
  <c r="AQ570" i="4"/>
  <c r="AQ571" i="4"/>
  <c r="AQ572" i="4"/>
  <c r="AQ573" i="4"/>
  <c r="AQ577" i="4"/>
  <c r="AQ578" i="4"/>
  <c r="AQ582" i="4"/>
  <c r="AQ583" i="4"/>
  <c r="AQ584" i="4"/>
  <c r="AQ585" i="4"/>
  <c r="AQ588" i="4"/>
  <c r="AQ589" i="4"/>
  <c r="AQ590" i="4"/>
  <c r="AQ595" i="4"/>
  <c r="AQ596" i="4"/>
  <c r="AQ597" i="4"/>
  <c r="AQ600" i="4"/>
  <c r="AQ601" i="4"/>
  <c r="AQ602" i="4"/>
  <c r="AQ606" i="4"/>
  <c r="AQ607" i="4"/>
  <c r="AQ608" i="4"/>
  <c r="AQ609" i="4"/>
  <c r="AQ613" i="4"/>
  <c r="AQ614" i="4"/>
  <c r="AQ618" i="4"/>
  <c r="AQ619" i="4"/>
  <c r="AQ620" i="4"/>
  <c r="AQ621" i="4"/>
  <c r="AR50" i="4"/>
  <c r="AR52" i="4"/>
  <c r="AR54" i="4"/>
  <c r="AR56" i="4"/>
  <c r="AR57" i="4"/>
  <c r="AR61" i="4"/>
  <c r="AR62" i="4"/>
  <c r="AR63" i="4"/>
  <c r="AR64" i="4"/>
  <c r="AR65" i="4"/>
  <c r="AR70" i="4"/>
  <c r="AR71" i="4"/>
  <c r="AR72" i="4"/>
  <c r="AR73" i="4"/>
  <c r="AR74" i="4"/>
  <c r="AR75" i="4"/>
  <c r="AR76" i="4"/>
  <c r="AR77" i="4"/>
  <c r="AR78" i="4"/>
  <c r="AR79" i="4"/>
  <c r="AR80" i="4"/>
  <c r="AR81" i="4"/>
  <c r="AR82" i="4"/>
  <c r="AR83" i="4"/>
  <c r="AR84" i="4"/>
  <c r="AR85" i="4"/>
  <c r="AR86" i="4"/>
  <c r="AR87" i="4"/>
  <c r="AR97" i="4"/>
  <c r="AR98" i="4"/>
  <c r="AR99" i="4"/>
  <c r="AR100" i="4"/>
  <c r="AR101" i="4"/>
  <c r="AR102" i="4"/>
  <c r="AR103" i="4"/>
  <c r="AR104" i="4"/>
  <c r="AR105" i="4"/>
  <c r="AR106" i="4"/>
  <c r="AR107" i="4"/>
  <c r="AR108" i="4"/>
  <c r="AR109" i="4"/>
  <c r="AR110" i="4"/>
  <c r="AR111" i="4"/>
  <c r="AR112" i="4"/>
  <c r="AR113" i="4"/>
  <c r="AR114" i="4"/>
  <c r="AR115" i="4"/>
  <c r="AR116" i="4"/>
  <c r="AR118" i="4"/>
  <c r="AR119" i="4"/>
  <c r="AR120" i="4"/>
  <c r="AR121" i="4"/>
  <c r="AR122" i="4"/>
  <c r="AR123" i="4"/>
  <c r="AR124" i="4"/>
  <c r="AR125" i="4"/>
  <c r="AR126" i="4"/>
  <c r="AR127" i="4"/>
  <c r="AR128" i="4"/>
  <c r="AR129" i="4"/>
  <c r="AR130" i="4"/>
  <c r="AR131" i="4"/>
  <c r="AR132" i="4"/>
  <c r="AR133" i="4"/>
  <c r="AR140" i="4"/>
  <c r="AR141" i="4"/>
  <c r="AR142" i="4"/>
  <c r="AR143" i="4"/>
  <c r="AR144" i="4"/>
  <c r="AR145" i="4"/>
  <c r="AR146" i="4"/>
  <c r="AR147" i="4"/>
  <c r="AR148" i="4"/>
  <c r="AR153" i="4"/>
  <c r="AR154" i="4"/>
  <c r="AR155" i="4"/>
  <c r="AR156" i="4"/>
  <c r="AR157" i="4"/>
  <c r="AR158" i="4"/>
  <c r="AR159" i="4"/>
  <c r="AR160" i="4"/>
  <c r="AR161" i="4"/>
  <c r="AR165" i="4"/>
  <c r="AR166" i="4"/>
  <c r="AR167" i="4"/>
  <c r="AR168" i="4"/>
  <c r="AR169" i="4"/>
  <c r="AR170" i="4"/>
  <c r="AR171" i="4"/>
  <c r="AR172" i="4"/>
  <c r="AR173" i="4"/>
  <c r="AR188" i="4"/>
  <c r="AR189" i="4"/>
  <c r="AR190" i="4"/>
  <c r="AR194" i="4"/>
  <c r="AR195" i="4"/>
  <c r="AR196" i="4"/>
  <c r="AR200" i="4"/>
  <c r="AR201" i="4"/>
  <c r="AR202" i="4"/>
  <c r="AR203" i="4"/>
  <c r="AR204" i="4"/>
  <c r="AR205" i="4"/>
  <c r="AR206" i="4"/>
  <c r="AR207" i="4"/>
  <c r="AR208" i="4"/>
  <c r="AR214" i="4"/>
  <c r="AR215" i="4"/>
  <c r="AR216" i="4"/>
  <c r="AR217" i="4"/>
  <c r="AR218" i="4"/>
  <c r="AR219" i="4"/>
  <c r="AR220" i="4"/>
  <c r="AR221" i="4"/>
  <c r="AR222" i="4"/>
  <c r="AR223" i="4"/>
  <c r="AR224" i="4"/>
  <c r="AR225" i="4"/>
  <c r="AR226" i="4"/>
  <c r="AR227" i="4"/>
  <c r="AR228" i="4"/>
  <c r="AR229" i="4"/>
  <c r="AR230" i="4"/>
  <c r="AR231" i="4"/>
  <c r="AR232" i="4"/>
  <c r="AR233" i="4"/>
  <c r="AR234" i="4"/>
  <c r="AR235" i="4"/>
  <c r="AR236" i="4"/>
  <c r="AR237" i="4"/>
  <c r="AR238" i="4"/>
  <c r="AR239" i="4"/>
  <c r="AR240" i="4"/>
  <c r="AR241" i="4"/>
  <c r="AR242" i="4"/>
  <c r="AR243" i="4"/>
  <c r="AR244" i="4"/>
  <c r="AR245" i="4"/>
  <c r="AR246" i="4"/>
  <c r="AR258" i="4"/>
  <c r="AR259" i="4"/>
  <c r="AR260" i="4"/>
  <c r="AR306" i="4"/>
  <c r="AR307" i="4"/>
  <c r="AR309" i="4"/>
  <c r="AR310" i="4"/>
  <c r="AR316" i="4"/>
  <c r="AR317" i="4"/>
  <c r="AR331" i="4"/>
  <c r="AR332" i="4"/>
  <c r="AR335" i="4"/>
  <c r="AR336" i="4"/>
  <c r="AR337" i="4"/>
  <c r="AR338" i="4"/>
  <c r="AR339" i="4"/>
  <c r="AR389" i="4"/>
  <c r="AR390" i="4"/>
  <c r="AR391" i="4"/>
  <c r="AR392" i="4"/>
  <c r="AR393" i="4"/>
  <c r="AR394" i="4"/>
  <c r="AR395" i="4"/>
  <c r="AR396" i="4"/>
  <c r="AR397" i="4"/>
  <c r="AR398" i="4"/>
  <c r="AR399" i="4"/>
  <c r="AR400" i="4"/>
  <c r="AR401" i="4"/>
  <c r="AR402" i="4"/>
  <c r="AR403" i="4"/>
  <c r="AR404" i="4"/>
  <c r="AR405" i="4"/>
  <c r="AR406" i="4"/>
  <c r="AR407" i="4"/>
  <c r="AR408" i="4"/>
  <c r="AR409" i="4"/>
  <c r="AR410" i="4"/>
  <c r="AR411" i="4"/>
  <c r="AR412" i="4"/>
  <c r="AR413" i="4"/>
  <c r="AR414" i="4"/>
  <c r="AR415" i="4"/>
  <c r="AR416" i="4"/>
  <c r="AR417" i="4"/>
  <c r="AR418" i="4"/>
  <c r="AR419" i="4"/>
  <c r="AR420" i="4"/>
  <c r="AR421" i="4"/>
  <c r="AR422" i="4"/>
  <c r="AR423" i="4"/>
  <c r="AR424" i="4"/>
  <c r="AR425" i="4"/>
  <c r="AR426" i="4"/>
  <c r="AR427" i="4"/>
  <c r="AR428" i="4"/>
  <c r="AR429" i="4"/>
  <c r="AR430" i="4"/>
  <c r="AR431" i="4"/>
  <c r="AR432" i="4"/>
  <c r="AR433" i="4"/>
  <c r="AR434" i="4"/>
  <c r="AR435" i="4"/>
  <c r="AR436" i="4"/>
  <c r="AR437" i="4"/>
  <c r="AR438" i="4"/>
  <c r="AR450" i="4"/>
  <c r="AR451" i="4"/>
  <c r="AR452" i="4"/>
  <c r="AR453" i="4"/>
  <c r="AR454" i="4"/>
  <c r="AR455" i="4"/>
  <c r="AR456" i="4"/>
  <c r="AR457" i="4"/>
  <c r="AR458" i="4"/>
  <c r="AR459" i="4"/>
  <c r="AR460" i="4"/>
  <c r="AR461" i="4"/>
  <c r="AR462" i="4"/>
  <c r="AR463" i="4"/>
  <c r="AR464" i="4"/>
  <c r="AR465" i="4"/>
  <c r="AR466" i="4"/>
  <c r="AR467" i="4"/>
  <c r="AR468" i="4"/>
  <c r="AR469" i="4"/>
  <c r="AR470" i="4"/>
  <c r="AR471" i="4"/>
  <c r="AR472" i="4"/>
  <c r="AR473" i="4"/>
  <c r="AR474" i="4"/>
  <c r="AR475" i="4"/>
  <c r="AR476" i="4"/>
  <c r="AR477" i="4"/>
  <c r="AR478" i="4"/>
  <c r="AR479" i="4"/>
  <c r="AR480" i="4"/>
  <c r="AR481" i="4"/>
  <c r="AR482" i="4"/>
  <c r="AR483" i="4"/>
  <c r="AR484" i="4"/>
  <c r="AR485" i="4"/>
  <c r="AR486" i="4"/>
  <c r="AR487" i="4"/>
  <c r="AR488" i="4"/>
  <c r="AR489" i="4"/>
  <c r="AR490" i="4"/>
  <c r="AR491" i="4"/>
  <c r="AR492" i="4"/>
  <c r="AR493" i="4"/>
  <c r="AR494" i="4"/>
  <c r="AR495" i="4"/>
  <c r="AR496" i="4"/>
  <c r="AR497" i="4"/>
  <c r="AR498" i="4"/>
  <c r="AR499" i="4"/>
  <c r="AR500" i="4"/>
  <c r="AR501" i="4"/>
  <c r="AR502" i="4"/>
  <c r="AR503" i="4"/>
  <c r="AR504" i="4"/>
  <c r="AR505" i="4"/>
  <c r="AR506" i="4"/>
  <c r="AR507" i="4"/>
  <c r="AR508" i="4"/>
  <c r="AR509" i="4"/>
  <c r="AR510" i="4"/>
  <c r="AR511" i="4"/>
  <c r="AR512" i="4"/>
  <c r="AR513" i="4"/>
  <c r="AR514" i="4"/>
  <c r="AR515" i="4"/>
  <c r="AR516" i="4"/>
  <c r="AR517" i="4"/>
  <c r="AR518" i="4"/>
  <c r="AR519" i="4"/>
  <c r="AR520" i="4"/>
  <c r="AR521" i="4"/>
  <c r="AR522" i="4"/>
  <c r="AR523" i="4"/>
  <c r="AR524" i="4"/>
  <c r="AR525" i="4"/>
  <c r="AR526" i="4"/>
  <c r="AR527" i="4"/>
  <c r="AR528" i="4"/>
  <c r="AR529" i="4"/>
  <c r="AR530" i="4"/>
  <c r="AR531" i="4"/>
  <c r="AR532" i="4"/>
  <c r="AR533" i="4"/>
  <c r="AR534" i="4"/>
  <c r="AR535" i="4"/>
  <c r="AR536" i="4"/>
  <c r="AR537" i="4"/>
  <c r="AR538" i="4"/>
  <c r="AR539" i="4"/>
  <c r="AR540" i="4"/>
  <c r="AR541" i="4"/>
  <c r="AR542" i="4"/>
  <c r="AR543" i="4"/>
  <c r="AR544" i="4"/>
  <c r="AR545" i="4"/>
  <c r="AR546" i="4"/>
  <c r="AR547" i="4"/>
  <c r="AR548" i="4"/>
  <c r="AR549" i="4"/>
  <c r="AR550" i="4"/>
  <c r="AR551" i="4"/>
  <c r="AR552" i="4"/>
  <c r="AR553" i="4"/>
  <c r="AR554" i="4"/>
  <c r="AR555" i="4"/>
  <c r="AR556" i="4"/>
  <c r="AR557" i="4"/>
  <c r="AR558" i="4"/>
  <c r="AR559" i="4"/>
  <c r="AR560" i="4"/>
  <c r="AR561" i="4"/>
  <c r="AR562" i="4"/>
  <c r="AR563" i="4"/>
  <c r="AR564" i="4"/>
  <c r="AR565" i="4"/>
  <c r="AR566" i="4"/>
  <c r="AR567" i="4"/>
  <c r="AR568" i="4"/>
  <c r="AR569" i="4"/>
  <c r="AR570" i="4"/>
  <c r="AR571" i="4"/>
  <c r="AR572" i="4"/>
  <c r="AR573" i="4"/>
  <c r="AR574" i="4"/>
  <c r="AR575" i="4"/>
  <c r="AR576" i="4"/>
  <c r="AR577" i="4"/>
  <c r="AR578" i="4"/>
  <c r="AR579" i="4"/>
  <c r="AR580" i="4"/>
  <c r="AR581" i="4"/>
  <c r="AR582" i="4"/>
  <c r="AR583" i="4"/>
  <c r="AR584" i="4"/>
  <c r="AR585" i="4"/>
  <c r="AR586" i="4"/>
  <c r="AR587" i="4"/>
  <c r="AR588" i="4"/>
  <c r="AR589" i="4"/>
  <c r="AR590" i="4"/>
  <c r="AR591" i="4"/>
  <c r="AR592" i="4"/>
  <c r="AR593" i="4"/>
  <c r="AR594" i="4"/>
  <c r="AR595" i="4"/>
  <c r="AR596" i="4"/>
  <c r="AR597" i="4"/>
  <c r="AR598" i="4"/>
  <c r="AR599" i="4"/>
  <c r="AR600" i="4"/>
  <c r="AR601" i="4"/>
  <c r="AR602" i="4"/>
  <c r="AR603" i="4"/>
  <c r="AR604" i="4"/>
  <c r="AR605" i="4"/>
  <c r="AR606" i="4"/>
  <c r="AR607" i="4"/>
  <c r="AR608" i="4"/>
  <c r="AR609" i="4"/>
  <c r="AR610" i="4"/>
  <c r="AR611" i="4"/>
  <c r="AR612" i="4"/>
  <c r="AR613" i="4"/>
  <c r="AR614" i="4"/>
  <c r="AR615" i="4"/>
  <c r="AR616" i="4"/>
  <c r="AR617" i="4"/>
  <c r="AR618" i="4"/>
  <c r="AR619" i="4"/>
  <c r="AR620" i="4"/>
  <c r="AR621" i="4"/>
  <c r="AR622" i="4"/>
  <c r="B1" i="3"/>
  <c r="D1" i="3" s="1"/>
  <c r="B1" i="2"/>
  <c r="D1" i="2" s="1"/>
  <c r="K4" i="2"/>
  <c r="K8" i="2"/>
  <c r="G11" i="2" s="1"/>
  <c r="K5" i="2"/>
  <c r="K6" i="2"/>
  <c r="D9" i="2"/>
  <c r="D10" i="2"/>
  <c r="D11" i="2"/>
  <c r="F12" i="2"/>
  <c r="D15" i="2"/>
  <c r="D16" i="2"/>
  <c r="D17" i="2"/>
  <c r="AL334" i="4" l="1"/>
  <c r="AK334" i="4"/>
  <c r="AP334" i="4" s="1"/>
  <c r="AK202" i="4"/>
  <c r="AP202" i="4" s="1"/>
  <c r="AL202" i="4"/>
  <c r="AK430" i="4"/>
  <c r="AP430" i="4" s="1"/>
  <c r="AL238" i="4"/>
  <c r="AK418" i="4"/>
  <c r="AP418" i="4" s="1"/>
  <c r="AL586" i="4"/>
  <c r="AK586" i="4"/>
  <c r="AP586" i="4" s="1"/>
  <c r="AK231" i="4"/>
  <c r="AP231" i="4" s="1"/>
  <c r="AL190" i="4"/>
  <c r="AK190" i="4"/>
  <c r="AP190" i="4" s="1"/>
  <c r="AK598" i="4"/>
  <c r="AP598" i="4" s="1"/>
  <c r="AK250" i="4"/>
  <c r="AP250" i="4" s="1"/>
  <c r="AL250" i="4"/>
  <c r="AK370" i="4"/>
  <c r="AP370" i="4" s="1"/>
  <c r="AL442" i="4"/>
  <c r="AK442" i="4"/>
  <c r="AP442" i="4" s="1"/>
  <c r="AL346" i="4"/>
  <c r="AK346" i="4"/>
  <c r="AP346" i="4" s="1"/>
  <c r="AL298" i="4"/>
  <c r="AK298" i="4"/>
  <c r="AP298" i="4" s="1"/>
  <c r="AK454" i="4"/>
  <c r="AP454" i="4" s="1"/>
  <c r="AK579" i="4"/>
  <c r="AP579" i="4" s="1"/>
  <c r="AL579" i="4"/>
  <c r="AL459" i="4"/>
  <c r="AK459" i="4"/>
  <c r="AP459" i="4" s="1"/>
  <c r="AK339" i="4"/>
  <c r="AP339" i="4" s="1"/>
  <c r="AL339" i="4"/>
  <c r="AK255" i="4"/>
  <c r="AP255" i="4" s="1"/>
  <c r="AL255" i="4"/>
  <c r="AL243" i="4"/>
  <c r="AK243" i="4"/>
  <c r="AP243" i="4" s="1"/>
  <c r="AL514" i="4"/>
  <c r="AK514" i="4"/>
  <c r="AP514" i="4" s="1"/>
  <c r="AL262" i="4"/>
  <c r="AK262" i="4"/>
  <c r="AP262" i="4" s="1"/>
  <c r="AK489" i="4"/>
  <c r="AP489" i="4" s="1"/>
  <c r="AL554" i="4"/>
  <c r="AK554" i="4"/>
  <c r="AP554" i="4" s="1"/>
  <c r="AL478" i="4"/>
  <c r="AK478" i="4"/>
  <c r="AP478" i="4" s="1"/>
  <c r="AL226" i="4"/>
  <c r="AK226" i="4"/>
  <c r="AP226" i="4" s="1"/>
  <c r="AK358" i="4"/>
  <c r="AP358" i="4" s="1"/>
  <c r="AL214" i="4"/>
  <c r="AK214" i="4"/>
  <c r="AP214" i="4" s="1"/>
  <c r="AL279" i="4"/>
  <c r="AL219" i="4"/>
  <c r="AL379" i="4"/>
  <c r="AL77" i="4"/>
  <c r="AK328" i="4"/>
  <c r="AP328" i="4" s="1"/>
  <c r="AL340" i="4"/>
  <c r="AL582" i="4"/>
  <c r="AL516" i="4"/>
  <c r="AL392" i="4"/>
  <c r="AL342" i="4"/>
  <c r="AL184" i="4"/>
  <c r="AK594" i="4"/>
  <c r="AP594" i="4" s="1"/>
  <c r="AK520" i="4"/>
  <c r="AP520" i="4" s="1"/>
  <c r="AK194" i="4"/>
  <c r="AP194" i="4" s="1"/>
  <c r="AK341" i="4"/>
  <c r="AP341" i="4" s="1"/>
  <c r="AL448" i="4"/>
  <c r="AL236" i="4"/>
  <c r="AL101" i="4"/>
  <c r="AL183" i="4"/>
  <c r="AL6" i="4"/>
  <c r="AL161" i="4"/>
  <c r="AL515" i="4"/>
  <c r="AL503" i="4"/>
  <c r="AL491" i="4"/>
  <c r="AL455" i="4"/>
  <c r="AL395" i="4"/>
  <c r="AL383" i="4"/>
  <c r="AL371" i="4"/>
  <c r="AL359" i="4"/>
  <c r="AL347" i="4"/>
  <c r="AL311" i="4"/>
  <c r="AL287" i="4"/>
  <c r="AL251" i="4"/>
  <c r="AL239" i="4"/>
  <c r="AL227" i="4"/>
  <c r="AL215" i="4"/>
  <c r="AL203" i="4"/>
  <c r="AL167" i="4"/>
  <c r="AL143" i="4"/>
  <c r="AL107" i="4"/>
  <c r="AL95" i="4"/>
  <c r="AL59" i="4"/>
  <c r="AL23" i="4"/>
  <c r="AL11" i="4"/>
  <c r="AL618" i="4"/>
  <c r="AL65" i="4"/>
  <c r="AL90" i="4"/>
  <c r="AL29" i="4"/>
  <c r="AL620" i="4"/>
  <c r="AL608" i="4"/>
  <c r="AL596" i="4"/>
  <c r="AL619" i="4"/>
  <c r="AL607" i="4"/>
  <c r="AL534" i="4"/>
  <c r="AL498" i="4"/>
  <c r="AL426" i="4"/>
  <c r="AL378" i="4"/>
  <c r="AL330" i="4"/>
  <c r="AL305" i="4"/>
  <c r="AK254" i="4"/>
  <c r="AP254" i="4" s="1"/>
  <c r="AL557" i="4"/>
  <c r="AL317" i="4"/>
  <c r="AL115" i="4"/>
  <c r="AL606" i="4"/>
  <c r="AL559" i="4"/>
  <c r="AL425" i="4"/>
  <c r="AL352" i="4"/>
  <c r="AL234" i="4"/>
  <c r="AK568" i="4"/>
  <c r="AP568" i="4" s="1"/>
  <c r="AK364" i="4"/>
  <c r="AP364" i="4" s="1"/>
  <c r="AL521" i="4"/>
  <c r="AI283" i="4"/>
  <c r="AI277" i="4"/>
  <c r="AI171" i="4"/>
  <c r="AI359" i="4"/>
  <c r="AI353" i="4"/>
  <c r="AI296" i="4"/>
  <c r="AI214" i="4"/>
  <c r="AI200" i="4"/>
  <c r="AI154" i="4"/>
  <c r="AI94" i="4"/>
  <c r="AI577" i="4"/>
  <c r="AI565" i="4"/>
  <c r="AI529" i="4"/>
  <c r="AI505" i="4"/>
  <c r="AI493" i="4"/>
  <c r="AI481" i="4"/>
  <c r="AI469" i="4"/>
  <c r="AI424" i="4"/>
  <c r="AI405" i="4"/>
  <c r="AI310" i="4"/>
  <c r="AI402" i="4"/>
  <c r="AI378" i="4"/>
  <c r="AI237" i="4"/>
  <c r="AI356" i="4"/>
  <c r="AI600" i="4"/>
  <c r="AI584" i="4"/>
  <c r="AI572" i="4"/>
  <c r="AI560" i="4"/>
  <c r="AI548" i="4"/>
  <c r="AI536" i="4"/>
  <c r="AI524" i="4"/>
  <c r="AI488" i="4"/>
  <c r="AI464" i="4"/>
  <c r="AI451" i="4"/>
  <c r="AI264" i="4"/>
  <c r="AI58" i="4"/>
  <c r="AI453" i="4"/>
  <c r="AI396" i="4"/>
  <c r="AI385" i="4"/>
  <c r="AI47" i="4"/>
  <c r="AI588" i="4"/>
  <c r="AI576" i="4"/>
  <c r="AI564" i="4"/>
  <c r="AI516" i="4"/>
  <c r="AI492" i="4"/>
  <c r="AI480" i="4"/>
  <c r="AI468" i="4"/>
  <c r="AI347" i="4"/>
  <c r="AI324" i="4"/>
  <c r="AI308" i="4"/>
  <c r="AI295" i="4"/>
  <c r="AI180" i="4"/>
  <c r="AI620" i="4"/>
  <c r="AI608" i="4"/>
  <c r="AI596" i="4"/>
  <c r="AI368" i="4"/>
  <c r="AI331" i="4"/>
  <c r="AI284" i="4"/>
  <c r="AI259" i="4"/>
  <c r="AI574" i="4"/>
  <c r="AI562" i="4"/>
  <c r="AI550" i="4"/>
  <c r="AI538" i="4"/>
  <c r="AI526" i="4"/>
  <c r="AI502" i="4"/>
  <c r="AI478" i="4"/>
  <c r="AI466" i="4"/>
  <c r="AI452" i="4"/>
  <c r="AI423" i="4"/>
  <c r="AI412" i="4"/>
  <c r="AI399" i="4"/>
  <c r="AI234" i="4"/>
  <c r="AI88" i="4"/>
  <c r="AI545" i="4"/>
  <c r="AI533" i="4"/>
  <c r="AI521" i="4"/>
  <c r="AI509" i="4"/>
  <c r="AI497" i="4"/>
  <c r="AI485" i="4"/>
  <c r="AI461" i="4"/>
  <c r="AI447" i="4"/>
  <c r="AI261" i="4"/>
  <c r="AI4" i="4"/>
  <c r="AI78" i="4"/>
  <c r="AI30" i="4"/>
  <c r="AI69" i="4"/>
  <c r="AI617" i="4"/>
  <c r="AI438" i="4"/>
  <c r="AI413" i="4"/>
  <c r="AI389" i="4"/>
  <c r="AI364" i="4"/>
  <c r="AI329" i="4"/>
  <c r="AI317" i="4"/>
  <c r="AI305" i="4"/>
  <c r="AI273" i="4"/>
  <c r="AI257" i="4"/>
  <c r="AI245" i="4"/>
  <c r="AI233" i="4"/>
  <c r="AI197" i="4"/>
  <c r="AI159" i="4"/>
  <c r="AI151" i="4"/>
  <c r="AI585" i="4"/>
  <c r="AI70" i="4"/>
  <c r="AI243" i="4"/>
  <c r="AI432" i="4"/>
  <c r="AI407" i="4"/>
  <c r="AI103" i="4"/>
  <c r="AI177" i="4"/>
  <c r="AI210" i="4"/>
  <c r="AI201" i="4"/>
  <c r="AI121" i="4"/>
  <c r="AI106" i="4"/>
  <c r="AI222" i="4"/>
  <c r="AI207" i="4"/>
  <c r="AI203" i="4"/>
  <c r="AI190" i="4"/>
  <c r="AI172" i="4"/>
  <c r="AI602" i="4"/>
  <c r="AI217" i="4"/>
  <c r="AI112" i="4"/>
  <c r="AI313" i="4"/>
  <c r="AI303" i="4"/>
  <c r="AI344" i="4"/>
  <c r="AI253" i="4"/>
  <c r="AI272" i="4"/>
  <c r="AI127" i="4"/>
  <c r="AI437" i="4"/>
  <c r="AI440" i="4"/>
  <c r="AI439" i="4"/>
  <c r="AI428" i="4"/>
  <c r="AI429" i="4"/>
  <c r="AI380" i="4"/>
  <c r="AI381" i="4"/>
  <c r="AI321" i="4"/>
  <c r="AI320" i="4"/>
  <c r="AI248" i="4"/>
  <c r="AI247" i="4"/>
  <c r="AI223" i="4"/>
  <c r="AI224" i="4"/>
  <c r="AI212" i="4"/>
  <c r="AI213" i="4"/>
  <c r="AI142" i="4"/>
  <c r="AI144" i="4"/>
  <c r="AI129" i="4"/>
  <c r="AI128" i="4"/>
  <c r="AI140" i="4"/>
  <c r="AI80" i="4"/>
  <c r="AI285" i="4"/>
  <c r="AI240" i="4"/>
  <c r="AK557" i="4"/>
  <c r="AP557" i="4" s="1"/>
  <c r="AK497" i="4"/>
  <c r="AP497" i="4" s="1"/>
  <c r="AK437" i="4"/>
  <c r="AP437" i="4" s="1"/>
  <c r="AK377" i="4"/>
  <c r="AP377" i="4" s="1"/>
  <c r="AK329" i="4"/>
  <c r="AP329" i="4" s="1"/>
  <c r="AI225" i="4"/>
  <c r="AI454" i="4"/>
  <c r="AI102" i="4"/>
  <c r="AI332" i="4"/>
  <c r="AI79" i="4"/>
  <c r="AI67" i="4"/>
  <c r="AI55" i="4"/>
  <c r="AI421" i="4"/>
  <c r="AI10" i="4"/>
  <c r="AI113" i="4"/>
  <c r="AI5" i="4"/>
  <c r="AI426" i="4"/>
  <c r="AI354" i="4"/>
  <c r="AI126" i="4"/>
  <c r="AI137" i="4"/>
  <c r="AI125" i="4"/>
  <c r="AI115" i="4"/>
  <c r="AI101" i="4"/>
  <c r="AI276" i="4"/>
  <c r="AI198" i="4"/>
  <c r="AI573" i="4"/>
  <c r="AI561" i="4"/>
  <c r="AI549" i="4"/>
  <c r="AI537" i="4"/>
  <c r="AI525" i="4"/>
  <c r="AI513" i="4"/>
  <c r="AI501" i="4"/>
  <c r="AI489" i="4"/>
  <c r="AI477" i="4"/>
  <c r="AI465" i="4"/>
  <c r="AI355" i="4"/>
  <c r="AI280" i="4"/>
  <c r="AI120" i="4"/>
  <c r="AI383" i="4"/>
  <c r="AI333" i="4"/>
  <c r="AI96" i="4"/>
  <c r="AK521" i="4"/>
  <c r="AP521" i="4" s="1"/>
  <c r="AK245" i="4"/>
  <c r="AP245" i="4" s="1"/>
  <c r="AI153" i="4"/>
  <c r="AH341" i="4"/>
  <c r="AI340" i="4" s="1"/>
  <c r="AI603" i="4"/>
  <c r="AI87" i="4"/>
  <c r="AI15" i="4"/>
  <c r="AI150" i="4"/>
  <c r="AI250" i="4"/>
  <c r="AI33" i="4"/>
  <c r="AI614" i="4"/>
  <c r="AI590" i="4"/>
  <c r="AI458" i="4"/>
  <c r="AI314" i="4"/>
  <c r="AI290" i="4"/>
  <c r="AI357" i="4"/>
  <c r="AI301" i="4"/>
  <c r="AI265" i="4"/>
  <c r="AI241" i="4"/>
  <c r="AI216" i="4"/>
  <c r="AK317" i="4"/>
  <c r="AP317" i="4" s="1"/>
  <c r="AK221" i="4"/>
  <c r="AP221" i="4" s="1"/>
  <c r="AK197" i="4"/>
  <c r="AP197" i="4" s="1"/>
  <c r="AK161" i="4"/>
  <c r="AP161" i="4" s="1"/>
  <c r="AK149" i="4"/>
  <c r="AP149" i="4" s="1"/>
  <c r="AI323" i="4"/>
  <c r="AI238" i="4"/>
  <c r="AI149" i="4"/>
  <c r="AI89" i="4"/>
  <c r="AI235" i="4"/>
  <c r="AI209" i="4"/>
  <c r="AK545" i="4"/>
  <c r="AP545" i="4" s="1"/>
  <c r="AK365" i="4"/>
  <c r="AP365" i="4" s="1"/>
  <c r="AK173" i="4"/>
  <c r="AP173" i="4" s="1"/>
  <c r="AI130" i="4"/>
  <c r="AI54" i="4"/>
  <c r="AI6" i="4"/>
  <c r="AI260" i="4"/>
  <c r="AI46" i="4"/>
  <c r="AI411" i="4"/>
  <c r="AI401" i="4"/>
  <c r="AI293" i="4"/>
  <c r="AI449" i="4"/>
  <c r="AI400" i="4"/>
  <c r="AI351" i="4"/>
  <c r="AI143" i="4"/>
  <c r="AI215" i="4"/>
  <c r="AI45" i="4"/>
  <c r="AI22" i="4"/>
  <c r="AI455" i="4"/>
  <c r="AI23" i="4"/>
  <c r="AK269" i="4"/>
  <c r="AP269" i="4" s="1"/>
  <c r="AK617" i="4"/>
  <c r="AP617" i="4" s="1"/>
  <c r="AK569" i="4"/>
  <c r="AP569" i="4" s="1"/>
  <c r="AK509" i="4"/>
  <c r="AP509" i="4" s="1"/>
  <c r="AK449" i="4"/>
  <c r="AP449" i="4" s="1"/>
  <c r="AK413" i="4"/>
  <c r="AP413" i="4" s="1"/>
  <c r="AK281" i="4"/>
  <c r="AP281" i="4" s="1"/>
  <c r="AI349" i="4"/>
  <c r="AI211" i="4"/>
  <c r="AI316" i="4"/>
  <c r="AI189" i="4"/>
  <c r="AI161" i="4"/>
  <c r="AI117" i="4"/>
  <c r="AI418" i="4"/>
  <c r="AI145" i="4"/>
  <c r="AI48" i="4"/>
  <c r="AI36" i="4"/>
  <c r="AI227" i="4"/>
  <c r="AI65" i="4"/>
  <c r="AI131" i="4"/>
  <c r="AI621" i="4"/>
  <c r="AL622" i="4"/>
  <c r="AL562" i="4"/>
  <c r="AL490" i="4"/>
  <c r="AL569" i="4"/>
  <c r="AL509" i="4"/>
  <c r="AL221" i="4"/>
  <c r="AL209" i="4"/>
  <c r="AL592" i="4"/>
  <c r="AK471" i="4"/>
  <c r="AP471" i="4" s="1"/>
  <c r="AK303" i="4"/>
  <c r="AP303" i="4" s="1"/>
  <c r="AK195" i="4"/>
  <c r="AP195" i="4" s="1"/>
  <c r="AK611" i="4"/>
  <c r="AP611" i="4" s="1"/>
  <c r="AL611" i="4"/>
  <c r="AL563" i="4"/>
  <c r="AK563" i="4"/>
  <c r="AP563" i="4" s="1"/>
  <c r="AL527" i="4"/>
  <c r="AK527" i="4"/>
  <c r="AP527" i="4" s="1"/>
  <c r="AL555" i="4"/>
  <c r="AL447" i="4"/>
  <c r="AL387" i="4"/>
  <c r="AK543" i="4"/>
  <c r="AP543" i="4" s="1"/>
  <c r="AL502" i="4"/>
  <c r="AK502" i="4"/>
  <c r="AP502" i="4" s="1"/>
  <c r="AL406" i="4"/>
  <c r="AK406" i="4"/>
  <c r="AP406" i="4" s="1"/>
  <c r="AL382" i="4"/>
  <c r="AK382" i="4"/>
  <c r="AP382" i="4" s="1"/>
  <c r="AL310" i="4"/>
  <c r="AK310" i="4"/>
  <c r="AP310" i="4" s="1"/>
  <c r="AL286" i="4"/>
  <c r="AK286" i="4"/>
  <c r="AP286" i="4" s="1"/>
  <c r="AK274" i="4"/>
  <c r="AP274" i="4" s="1"/>
  <c r="AL274" i="4"/>
  <c r="AL405" i="4"/>
  <c r="AK405" i="4"/>
  <c r="AP405" i="4" s="1"/>
  <c r="AL345" i="4"/>
  <c r="AK345" i="4"/>
  <c r="AP345" i="4" s="1"/>
  <c r="AL213" i="4"/>
  <c r="AK213" i="4"/>
  <c r="AP213" i="4" s="1"/>
  <c r="AL201" i="4"/>
  <c r="AK201" i="4"/>
  <c r="AP201" i="4" s="1"/>
  <c r="AL603" i="4"/>
  <c r="AL576" i="4"/>
  <c r="AL483" i="4"/>
  <c r="AL461" i="4"/>
  <c r="AL443" i="4"/>
  <c r="AL423" i="4"/>
  <c r="AK615" i="4"/>
  <c r="AP615" i="4" s="1"/>
  <c r="AK435" i="4"/>
  <c r="AP435" i="4" s="1"/>
  <c r="AK411" i="4"/>
  <c r="AP411" i="4" s="1"/>
  <c r="AK363" i="4"/>
  <c r="AP363" i="4" s="1"/>
  <c r="AK570" i="4"/>
  <c r="AP570" i="4" s="1"/>
  <c r="AL570" i="4"/>
  <c r="AK522" i="4"/>
  <c r="AP522" i="4" s="1"/>
  <c r="AL522" i="4"/>
  <c r="AK210" i="4"/>
  <c r="AP210" i="4" s="1"/>
  <c r="AL210" i="4"/>
  <c r="AL519" i="4"/>
  <c r="AK573" i="4"/>
  <c r="AP573" i="4" s="1"/>
  <c r="AK550" i="4"/>
  <c r="AP550" i="4" s="1"/>
  <c r="AK507" i="4"/>
  <c r="AP507" i="4" s="1"/>
  <c r="AK429" i="4"/>
  <c r="AP429" i="4" s="1"/>
  <c r="AK291" i="4"/>
  <c r="AP291" i="4" s="1"/>
  <c r="AK605" i="4"/>
  <c r="AP605" i="4" s="1"/>
  <c r="AL605" i="4"/>
  <c r="AL257" i="4"/>
  <c r="AK257" i="4"/>
  <c r="AP257" i="4" s="1"/>
  <c r="AL567" i="4"/>
  <c r="AK549" i="4"/>
  <c r="AP549" i="4" s="1"/>
  <c r="AK501" i="4"/>
  <c r="AP501" i="4" s="1"/>
  <c r="AK357" i="4"/>
  <c r="AP357" i="4" s="1"/>
  <c r="AK285" i="4"/>
  <c r="AP285" i="4" s="1"/>
  <c r="AK591" i="4"/>
  <c r="AP591" i="4" s="1"/>
  <c r="AL591" i="4"/>
  <c r="AK327" i="4"/>
  <c r="AP327" i="4" s="1"/>
  <c r="AL327" i="4"/>
  <c r="AL375" i="4"/>
  <c r="AK399" i="4"/>
  <c r="AP399" i="4" s="1"/>
  <c r="AL482" i="4"/>
  <c r="AK482" i="4"/>
  <c r="AP482" i="4" s="1"/>
  <c r="AK261" i="4"/>
  <c r="AP261" i="4" s="1"/>
  <c r="AL351" i="4"/>
  <c r="AK562" i="4"/>
  <c r="AP562" i="4" s="1"/>
  <c r="AK588" i="4"/>
  <c r="AP588" i="4" s="1"/>
  <c r="AL588" i="4"/>
  <c r="AK528" i="4"/>
  <c r="AP528" i="4" s="1"/>
  <c r="AL528" i="4"/>
  <c r="AK252" i="4"/>
  <c r="AP252" i="4" s="1"/>
  <c r="AL252" i="4"/>
  <c r="AK240" i="4"/>
  <c r="AP240" i="4" s="1"/>
  <c r="AL240" i="4"/>
  <c r="AK204" i="4"/>
  <c r="AP204" i="4" s="1"/>
  <c r="AL204" i="4"/>
  <c r="AK192" i="4"/>
  <c r="AP192" i="4" s="1"/>
  <c r="AL192" i="4"/>
  <c r="AI269" i="4"/>
  <c r="AI244" i="4"/>
  <c r="AI262" i="4"/>
  <c r="AI263" i="4"/>
  <c r="AI191" i="4"/>
  <c r="AI59" i="4"/>
  <c r="AI60" i="4"/>
  <c r="AI393" i="4"/>
  <c r="AI25" i="4"/>
  <c r="AI188" i="4"/>
  <c r="AI27" i="4"/>
  <c r="AI231" i="4"/>
  <c r="AI232" i="4"/>
  <c r="AI330" i="4"/>
  <c r="AI84" i="4"/>
  <c r="AI42" i="4"/>
  <c r="AK592" i="4"/>
  <c r="AP592" i="4" s="1"/>
  <c r="AI414" i="4"/>
  <c r="AI365" i="4"/>
  <c r="AI82" i="4"/>
  <c r="AI83" i="4"/>
  <c r="AI66" i="4"/>
  <c r="AL178" i="4"/>
  <c r="AL165" i="4"/>
  <c r="AI281" i="4"/>
  <c r="AI282" i="4"/>
  <c r="AI435" i="4"/>
  <c r="AI294" i="4"/>
  <c r="AI377" i="4"/>
  <c r="AI367" i="4"/>
  <c r="AI246" i="4"/>
  <c r="AI90" i="4"/>
  <c r="AI91" i="4"/>
  <c r="AI370" i="4"/>
  <c r="AI372" i="4"/>
  <c r="AI181" i="4"/>
  <c r="AI138" i="4"/>
  <c r="AI109" i="4"/>
  <c r="AI53" i="4"/>
  <c r="AI13" i="4"/>
  <c r="AI315" i="4"/>
  <c r="AI297" i="4"/>
  <c r="AI279" i="4"/>
  <c r="AI218" i="4"/>
  <c r="AI99" i="4"/>
  <c r="AI100" i="4"/>
  <c r="AI77" i="4"/>
  <c r="AI75" i="4"/>
  <c r="AI63" i="4"/>
  <c r="AI64" i="4"/>
  <c r="AI39" i="4"/>
  <c r="AI40" i="4"/>
  <c r="AI352" i="4"/>
  <c r="AI304" i="4"/>
  <c r="AI179" i="4"/>
  <c r="AI108" i="4"/>
  <c r="AI268" i="4"/>
  <c r="AI221" i="4"/>
  <c r="AI107" i="4"/>
  <c r="AI73" i="4"/>
  <c r="AI97" i="4"/>
  <c r="AI37" i="4"/>
  <c r="AI43" i="4"/>
  <c r="AI31" i="4"/>
  <c r="AI16" i="4"/>
  <c r="AI256" i="4"/>
  <c r="AI49" i="4"/>
  <c r="AI93" i="4"/>
  <c r="AI20" i="4"/>
  <c r="AI422" i="4"/>
  <c r="AI242" i="4"/>
  <c r="AI123" i="4"/>
  <c r="AI98" i="4"/>
  <c r="AI85" i="4"/>
  <c r="AI61" i="4"/>
  <c r="AI38" i="4"/>
  <c r="AI26" i="4"/>
  <c r="AI406" i="4"/>
  <c r="AI155" i="4"/>
  <c r="AI139" i="4"/>
  <c r="AI19" i="4"/>
  <c r="AI388" i="4"/>
  <c r="AI202" i="4"/>
  <c r="AI24" i="4"/>
  <c r="AI9" i="4"/>
  <c r="AI431" i="4"/>
  <c r="AI419" i="4"/>
  <c r="AI104" i="4"/>
  <c r="AI68" i="4"/>
  <c r="AI56" i="4"/>
  <c r="AI41" i="4"/>
  <c r="AI28" i="4"/>
  <c r="AI17" i="4"/>
  <c r="AI8" i="4"/>
  <c r="AI18" i="4"/>
  <c r="AI51" i="4"/>
  <c r="AI62" i="4"/>
  <c r="AI21" i="4"/>
  <c r="AI416" i="4"/>
  <c r="AI392" i="4"/>
  <c r="AI152" i="4"/>
  <c r="AI12" i="4"/>
  <c r="AL589" i="4"/>
  <c r="AK529" i="4"/>
  <c r="AP529" i="4" s="1"/>
  <c r="AL481" i="4"/>
  <c r="AL433" i="4"/>
  <c r="AL385" i="4"/>
  <c r="AL337" i="4"/>
  <c r="AL289" i="4"/>
  <c r="AK266" i="4"/>
  <c r="AP266" i="4" s="1"/>
  <c r="AL517" i="4"/>
  <c r="AK397" i="4"/>
  <c r="AP397" i="4" s="1"/>
  <c r="AL229" i="4"/>
  <c r="AK325" i="4"/>
  <c r="AP325" i="4" s="1"/>
  <c r="AL601" i="4"/>
  <c r="AL565" i="4"/>
  <c r="AK542" i="4"/>
  <c r="AP542" i="4" s="1"/>
  <c r="AK338" i="4"/>
  <c r="AP338" i="4" s="1"/>
  <c r="AL493" i="4"/>
  <c r="AL445" i="4"/>
  <c r="AL349" i="4"/>
  <c r="AL301" i="4"/>
  <c r="AL241" i="4"/>
  <c r="AK541" i="4"/>
  <c r="AP541" i="4" s="1"/>
  <c r="AK614" i="4"/>
  <c r="AP614" i="4" s="1"/>
  <c r="AL614" i="4"/>
  <c r="AK602" i="4"/>
  <c r="AP602" i="4" s="1"/>
  <c r="AL602" i="4"/>
  <c r="AK590" i="4"/>
  <c r="AP590" i="4" s="1"/>
  <c r="AL590" i="4"/>
  <c r="AK578" i="4"/>
  <c r="AP578" i="4" s="1"/>
  <c r="AL578" i="4"/>
  <c r="AK566" i="4"/>
  <c r="AP566" i="4" s="1"/>
  <c r="AL566" i="4"/>
  <c r="AK530" i="4"/>
  <c r="AP530" i="4" s="1"/>
  <c r="AL530" i="4"/>
  <c r="AL518" i="4"/>
  <c r="AK518" i="4"/>
  <c r="AP518" i="4" s="1"/>
  <c r="AL506" i="4"/>
  <c r="AK506" i="4"/>
  <c r="AP506" i="4" s="1"/>
  <c r="AK494" i="4"/>
  <c r="AP494" i="4" s="1"/>
  <c r="AL494" i="4"/>
  <c r="AK470" i="4"/>
  <c r="AP470" i="4" s="1"/>
  <c r="AL470" i="4"/>
  <c r="AK458" i="4"/>
  <c r="AP458" i="4" s="1"/>
  <c r="AL458" i="4"/>
  <c r="AK446" i="4"/>
  <c r="AP446" i="4" s="1"/>
  <c r="AL446" i="4"/>
  <c r="AK434" i="4"/>
  <c r="AP434" i="4" s="1"/>
  <c r="AL434" i="4"/>
  <c r="AK422" i="4"/>
  <c r="AP422" i="4" s="1"/>
  <c r="AL422" i="4"/>
  <c r="AK386" i="4"/>
  <c r="AP386" i="4" s="1"/>
  <c r="AL386" i="4"/>
  <c r="AL374" i="4"/>
  <c r="AK374" i="4"/>
  <c r="AP374" i="4" s="1"/>
  <c r="AL362" i="4"/>
  <c r="AK362" i="4"/>
  <c r="AP362" i="4" s="1"/>
  <c r="AK350" i="4"/>
  <c r="AP350" i="4" s="1"/>
  <c r="AL350" i="4"/>
  <c r="AK326" i="4"/>
  <c r="AP326" i="4" s="1"/>
  <c r="AL326" i="4"/>
  <c r="AK314" i="4"/>
  <c r="AP314" i="4" s="1"/>
  <c r="AL314" i="4"/>
  <c r="AK302" i="4"/>
  <c r="AP302" i="4" s="1"/>
  <c r="AL302" i="4"/>
  <c r="AK290" i="4"/>
  <c r="AP290" i="4" s="1"/>
  <c r="AL290" i="4"/>
  <c r="AK278" i="4"/>
  <c r="AP278" i="4" s="1"/>
  <c r="AL278" i="4"/>
  <c r="AK242" i="4"/>
  <c r="AP242" i="4" s="1"/>
  <c r="AL242" i="4"/>
  <c r="AL230" i="4"/>
  <c r="AK230" i="4"/>
  <c r="AP230" i="4" s="1"/>
  <c r="AL218" i="4"/>
  <c r="AK218" i="4"/>
  <c r="AP218" i="4" s="1"/>
  <c r="AK206" i="4"/>
  <c r="AP206" i="4" s="1"/>
  <c r="AL206" i="4"/>
  <c r="AK182" i="4"/>
  <c r="AP182" i="4" s="1"/>
  <c r="AL182" i="4"/>
  <c r="AI74" i="4"/>
  <c r="AI72" i="4"/>
  <c r="AI446" i="4"/>
  <c r="AI441" i="4"/>
  <c r="AI266" i="4"/>
  <c r="AI271" i="4"/>
  <c r="AI230" i="4"/>
  <c r="AI229" i="4"/>
  <c r="AI147" i="4"/>
  <c r="AI148" i="4"/>
  <c r="AL253" i="4"/>
  <c r="AI170" i="4"/>
  <c r="AI168" i="4"/>
  <c r="AI169" i="4"/>
  <c r="AI135" i="4"/>
  <c r="AI136" i="4"/>
  <c r="AL613" i="4"/>
  <c r="AL577" i="4"/>
  <c r="AL505" i="4"/>
  <c r="AL457" i="4"/>
  <c r="AL409" i="4"/>
  <c r="AL361" i="4"/>
  <c r="AL313" i="4"/>
  <c r="AI434" i="4"/>
  <c r="AI433" i="4"/>
  <c r="AI410" i="4"/>
  <c r="AI409" i="4"/>
  <c r="AI386" i="4"/>
  <c r="AI387" i="4"/>
  <c r="AI384" i="4"/>
  <c r="AI338" i="4"/>
  <c r="AI339" i="4"/>
  <c r="AL265" i="4"/>
  <c r="AL193" i="4"/>
  <c r="AI302" i="4"/>
  <c r="AI300" i="4"/>
  <c r="AI278" i="4"/>
  <c r="AI274" i="4"/>
  <c r="AI254" i="4"/>
  <c r="AI251" i="4"/>
  <c r="AI252" i="4"/>
  <c r="AI206" i="4"/>
  <c r="AI204" i="4"/>
  <c r="AI205" i="4"/>
  <c r="AI182" i="4"/>
  <c r="AI185" i="4"/>
  <c r="AI186" i="4"/>
  <c r="AI156" i="4"/>
  <c r="AI157" i="4"/>
  <c r="AI398" i="4"/>
  <c r="AI397" i="4"/>
  <c r="AI374" i="4"/>
  <c r="AI373" i="4"/>
  <c r="AI350" i="4"/>
  <c r="AI346" i="4"/>
  <c r="AI348" i="4"/>
  <c r="AI326" i="4"/>
  <c r="AI328" i="4"/>
  <c r="AI325" i="4"/>
  <c r="AL469" i="4"/>
  <c r="AL421" i="4"/>
  <c r="AL373" i="4"/>
  <c r="AL277" i="4"/>
  <c r="AL205" i="4"/>
  <c r="AK398" i="4"/>
  <c r="AP398" i="4" s="1"/>
  <c r="AI403" i="4"/>
  <c r="AI404" i="4"/>
  <c r="AI174" i="4"/>
  <c r="AI175" i="4"/>
  <c r="AI176" i="4"/>
  <c r="AI162" i="4"/>
  <c r="AI163" i="4"/>
  <c r="AI164" i="4"/>
  <c r="AL553" i="4"/>
  <c r="AL217" i="4"/>
  <c r="AK410" i="4"/>
  <c r="AP410" i="4" s="1"/>
  <c r="AL604" i="4"/>
  <c r="AL532" i="4"/>
  <c r="AK610" i="4"/>
  <c r="AP610" i="4" s="1"/>
  <c r="AK597" i="4"/>
  <c r="AP597" i="4" s="1"/>
  <c r="AK466" i="4"/>
  <c r="AP466" i="4" s="1"/>
  <c r="AK453" i="4"/>
  <c r="AP453" i="4" s="1"/>
  <c r="AK322" i="4"/>
  <c r="AP322" i="4" s="1"/>
  <c r="AK309" i="4"/>
  <c r="AP309" i="4" s="1"/>
  <c r="AI342" i="4"/>
  <c r="AI343" i="4"/>
  <c r="AI318" i="4"/>
  <c r="AI319" i="4"/>
  <c r="AI114" i="4"/>
  <c r="AI116" i="4"/>
  <c r="AK622" i="4"/>
  <c r="AP622" i="4" s="1"/>
  <c r="AK609" i="4"/>
  <c r="AP609" i="4" s="1"/>
  <c r="AK465" i="4"/>
  <c r="AP465" i="4" s="1"/>
  <c r="AK321" i="4"/>
  <c r="AP321" i="4" s="1"/>
  <c r="AK177" i="4"/>
  <c r="AP177" i="4" s="1"/>
  <c r="AK621" i="4"/>
  <c r="AP621" i="4" s="1"/>
  <c r="AK477" i="4"/>
  <c r="AP477" i="4" s="1"/>
  <c r="AK333" i="4"/>
  <c r="AP333" i="4" s="1"/>
  <c r="AK189" i="4"/>
  <c r="AP189" i="4" s="1"/>
  <c r="AI122" i="4"/>
  <c r="AI146" i="4"/>
  <c r="AI134" i="4"/>
  <c r="AI362" i="4"/>
  <c r="AI363" i="4"/>
  <c r="AI361" i="4"/>
  <c r="AI194" i="4"/>
  <c r="AI195" i="4"/>
  <c r="AI196" i="4"/>
  <c r="AI183" i="4"/>
  <c r="AI184" i="4"/>
  <c r="AI187" i="4"/>
  <c r="AI50" i="4"/>
  <c r="AI52" i="4"/>
  <c r="AI14" i="4"/>
  <c r="AI7" i="4"/>
  <c r="AK526" i="4"/>
  <c r="AP526" i="4" s="1"/>
  <c r="AK513" i="4"/>
  <c r="AP513" i="4" s="1"/>
  <c r="AK369" i="4"/>
  <c r="AP369" i="4" s="1"/>
  <c r="AK225" i="4"/>
  <c r="AP225" i="4" s="1"/>
  <c r="AL574" i="4"/>
  <c r="AL538" i="4"/>
  <c r="AL394" i="4"/>
  <c r="AK525" i="4"/>
  <c r="AP525" i="4" s="1"/>
  <c r="AK381" i="4"/>
  <c r="AP381" i="4" s="1"/>
  <c r="AK237" i="4"/>
  <c r="AP237" i="4" s="1"/>
  <c r="AI132" i="4"/>
  <c r="AI133" i="4"/>
  <c r="AL585" i="4"/>
  <c r="AL561" i="4"/>
  <c r="AL537" i="4"/>
  <c r="AL441" i="4"/>
  <c r="AL417" i="4"/>
  <c r="AL393" i="4"/>
  <c r="AL297" i="4"/>
  <c r="AL273" i="4"/>
  <c r="AL249" i="4"/>
  <c r="AI442" i="4"/>
  <c r="AI443" i="4"/>
  <c r="AI369" i="4"/>
  <c r="AI371" i="4"/>
  <c r="AI335" i="4"/>
  <c r="AI336" i="4"/>
  <c r="AI337" i="4"/>
  <c r="AI311" i="4"/>
  <c r="AI312" i="4"/>
  <c r="AI298" i="4"/>
  <c r="AI299" i="4"/>
  <c r="AI286" i="4"/>
  <c r="AI287" i="4"/>
  <c r="AI267" i="4"/>
  <c r="AI270" i="4"/>
  <c r="AI275" i="4"/>
  <c r="AI236" i="4"/>
  <c r="AI239" i="4"/>
  <c r="AI165" i="4"/>
  <c r="AI166" i="4"/>
  <c r="AI167" i="4"/>
  <c r="AI118" i="4"/>
  <c r="AI119" i="4"/>
  <c r="AI92" i="4"/>
  <c r="AI95" i="4"/>
  <c r="AI158" i="4"/>
  <c r="AI86" i="4"/>
  <c r="AI11" i="4"/>
  <c r="AI81" i="4"/>
  <c r="AI57" i="4"/>
  <c r="AI44" i="4"/>
  <c r="AI32" i="4"/>
  <c r="L6" i="2"/>
  <c r="L5" i="2"/>
  <c r="L4" i="2"/>
  <c r="F11" i="2"/>
  <c r="F13" i="2" s="1"/>
  <c r="D18" i="2"/>
  <c r="K7" i="2"/>
  <c r="K9" i="2" s="1"/>
  <c r="K10" i="2" s="1"/>
  <c r="D13" i="2"/>
  <c r="AI341" i="4" l="1"/>
  <c r="G1" i="4" l="1"/>
  <c r="AT5" i="4"/>
  <c r="D9" i="9"/>
  <c r="E9" i="9"/>
  <c r="G9" i="9" s="1"/>
  <c r="H9" i="9"/>
  <c r="D10" i="9"/>
  <c r="E10" i="9"/>
  <c r="G10" i="9" s="1"/>
  <c r="H10" i="9"/>
  <c r="D11" i="9"/>
  <c r="E11" i="9"/>
  <c r="J11" i="9" s="1"/>
  <c r="H11" i="9"/>
  <c r="D12" i="9"/>
  <c r="E12" i="9"/>
  <c r="G12" i="9" s="1"/>
  <c r="H12" i="9"/>
  <c r="D13" i="9"/>
  <c r="E13" i="9"/>
  <c r="G13" i="9" s="1"/>
  <c r="H13" i="9"/>
  <c r="D14" i="9"/>
  <c r="E14" i="9"/>
  <c r="J14" i="9" s="1"/>
  <c r="H14" i="9"/>
  <c r="D15" i="9"/>
  <c r="E15" i="9"/>
  <c r="J15" i="9" s="1"/>
  <c r="H15" i="9"/>
  <c r="D16" i="9"/>
  <c r="E16" i="9"/>
  <c r="G16" i="9" s="1"/>
  <c r="H16" i="9"/>
  <c r="D17" i="9"/>
  <c r="E17" i="9"/>
  <c r="J17" i="9" s="1"/>
  <c r="H17" i="9"/>
  <c r="D18" i="9"/>
  <c r="E18" i="9"/>
  <c r="G18" i="9" s="1"/>
  <c r="H18" i="9"/>
  <c r="D19" i="9"/>
  <c r="E19" i="9"/>
  <c r="J19" i="9" s="1"/>
  <c r="H19" i="9"/>
  <c r="D20" i="9"/>
  <c r="E20" i="9"/>
  <c r="J20" i="9" s="1"/>
  <c r="H20" i="9"/>
  <c r="D21" i="9"/>
  <c r="E21" i="9"/>
  <c r="G21" i="9" s="1"/>
  <c r="H21" i="9"/>
  <c r="D22" i="9"/>
  <c r="E22" i="9"/>
  <c r="G22" i="9" s="1"/>
  <c r="H22" i="9"/>
  <c r="D23" i="9"/>
  <c r="E23" i="9"/>
  <c r="J23" i="9" s="1"/>
  <c r="H23" i="9"/>
  <c r="D24" i="9"/>
  <c r="E24" i="9"/>
  <c r="G24" i="9" s="1"/>
  <c r="H24" i="9"/>
  <c r="D25" i="9"/>
  <c r="E25" i="9"/>
  <c r="G25" i="9" s="1"/>
  <c r="H25" i="9"/>
  <c r="D26" i="9"/>
  <c r="E26" i="9"/>
  <c r="J26" i="9" s="1"/>
  <c r="H26" i="9"/>
  <c r="D27" i="9"/>
  <c r="E27" i="9"/>
  <c r="G27" i="9" s="1"/>
  <c r="H27" i="9"/>
  <c r="D28" i="9"/>
  <c r="E28" i="9"/>
  <c r="G28" i="9" s="1"/>
  <c r="H28" i="9"/>
  <c r="D29" i="9"/>
  <c r="E29" i="9"/>
  <c r="G29" i="9" s="1"/>
  <c r="H29" i="9"/>
  <c r="D30" i="9"/>
  <c r="E30" i="9"/>
  <c r="G30" i="9" s="1"/>
  <c r="H30" i="9"/>
  <c r="D31" i="9"/>
  <c r="E31" i="9"/>
  <c r="J31" i="9" s="1"/>
  <c r="H31" i="9"/>
  <c r="D32" i="9"/>
  <c r="E32" i="9"/>
  <c r="J32" i="9" s="1"/>
  <c r="H32" i="9"/>
  <c r="D33" i="9"/>
  <c r="E33" i="9"/>
  <c r="G33" i="9" s="1"/>
  <c r="H33" i="9"/>
  <c r="D34" i="9"/>
  <c r="E34" i="9"/>
  <c r="G34" i="9" s="1"/>
  <c r="H34" i="9"/>
  <c r="D35" i="9"/>
  <c r="E35" i="9"/>
  <c r="G35" i="9" s="1"/>
  <c r="H35" i="9"/>
  <c r="J35" i="9"/>
  <c r="D36" i="9"/>
  <c r="E36" i="9"/>
  <c r="G36" i="9" s="1"/>
  <c r="H36" i="9"/>
  <c r="D37" i="9"/>
  <c r="E37" i="9"/>
  <c r="G37" i="9" s="1"/>
  <c r="H37" i="9"/>
  <c r="J37" i="9"/>
  <c r="D38" i="9"/>
  <c r="E38" i="9"/>
  <c r="J38" i="9" s="1"/>
  <c r="H38" i="9"/>
  <c r="D39" i="9"/>
  <c r="E39" i="9"/>
  <c r="G39" i="9" s="1"/>
  <c r="H39" i="9"/>
  <c r="D40" i="9"/>
  <c r="E40" i="9"/>
  <c r="J40" i="9" s="1"/>
  <c r="H40" i="9"/>
  <c r="D41" i="9"/>
  <c r="E41" i="9"/>
  <c r="J41" i="9" s="1"/>
  <c r="H41" i="9"/>
  <c r="D42" i="9"/>
  <c r="E42" i="9"/>
  <c r="G42" i="9" s="1"/>
  <c r="H42" i="9"/>
  <c r="D43" i="9"/>
  <c r="E43" i="9"/>
  <c r="J43" i="9" s="1"/>
  <c r="H43" i="9"/>
  <c r="D44" i="9"/>
  <c r="E44" i="9"/>
  <c r="J44" i="9" s="1"/>
  <c r="H44" i="9"/>
  <c r="D45" i="9"/>
  <c r="E45" i="9"/>
  <c r="G45" i="9" s="1"/>
  <c r="H45" i="9"/>
  <c r="D46" i="9"/>
  <c r="E46" i="9"/>
  <c r="G46" i="9" s="1"/>
  <c r="H46" i="9"/>
  <c r="J46" i="9"/>
  <c r="D47" i="9"/>
  <c r="E47" i="9"/>
  <c r="G47" i="9" s="1"/>
  <c r="H47" i="9"/>
  <c r="D48" i="9"/>
  <c r="E48" i="9"/>
  <c r="G48" i="9" s="1"/>
  <c r="H48" i="9"/>
  <c r="D49" i="9"/>
  <c r="E49" i="9"/>
  <c r="G49" i="9" s="1"/>
  <c r="H49" i="9"/>
  <c r="D50" i="9"/>
  <c r="E50" i="9"/>
  <c r="J50" i="9" s="1"/>
  <c r="H50" i="9"/>
  <c r="D51" i="9"/>
  <c r="E51" i="9"/>
  <c r="G51" i="9" s="1"/>
  <c r="H51" i="9"/>
  <c r="D52" i="9"/>
  <c r="E52" i="9"/>
  <c r="J52" i="9" s="1"/>
  <c r="H52" i="9"/>
  <c r="D53" i="9"/>
  <c r="E53" i="9"/>
  <c r="G53" i="9" s="1"/>
  <c r="H53" i="9"/>
  <c r="D54" i="9"/>
  <c r="E54" i="9"/>
  <c r="G54" i="9" s="1"/>
  <c r="AM392" i="4" s="1"/>
  <c r="H54" i="9"/>
  <c r="G392" i="4" s="1"/>
  <c r="D55" i="9"/>
  <c r="E55" i="9"/>
  <c r="J55" i="9" s="1"/>
  <c r="H55" i="9"/>
  <c r="D56" i="9"/>
  <c r="E56" i="9"/>
  <c r="J56" i="9" s="1"/>
  <c r="H56" i="9"/>
  <c r="D57" i="9"/>
  <c r="E57" i="9"/>
  <c r="G57" i="9" s="1"/>
  <c r="H57" i="9"/>
  <c r="J57" i="9"/>
  <c r="D58" i="9"/>
  <c r="E58" i="9"/>
  <c r="J58" i="9" s="1"/>
  <c r="AO432" i="4" s="1"/>
  <c r="H58" i="9"/>
  <c r="G432" i="4" s="1"/>
  <c r="D59" i="9"/>
  <c r="E59" i="9"/>
  <c r="G59" i="9" s="1"/>
  <c r="H59" i="9"/>
  <c r="J59" i="9"/>
  <c r="D60" i="9"/>
  <c r="E60" i="9"/>
  <c r="G60" i="9" s="1"/>
  <c r="H60" i="9"/>
  <c r="D61" i="9"/>
  <c r="E61" i="9"/>
  <c r="J61" i="9" s="1"/>
  <c r="H61" i="9"/>
  <c r="D62" i="9"/>
  <c r="E62" i="9"/>
  <c r="J62" i="9" s="1"/>
  <c r="AO416" i="4" s="1"/>
  <c r="H62" i="9"/>
  <c r="G416" i="4" s="1"/>
  <c r="D63" i="9"/>
  <c r="E63" i="9"/>
  <c r="G63" i="9" s="1"/>
  <c r="AM424" i="4" s="1"/>
  <c r="H63" i="9"/>
  <c r="G424" i="4" s="1"/>
  <c r="D64" i="9"/>
  <c r="E64" i="9"/>
  <c r="G64" i="9"/>
  <c r="AM423" i="4" s="1"/>
  <c r="H64" i="9"/>
  <c r="G423" i="4" s="1"/>
  <c r="J64" i="9"/>
  <c r="AO423" i="4" s="1"/>
  <c r="D65" i="9"/>
  <c r="E65" i="9"/>
  <c r="G65" i="9" s="1"/>
  <c r="AM415" i="4" s="1"/>
  <c r="H65" i="9"/>
  <c r="G415" i="4" s="1"/>
  <c r="D66" i="9"/>
  <c r="E66" i="9"/>
  <c r="G66" i="9" s="1"/>
  <c r="AM419" i="4" s="1"/>
  <c r="H66" i="9"/>
  <c r="G419" i="4" s="1"/>
  <c r="D67" i="9"/>
  <c r="E67" i="9"/>
  <c r="J67" i="9" s="1"/>
  <c r="H67" i="9"/>
  <c r="D68" i="9"/>
  <c r="E68" i="9"/>
  <c r="J68" i="9" s="1"/>
  <c r="H68" i="9"/>
  <c r="D69" i="9"/>
  <c r="E69" i="9"/>
  <c r="G69" i="9" s="1"/>
  <c r="H69" i="9"/>
  <c r="D70" i="9"/>
  <c r="E70" i="9"/>
  <c r="J70" i="9" s="1"/>
  <c r="H70" i="9"/>
  <c r="D71" i="9"/>
  <c r="E71" i="9"/>
  <c r="G71" i="9" s="1"/>
  <c r="H71" i="9"/>
  <c r="D72" i="9"/>
  <c r="E72" i="9"/>
  <c r="G72" i="9" s="1"/>
  <c r="H72" i="9"/>
  <c r="D73" i="9"/>
  <c r="E73" i="9"/>
  <c r="G73" i="9" s="1"/>
  <c r="H73" i="9"/>
  <c r="D74" i="9"/>
  <c r="E74" i="9"/>
  <c r="J74" i="9" s="1"/>
  <c r="H74" i="9"/>
  <c r="D75" i="9"/>
  <c r="E75" i="9"/>
  <c r="J75" i="9" s="1"/>
  <c r="H75" i="9"/>
  <c r="D76" i="9"/>
  <c r="E76" i="9"/>
  <c r="J76" i="9" s="1"/>
  <c r="H76" i="9"/>
  <c r="D77" i="9"/>
  <c r="E77" i="9"/>
  <c r="G77" i="9" s="1"/>
  <c r="H77" i="9"/>
  <c r="D78" i="9"/>
  <c r="E78" i="9"/>
  <c r="G78" i="9" s="1"/>
  <c r="H78" i="9"/>
  <c r="D79" i="9"/>
  <c r="E79" i="9"/>
  <c r="J79" i="9" s="1"/>
  <c r="AO431" i="4" s="1"/>
  <c r="H79" i="9"/>
  <c r="G431" i="4" s="1"/>
  <c r="D80" i="9"/>
  <c r="E80" i="9"/>
  <c r="J80" i="9" s="1"/>
  <c r="H80" i="9"/>
  <c r="D81" i="9"/>
  <c r="E81" i="9"/>
  <c r="G81" i="9" s="1"/>
  <c r="H81" i="9"/>
  <c r="D82" i="9"/>
  <c r="E82" i="9"/>
  <c r="G82" i="9" s="1"/>
  <c r="H82" i="9"/>
  <c r="D83" i="9"/>
  <c r="E83" i="9"/>
  <c r="G83" i="9" s="1"/>
  <c r="AM425" i="4" s="1"/>
  <c r="H83" i="9"/>
  <c r="G425" i="4" s="1"/>
  <c r="D84" i="9"/>
  <c r="E84" i="9"/>
  <c r="G84" i="9" s="1"/>
  <c r="AM422" i="4" s="1"/>
  <c r="H84" i="9"/>
  <c r="G422" i="4" s="1"/>
  <c r="D85" i="9"/>
  <c r="E85" i="9"/>
  <c r="G85" i="9" s="1"/>
  <c r="H85" i="9"/>
  <c r="D86" i="9"/>
  <c r="E86" i="9"/>
  <c r="J86" i="9" s="1"/>
  <c r="H86" i="9"/>
  <c r="D87" i="9"/>
  <c r="E87" i="9"/>
  <c r="J87" i="9" s="1"/>
  <c r="H87" i="9"/>
  <c r="D88" i="9"/>
  <c r="E88" i="9"/>
  <c r="J88" i="9" s="1"/>
  <c r="H88" i="9"/>
  <c r="D89" i="9"/>
  <c r="E89" i="9"/>
  <c r="J89" i="9" s="1"/>
  <c r="H89" i="9"/>
  <c r="D90" i="9"/>
  <c r="E90" i="9"/>
  <c r="G90" i="9" s="1"/>
  <c r="H90" i="9"/>
  <c r="D91" i="9"/>
  <c r="E91" i="9"/>
  <c r="J91" i="9" s="1"/>
  <c r="H91" i="9"/>
  <c r="D92" i="9"/>
  <c r="E92" i="9"/>
  <c r="J92" i="9" s="1"/>
  <c r="H92" i="9"/>
  <c r="D93" i="9"/>
  <c r="E93" i="9"/>
  <c r="G93" i="9" s="1"/>
  <c r="H93" i="9"/>
  <c r="D94" i="9"/>
  <c r="E94" i="9"/>
  <c r="G94" i="9"/>
  <c r="H94" i="9"/>
  <c r="J94" i="9"/>
  <c r="D95" i="9"/>
  <c r="E95" i="9"/>
  <c r="J95" i="9" s="1"/>
  <c r="H95" i="9"/>
  <c r="D96" i="9"/>
  <c r="E96" i="9"/>
  <c r="G96" i="9" s="1"/>
  <c r="H96" i="9"/>
  <c r="D97" i="9"/>
  <c r="E97" i="9"/>
  <c r="G97" i="9" s="1"/>
  <c r="H97" i="9"/>
  <c r="D98" i="9"/>
  <c r="E98" i="9"/>
  <c r="J98" i="9" s="1"/>
  <c r="AO430" i="4" s="1"/>
  <c r="H98" i="9"/>
  <c r="G430" i="4" s="1"/>
  <c r="D99" i="9"/>
  <c r="E99" i="9"/>
  <c r="G99" i="9" s="1"/>
  <c r="H99" i="9"/>
  <c r="D100" i="9"/>
  <c r="E100" i="9"/>
  <c r="J100" i="9" s="1"/>
  <c r="H100" i="9"/>
  <c r="D101" i="9"/>
  <c r="E101" i="9"/>
  <c r="G101" i="9" s="1"/>
  <c r="H101" i="9"/>
  <c r="D102" i="9"/>
  <c r="E102" i="9"/>
  <c r="G102" i="9" s="1"/>
  <c r="H102" i="9"/>
  <c r="D103" i="9"/>
  <c r="E103" i="9"/>
  <c r="J103" i="9" s="1"/>
  <c r="H103" i="9"/>
  <c r="D104" i="9"/>
  <c r="E104" i="9"/>
  <c r="G104" i="9" s="1"/>
  <c r="AM436" i="4" s="1"/>
  <c r="H104" i="9"/>
  <c r="G436" i="4" s="1"/>
  <c r="D105" i="9"/>
  <c r="E105" i="9"/>
  <c r="G105" i="9" s="1"/>
  <c r="AM389" i="4" s="1"/>
  <c r="H105" i="9"/>
  <c r="G389" i="4" s="1"/>
  <c r="D106" i="9"/>
  <c r="E106" i="9"/>
  <c r="G106" i="9" s="1"/>
  <c r="H106" i="9"/>
  <c r="D107" i="9"/>
  <c r="E107" i="9"/>
  <c r="J107" i="9" s="1"/>
  <c r="H107" i="9"/>
  <c r="D108" i="9"/>
  <c r="E108" i="9"/>
  <c r="G108" i="9" s="1"/>
  <c r="H108" i="9"/>
  <c r="D109" i="9"/>
  <c r="E109" i="9"/>
  <c r="G109" i="9" s="1"/>
  <c r="H109" i="9"/>
  <c r="D110" i="9"/>
  <c r="E110" i="9"/>
  <c r="J110" i="9" s="1"/>
  <c r="H110" i="9"/>
  <c r="D111" i="9"/>
  <c r="E111" i="9"/>
  <c r="G111" i="9" s="1"/>
  <c r="H111" i="9"/>
  <c r="D112" i="9"/>
  <c r="E112" i="9"/>
  <c r="J112" i="9" s="1"/>
  <c r="H112" i="9"/>
  <c r="D113" i="9"/>
  <c r="E113" i="9"/>
  <c r="J113" i="9" s="1"/>
  <c r="G113" i="9"/>
  <c r="H113" i="9"/>
  <c r="D114" i="9"/>
  <c r="E114" i="9"/>
  <c r="G114" i="9" s="1"/>
  <c r="H114" i="9"/>
  <c r="D115" i="9"/>
  <c r="E115" i="9"/>
  <c r="J115" i="9" s="1"/>
  <c r="H115" i="9"/>
  <c r="D116" i="9"/>
  <c r="E116" i="9"/>
  <c r="G116" i="9" s="1"/>
  <c r="AM435" i="4" s="1"/>
  <c r="H116" i="9"/>
  <c r="G435" i="4" s="1"/>
  <c r="D117" i="9"/>
  <c r="E117" i="9"/>
  <c r="G117" i="9" s="1"/>
  <c r="H117" i="9"/>
  <c r="D118" i="9"/>
  <c r="E118" i="9"/>
  <c r="G118" i="9" s="1"/>
  <c r="H118" i="9"/>
  <c r="J118" i="9"/>
  <c r="D119" i="9"/>
  <c r="E119" i="9"/>
  <c r="G119" i="9" s="1"/>
  <c r="AM233" i="4" s="1"/>
  <c r="H119" i="9"/>
  <c r="G233" i="4" s="1"/>
  <c r="D120" i="9"/>
  <c r="E120" i="9"/>
  <c r="G120" i="9" s="1"/>
  <c r="H120" i="9"/>
  <c r="D121" i="9"/>
  <c r="E121" i="9"/>
  <c r="G121" i="9" s="1"/>
  <c r="AM228" i="4" s="1"/>
  <c r="H121" i="9"/>
  <c r="G228" i="4" s="1"/>
  <c r="D122" i="9"/>
  <c r="E122" i="9"/>
  <c r="J122" i="9" s="1"/>
  <c r="H122" i="9"/>
  <c r="D123" i="9"/>
  <c r="E123" i="9"/>
  <c r="G123" i="9" s="1"/>
  <c r="H123" i="9"/>
  <c r="D124" i="9"/>
  <c r="E124" i="9"/>
  <c r="J124" i="9" s="1"/>
  <c r="H124" i="9"/>
  <c r="D125" i="9"/>
  <c r="E125" i="9"/>
  <c r="G125" i="9" s="1"/>
  <c r="H125" i="9"/>
  <c r="D126" i="9"/>
  <c r="E126" i="9"/>
  <c r="G126" i="9" s="1"/>
  <c r="H126" i="9"/>
  <c r="D127" i="9"/>
  <c r="E127" i="9"/>
  <c r="J127" i="9" s="1"/>
  <c r="H127" i="9"/>
  <c r="D128" i="9"/>
  <c r="E128" i="9"/>
  <c r="G128" i="9" s="1"/>
  <c r="H128" i="9"/>
  <c r="D129" i="9"/>
  <c r="E129" i="9"/>
  <c r="G129" i="9" s="1"/>
  <c r="H129" i="9"/>
  <c r="D130" i="9"/>
  <c r="E130" i="9"/>
  <c r="G130" i="9" s="1"/>
  <c r="H130" i="9"/>
  <c r="D131" i="9"/>
  <c r="E131" i="9"/>
  <c r="J131" i="9" s="1"/>
  <c r="H131" i="9"/>
  <c r="D132" i="9"/>
  <c r="E132" i="9"/>
  <c r="G132" i="9" s="1"/>
  <c r="H132" i="9"/>
  <c r="D133" i="9"/>
  <c r="E133" i="9"/>
  <c r="J133" i="9" s="1"/>
  <c r="H133" i="9"/>
  <c r="D134" i="9"/>
  <c r="E134" i="9"/>
  <c r="J134" i="9" s="1"/>
  <c r="H134" i="9"/>
  <c r="D135" i="9"/>
  <c r="E135" i="9"/>
  <c r="G135" i="9"/>
  <c r="H135" i="9"/>
  <c r="J135" i="9"/>
  <c r="D136" i="9"/>
  <c r="E136" i="9"/>
  <c r="J136" i="9" s="1"/>
  <c r="H136" i="9"/>
  <c r="D137" i="9"/>
  <c r="E137" i="9"/>
  <c r="G137" i="9" s="1"/>
  <c r="H137" i="9"/>
  <c r="D138" i="9"/>
  <c r="E138" i="9"/>
  <c r="G138" i="9" s="1"/>
  <c r="H138" i="9"/>
  <c r="J138" i="9"/>
  <c r="D139" i="9"/>
  <c r="E139" i="9"/>
  <c r="J139" i="9" s="1"/>
  <c r="H139" i="9"/>
  <c r="D140" i="9"/>
  <c r="E140" i="9"/>
  <c r="G140" i="9" s="1"/>
  <c r="H140" i="9"/>
  <c r="D141" i="9"/>
  <c r="E141" i="9"/>
  <c r="G141" i="9" s="1"/>
  <c r="H141" i="9"/>
  <c r="D142" i="9"/>
  <c r="E142" i="9"/>
  <c r="J142" i="9" s="1"/>
  <c r="G142" i="9"/>
  <c r="H142" i="9"/>
  <c r="D143" i="9"/>
  <c r="E143" i="9"/>
  <c r="G143" i="9" s="1"/>
  <c r="H143" i="9"/>
  <c r="D144" i="9"/>
  <c r="E144" i="9"/>
  <c r="G144" i="9" s="1"/>
  <c r="H144" i="9"/>
  <c r="D145" i="9"/>
  <c r="E145" i="9"/>
  <c r="J145" i="9" s="1"/>
  <c r="H145" i="9"/>
  <c r="D146" i="9"/>
  <c r="E146" i="9"/>
  <c r="J146" i="9" s="1"/>
  <c r="H146" i="9"/>
  <c r="D147" i="9"/>
  <c r="E147" i="9"/>
  <c r="G147" i="9" s="1"/>
  <c r="AM242" i="4" s="1"/>
  <c r="H147" i="9"/>
  <c r="G242" i="4" s="1"/>
  <c r="D148" i="9"/>
  <c r="E148" i="9"/>
  <c r="J148" i="9" s="1"/>
  <c r="H148" i="9"/>
  <c r="D149" i="9"/>
  <c r="E149" i="9"/>
  <c r="G149" i="9" s="1"/>
  <c r="H149" i="9"/>
  <c r="D150" i="9"/>
  <c r="E150" i="9"/>
  <c r="G150" i="9" s="1"/>
  <c r="H150" i="9"/>
  <c r="D151" i="9"/>
  <c r="E151" i="9"/>
  <c r="J151" i="9" s="1"/>
  <c r="H151" i="9"/>
  <c r="D152" i="9"/>
  <c r="E152" i="9"/>
  <c r="G152" i="9" s="1"/>
  <c r="H152" i="9"/>
  <c r="D153" i="9"/>
  <c r="E153" i="9"/>
  <c r="G153" i="9" s="1"/>
  <c r="H153" i="9"/>
  <c r="D154" i="9"/>
  <c r="E154" i="9"/>
  <c r="J154" i="9" s="1"/>
  <c r="H154" i="9"/>
  <c r="D155" i="9"/>
  <c r="E155" i="9"/>
  <c r="G155" i="9"/>
  <c r="H155" i="9"/>
  <c r="J155" i="9"/>
  <c r="D156" i="9"/>
  <c r="E156" i="9"/>
  <c r="G156" i="9" s="1"/>
  <c r="H156" i="9"/>
  <c r="D157" i="9"/>
  <c r="E157" i="9"/>
  <c r="J157" i="9" s="1"/>
  <c r="AO314" i="4" s="1"/>
  <c r="H157" i="9"/>
  <c r="G314" i="4" s="1"/>
  <c r="D158" i="9"/>
  <c r="E158" i="9"/>
  <c r="J158" i="9" s="1"/>
  <c r="H158" i="9"/>
  <c r="D159" i="9"/>
  <c r="E159" i="9"/>
  <c r="G159" i="9" s="1"/>
  <c r="H159" i="9"/>
  <c r="D160" i="9"/>
  <c r="E160" i="9"/>
  <c r="J160" i="9" s="1"/>
  <c r="H160" i="9"/>
  <c r="D161" i="9"/>
  <c r="E161" i="9"/>
  <c r="G161" i="9" s="1"/>
  <c r="H161" i="9"/>
  <c r="D162" i="9"/>
  <c r="E162" i="9"/>
  <c r="G162" i="9" s="1"/>
  <c r="H162" i="9"/>
  <c r="D163" i="9"/>
  <c r="E163" i="9"/>
  <c r="J163" i="9" s="1"/>
  <c r="H163" i="9"/>
  <c r="D164" i="9"/>
  <c r="E164" i="9"/>
  <c r="J164" i="9" s="1"/>
  <c r="H164" i="9"/>
  <c r="D165" i="9"/>
  <c r="E165" i="9"/>
  <c r="G165" i="9" s="1"/>
  <c r="H165" i="9"/>
  <c r="D166" i="9"/>
  <c r="E166" i="9"/>
  <c r="G166" i="9" s="1"/>
  <c r="H166" i="9"/>
  <c r="D167" i="9"/>
  <c r="E167" i="9"/>
  <c r="G167" i="9" s="1"/>
  <c r="H167" i="9"/>
  <c r="D168" i="9"/>
  <c r="E168" i="9"/>
  <c r="G168" i="9" s="1"/>
  <c r="H168" i="9"/>
  <c r="D169" i="9"/>
  <c r="E169" i="9"/>
  <c r="J169" i="9" s="1"/>
  <c r="H169" i="9"/>
  <c r="D170" i="9"/>
  <c r="E170" i="9"/>
  <c r="J170" i="9" s="1"/>
  <c r="H170" i="9"/>
  <c r="D171" i="9"/>
  <c r="E171" i="9"/>
  <c r="J171" i="9" s="1"/>
  <c r="H171" i="9"/>
  <c r="D172" i="9"/>
  <c r="E172" i="9"/>
  <c r="J172" i="9" s="1"/>
  <c r="H172" i="9"/>
  <c r="D173" i="9"/>
  <c r="E173" i="9"/>
  <c r="G173" i="9" s="1"/>
  <c r="H173" i="9"/>
  <c r="D174" i="9"/>
  <c r="E174" i="9"/>
  <c r="G174" i="9" s="1"/>
  <c r="H174" i="9"/>
  <c r="D175" i="9"/>
  <c r="E175" i="9"/>
  <c r="J175" i="9" s="1"/>
  <c r="H175" i="9"/>
  <c r="D176" i="9"/>
  <c r="E176" i="9"/>
  <c r="G176" i="9" s="1"/>
  <c r="H176" i="9"/>
  <c r="D177" i="9"/>
  <c r="E177" i="9"/>
  <c r="G177" i="9" s="1"/>
  <c r="H177" i="9"/>
  <c r="D178" i="9"/>
  <c r="E178" i="9"/>
  <c r="J178" i="9" s="1"/>
  <c r="G178" i="9"/>
  <c r="H178" i="9"/>
  <c r="D179" i="9"/>
  <c r="E179" i="9"/>
  <c r="G179" i="9" s="1"/>
  <c r="H179" i="9"/>
  <c r="D180" i="9"/>
  <c r="E180" i="9"/>
  <c r="G180" i="9" s="1"/>
  <c r="H180" i="9"/>
  <c r="D181" i="9"/>
  <c r="E181" i="9"/>
  <c r="G181" i="9" s="1"/>
  <c r="H181" i="9"/>
  <c r="D182" i="9"/>
  <c r="E182" i="9"/>
  <c r="J182" i="9" s="1"/>
  <c r="H182" i="9"/>
  <c r="D183" i="9"/>
  <c r="E183" i="9"/>
  <c r="J183" i="9" s="1"/>
  <c r="H183" i="9"/>
  <c r="D184" i="9"/>
  <c r="E184" i="9"/>
  <c r="J184" i="9" s="1"/>
  <c r="H184" i="9"/>
  <c r="D185" i="9"/>
  <c r="E185" i="9"/>
  <c r="G185" i="9" s="1"/>
  <c r="H185" i="9"/>
  <c r="D186" i="9"/>
  <c r="E186" i="9"/>
  <c r="G186" i="9" s="1"/>
  <c r="H186" i="9"/>
  <c r="D187" i="9"/>
  <c r="E187" i="9"/>
  <c r="J187" i="9" s="1"/>
  <c r="H187" i="9"/>
  <c r="D188" i="9"/>
  <c r="E188" i="9"/>
  <c r="G188" i="9" s="1"/>
  <c r="H188" i="9"/>
  <c r="D189" i="9"/>
  <c r="E189" i="9"/>
  <c r="G189" i="9" s="1"/>
  <c r="H189" i="9"/>
  <c r="D190" i="9"/>
  <c r="E190" i="9"/>
  <c r="G190" i="9" s="1"/>
  <c r="H190" i="9"/>
  <c r="D191" i="9"/>
  <c r="E191" i="9"/>
  <c r="G191" i="9" s="1"/>
  <c r="H191" i="9"/>
  <c r="D192" i="9"/>
  <c r="E192" i="9"/>
  <c r="G192" i="9" s="1"/>
  <c r="H192" i="9"/>
  <c r="D193" i="9"/>
  <c r="E193" i="9"/>
  <c r="J193" i="9" s="1"/>
  <c r="H193" i="9"/>
  <c r="D194" i="9"/>
  <c r="E194" i="9"/>
  <c r="J194" i="9" s="1"/>
  <c r="H194" i="9"/>
  <c r="D195" i="9"/>
  <c r="E195" i="9"/>
  <c r="G195" i="9" s="1"/>
  <c r="H195" i="9"/>
  <c r="D196" i="9"/>
  <c r="E196" i="9"/>
  <c r="J196" i="9" s="1"/>
  <c r="G196" i="9"/>
  <c r="H196" i="9"/>
  <c r="D197" i="9"/>
  <c r="E197" i="9"/>
  <c r="G197" i="9" s="1"/>
  <c r="H197" i="9"/>
  <c r="D198" i="9"/>
  <c r="E198" i="9"/>
  <c r="G198" i="9" s="1"/>
  <c r="H198" i="9"/>
  <c r="D199" i="9"/>
  <c r="E199" i="9"/>
  <c r="J199" i="9" s="1"/>
  <c r="H199" i="9"/>
  <c r="D200" i="9"/>
  <c r="E200" i="9"/>
  <c r="G200" i="9" s="1"/>
  <c r="H200" i="9"/>
  <c r="D201" i="9"/>
  <c r="E201" i="9"/>
  <c r="G201" i="9" s="1"/>
  <c r="AM284" i="4" s="1"/>
  <c r="H201" i="9"/>
  <c r="G284" i="4" s="1"/>
  <c r="D202" i="9"/>
  <c r="E202" i="9"/>
  <c r="G202" i="9" s="1"/>
  <c r="H202" i="9"/>
  <c r="D203" i="9"/>
  <c r="E203" i="9"/>
  <c r="J203" i="9" s="1"/>
  <c r="H203" i="9"/>
  <c r="D204" i="9"/>
  <c r="E204" i="9"/>
  <c r="J204" i="9" s="1"/>
  <c r="H204" i="9"/>
  <c r="D205" i="9"/>
  <c r="E205" i="9"/>
  <c r="G205" i="9" s="1"/>
  <c r="H205" i="9"/>
  <c r="D206" i="9"/>
  <c r="E206" i="9"/>
  <c r="H206" i="9"/>
  <c r="D207" i="9"/>
  <c r="E207" i="9"/>
  <c r="G207" i="9" s="1"/>
  <c r="H207" i="9"/>
  <c r="D208" i="9"/>
  <c r="E208" i="9"/>
  <c r="J208" i="9" s="1"/>
  <c r="H208" i="9"/>
  <c r="D209" i="9"/>
  <c r="E209" i="9"/>
  <c r="H209" i="9"/>
  <c r="D210" i="9"/>
  <c r="E210" i="9"/>
  <c r="J210" i="9" s="1"/>
  <c r="H210" i="9"/>
  <c r="D211" i="9"/>
  <c r="E211" i="9"/>
  <c r="J211" i="9" s="1"/>
  <c r="H211" i="9"/>
  <c r="D212" i="9"/>
  <c r="E212" i="9"/>
  <c r="H212" i="9"/>
  <c r="D213" i="9"/>
  <c r="E213" i="9"/>
  <c r="J213" i="9" s="1"/>
  <c r="H213" i="9"/>
  <c r="D214" i="9"/>
  <c r="E214" i="9"/>
  <c r="G214" i="9" s="1"/>
  <c r="H214" i="9"/>
  <c r="D215" i="9"/>
  <c r="E215" i="9"/>
  <c r="H215" i="9"/>
  <c r="D216" i="9"/>
  <c r="E216" i="9"/>
  <c r="J216" i="9" s="1"/>
  <c r="H216" i="9"/>
  <c r="D217" i="9"/>
  <c r="E217" i="9"/>
  <c r="G217" i="9" s="1"/>
  <c r="H217" i="9"/>
  <c r="D218" i="9"/>
  <c r="E218" i="9"/>
  <c r="G218" i="9" s="1"/>
  <c r="H218" i="9"/>
  <c r="D219" i="9"/>
  <c r="E219" i="9"/>
  <c r="G219" i="9" s="1"/>
  <c r="H219" i="9"/>
  <c r="D220" i="9"/>
  <c r="E220" i="9"/>
  <c r="J220" i="9" s="1"/>
  <c r="H220" i="9"/>
  <c r="D221" i="9"/>
  <c r="E221" i="9"/>
  <c r="H221" i="9"/>
  <c r="D222" i="9"/>
  <c r="E222" i="9"/>
  <c r="H222" i="9"/>
  <c r="D223" i="9"/>
  <c r="E223" i="9"/>
  <c r="J223" i="9" s="1"/>
  <c r="H223" i="9"/>
  <c r="D224" i="9"/>
  <c r="E224" i="9"/>
  <c r="G224" i="9" s="1"/>
  <c r="H224" i="9"/>
  <c r="D225" i="9"/>
  <c r="E225" i="9"/>
  <c r="J225" i="9" s="1"/>
  <c r="H225" i="9"/>
  <c r="D226" i="9"/>
  <c r="E226" i="9"/>
  <c r="G226" i="9" s="1"/>
  <c r="H226" i="9"/>
  <c r="D227" i="9"/>
  <c r="E227" i="9"/>
  <c r="H227" i="9"/>
  <c r="D228" i="9"/>
  <c r="E228" i="9"/>
  <c r="J228" i="9" s="1"/>
  <c r="H228" i="9"/>
  <c r="D229" i="9"/>
  <c r="E229" i="9"/>
  <c r="G229" i="9" s="1"/>
  <c r="H229" i="9"/>
  <c r="D230" i="9"/>
  <c r="E230" i="9"/>
  <c r="H230" i="9"/>
  <c r="D231" i="9"/>
  <c r="E231" i="9"/>
  <c r="G231" i="9" s="1"/>
  <c r="H231" i="9"/>
  <c r="D232" i="9"/>
  <c r="E232" i="9"/>
  <c r="H232" i="9"/>
  <c r="D233" i="9"/>
  <c r="E233" i="9"/>
  <c r="H233" i="9"/>
  <c r="D234" i="9"/>
  <c r="E234" i="9"/>
  <c r="H234" i="9"/>
  <c r="D235" i="9"/>
  <c r="E235" i="9"/>
  <c r="J235" i="9" s="1"/>
  <c r="H235" i="9"/>
  <c r="D236" i="9"/>
  <c r="E236" i="9"/>
  <c r="G236" i="9"/>
  <c r="H236" i="9"/>
  <c r="J236" i="9"/>
  <c r="D237" i="9"/>
  <c r="E237" i="9"/>
  <c r="G237" i="9" s="1"/>
  <c r="H237" i="9"/>
  <c r="D238" i="9"/>
  <c r="E238" i="9"/>
  <c r="G238" i="9" s="1"/>
  <c r="H238" i="9"/>
  <c r="D239" i="9"/>
  <c r="E239" i="9"/>
  <c r="G239" i="9" s="1"/>
  <c r="H239" i="9"/>
  <c r="D240" i="9"/>
  <c r="E240" i="9"/>
  <c r="H240" i="9"/>
  <c r="D241" i="9"/>
  <c r="E241" i="9"/>
  <c r="G241" i="9" s="1"/>
  <c r="H241" i="9"/>
  <c r="J241" i="9"/>
  <c r="D242" i="9"/>
  <c r="E242" i="9"/>
  <c r="G242" i="9" s="1"/>
  <c r="H242" i="9"/>
  <c r="D243" i="9"/>
  <c r="E243" i="9"/>
  <c r="G243" i="9" s="1"/>
  <c r="H243" i="9"/>
  <c r="D244" i="9"/>
  <c r="E244" i="9"/>
  <c r="J244" i="9" s="1"/>
  <c r="H244" i="9"/>
  <c r="D245" i="9"/>
  <c r="E245" i="9"/>
  <c r="H245" i="9"/>
  <c r="D246" i="9"/>
  <c r="E246" i="9"/>
  <c r="J246" i="9" s="1"/>
  <c r="H246" i="9"/>
  <c r="D247" i="9"/>
  <c r="E247" i="9"/>
  <c r="J247" i="9" s="1"/>
  <c r="H247" i="9"/>
  <c r="D248" i="9"/>
  <c r="E248" i="9"/>
  <c r="G248" i="9" s="1"/>
  <c r="H248" i="9"/>
  <c r="D249" i="9"/>
  <c r="E249" i="9"/>
  <c r="G249" i="9" s="1"/>
  <c r="H249" i="9"/>
  <c r="D250" i="9"/>
  <c r="E250" i="9"/>
  <c r="J250" i="9" s="1"/>
  <c r="H250" i="9"/>
  <c r="D251" i="9"/>
  <c r="E251" i="9"/>
  <c r="J251" i="9" s="1"/>
  <c r="H251" i="9"/>
  <c r="D252" i="9"/>
  <c r="E252" i="9"/>
  <c r="J252" i="9" s="1"/>
  <c r="H252" i="9"/>
  <c r="D253" i="9"/>
  <c r="E253" i="9"/>
  <c r="J253" i="9" s="1"/>
  <c r="G253" i="9"/>
  <c r="H253" i="9"/>
  <c r="D254" i="9"/>
  <c r="E254" i="9"/>
  <c r="G254" i="9" s="1"/>
  <c r="H254" i="9"/>
  <c r="D255" i="9"/>
  <c r="E255" i="9"/>
  <c r="G255" i="9" s="1"/>
  <c r="H255" i="9"/>
  <c r="D256" i="9"/>
  <c r="E256" i="9"/>
  <c r="J256" i="9" s="1"/>
  <c r="H256" i="9"/>
  <c r="D257" i="9"/>
  <c r="E257" i="9"/>
  <c r="H257" i="9"/>
  <c r="D258" i="9"/>
  <c r="E258" i="9"/>
  <c r="J258" i="9" s="1"/>
  <c r="H258" i="9"/>
  <c r="D259" i="9"/>
  <c r="E259" i="9"/>
  <c r="H259" i="9"/>
  <c r="D260" i="9"/>
  <c r="E260" i="9"/>
  <c r="G260" i="9" s="1"/>
  <c r="H260" i="9"/>
  <c r="D261" i="9"/>
  <c r="E261" i="9"/>
  <c r="H261" i="9"/>
  <c r="D262" i="9"/>
  <c r="E262" i="9"/>
  <c r="H262" i="9"/>
  <c r="D263" i="9"/>
  <c r="E263" i="9"/>
  <c r="H263" i="9"/>
  <c r="D264" i="9"/>
  <c r="E264" i="9"/>
  <c r="J264" i="9" s="1"/>
  <c r="H264" i="9"/>
  <c r="D265" i="9"/>
  <c r="E265" i="9"/>
  <c r="G265" i="9" s="1"/>
  <c r="H265" i="9"/>
  <c r="J265" i="9"/>
  <c r="D266" i="9"/>
  <c r="E266" i="9"/>
  <c r="H266" i="9"/>
  <c r="D267" i="9"/>
  <c r="E267" i="9"/>
  <c r="G267" i="9" s="1"/>
  <c r="H267" i="9"/>
  <c r="D268" i="9"/>
  <c r="E268" i="9"/>
  <c r="H268" i="9"/>
  <c r="D269" i="9"/>
  <c r="E269" i="9"/>
  <c r="H269" i="9"/>
  <c r="D270" i="9"/>
  <c r="E270" i="9"/>
  <c r="J270" i="9" s="1"/>
  <c r="G270" i="9"/>
  <c r="H270" i="9"/>
  <c r="D271" i="9"/>
  <c r="E271" i="9"/>
  <c r="J271" i="9" s="1"/>
  <c r="H271" i="9"/>
  <c r="D272" i="9"/>
  <c r="E272" i="9"/>
  <c r="G272" i="9" s="1"/>
  <c r="H272" i="9"/>
  <c r="J272" i="9"/>
  <c r="D273" i="9"/>
  <c r="E273" i="9"/>
  <c r="G273" i="9" s="1"/>
  <c r="H273" i="9"/>
  <c r="D274" i="9"/>
  <c r="E274" i="9"/>
  <c r="H274" i="9"/>
  <c r="D275" i="9"/>
  <c r="E275" i="9"/>
  <c r="G275" i="9" s="1"/>
  <c r="H275" i="9"/>
  <c r="D276" i="9"/>
  <c r="E276" i="9"/>
  <c r="H276" i="9"/>
  <c r="D277" i="9"/>
  <c r="E277" i="9"/>
  <c r="J277" i="9" s="1"/>
  <c r="H277" i="9"/>
  <c r="D278" i="9"/>
  <c r="E278" i="9"/>
  <c r="G278" i="9" s="1"/>
  <c r="H278" i="9"/>
  <c r="D279" i="9"/>
  <c r="E279" i="9"/>
  <c r="G279" i="9" s="1"/>
  <c r="H279" i="9"/>
  <c r="D280" i="9"/>
  <c r="E280" i="9"/>
  <c r="J280" i="9" s="1"/>
  <c r="H280" i="9"/>
  <c r="D281" i="9"/>
  <c r="E281" i="9"/>
  <c r="H281" i="9"/>
  <c r="D282" i="9"/>
  <c r="E282" i="9"/>
  <c r="J282" i="9" s="1"/>
  <c r="H282" i="9"/>
  <c r="D283" i="9"/>
  <c r="E283" i="9"/>
  <c r="H283" i="9"/>
  <c r="D284" i="9"/>
  <c r="E284" i="9"/>
  <c r="J284" i="9" s="1"/>
  <c r="G284" i="9"/>
  <c r="H284" i="9"/>
  <c r="D285" i="9"/>
  <c r="E285" i="9"/>
  <c r="G285" i="9" s="1"/>
  <c r="H285" i="9"/>
  <c r="D286" i="9"/>
  <c r="E286" i="9"/>
  <c r="H286" i="9"/>
  <c r="D287" i="9"/>
  <c r="E287" i="9"/>
  <c r="H287" i="9"/>
  <c r="D288" i="9"/>
  <c r="E288" i="9"/>
  <c r="J288" i="9" s="1"/>
  <c r="H288" i="9"/>
  <c r="D289" i="9"/>
  <c r="E289" i="9"/>
  <c r="J289" i="9" s="1"/>
  <c r="G289" i="9"/>
  <c r="H289" i="9"/>
  <c r="D290" i="9"/>
  <c r="E290" i="9"/>
  <c r="G290" i="9" s="1"/>
  <c r="H290" i="9"/>
  <c r="D291" i="9"/>
  <c r="E291" i="9"/>
  <c r="G291" i="9" s="1"/>
  <c r="H291" i="9"/>
  <c r="D292" i="9"/>
  <c r="E292" i="9"/>
  <c r="J292" i="9" s="1"/>
  <c r="H292" i="9"/>
  <c r="D293" i="9"/>
  <c r="E293" i="9"/>
  <c r="H293" i="9"/>
  <c r="D294" i="9"/>
  <c r="E294" i="9"/>
  <c r="H294" i="9"/>
  <c r="D295" i="9"/>
  <c r="E295" i="9"/>
  <c r="J295" i="9" s="1"/>
  <c r="H295" i="9"/>
  <c r="D296" i="9"/>
  <c r="E296" i="9"/>
  <c r="G296" i="9" s="1"/>
  <c r="H296" i="9"/>
  <c r="D297" i="9"/>
  <c r="E297" i="9"/>
  <c r="H297" i="9"/>
  <c r="D298" i="9"/>
  <c r="E298" i="9"/>
  <c r="G298" i="9" s="1"/>
  <c r="H298" i="9"/>
  <c r="D299" i="9"/>
  <c r="E299" i="9"/>
  <c r="H299" i="9"/>
  <c r="D300" i="9"/>
  <c r="E300" i="9"/>
  <c r="J300" i="9" s="1"/>
  <c r="AO358" i="4" s="1"/>
  <c r="H300" i="9"/>
  <c r="G358" i="4" s="1"/>
  <c r="D301" i="9"/>
  <c r="E301" i="9"/>
  <c r="J301" i="9" s="1"/>
  <c r="H301" i="9"/>
  <c r="D302" i="9"/>
  <c r="E302" i="9"/>
  <c r="G302" i="9" s="1"/>
  <c r="H302" i="9"/>
  <c r="D303" i="9"/>
  <c r="E303" i="9"/>
  <c r="J303" i="9" s="1"/>
  <c r="H303" i="9"/>
  <c r="D304" i="9"/>
  <c r="E304" i="9"/>
  <c r="J304" i="9" s="1"/>
  <c r="H304" i="9"/>
  <c r="D305" i="9"/>
  <c r="E305" i="9"/>
  <c r="G305" i="9" s="1"/>
  <c r="H305" i="9"/>
  <c r="D306" i="9"/>
  <c r="E306" i="9"/>
  <c r="H306" i="9"/>
  <c r="D307" i="9"/>
  <c r="E307" i="9"/>
  <c r="G307" i="9"/>
  <c r="H307" i="9"/>
  <c r="J307" i="9"/>
  <c r="D308" i="9"/>
  <c r="E308" i="9"/>
  <c r="H308" i="9"/>
  <c r="D309" i="9"/>
  <c r="E309" i="9"/>
  <c r="H309" i="9"/>
  <c r="D310" i="9"/>
  <c r="E310" i="9"/>
  <c r="G310" i="9" s="1"/>
  <c r="H310" i="9"/>
  <c r="D311" i="9"/>
  <c r="E311" i="9"/>
  <c r="H311" i="9"/>
  <c r="D312" i="9"/>
  <c r="E312" i="9"/>
  <c r="H312" i="9"/>
  <c r="D313" i="9"/>
  <c r="E313" i="9"/>
  <c r="G313" i="9" s="1"/>
  <c r="H313" i="9"/>
  <c r="D314" i="9"/>
  <c r="E314" i="9"/>
  <c r="J314" i="9" s="1"/>
  <c r="G314" i="9"/>
  <c r="H314" i="9"/>
  <c r="D315" i="9"/>
  <c r="E315" i="9"/>
  <c r="H315" i="9"/>
  <c r="D316" i="9"/>
  <c r="E316" i="9"/>
  <c r="H316" i="9"/>
  <c r="D317" i="9"/>
  <c r="E317" i="9"/>
  <c r="G317" i="9" s="1"/>
  <c r="H317" i="9"/>
  <c r="D318" i="9"/>
  <c r="E318" i="9"/>
  <c r="H318" i="9"/>
  <c r="D319" i="9"/>
  <c r="E319" i="9"/>
  <c r="J319" i="9" s="1"/>
  <c r="AO445" i="4" s="1"/>
  <c r="G319" i="9"/>
  <c r="AM445" i="4" s="1"/>
  <c r="H319" i="9"/>
  <c r="G445" i="4" s="1"/>
  <c r="D320" i="9"/>
  <c r="E320" i="9"/>
  <c r="G320" i="9" s="1"/>
  <c r="H320" i="9"/>
  <c r="D321" i="9"/>
  <c r="E321" i="9"/>
  <c r="G321" i="9" s="1"/>
  <c r="H321" i="9"/>
  <c r="D322" i="9"/>
  <c r="E322" i="9"/>
  <c r="G322" i="9" s="1"/>
  <c r="H322" i="9"/>
  <c r="D323" i="9"/>
  <c r="E323" i="9"/>
  <c r="G323" i="9" s="1"/>
  <c r="H323" i="9"/>
  <c r="D324" i="9"/>
  <c r="E324" i="9"/>
  <c r="J324" i="9" s="1"/>
  <c r="H324" i="9"/>
  <c r="D325" i="9"/>
  <c r="E325" i="9"/>
  <c r="G325" i="9" s="1"/>
  <c r="H325" i="9"/>
  <c r="D326" i="9"/>
  <c r="E326" i="9"/>
  <c r="H326" i="9"/>
  <c r="D327" i="9"/>
  <c r="E327" i="9"/>
  <c r="H327" i="9"/>
  <c r="D328" i="9"/>
  <c r="E328" i="9"/>
  <c r="J328" i="9" s="1"/>
  <c r="H328" i="9"/>
  <c r="D329" i="9"/>
  <c r="E329" i="9"/>
  <c r="G329" i="9" s="1"/>
  <c r="H329" i="9"/>
  <c r="D330" i="9"/>
  <c r="E330" i="9"/>
  <c r="H330" i="9"/>
  <c r="D331" i="9"/>
  <c r="E331" i="9"/>
  <c r="G331" i="9" s="1"/>
  <c r="H331" i="9"/>
  <c r="D332" i="9"/>
  <c r="E332" i="9"/>
  <c r="J332" i="9" s="1"/>
  <c r="H332" i="9"/>
  <c r="D333" i="9"/>
  <c r="E333" i="9"/>
  <c r="H333" i="9"/>
  <c r="D334" i="9"/>
  <c r="E334" i="9"/>
  <c r="G334" i="9" s="1"/>
  <c r="H334" i="9"/>
  <c r="D335" i="9"/>
  <c r="E335" i="9"/>
  <c r="G335" i="9" s="1"/>
  <c r="H335" i="9"/>
  <c r="D336" i="9"/>
  <c r="E336" i="9"/>
  <c r="J336" i="9" s="1"/>
  <c r="H336" i="9"/>
  <c r="D337" i="9"/>
  <c r="E337" i="9"/>
  <c r="G337" i="9" s="1"/>
  <c r="H337" i="9"/>
  <c r="D338" i="9"/>
  <c r="E338" i="9"/>
  <c r="J338" i="9" s="1"/>
  <c r="G338" i="9"/>
  <c r="H338" i="9"/>
  <c r="D339" i="9"/>
  <c r="E339" i="9"/>
  <c r="J339" i="9" s="1"/>
  <c r="G339" i="9"/>
  <c r="H339" i="9"/>
  <c r="D340" i="9"/>
  <c r="E340" i="9"/>
  <c r="H340" i="9"/>
  <c r="D341" i="9"/>
  <c r="E341" i="9"/>
  <c r="G341" i="9" s="1"/>
  <c r="H341" i="9"/>
  <c r="D342" i="9"/>
  <c r="E342" i="9"/>
  <c r="J342" i="9" s="1"/>
  <c r="H342" i="9"/>
  <c r="D343" i="9"/>
  <c r="E343" i="9"/>
  <c r="J343" i="9" s="1"/>
  <c r="H343" i="9"/>
  <c r="D344" i="9"/>
  <c r="E344" i="9"/>
  <c r="G344" i="9" s="1"/>
  <c r="H344" i="9"/>
  <c r="D345" i="9"/>
  <c r="E345" i="9"/>
  <c r="J345" i="9" s="1"/>
  <c r="G345" i="9"/>
  <c r="H345" i="9"/>
  <c r="D346" i="9"/>
  <c r="E346" i="9"/>
  <c r="H346" i="9"/>
  <c r="D347" i="9"/>
  <c r="E347" i="9"/>
  <c r="J347" i="9" s="1"/>
  <c r="G347" i="9"/>
  <c r="H347" i="9"/>
  <c r="D348" i="9"/>
  <c r="E348" i="9"/>
  <c r="J348" i="9" s="1"/>
  <c r="H348" i="9"/>
  <c r="D349" i="9"/>
  <c r="E349" i="9"/>
  <c r="H349" i="9"/>
  <c r="D350" i="9"/>
  <c r="E350" i="9"/>
  <c r="G350" i="9" s="1"/>
  <c r="H350" i="9"/>
  <c r="D351" i="9"/>
  <c r="E351" i="9"/>
  <c r="J351" i="9" s="1"/>
  <c r="G351" i="9"/>
  <c r="H351" i="9"/>
  <c r="D352" i="9"/>
  <c r="E352" i="9"/>
  <c r="H352" i="9"/>
  <c r="D353" i="9"/>
  <c r="E353" i="9"/>
  <c r="J353" i="9" s="1"/>
  <c r="H353" i="9"/>
  <c r="D354" i="9"/>
  <c r="E354" i="9"/>
  <c r="G354" i="9" s="1"/>
  <c r="H354" i="9"/>
  <c r="D355" i="9"/>
  <c r="E355" i="9"/>
  <c r="G355" i="9" s="1"/>
  <c r="H355" i="9"/>
  <c r="D356" i="9"/>
  <c r="E356" i="9"/>
  <c r="J356" i="9" s="1"/>
  <c r="H356" i="9"/>
  <c r="D357" i="9"/>
  <c r="E357" i="9"/>
  <c r="G357" i="9" s="1"/>
  <c r="H357" i="9"/>
  <c r="D358" i="9"/>
  <c r="E358" i="9"/>
  <c r="H358" i="9"/>
  <c r="D359" i="9"/>
  <c r="E359" i="9"/>
  <c r="H359" i="9"/>
  <c r="D360" i="9"/>
  <c r="E360" i="9"/>
  <c r="H360" i="9"/>
  <c r="D361" i="9"/>
  <c r="E361" i="9"/>
  <c r="G361" i="9" s="1"/>
  <c r="H361" i="9"/>
  <c r="D362" i="9"/>
  <c r="E362" i="9"/>
  <c r="H362" i="9"/>
  <c r="D363" i="9"/>
  <c r="E363" i="9"/>
  <c r="J363" i="9" s="1"/>
  <c r="H363" i="9"/>
  <c r="D364" i="9"/>
  <c r="E364" i="9"/>
  <c r="H364" i="9"/>
  <c r="D365" i="9"/>
  <c r="E365" i="9"/>
  <c r="J365" i="9" s="1"/>
  <c r="H365" i="9"/>
  <c r="D366" i="9"/>
  <c r="E366" i="9"/>
  <c r="H366" i="9"/>
  <c r="D367" i="9"/>
  <c r="E367" i="9"/>
  <c r="G367" i="9" s="1"/>
  <c r="H367" i="9"/>
  <c r="D368" i="9"/>
  <c r="E368" i="9"/>
  <c r="H368" i="9"/>
  <c r="D369" i="9"/>
  <c r="E369" i="9"/>
  <c r="J369" i="9" s="1"/>
  <c r="G369" i="9"/>
  <c r="H369" i="9"/>
  <c r="D370" i="9"/>
  <c r="E370" i="9"/>
  <c r="H370" i="9"/>
  <c r="D371" i="9"/>
  <c r="E371" i="9"/>
  <c r="J371" i="9" s="1"/>
  <c r="H371" i="9"/>
  <c r="D372" i="9"/>
  <c r="E372" i="9"/>
  <c r="J372" i="9" s="1"/>
  <c r="H372" i="9"/>
  <c r="D373" i="9"/>
  <c r="E373" i="9"/>
  <c r="J373" i="9" s="1"/>
  <c r="H373" i="9"/>
  <c r="D374" i="9"/>
  <c r="E374" i="9"/>
  <c r="G374" i="9" s="1"/>
  <c r="H374" i="9"/>
  <c r="D375" i="9"/>
  <c r="E375" i="9"/>
  <c r="H375" i="9"/>
  <c r="D376" i="9"/>
  <c r="E376" i="9"/>
  <c r="J376" i="9" s="1"/>
  <c r="AO54" i="4" s="1"/>
  <c r="H376" i="9"/>
  <c r="G54" i="4" s="1"/>
  <c r="D377" i="9"/>
  <c r="E377" i="9"/>
  <c r="G377" i="9" s="1"/>
  <c r="AM55" i="4" s="1"/>
  <c r="H377" i="9"/>
  <c r="G55" i="4" s="1"/>
  <c r="D378" i="9"/>
  <c r="E378" i="9"/>
  <c r="H378" i="9"/>
  <c r="D379" i="9"/>
  <c r="E379" i="9"/>
  <c r="J379" i="9" s="1"/>
  <c r="H379" i="9"/>
  <c r="D380" i="9"/>
  <c r="E380" i="9"/>
  <c r="G380" i="9" s="1"/>
  <c r="H380" i="9"/>
  <c r="D381" i="9"/>
  <c r="E381" i="9"/>
  <c r="G381" i="9" s="1"/>
  <c r="H381" i="9"/>
  <c r="D382" i="9"/>
  <c r="E382" i="9"/>
  <c r="G382" i="9" s="1"/>
  <c r="H382" i="9"/>
  <c r="D383" i="9"/>
  <c r="E383" i="9"/>
  <c r="H383" i="9"/>
  <c r="D384" i="9"/>
  <c r="E384" i="9"/>
  <c r="H384" i="9"/>
  <c r="D385" i="9"/>
  <c r="E385" i="9"/>
  <c r="J385" i="9" s="1"/>
  <c r="G385" i="9"/>
  <c r="H385" i="9"/>
  <c r="D386" i="9"/>
  <c r="E386" i="9"/>
  <c r="J386" i="9" s="1"/>
  <c r="H386" i="9"/>
  <c r="D387" i="9"/>
  <c r="E387" i="9"/>
  <c r="H387" i="9"/>
  <c r="D388" i="9"/>
  <c r="E388" i="9"/>
  <c r="H388" i="9"/>
  <c r="D389" i="9"/>
  <c r="E389" i="9"/>
  <c r="G389" i="9" s="1"/>
  <c r="H389" i="9"/>
  <c r="D390" i="9"/>
  <c r="E390" i="9"/>
  <c r="G390" i="9" s="1"/>
  <c r="H390" i="9"/>
  <c r="D391" i="9"/>
  <c r="E391" i="9"/>
  <c r="G391" i="9" s="1"/>
  <c r="H391" i="9"/>
  <c r="D392" i="9"/>
  <c r="E392" i="9"/>
  <c r="G392" i="9" s="1"/>
  <c r="H392" i="9"/>
  <c r="D393" i="9"/>
  <c r="E393" i="9"/>
  <c r="H393" i="9"/>
  <c r="D394" i="9"/>
  <c r="E394" i="9"/>
  <c r="G394" i="9" s="1"/>
  <c r="H394" i="9"/>
  <c r="D395" i="9"/>
  <c r="E395" i="9"/>
  <c r="G395" i="9" s="1"/>
  <c r="H395" i="9"/>
  <c r="D396" i="9"/>
  <c r="E396" i="9"/>
  <c r="H396" i="9"/>
  <c r="D397" i="9"/>
  <c r="E397" i="9"/>
  <c r="H397" i="9"/>
  <c r="D398" i="9"/>
  <c r="E398" i="9"/>
  <c r="H398" i="9"/>
  <c r="D399" i="9"/>
  <c r="E399" i="9"/>
  <c r="G399" i="9" s="1"/>
  <c r="H399" i="9"/>
  <c r="D400" i="9"/>
  <c r="E400" i="9"/>
  <c r="G400" i="9" s="1"/>
  <c r="H400" i="9"/>
  <c r="J400" i="9"/>
  <c r="D401" i="9"/>
  <c r="E401" i="9"/>
  <c r="J401" i="9" s="1"/>
  <c r="G401" i="9"/>
  <c r="H401" i="9"/>
  <c r="D402" i="9"/>
  <c r="E402" i="9"/>
  <c r="H402" i="9"/>
  <c r="D403" i="9"/>
  <c r="E403" i="9"/>
  <c r="G403" i="9" s="1"/>
  <c r="H403" i="9"/>
  <c r="D404" i="9"/>
  <c r="E404" i="9"/>
  <c r="J404" i="9" s="1"/>
  <c r="H404" i="9"/>
  <c r="D405" i="9"/>
  <c r="E405" i="9"/>
  <c r="H405" i="9"/>
  <c r="D406" i="9"/>
  <c r="E406" i="9"/>
  <c r="G406" i="9" s="1"/>
  <c r="H406" i="9"/>
  <c r="D407" i="9"/>
  <c r="E407" i="9"/>
  <c r="H407" i="9"/>
  <c r="D408" i="9"/>
  <c r="E408" i="9"/>
  <c r="J408" i="9" s="1"/>
  <c r="H408" i="9"/>
  <c r="D409" i="9"/>
  <c r="E409" i="9"/>
  <c r="H409" i="9"/>
  <c r="D410" i="9"/>
  <c r="E410" i="9"/>
  <c r="H410" i="9"/>
  <c r="D411" i="9"/>
  <c r="E411" i="9"/>
  <c r="G411" i="9" s="1"/>
  <c r="H411" i="9"/>
  <c r="D412" i="9"/>
  <c r="E412" i="9"/>
  <c r="G412" i="9" s="1"/>
  <c r="H412" i="9"/>
  <c r="D413" i="9"/>
  <c r="E413" i="9"/>
  <c r="G413" i="9" s="1"/>
  <c r="H413" i="9"/>
  <c r="J413" i="9"/>
  <c r="D414" i="9"/>
  <c r="E414" i="9"/>
  <c r="J414" i="9" s="1"/>
  <c r="G414" i="9"/>
  <c r="H414" i="9"/>
  <c r="D415" i="9"/>
  <c r="E415" i="9"/>
  <c r="J415" i="9" s="1"/>
  <c r="G415" i="9"/>
  <c r="H415" i="9"/>
  <c r="D416" i="9"/>
  <c r="E416" i="9"/>
  <c r="G416" i="9" s="1"/>
  <c r="H416" i="9"/>
  <c r="J416" i="9"/>
  <c r="D417" i="9"/>
  <c r="E417" i="9"/>
  <c r="J417" i="9" s="1"/>
  <c r="G417" i="9"/>
  <c r="H417" i="9"/>
  <c r="D418" i="9"/>
  <c r="E418" i="9"/>
  <c r="G418" i="9" s="1"/>
  <c r="H418" i="9"/>
  <c r="D419" i="9"/>
  <c r="E419" i="9"/>
  <c r="H419" i="9"/>
  <c r="D420" i="9"/>
  <c r="E420" i="9"/>
  <c r="J420" i="9" s="1"/>
  <c r="G420" i="9"/>
  <c r="H420" i="9"/>
  <c r="D421" i="9"/>
  <c r="E421" i="9"/>
  <c r="G421" i="9" s="1"/>
  <c r="H421" i="9"/>
  <c r="D422" i="9"/>
  <c r="E422" i="9"/>
  <c r="G422" i="9" s="1"/>
  <c r="H422" i="9"/>
  <c r="D423" i="9"/>
  <c r="E423" i="9"/>
  <c r="G423" i="9" s="1"/>
  <c r="H423" i="9"/>
  <c r="D424" i="9"/>
  <c r="E424" i="9"/>
  <c r="H424" i="9"/>
  <c r="D425" i="9"/>
  <c r="E425" i="9"/>
  <c r="J425" i="9" s="1"/>
  <c r="H425" i="9"/>
  <c r="D426" i="9"/>
  <c r="E426" i="9"/>
  <c r="H426" i="9"/>
  <c r="D427" i="9"/>
  <c r="E427" i="9"/>
  <c r="J427" i="9" s="1"/>
  <c r="H427" i="9"/>
  <c r="D428" i="9"/>
  <c r="E428" i="9"/>
  <c r="H428" i="9"/>
  <c r="D429" i="9"/>
  <c r="E429" i="9"/>
  <c r="H429" i="9"/>
  <c r="D430" i="9"/>
  <c r="E430" i="9"/>
  <c r="H430" i="9"/>
  <c r="D431" i="9"/>
  <c r="E431" i="9"/>
  <c r="G431" i="9" s="1"/>
  <c r="H431" i="9"/>
  <c r="D432" i="9"/>
  <c r="E432" i="9"/>
  <c r="H432" i="9"/>
  <c r="D433" i="9"/>
  <c r="E433" i="9"/>
  <c r="G433" i="9" s="1"/>
  <c r="H433" i="9"/>
  <c r="D434" i="9"/>
  <c r="E434" i="9"/>
  <c r="J434" i="9" s="1"/>
  <c r="G434" i="9"/>
  <c r="H434" i="9"/>
  <c r="D435" i="9"/>
  <c r="E435" i="9"/>
  <c r="H435" i="9"/>
  <c r="D436" i="9"/>
  <c r="E436" i="9"/>
  <c r="H436" i="9"/>
  <c r="D437" i="9"/>
  <c r="E437" i="9"/>
  <c r="J437" i="9" s="1"/>
  <c r="H437" i="9"/>
  <c r="D438" i="9"/>
  <c r="E438" i="9"/>
  <c r="H438" i="9"/>
  <c r="D439" i="9"/>
  <c r="E439" i="9"/>
  <c r="H439" i="9"/>
  <c r="D440" i="9"/>
  <c r="E440" i="9"/>
  <c r="H440" i="9"/>
  <c r="D441" i="9"/>
  <c r="E441" i="9"/>
  <c r="J441" i="9" s="1"/>
  <c r="H441" i="9"/>
  <c r="D442" i="9"/>
  <c r="E442" i="9"/>
  <c r="H442" i="9"/>
  <c r="D443" i="9"/>
  <c r="E443" i="9"/>
  <c r="J443" i="9" s="1"/>
  <c r="H443" i="9"/>
  <c r="D444" i="9"/>
  <c r="E444" i="9"/>
  <c r="H444" i="9"/>
  <c r="D445" i="9"/>
  <c r="E445" i="9"/>
  <c r="H445" i="9"/>
  <c r="D446" i="9"/>
  <c r="E446" i="9"/>
  <c r="G446" i="9" s="1"/>
  <c r="H446" i="9"/>
  <c r="D447" i="9"/>
  <c r="E447" i="9"/>
  <c r="G447" i="9" s="1"/>
  <c r="H447" i="9"/>
  <c r="D448" i="9"/>
  <c r="E448" i="9"/>
  <c r="J448" i="9" s="1"/>
  <c r="H448" i="9"/>
  <c r="D449" i="9"/>
  <c r="E449" i="9"/>
  <c r="H449" i="9"/>
  <c r="D450" i="9"/>
  <c r="E450" i="9"/>
  <c r="H450" i="9"/>
  <c r="D451" i="9"/>
  <c r="E451" i="9"/>
  <c r="J451" i="9" s="1"/>
  <c r="G451" i="9"/>
  <c r="H451" i="9"/>
  <c r="D452" i="9"/>
  <c r="E452" i="9"/>
  <c r="J452" i="9" s="1"/>
  <c r="G452" i="9"/>
  <c r="H452" i="9"/>
  <c r="D453" i="9"/>
  <c r="E453" i="9"/>
  <c r="G453" i="9" s="1"/>
  <c r="H453" i="9"/>
  <c r="D454" i="9"/>
  <c r="E454" i="9"/>
  <c r="G454" i="9" s="1"/>
  <c r="H454" i="9"/>
  <c r="D455" i="9"/>
  <c r="E455" i="9"/>
  <c r="H455" i="9"/>
  <c r="D456" i="9"/>
  <c r="E456" i="9"/>
  <c r="H456" i="9"/>
  <c r="D457" i="9"/>
  <c r="E457" i="9"/>
  <c r="H457" i="9"/>
  <c r="D458" i="9"/>
  <c r="E458" i="9"/>
  <c r="J458" i="9" s="1"/>
  <c r="H458" i="9"/>
  <c r="D459" i="9"/>
  <c r="E459" i="9"/>
  <c r="G459" i="9" s="1"/>
  <c r="H459" i="9"/>
  <c r="J459" i="9"/>
  <c r="D460" i="9"/>
  <c r="E460" i="9"/>
  <c r="H460" i="9"/>
  <c r="D461" i="9"/>
  <c r="E461" i="9"/>
  <c r="G461" i="9" s="1"/>
  <c r="H461" i="9"/>
  <c r="D462" i="9"/>
  <c r="E462" i="9"/>
  <c r="G462" i="9" s="1"/>
  <c r="H462" i="9"/>
  <c r="D463" i="9"/>
  <c r="E463" i="9"/>
  <c r="G463" i="9"/>
  <c r="H463" i="9"/>
  <c r="J463" i="9"/>
  <c r="D464" i="9"/>
  <c r="E464" i="9"/>
  <c r="G464" i="9" s="1"/>
  <c r="H464" i="9"/>
  <c r="J464" i="9"/>
  <c r="D465" i="9"/>
  <c r="E465" i="9"/>
  <c r="G465" i="9" s="1"/>
  <c r="H465" i="9"/>
  <c r="D466" i="9"/>
  <c r="E466" i="9"/>
  <c r="G466" i="9" s="1"/>
  <c r="H466" i="9"/>
  <c r="D467" i="9"/>
  <c r="E467" i="9"/>
  <c r="G467" i="9" s="1"/>
  <c r="H467" i="9"/>
  <c r="D468" i="9"/>
  <c r="E468" i="9"/>
  <c r="H468" i="9"/>
  <c r="D469" i="9"/>
  <c r="E469" i="9"/>
  <c r="H469" i="9"/>
  <c r="D470" i="9"/>
  <c r="E470" i="9"/>
  <c r="H470" i="9"/>
  <c r="D471" i="9"/>
  <c r="E471" i="9"/>
  <c r="G471" i="9" s="1"/>
  <c r="H471" i="9"/>
  <c r="D472" i="9"/>
  <c r="E472" i="9"/>
  <c r="G472" i="9" s="1"/>
  <c r="H472" i="9"/>
  <c r="D473" i="9"/>
  <c r="E473" i="9"/>
  <c r="H473" i="9"/>
  <c r="D474" i="9"/>
  <c r="E474" i="9"/>
  <c r="H474" i="9"/>
  <c r="D475" i="9"/>
  <c r="E475" i="9"/>
  <c r="H475" i="9"/>
  <c r="D476" i="9"/>
  <c r="E476" i="9"/>
  <c r="H476" i="9"/>
  <c r="D477" i="9"/>
  <c r="E477" i="9"/>
  <c r="H477" i="9"/>
  <c r="D478" i="9"/>
  <c r="E478" i="9"/>
  <c r="H478" i="9"/>
  <c r="D479" i="9"/>
  <c r="E479" i="9"/>
  <c r="H479" i="9"/>
  <c r="D480" i="9"/>
  <c r="E480" i="9"/>
  <c r="J480" i="9" s="1"/>
  <c r="H480" i="9"/>
  <c r="D481" i="9"/>
  <c r="E481" i="9"/>
  <c r="J481" i="9" s="1"/>
  <c r="G481" i="9"/>
  <c r="H481" i="9"/>
  <c r="D482" i="9"/>
  <c r="E482" i="9"/>
  <c r="J482" i="9" s="1"/>
  <c r="H482" i="9"/>
  <c r="D483" i="9"/>
  <c r="E483" i="9"/>
  <c r="G483" i="9"/>
  <c r="H483" i="9"/>
  <c r="J483" i="9"/>
  <c r="D484" i="9"/>
  <c r="E484" i="9"/>
  <c r="H484" i="9"/>
  <c r="D485" i="9"/>
  <c r="E485" i="9"/>
  <c r="G485" i="9" s="1"/>
  <c r="H485" i="9"/>
  <c r="D486" i="9"/>
  <c r="E486" i="9"/>
  <c r="H486" i="9"/>
  <c r="D487" i="9"/>
  <c r="E487" i="9"/>
  <c r="H487" i="9"/>
  <c r="D488" i="9"/>
  <c r="E488" i="9"/>
  <c r="G488" i="9" s="1"/>
  <c r="H488" i="9"/>
  <c r="D489" i="9"/>
  <c r="E489" i="9"/>
  <c r="G489" i="9" s="1"/>
  <c r="H489" i="9"/>
  <c r="J489" i="9"/>
  <c r="D490" i="9"/>
  <c r="E490" i="9"/>
  <c r="G490" i="9" s="1"/>
  <c r="H490" i="9"/>
  <c r="D491" i="9"/>
  <c r="E491" i="9"/>
  <c r="J491" i="9" s="1"/>
  <c r="H491" i="9"/>
  <c r="D492" i="9"/>
  <c r="E492" i="9"/>
  <c r="J492" i="9" s="1"/>
  <c r="H492" i="9"/>
  <c r="D493" i="9"/>
  <c r="E493" i="9"/>
  <c r="H493" i="9"/>
  <c r="D494" i="9"/>
  <c r="E494" i="9"/>
  <c r="G494" i="9" s="1"/>
  <c r="H494" i="9"/>
  <c r="D495" i="9"/>
  <c r="E495" i="9"/>
  <c r="J495" i="9" s="1"/>
  <c r="G495" i="9"/>
  <c r="H495" i="9"/>
  <c r="D496" i="9"/>
  <c r="E496" i="9"/>
  <c r="H496" i="9"/>
  <c r="G256" i="4" s="1"/>
  <c r="D497" i="9"/>
  <c r="E497" i="9"/>
  <c r="J497" i="9" s="1"/>
  <c r="H497" i="9"/>
  <c r="D498" i="9"/>
  <c r="E498" i="9"/>
  <c r="H498" i="9"/>
  <c r="D499" i="9"/>
  <c r="E499" i="9"/>
  <c r="H499" i="9"/>
  <c r="D500" i="9"/>
  <c r="E500" i="9"/>
  <c r="H500" i="9"/>
  <c r="D501" i="9"/>
  <c r="E501" i="9"/>
  <c r="H501" i="9"/>
  <c r="D502" i="9"/>
  <c r="E502" i="9"/>
  <c r="H502" i="9"/>
  <c r="D503" i="9"/>
  <c r="E503" i="9"/>
  <c r="H503" i="9"/>
  <c r="D504" i="9"/>
  <c r="E504" i="9"/>
  <c r="J504" i="9" s="1"/>
  <c r="H504" i="9"/>
  <c r="D505" i="9"/>
  <c r="E505" i="9"/>
  <c r="G505" i="9" s="1"/>
  <c r="H505" i="9"/>
  <c r="J505" i="9"/>
  <c r="D506" i="9"/>
  <c r="E506" i="9"/>
  <c r="H506" i="9"/>
  <c r="D507" i="9"/>
  <c r="E507" i="9"/>
  <c r="J507" i="9" s="1"/>
  <c r="H507" i="9"/>
  <c r="D508" i="9"/>
  <c r="E508" i="9"/>
  <c r="H508" i="9"/>
  <c r="D509" i="9"/>
  <c r="E509" i="9"/>
  <c r="H509" i="9"/>
  <c r="G250" i="4" s="1"/>
  <c r="D510" i="9"/>
  <c r="E510" i="9"/>
  <c r="H510" i="9"/>
  <c r="D511" i="9"/>
  <c r="E511" i="9"/>
  <c r="H511" i="9"/>
  <c r="D512" i="9"/>
  <c r="E512" i="9"/>
  <c r="H512" i="9"/>
  <c r="D513" i="9"/>
  <c r="E513" i="9"/>
  <c r="J513" i="9" s="1"/>
  <c r="G513" i="9"/>
  <c r="H513" i="9"/>
  <c r="D514" i="9"/>
  <c r="E514" i="9"/>
  <c r="G514" i="9" s="1"/>
  <c r="H514" i="9"/>
  <c r="D515" i="9"/>
  <c r="E515" i="9"/>
  <c r="H515" i="9"/>
  <c r="D516" i="9"/>
  <c r="E516" i="9"/>
  <c r="H516" i="9"/>
  <c r="D517" i="9"/>
  <c r="E517" i="9"/>
  <c r="J517" i="9" s="1"/>
  <c r="H517" i="9"/>
  <c r="D518" i="9"/>
  <c r="E518" i="9"/>
  <c r="G518" i="9" s="1"/>
  <c r="H518" i="9"/>
  <c r="D519" i="9"/>
  <c r="E519" i="9"/>
  <c r="J519" i="9" s="1"/>
  <c r="G519" i="9"/>
  <c r="H519" i="9"/>
  <c r="D520" i="9"/>
  <c r="E520" i="9"/>
  <c r="J520" i="9" s="1"/>
  <c r="G520" i="9"/>
  <c r="H520" i="9"/>
  <c r="D521" i="9"/>
  <c r="E521" i="9"/>
  <c r="H521" i="9"/>
  <c r="D522" i="9"/>
  <c r="E522" i="9"/>
  <c r="H522" i="9"/>
  <c r="D523" i="9"/>
  <c r="E523" i="9"/>
  <c r="G523" i="9" s="1"/>
  <c r="H523" i="9"/>
  <c r="J523" i="9"/>
  <c r="D524" i="9"/>
  <c r="E524" i="9"/>
  <c r="J524" i="9" s="1"/>
  <c r="H524" i="9"/>
  <c r="D525" i="9"/>
  <c r="E525" i="9"/>
  <c r="H525" i="9"/>
  <c r="D526" i="9"/>
  <c r="E526" i="9"/>
  <c r="G526" i="9" s="1"/>
  <c r="H526" i="9"/>
  <c r="D527" i="9"/>
  <c r="E527" i="9"/>
  <c r="H527" i="9"/>
  <c r="D528" i="9"/>
  <c r="E528" i="9"/>
  <c r="J528" i="9" s="1"/>
  <c r="G528" i="9"/>
  <c r="H528" i="9"/>
  <c r="D529" i="9"/>
  <c r="E529" i="9"/>
  <c r="G529" i="9"/>
  <c r="AM33" i="4" s="1"/>
  <c r="H529" i="9"/>
  <c r="G33" i="4" s="1"/>
  <c r="J529" i="9"/>
  <c r="AO33" i="4" s="1"/>
  <c r="D530" i="9"/>
  <c r="E530" i="9"/>
  <c r="J530" i="9" s="1"/>
  <c r="G530" i="9"/>
  <c r="H530" i="9"/>
  <c r="D531" i="9"/>
  <c r="E531" i="9"/>
  <c r="H531" i="9"/>
  <c r="D532" i="9"/>
  <c r="E532" i="9"/>
  <c r="H532" i="9"/>
  <c r="D533" i="9"/>
  <c r="E533" i="9"/>
  <c r="H533" i="9"/>
  <c r="D534" i="9"/>
  <c r="E534" i="9"/>
  <c r="H534" i="9"/>
  <c r="D535" i="9"/>
  <c r="E535" i="9"/>
  <c r="H535" i="9"/>
  <c r="D536" i="9"/>
  <c r="E536" i="9"/>
  <c r="G536" i="9" s="1"/>
  <c r="H536" i="9"/>
  <c r="D537" i="9"/>
  <c r="E537" i="9"/>
  <c r="G537" i="9" s="1"/>
  <c r="H537" i="9"/>
  <c r="D538" i="9"/>
  <c r="E538" i="9"/>
  <c r="G538" i="9" s="1"/>
  <c r="H538" i="9"/>
  <c r="D539" i="9"/>
  <c r="E539" i="9"/>
  <c r="J539" i="9" s="1"/>
  <c r="G539" i="9"/>
  <c r="H539" i="9"/>
  <c r="D540" i="9"/>
  <c r="E540" i="9"/>
  <c r="H540" i="9"/>
  <c r="D541" i="9"/>
  <c r="E541" i="9"/>
  <c r="H541" i="9"/>
  <c r="D542" i="9"/>
  <c r="E542" i="9"/>
  <c r="H542" i="9"/>
  <c r="D543" i="9"/>
  <c r="E543" i="9"/>
  <c r="G543" i="9" s="1"/>
  <c r="H543" i="9"/>
  <c r="D544" i="9"/>
  <c r="E544" i="9"/>
  <c r="J544" i="9" s="1"/>
  <c r="H544" i="9"/>
  <c r="D545" i="9"/>
  <c r="E545" i="9"/>
  <c r="J545" i="9" s="1"/>
  <c r="H545" i="9"/>
  <c r="D546" i="9"/>
  <c r="E546" i="9"/>
  <c r="H546" i="9"/>
  <c r="G220" i="4" s="1"/>
  <c r="D547" i="9"/>
  <c r="E547" i="9"/>
  <c r="H547" i="9"/>
  <c r="D548" i="9"/>
  <c r="E548" i="9"/>
  <c r="J548" i="9" s="1"/>
  <c r="H548" i="9"/>
  <c r="D549" i="9"/>
  <c r="E549" i="9"/>
  <c r="J549" i="9" s="1"/>
  <c r="H549" i="9"/>
  <c r="D550" i="9"/>
  <c r="E550" i="9"/>
  <c r="H550" i="9"/>
  <c r="D551" i="9"/>
  <c r="E551" i="9"/>
  <c r="H551" i="9"/>
  <c r="D552" i="9"/>
  <c r="E552" i="9"/>
  <c r="J552" i="9" s="1"/>
  <c r="H552" i="9"/>
  <c r="D553" i="9"/>
  <c r="E553" i="9"/>
  <c r="H553" i="9"/>
  <c r="D554" i="9"/>
  <c r="E554" i="9"/>
  <c r="J554" i="9" s="1"/>
  <c r="H554" i="9"/>
  <c r="D555" i="9"/>
  <c r="E555" i="9"/>
  <c r="J555" i="9" s="1"/>
  <c r="H555" i="9"/>
  <c r="D556" i="9"/>
  <c r="E556" i="9"/>
  <c r="H556" i="9"/>
  <c r="D557" i="9"/>
  <c r="E557" i="9"/>
  <c r="G557" i="9" s="1"/>
  <c r="H557" i="9"/>
  <c r="J557" i="9"/>
  <c r="D558" i="9"/>
  <c r="E558" i="9"/>
  <c r="H558" i="9"/>
  <c r="D559" i="9"/>
  <c r="E559" i="9"/>
  <c r="J559" i="9" s="1"/>
  <c r="G559" i="9"/>
  <c r="H559" i="9"/>
  <c r="D560" i="9"/>
  <c r="E560" i="9"/>
  <c r="G560" i="9" s="1"/>
  <c r="H560" i="9"/>
  <c r="D561" i="9"/>
  <c r="E561" i="9"/>
  <c r="G561" i="9" s="1"/>
  <c r="H561" i="9"/>
  <c r="D562" i="9"/>
  <c r="E562" i="9"/>
  <c r="G562" i="9" s="1"/>
  <c r="H562" i="9"/>
  <c r="D563" i="9"/>
  <c r="E563" i="9"/>
  <c r="H563" i="9"/>
  <c r="D564" i="9"/>
  <c r="E564" i="9"/>
  <c r="J564" i="9" s="1"/>
  <c r="H564" i="9"/>
  <c r="D565" i="9"/>
  <c r="E565" i="9"/>
  <c r="J565" i="9" s="1"/>
  <c r="H565" i="9"/>
  <c r="D566" i="9"/>
  <c r="E566" i="9"/>
  <c r="G566" i="9" s="1"/>
  <c r="H566" i="9"/>
  <c r="D567" i="9"/>
  <c r="E567" i="9"/>
  <c r="G567" i="9" s="1"/>
  <c r="H567" i="9"/>
  <c r="D568" i="9"/>
  <c r="E568" i="9"/>
  <c r="J568" i="9" s="1"/>
  <c r="H568" i="9"/>
  <c r="D569" i="9"/>
  <c r="E569" i="9"/>
  <c r="H569" i="9"/>
  <c r="D570" i="9"/>
  <c r="E570" i="9"/>
  <c r="G570" i="9" s="1"/>
  <c r="H570" i="9"/>
  <c r="D571" i="9"/>
  <c r="E571" i="9"/>
  <c r="J571" i="9" s="1"/>
  <c r="G571" i="9"/>
  <c r="H571" i="9"/>
  <c r="D572" i="9"/>
  <c r="E572" i="9"/>
  <c r="H572" i="9"/>
  <c r="D573" i="9"/>
  <c r="E573" i="9"/>
  <c r="H573" i="9"/>
  <c r="D574" i="9"/>
  <c r="E574" i="9"/>
  <c r="H574" i="9"/>
  <c r="D575" i="9"/>
  <c r="E575" i="9"/>
  <c r="G575" i="9" s="1"/>
  <c r="H575" i="9"/>
  <c r="D576" i="9"/>
  <c r="E576" i="9"/>
  <c r="J576" i="9" s="1"/>
  <c r="G576" i="9"/>
  <c r="H576" i="9"/>
  <c r="D577" i="9"/>
  <c r="E577" i="9"/>
  <c r="G577" i="9" s="1"/>
  <c r="H577" i="9"/>
  <c r="D578" i="9"/>
  <c r="E578" i="9"/>
  <c r="J578" i="9" s="1"/>
  <c r="H578" i="9"/>
  <c r="D579" i="9"/>
  <c r="E579" i="9"/>
  <c r="G579" i="9" s="1"/>
  <c r="H579" i="9"/>
  <c r="D580" i="9"/>
  <c r="E580" i="9"/>
  <c r="H580" i="9"/>
  <c r="D581" i="9"/>
  <c r="E581" i="9"/>
  <c r="G581" i="9" s="1"/>
  <c r="H581" i="9"/>
  <c r="D582" i="9"/>
  <c r="E582" i="9"/>
  <c r="J582" i="9" s="1"/>
  <c r="H582" i="9"/>
  <c r="D583" i="9"/>
  <c r="E583" i="9"/>
  <c r="H583" i="9"/>
  <c r="D584" i="9"/>
  <c r="E584" i="9"/>
  <c r="H584" i="9"/>
  <c r="D585" i="9"/>
  <c r="E585" i="9"/>
  <c r="H585" i="9"/>
  <c r="D586" i="9"/>
  <c r="E586" i="9"/>
  <c r="H586" i="9"/>
  <c r="D587" i="9"/>
  <c r="E587" i="9"/>
  <c r="H587" i="9"/>
  <c r="D588" i="9"/>
  <c r="E588" i="9"/>
  <c r="H588" i="9"/>
  <c r="D589" i="9"/>
  <c r="E589" i="9"/>
  <c r="J589" i="9" s="1"/>
  <c r="H589" i="9"/>
  <c r="D590" i="9"/>
  <c r="E590" i="9"/>
  <c r="G590" i="9" s="1"/>
  <c r="H590" i="9"/>
  <c r="J590" i="9"/>
  <c r="D591" i="9"/>
  <c r="E591" i="9"/>
  <c r="J591" i="9" s="1"/>
  <c r="H591" i="9"/>
  <c r="D592" i="9"/>
  <c r="E592" i="9"/>
  <c r="H592" i="9"/>
  <c r="D593" i="9"/>
  <c r="E593" i="9"/>
  <c r="H593" i="9"/>
  <c r="D594" i="9"/>
  <c r="E594" i="9"/>
  <c r="H594" i="9"/>
  <c r="D595" i="9"/>
  <c r="E595" i="9"/>
  <c r="G595" i="9" s="1"/>
  <c r="H595" i="9"/>
  <c r="D596" i="9"/>
  <c r="E596" i="9"/>
  <c r="H596" i="9"/>
  <c r="D597" i="9"/>
  <c r="E597" i="9"/>
  <c r="G597" i="9" s="1"/>
  <c r="H597" i="9"/>
  <c r="D598" i="9"/>
  <c r="E598" i="9"/>
  <c r="G598" i="9" s="1"/>
  <c r="H598" i="9"/>
  <c r="D599" i="9"/>
  <c r="E599" i="9"/>
  <c r="H599" i="9"/>
  <c r="D600" i="9"/>
  <c r="E600" i="9"/>
  <c r="J600" i="9" s="1"/>
  <c r="G600" i="9"/>
  <c r="H600" i="9"/>
  <c r="D601" i="9"/>
  <c r="E601" i="9"/>
  <c r="G601" i="9" s="1"/>
  <c r="H601" i="9"/>
  <c r="D602" i="9"/>
  <c r="E602" i="9"/>
  <c r="J602" i="9" s="1"/>
  <c r="G602" i="9"/>
  <c r="H602" i="9"/>
  <c r="D603" i="9"/>
  <c r="E603" i="9"/>
  <c r="H603" i="9"/>
  <c r="D604" i="9"/>
  <c r="E604" i="9"/>
  <c r="H604" i="9"/>
  <c r="D605" i="9"/>
  <c r="E605" i="9"/>
  <c r="J605" i="9" s="1"/>
  <c r="H605" i="9"/>
  <c r="D606" i="9"/>
  <c r="E606" i="9"/>
  <c r="H606" i="9"/>
  <c r="D607" i="9"/>
  <c r="E607" i="9"/>
  <c r="J607" i="9" s="1"/>
  <c r="G607" i="9"/>
  <c r="H607" i="9"/>
  <c r="D608" i="9"/>
  <c r="E608" i="9"/>
  <c r="G608" i="9" s="1"/>
  <c r="H608" i="9"/>
  <c r="D609" i="9"/>
  <c r="E609" i="9"/>
  <c r="G609" i="9" s="1"/>
  <c r="H609" i="9"/>
  <c r="D610" i="9"/>
  <c r="E610" i="9"/>
  <c r="H610" i="9"/>
  <c r="D611" i="9"/>
  <c r="E611" i="9"/>
  <c r="H611" i="9"/>
  <c r="D612" i="9"/>
  <c r="E612" i="9"/>
  <c r="J612" i="9" s="1"/>
  <c r="H612" i="9"/>
  <c r="D613" i="9"/>
  <c r="E613" i="9"/>
  <c r="H613" i="9"/>
  <c r="D614" i="9"/>
  <c r="E614" i="9"/>
  <c r="H614" i="9"/>
  <c r="D615" i="9"/>
  <c r="E615" i="9"/>
  <c r="G615" i="9" s="1"/>
  <c r="H615" i="9"/>
  <c r="J615" i="9"/>
  <c r="D616" i="9"/>
  <c r="E616" i="9"/>
  <c r="J616" i="9" s="1"/>
  <c r="H616" i="9"/>
  <c r="D617" i="9"/>
  <c r="E617" i="9"/>
  <c r="H617" i="9"/>
  <c r="D618" i="9"/>
  <c r="E618" i="9"/>
  <c r="G618" i="9" s="1"/>
  <c r="AM73" i="4" s="1"/>
  <c r="H618" i="9"/>
  <c r="G73" i="4" s="1"/>
  <c r="D619" i="9"/>
  <c r="E619" i="9"/>
  <c r="H619" i="9"/>
  <c r="D620" i="9"/>
  <c r="E620" i="9"/>
  <c r="J620" i="9" s="1"/>
  <c r="H620" i="9"/>
  <c r="D621" i="9"/>
  <c r="E621" i="9"/>
  <c r="J621" i="9" s="1"/>
  <c r="AO79" i="4" s="1"/>
  <c r="H621" i="9"/>
  <c r="G79" i="4" s="1"/>
  <c r="D622" i="9"/>
  <c r="E622" i="9"/>
  <c r="G622" i="9" s="1"/>
  <c r="H622" i="9"/>
  <c r="J622" i="9"/>
  <c r="D623" i="9"/>
  <c r="E623" i="9"/>
  <c r="G623" i="9" s="1"/>
  <c r="H623" i="9"/>
  <c r="D624" i="9"/>
  <c r="E624" i="9"/>
  <c r="J624" i="9" s="1"/>
  <c r="H624" i="9"/>
  <c r="D625" i="9"/>
  <c r="E625" i="9"/>
  <c r="J625" i="9" s="1"/>
  <c r="H625" i="9"/>
  <c r="D626" i="9"/>
  <c r="E626" i="9"/>
  <c r="H626" i="9"/>
  <c r="D627" i="9"/>
  <c r="E627" i="9"/>
  <c r="J627" i="9" s="1"/>
  <c r="H627" i="9"/>
  <c r="D628" i="9"/>
  <c r="E628" i="9"/>
  <c r="H628" i="9"/>
  <c r="D629" i="9"/>
  <c r="E629" i="9"/>
  <c r="H629" i="9"/>
  <c r="D630" i="9"/>
  <c r="E630" i="9"/>
  <c r="J630" i="9" s="1"/>
  <c r="H630" i="9"/>
  <c r="D631" i="9"/>
  <c r="E631" i="9"/>
  <c r="J631" i="9" s="1"/>
  <c r="H631" i="9"/>
  <c r="D632" i="9"/>
  <c r="E632" i="9"/>
  <c r="H632" i="9"/>
  <c r="D633" i="9"/>
  <c r="E633" i="9"/>
  <c r="H633" i="9"/>
  <c r="D634" i="9"/>
  <c r="E634" i="9"/>
  <c r="H634" i="9"/>
  <c r="D635" i="9"/>
  <c r="E635" i="9"/>
  <c r="J635" i="9" s="1"/>
  <c r="H635" i="9"/>
  <c r="D636" i="9"/>
  <c r="E636" i="9"/>
  <c r="H636" i="9"/>
  <c r="D637" i="9"/>
  <c r="E637" i="9"/>
  <c r="J637" i="9" s="1"/>
  <c r="H637" i="9"/>
  <c r="D638" i="9"/>
  <c r="E638" i="9"/>
  <c r="H638" i="9"/>
  <c r="D639" i="9"/>
  <c r="E639" i="9"/>
  <c r="H639" i="9"/>
  <c r="D640" i="9"/>
  <c r="E640" i="9"/>
  <c r="J640" i="9" s="1"/>
  <c r="H640" i="9"/>
  <c r="D641" i="9"/>
  <c r="E641" i="9"/>
  <c r="H641" i="9"/>
  <c r="D642" i="9"/>
  <c r="E642" i="9"/>
  <c r="G642" i="9" s="1"/>
  <c r="H642" i="9"/>
  <c r="D643" i="9"/>
  <c r="E643" i="9"/>
  <c r="J643" i="9" s="1"/>
  <c r="G643" i="9"/>
  <c r="H643" i="9"/>
  <c r="D644" i="9"/>
  <c r="E644" i="9"/>
  <c r="H644" i="9"/>
  <c r="D645" i="9"/>
  <c r="E645" i="9"/>
  <c r="H645" i="9"/>
  <c r="D646" i="9"/>
  <c r="E646" i="9"/>
  <c r="H646" i="9"/>
  <c r="D647" i="9"/>
  <c r="E647" i="9"/>
  <c r="G647" i="9" s="1"/>
  <c r="H647" i="9"/>
  <c r="D648" i="9"/>
  <c r="E648" i="9"/>
  <c r="J648" i="9" s="1"/>
  <c r="H648" i="9"/>
  <c r="D649" i="9"/>
  <c r="E649" i="9"/>
  <c r="H649" i="9"/>
  <c r="D650" i="9"/>
  <c r="E650" i="9"/>
  <c r="J650" i="9" s="1"/>
  <c r="H650" i="9"/>
  <c r="D651" i="9"/>
  <c r="E651" i="9"/>
  <c r="G651" i="9" s="1"/>
  <c r="H651" i="9"/>
  <c r="D652" i="9"/>
  <c r="E652" i="9"/>
  <c r="H652" i="9"/>
  <c r="D653" i="9"/>
  <c r="E653" i="9"/>
  <c r="J653" i="9" s="1"/>
  <c r="G653" i="9"/>
  <c r="H653" i="9"/>
  <c r="D654" i="9"/>
  <c r="E654" i="9"/>
  <c r="J654" i="9" s="1"/>
  <c r="G654" i="9"/>
  <c r="H654" i="9"/>
  <c r="D655" i="9"/>
  <c r="E655" i="9"/>
  <c r="H655" i="9"/>
  <c r="D656" i="9"/>
  <c r="E656" i="9"/>
  <c r="H656" i="9"/>
  <c r="D657" i="9"/>
  <c r="E657" i="9"/>
  <c r="G657" i="9" s="1"/>
  <c r="H657" i="9"/>
  <c r="J657" i="9"/>
  <c r="D658" i="9"/>
  <c r="E658" i="9"/>
  <c r="H658" i="9"/>
  <c r="D659" i="9"/>
  <c r="E659" i="9"/>
  <c r="J659" i="9" s="1"/>
  <c r="H659" i="9"/>
  <c r="D660" i="9"/>
  <c r="E660" i="9"/>
  <c r="H660" i="9"/>
  <c r="D661" i="9"/>
  <c r="E661" i="9"/>
  <c r="H661" i="9"/>
  <c r="D662" i="9"/>
  <c r="E662" i="9"/>
  <c r="G662" i="9" s="1"/>
  <c r="H662" i="9"/>
  <c r="D663" i="9"/>
  <c r="E663" i="9"/>
  <c r="J663" i="9" s="1"/>
  <c r="H663" i="9"/>
  <c r="D664" i="9"/>
  <c r="E664" i="9"/>
  <c r="J664" i="9" s="1"/>
  <c r="H664" i="9"/>
  <c r="D665" i="9"/>
  <c r="E665" i="9"/>
  <c r="H665" i="9"/>
  <c r="D666" i="9"/>
  <c r="E666" i="9"/>
  <c r="H666" i="9"/>
  <c r="D667" i="9"/>
  <c r="E667" i="9"/>
  <c r="G667" i="9" s="1"/>
  <c r="H667" i="9"/>
  <c r="D668" i="9"/>
  <c r="E668" i="9"/>
  <c r="H668" i="9"/>
  <c r="D669" i="9"/>
  <c r="E669" i="9"/>
  <c r="J669" i="9" s="1"/>
  <c r="H669" i="9"/>
  <c r="D670" i="9"/>
  <c r="E670" i="9"/>
  <c r="G670" i="9" s="1"/>
  <c r="H670" i="9"/>
  <c r="D671" i="9"/>
  <c r="E671" i="9"/>
  <c r="H671" i="9"/>
  <c r="D672" i="9"/>
  <c r="E672" i="9"/>
  <c r="H672" i="9"/>
  <c r="D673" i="9"/>
  <c r="E673" i="9"/>
  <c r="G673" i="9"/>
  <c r="H673" i="9"/>
  <c r="J673" i="9"/>
  <c r="D674" i="9"/>
  <c r="E674" i="9"/>
  <c r="J674" i="9" s="1"/>
  <c r="G674" i="9"/>
  <c r="H674" i="9"/>
  <c r="D675" i="9"/>
  <c r="E675" i="9"/>
  <c r="J675" i="9" s="1"/>
  <c r="G675" i="9"/>
  <c r="H675" i="9"/>
  <c r="D676" i="9"/>
  <c r="E676" i="9"/>
  <c r="H676" i="9"/>
  <c r="D677" i="9"/>
  <c r="E677" i="9"/>
  <c r="H677" i="9"/>
  <c r="D678" i="9"/>
  <c r="E678" i="9"/>
  <c r="H678" i="9"/>
  <c r="D679" i="9"/>
  <c r="E679" i="9"/>
  <c r="H679" i="9"/>
  <c r="D680" i="9"/>
  <c r="E680" i="9"/>
  <c r="G680" i="9" s="1"/>
  <c r="H680" i="9"/>
  <c r="D681" i="9"/>
  <c r="E681" i="9"/>
  <c r="G681" i="9" s="1"/>
  <c r="H681" i="9"/>
  <c r="D682" i="9"/>
  <c r="E682" i="9"/>
  <c r="H682" i="9"/>
  <c r="D683" i="9"/>
  <c r="E683" i="9"/>
  <c r="J683" i="9" s="1"/>
  <c r="H683" i="9"/>
  <c r="D684" i="9"/>
  <c r="E684" i="9"/>
  <c r="H684" i="9"/>
  <c r="D685" i="9"/>
  <c r="E685" i="9"/>
  <c r="H685" i="9"/>
  <c r="D686" i="9"/>
  <c r="E686" i="9"/>
  <c r="H686" i="9"/>
  <c r="D687" i="9"/>
  <c r="E687" i="9"/>
  <c r="J687" i="9" s="1"/>
  <c r="H687" i="9"/>
  <c r="D688" i="9"/>
  <c r="E688" i="9"/>
  <c r="J688" i="9" s="1"/>
  <c r="H688" i="9"/>
  <c r="D689" i="9"/>
  <c r="E689" i="9"/>
  <c r="J689" i="9" s="1"/>
  <c r="H689" i="9"/>
  <c r="D690" i="9"/>
  <c r="E690" i="9"/>
  <c r="H690" i="9"/>
  <c r="D691" i="9"/>
  <c r="E691" i="9"/>
  <c r="H691" i="9"/>
  <c r="D692" i="9"/>
  <c r="E692" i="9"/>
  <c r="J692" i="9" s="1"/>
  <c r="H692" i="9"/>
  <c r="D693" i="9"/>
  <c r="E693" i="9"/>
  <c r="J693" i="9" s="1"/>
  <c r="H693" i="9"/>
  <c r="D694" i="9"/>
  <c r="E694" i="9"/>
  <c r="G694" i="9" s="1"/>
  <c r="H694" i="9"/>
  <c r="D695" i="9"/>
  <c r="E695" i="9"/>
  <c r="G695" i="9" s="1"/>
  <c r="H695" i="9"/>
  <c r="D696" i="9"/>
  <c r="E696" i="9"/>
  <c r="J696" i="9" s="1"/>
  <c r="H696" i="9"/>
  <c r="D697" i="9"/>
  <c r="E697" i="9"/>
  <c r="H697" i="9"/>
  <c r="D698" i="9"/>
  <c r="E698" i="9"/>
  <c r="J698" i="9" s="1"/>
  <c r="H698" i="9"/>
  <c r="D699" i="9"/>
  <c r="E699" i="9"/>
  <c r="G699" i="9" s="1"/>
  <c r="H699" i="9"/>
  <c r="D700" i="9"/>
  <c r="E700" i="9"/>
  <c r="H700" i="9"/>
  <c r="D701" i="9"/>
  <c r="E701" i="9"/>
  <c r="H701" i="9"/>
  <c r="D702" i="9"/>
  <c r="E702" i="9"/>
  <c r="H702" i="9"/>
  <c r="D703" i="9"/>
  <c r="E703" i="9"/>
  <c r="J703" i="9" s="1"/>
  <c r="H703" i="9"/>
  <c r="D704" i="9"/>
  <c r="E704" i="9"/>
  <c r="G704" i="9" s="1"/>
  <c r="H704" i="9"/>
  <c r="D705" i="9"/>
  <c r="E705" i="9"/>
  <c r="J705" i="9" s="1"/>
  <c r="G705" i="9"/>
  <c r="H705" i="9"/>
  <c r="D706" i="9"/>
  <c r="E706" i="9"/>
  <c r="H706" i="9"/>
  <c r="D707" i="9"/>
  <c r="E707" i="9"/>
  <c r="J707" i="9" s="1"/>
  <c r="G707" i="9"/>
  <c r="H707" i="9"/>
  <c r="D708" i="9"/>
  <c r="E708" i="9"/>
  <c r="H708" i="9"/>
  <c r="D709" i="9"/>
  <c r="E709" i="9"/>
  <c r="G709" i="9" s="1"/>
  <c r="H709" i="9"/>
  <c r="D710" i="9"/>
  <c r="E710" i="9"/>
  <c r="G710" i="9" s="1"/>
  <c r="H710" i="9"/>
  <c r="D711" i="9"/>
  <c r="E711" i="9"/>
  <c r="J711" i="9" s="1"/>
  <c r="H711" i="9"/>
  <c r="D712" i="9"/>
  <c r="E712" i="9"/>
  <c r="J712" i="9" s="1"/>
  <c r="H712" i="9"/>
  <c r="D713" i="9"/>
  <c r="E713" i="9"/>
  <c r="H713" i="9"/>
  <c r="D714" i="9"/>
  <c r="E714" i="9"/>
  <c r="H714" i="9"/>
  <c r="D715" i="9"/>
  <c r="E715" i="9"/>
  <c r="G715" i="9" s="1"/>
  <c r="H715" i="9"/>
  <c r="J715" i="9"/>
  <c r="D716" i="9"/>
  <c r="E716" i="9"/>
  <c r="J716" i="9" s="1"/>
  <c r="H716" i="9"/>
  <c r="D717" i="9"/>
  <c r="E717" i="9"/>
  <c r="J717" i="9" s="1"/>
  <c r="H717" i="9"/>
  <c r="D718" i="9"/>
  <c r="E718" i="9"/>
  <c r="H718" i="9"/>
  <c r="D719" i="9"/>
  <c r="E719" i="9"/>
  <c r="G719" i="9" s="1"/>
  <c r="H719" i="9"/>
  <c r="D720" i="9"/>
  <c r="E720" i="9"/>
  <c r="H720" i="9"/>
  <c r="D721" i="9"/>
  <c r="E721" i="9"/>
  <c r="G721" i="9" s="1"/>
  <c r="H721" i="9"/>
  <c r="D722" i="9"/>
  <c r="E722" i="9"/>
  <c r="H722" i="9"/>
  <c r="D723" i="9"/>
  <c r="E723" i="9"/>
  <c r="G723" i="9" s="1"/>
  <c r="H723" i="9"/>
  <c r="J723" i="9"/>
  <c r="D724" i="9"/>
  <c r="E724" i="9"/>
  <c r="G724" i="9" s="1"/>
  <c r="H724" i="9"/>
  <c r="D725" i="9"/>
  <c r="E725" i="9"/>
  <c r="G725" i="9" s="1"/>
  <c r="H725" i="9"/>
  <c r="J725" i="9"/>
  <c r="D726" i="9"/>
  <c r="E726" i="9"/>
  <c r="J726" i="9" s="1"/>
  <c r="G726" i="9"/>
  <c r="H726" i="9"/>
  <c r="D727" i="9"/>
  <c r="E727" i="9"/>
  <c r="H727" i="9"/>
  <c r="D728" i="9"/>
  <c r="E728" i="9"/>
  <c r="H728" i="9"/>
  <c r="D729" i="9"/>
  <c r="E729" i="9"/>
  <c r="H729" i="9"/>
  <c r="D730" i="9"/>
  <c r="E730" i="9"/>
  <c r="G730" i="9" s="1"/>
  <c r="H730" i="9"/>
  <c r="D731" i="9"/>
  <c r="E731" i="9"/>
  <c r="H731" i="9"/>
  <c r="D732" i="9"/>
  <c r="E732" i="9"/>
  <c r="J732" i="9" s="1"/>
  <c r="H732" i="9"/>
  <c r="D733" i="9"/>
  <c r="E733" i="9"/>
  <c r="H733" i="9"/>
  <c r="D734" i="9"/>
  <c r="E734" i="9"/>
  <c r="G734" i="9" s="1"/>
  <c r="H734" i="9"/>
  <c r="D735" i="9"/>
  <c r="E735" i="9"/>
  <c r="J735" i="9" s="1"/>
  <c r="G735" i="9"/>
  <c r="H735" i="9"/>
  <c r="D736" i="9"/>
  <c r="E736" i="9"/>
  <c r="H736" i="9"/>
  <c r="D737" i="9"/>
  <c r="E737" i="9"/>
  <c r="J737" i="9" s="1"/>
  <c r="H737" i="9"/>
  <c r="D738" i="9"/>
  <c r="E738" i="9"/>
  <c r="H738" i="9"/>
  <c r="D739" i="9"/>
  <c r="E739" i="9"/>
  <c r="J739" i="9" s="1"/>
  <c r="G739" i="9"/>
  <c r="H739" i="9"/>
  <c r="D740" i="9"/>
  <c r="E740" i="9"/>
  <c r="J740" i="9" s="1"/>
  <c r="H740" i="9"/>
  <c r="D741" i="9"/>
  <c r="E741" i="9"/>
  <c r="H741" i="9"/>
  <c r="D742" i="9"/>
  <c r="E742" i="9"/>
  <c r="H742" i="9"/>
  <c r="D743" i="9"/>
  <c r="E743" i="9"/>
  <c r="H743" i="9"/>
  <c r="D744" i="9"/>
  <c r="E744" i="9"/>
  <c r="H744" i="9"/>
  <c r="D745" i="9"/>
  <c r="E745" i="9"/>
  <c r="G745" i="9"/>
  <c r="H745" i="9"/>
  <c r="J745" i="9"/>
  <c r="D746" i="9"/>
  <c r="E746" i="9"/>
  <c r="J746" i="9" s="1"/>
  <c r="H746" i="9"/>
  <c r="D747" i="9"/>
  <c r="E747" i="9"/>
  <c r="J747" i="9" s="1"/>
  <c r="G747" i="9"/>
  <c r="H747" i="9"/>
  <c r="D748" i="9"/>
  <c r="E748" i="9"/>
  <c r="H748" i="9"/>
  <c r="D749" i="9"/>
  <c r="E749" i="9"/>
  <c r="J749" i="9" s="1"/>
  <c r="H749" i="9"/>
  <c r="D750" i="9"/>
  <c r="E750" i="9"/>
  <c r="H750" i="9"/>
  <c r="D751" i="9"/>
  <c r="E751" i="9"/>
  <c r="G751" i="9" s="1"/>
  <c r="H751" i="9"/>
  <c r="D752" i="9"/>
  <c r="E752" i="9"/>
  <c r="G752" i="9" s="1"/>
  <c r="H752" i="9"/>
  <c r="J752" i="9"/>
  <c r="D753" i="9"/>
  <c r="E753" i="9"/>
  <c r="H753" i="9"/>
  <c r="D754" i="9"/>
  <c r="E754" i="9"/>
  <c r="H754" i="9"/>
  <c r="D755" i="9"/>
  <c r="E755" i="9"/>
  <c r="J755" i="9" s="1"/>
  <c r="H755" i="9"/>
  <c r="D756" i="9"/>
  <c r="E756" i="9"/>
  <c r="J756" i="9" s="1"/>
  <c r="H756" i="9"/>
  <c r="D757" i="9"/>
  <c r="E757" i="9"/>
  <c r="H757" i="9"/>
  <c r="D758" i="9"/>
  <c r="E758" i="9"/>
  <c r="H758" i="9"/>
  <c r="D759" i="9"/>
  <c r="E759" i="9"/>
  <c r="G759" i="9" s="1"/>
  <c r="H759" i="9"/>
  <c r="J759" i="9"/>
  <c r="D760" i="9"/>
  <c r="E760" i="9"/>
  <c r="H760" i="9"/>
  <c r="D761" i="9"/>
  <c r="E761" i="9"/>
  <c r="J761" i="9" s="1"/>
  <c r="G761" i="9"/>
  <c r="H761" i="9"/>
  <c r="D762" i="9"/>
  <c r="E762" i="9"/>
  <c r="H762" i="9"/>
  <c r="D763" i="9"/>
  <c r="E763" i="9"/>
  <c r="H763" i="9"/>
  <c r="D764" i="9"/>
  <c r="E764" i="9"/>
  <c r="H764" i="9"/>
  <c r="D765" i="9"/>
  <c r="E765" i="9"/>
  <c r="J765" i="9" s="1"/>
  <c r="H765" i="9"/>
  <c r="D766" i="9"/>
  <c r="E766" i="9"/>
  <c r="H766" i="9"/>
  <c r="D767" i="9"/>
  <c r="E767" i="9"/>
  <c r="G767" i="9" s="1"/>
  <c r="H767" i="9"/>
  <c r="D768" i="9"/>
  <c r="E768" i="9"/>
  <c r="J768" i="9" s="1"/>
  <c r="H768" i="9"/>
  <c r="D769" i="9"/>
  <c r="E769" i="9"/>
  <c r="J769" i="9" s="1"/>
  <c r="H769" i="9"/>
  <c r="D770" i="9"/>
  <c r="E770" i="9"/>
  <c r="J770" i="9" s="1"/>
  <c r="H770" i="9"/>
  <c r="D771" i="9"/>
  <c r="E771" i="9"/>
  <c r="J771" i="9" s="1"/>
  <c r="G771" i="9"/>
  <c r="H771" i="9"/>
  <c r="D772" i="9"/>
  <c r="E772" i="9"/>
  <c r="G772" i="9" s="1"/>
  <c r="H772" i="9"/>
  <c r="D773" i="9"/>
  <c r="E773" i="9"/>
  <c r="G773" i="9" s="1"/>
  <c r="H773" i="9"/>
  <c r="J773" i="9"/>
  <c r="D774" i="9"/>
  <c r="E774" i="9"/>
  <c r="H774" i="9"/>
  <c r="D775" i="9"/>
  <c r="E775" i="9"/>
  <c r="J775" i="9" s="1"/>
  <c r="H775" i="9"/>
  <c r="D776" i="9"/>
  <c r="E776" i="9"/>
  <c r="H776" i="9"/>
  <c r="D777" i="9"/>
  <c r="E777" i="9"/>
  <c r="G777" i="9" s="1"/>
  <c r="H777" i="9"/>
  <c r="J777" i="9"/>
  <c r="D778" i="9"/>
  <c r="E778" i="9"/>
  <c r="G778" i="9" s="1"/>
  <c r="H778" i="9"/>
  <c r="J778" i="9"/>
  <c r="D779" i="9"/>
  <c r="E779" i="9"/>
  <c r="J779" i="9" s="1"/>
  <c r="H779" i="9"/>
  <c r="D780" i="9"/>
  <c r="E780" i="9"/>
  <c r="J780" i="9" s="1"/>
  <c r="H780" i="9"/>
  <c r="D781" i="9"/>
  <c r="E781" i="9"/>
  <c r="G781" i="9" s="1"/>
  <c r="H781" i="9"/>
  <c r="D782" i="9"/>
  <c r="E782" i="9"/>
  <c r="G782" i="9" s="1"/>
  <c r="H782" i="9"/>
  <c r="D783" i="9"/>
  <c r="E783" i="9"/>
  <c r="G783" i="9" s="1"/>
  <c r="H783" i="9"/>
  <c r="D784" i="9"/>
  <c r="E784" i="9"/>
  <c r="H784" i="9"/>
  <c r="D785" i="9"/>
  <c r="E785" i="9"/>
  <c r="J785" i="9" s="1"/>
  <c r="H785" i="9"/>
  <c r="D786" i="9"/>
  <c r="E786" i="9"/>
  <c r="H786" i="9"/>
  <c r="D787" i="9"/>
  <c r="E787" i="9"/>
  <c r="G787" i="9" s="1"/>
  <c r="H787" i="9"/>
  <c r="D788" i="9"/>
  <c r="E788" i="9"/>
  <c r="H788" i="9"/>
  <c r="D789" i="9"/>
  <c r="E789" i="9"/>
  <c r="J789" i="9" s="1"/>
  <c r="H789" i="9"/>
  <c r="D790" i="9"/>
  <c r="E790" i="9"/>
  <c r="G790" i="9" s="1"/>
  <c r="H790" i="9"/>
  <c r="D791" i="9"/>
  <c r="E791" i="9"/>
  <c r="H791" i="9"/>
  <c r="D792" i="9"/>
  <c r="E792" i="9"/>
  <c r="J792" i="9" s="1"/>
  <c r="H792" i="9"/>
  <c r="D793" i="9"/>
  <c r="E793" i="9"/>
  <c r="G793" i="9" s="1"/>
  <c r="H793" i="9"/>
  <c r="D794" i="9"/>
  <c r="E794" i="9"/>
  <c r="H794" i="9"/>
  <c r="D795" i="9"/>
  <c r="E795" i="9"/>
  <c r="G795" i="9" s="1"/>
  <c r="H795" i="9"/>
  <c r="D796" i="9"/>
  <c r="E796" i="9"/>
  <c r="J796" i="9" s="1"/>
  <c r="H796" i="9"/>
  <c r="D797" i="9"/>
  <c r="E797" i="9"/>
  <c r="H797" i="9"/>
  <c r="D798" i="9"/>
  <c r="E798" i="9"/>
  <c r="G798" i="9" s="1"/>
  <c r="H798" i="9"/>
  <c r="J798" i="9"/>
  <c r="D799" i="9"/>
  <c r="E799" i="9"/>
  <c r="H799" i="9"/>
  <c r="D800" i="9"/>
  <c r="E800" i="9"/>
  <c r="J800" i="9" s="1"/>
  <c r="H800" i="9"/>
  <c r="D801" i="9"/>
  <c r="E801" i="9"/>
  <c r="H801" i="9"/>
  <c r="D802" i="9"/>
  <c r="E802" i="9"/>
  <c r="H802" i="9"/>
  <c r="D803" i="9"/>
  <c r="E803" i="9"/>
  <c r="H803" i="9"/>
  <c r="D804" i="9"/>
  <c r="E804" i="9"/>
  <c r="G804" i="9" s="1"/>
  <c r="H804" i="9"/>
  <c r="J804" i="9"/>
  <c r="D805" i="9"/>
  <c r="E805" i="9"/>
  <c r="H805" i="9"/>
  <c r="D806" i="9"/>
  <c r="E806" i="9"/>
  <c r="H806" i="9"/>
  <c r="D807" i="9"/>
  <c r="E807" i="9"/>
  <c r="G807" i="9" s="1"/>
  <c r="H807" i="9"/>
  <c r="D808" i="9"/>
  <c r="E808" i="9"/>
  <c r="J808" i="9" s="1"/>
  <c r="H808" i="9"/>
  <c r="D809" i="9"/>
  <c r="E809" i="9"/>
  <c r="J809" i="9" s="1"/>
  <c r="H809" i="9"/>
  <c r="D810" i="9"/>
  <c r="E810" i="9"/>
  <c r="H810" i="9"/>
  <c r="D811" i="9"/>
  <c r="E811" i="9"/>
  <c r="G811" i="9" s="1"/>
  <c r="H811" i="9"/>
  <c r="D812" i="9"/>
  <c r="E812" i="9"/>
  <c r="H812" i="9"/>
  <c r="D813" i="9"/>
  <c r="E813" i="9"/>
  <c r="G813" i="9" s="1"/>
  <c r="H813" i="9"/>
  <c r="D814" i="9"/>
  <c r="E814" i="9"/>
  <c r="H814" i="9"/>
  <c r="D815" i="9"/>
  <c r="E815" i="9"/>
  <c r="J815" i="9" s="1"/>
  <c r="H815" i="9"/>
  <c r="D816" i="9"/>
  <c r="E816" i="9"/>
  <c r="G816" i="9" s="1"/>
  <c r="H816" i="9"/>
  <c r="D817" i="9"/>
  <c r="E817" i="9"/>
  <c r="G817" i="9" s="1"/>
  <c r="H817" i="9"/>
  <c r="D818" i="9"/>
  <c r="E818" i="9"/>
  <c r="H818" i="9"/>
  <c r="D819" i="9"/>
  <c r="E819" i="9"/>
  <c r="G819" i="9" s="1"/>
  <c r="H819" i="9"/>
  <c r="J819" i="9"/>
  <c r="D820" i="9"/>
  <c r="E820" i="9"/>
  <c r="H820" i="9"/>
  <c r="D821" i="9"/>
  <c r="E821" i="9"/>
  <c r="J821" i="9" s="1"/>
  <c r="H821" i="9"/>
  <c r="D822" i="9"/>
  <c r="E822" i="9"/>
  <c r="G822" i="9" s="1"/>
  <c r="H822" i="9"/>
  <c r="D823" i="9"/>
  <c r="E823" i="9"/>
  <c r="G823" i="9" s="1"/>
  <c r="H823" i="9"/>
  <c r="D824" i="9"/>
  <c r="E824" i="9"/>
  <c r="J824" i="9" s="1"/>
  <c r="H824" i="9"/>
  <c r="D825" i="9"/>
  <c r="E825" i="9"/>
  <c r="G825" i="9" s="1"/>
  <c r="H825" i="9"/>
  <c r="D826" i="9"/>
  <c r="E826" i="9"/>
  <c r="H826" i="9"/>
  <c r="D827" i="9"/>
  <c r="E827" i="9"/>
  <c r="G827" i="9" s="1"/>
  <c r="H827" i="9"/>
  <c r="D828" i="9"/>
  <c r="E828" i="9"/>
  <c r="H828" i="9"/>
  <c r="D829" i="9"/>
  <c r="E829" i="9"/>
  <c r="G829" i="9" s="1"/>
  <c r="H829" i="9"/>
  <c r="D830" i="9"/>
  <c r="E830" i="9"/>
  <c r="H830" i="9"/>
  <c r="D831" i="9"/>
  <c r="E831" i="9"/>
  <c r="H831" i="9"/>
  <c r="D832" i="9"/>
  <c r="E832" i="9"/>
  <c r="J832" i="9" s="1"/>
  <c r="H832" i="9"/>
  <c r="D833" i="9"/>
  <c r="E833" i="9"/>
  <c r="J833" i="9" s="1"/>
  <c r="G833" i="9"/>
  <c r="H833" i="9"/>
  <c r="D834" i="9"/>
  <c r="E834" i="9"/>
  <c r="G834" i="9" s="1"/>
  <c r="H834" i="9"/>
  <c r="D835" i="9"/>
  <c r="E835" i="9"/>
  <c r="G835" i="9" s="1"/>
  <c r="H835" i="9"/>
  <c r="D836" i="9"/>
  <c r="E836" i="9"/>
  <c r="H836" i="9"/>
  <c r="D837" i="9"/>
  <c r="E837" i="9"/>
  <c r="H837" i="9"/>
  <c r="D838" i="9"/>
  <c r="E838" i="9"/>
  <c r="H838" i="9"/>
  <c r="D839" i="9"/>
  <c r="E839" i="9"/>
  <c r="G839" i="9" s="1"/>
  <c r="H839" i="9"/>
  <c r="D840" i="9"/>
  <c r="E840" i="9"/>
  <c r="G840" i="9" s="1"/>
  <c r="H840" i="9"/>
  <c r="D841" i="9"/>
  <c r="E841" i="9"/>
  <c r="H841" i="9"/>
  <c r="D842" i="9"/>
  <c r="E842" i="9"/>
  <c r="J842" i="9" s="1"/>
  <c r="H842" i="9"/>
  <c r="D843" i="9"/>
  <c r="E843" i="9"/>
  <c r="H843" i="9"/>
  <c r="D844" i="9"/>
  <c r="E844" i="9"/>
  <c r="G844" i="9" s="1"/>
  <c r="H844" i="9"/>
  <c r="D845" i="9"/>
  <c r="E845" i="9"/>
  <c r="G845" i="9" s="1"/>
  <c r="H845" i="9"/>
  <c r="D846" i="9"/>
  <c r="E846" i="9"/>
  <c r="G846" i="9" s="1"/>
  <c r="H846" i="9"/>
  <c r="D847" i="9"/>
  <c r="E847" i="9"/>
  <c r="G847" i="9" s="1"/>
  <c r="H847" i="9"/>
  <c r="D848" i="9"/>
  <c r="E848" i="9"/>
  <c r="H848" i="9"/>
  <c r="D849" i="9"/>
  <c r="E849" i="9"/>
  <c r="G849" i="9" s="1"/>
  <c r="H849" i="9"/>
  <c r="D850" i="9"/>
  <c r="E850" i="9"/>
  <c r="H850" i="9"/>
  <c r="D851" i="9"/>
  <c r="E851" i="9"/>
  <c r="G851" i="9" s="1"/>
  <c r="H851" i="9"/>
  <c r="D852" i="9"/>
  <c r="E852" i="9"/>
  <c r="G852" i="9" s="1"/>
  <c r="AM23" i="4" s="1"/>
  <c r="H852" i="9"/>
  <c r="G23" i="4" s="1"/>
  <c r="D853" i="9"/>
  <c r="E853" i="9"/>
  <c r="H853" i="9"/>
  <c r="D854" i="9"/>
  <c r="E854" i="9"/>
  <c r="J854" i="9" s="1"/>
  <c r="H854" i="9"/>
  <c r="D855" i="9"/>
  <c r="E855" i="9"/>
  <c r="H855" i="9"/>
  <c r="D856" i="9"/>
  <c r="E856" i="9"/>
  <c r="H856" i="9"/>
  <c r="D857" i="9"/>
  <c r="E857" i="9"/>
  <c r="J857" i="9" s="1"/>
  <c r="H857" i="9"/>
  <c r="D858" i="9"/>
  <c r="E858" i="9"/>
  <c r="G858" i="9" s="1"/>
  <c r="H858" i="9"/>
  <c r="D859" i="9"/>
  <c r="E859" i="9"/>
  <c r="G859" i="9" s="1"/>
  <c r="H859" i="9"/>
  <c r="D860" i="9"/>
  <c r="E860" i="9"/>
  <c r="H860" i="9"/>
  <c r="D861" i="9"/>
  <c r="E861" i="9"/>
  <c r="G861" i="9" s="1"/>
  <c r="H861" i="9"/>
  <c r="J861" i="9"/>
  <c r="D862" i="9"/>
  <c r="E862" i="9"/>
  <c r="J862" i="9" s="1"/>
  <c r="G862" i="9"/>
  <c r="H862" i="9"/>
  <c r="D863" i="9"/>
  <c r="E863" i="9"/>
  <c r="G863" i="9" s="1"/>
  <c r="H863" i="9"/>
  <c r="D864" i="9"/>
  <c r="E864" i="9"/>
  <c r="G864" i="9" s="1"/>
  <c r="H864" i="9"/>
  <c r="D865" i="9"/>
  <c r="E865" i="9"/>
  <c r="H865" i="9"/>
  <c r="D866" i="9"/>
  <c r="E866" i="9"/>
  <c r="H866" i="9"/>
  <c r="D867" i="9"/>
  <c r="E867" i="9"/>
  <c r="G867" i="9"/>
  <c r="H867" i="9"/>
  <c r="J867" i="9"/>
  <c r="D868" i="9"/>
  <c r="E868" i="9"/>
  <c r="J868" i="9" s="1"/>
  <c r="G868" i="9"/>
  <c r="H868" i="9"/>
  <c r="D869" i="9"/>
  <c r="E869" i="9"/>
  <c r="J869" i="9" s="1"/>
  <c r="G869" i="9"/>
  <c r="H869" i="9"/>
  <c r="D870" i="9"/>
  <c r="E870" i="9"/>
  <c r="G870" i="9" s="1"/>
  <c r="H870" i="9"/>
  <c r="D871" i="9"/>
  <c r="E871" i="9"/>
  <c r="G871" i="9" s="1"/>
  <c r="H871" i="9"/>
  <c r="D872" i="9"/>
  <c r="E872" i="9"/>
  <c r="H872" i="9"/>
  <c r="D873" i="9"/>
  <c r="E873" i="9"/>
  <c r="G873" i="9" s="1"/>
  <c r="H873" i="9"/>
  <c r="D874" i="9"/>
  <c r="E874" i="9"/>
  <c r="H874" i="9"/>
  <c r="D875" i="9"/>
  <c r="E875" i="9"/>
  <c r="G875" i="9" s="1"/>
  <c r="H875" i="9"/>
  <c r="D876" i="9"/>
  <c r="E876" i="9"/>
  <c r="G876" i="9" s="1"/>
  <c r="H876" i="9"/>
  <c r="D877" i="9"/>
  <c r="E877" i="9"/>
  <c r="J877" i="9" s="1"/>
  <c r="H877" i="9"/>
  <c r="D878" i="9"/>
  <c r="E878" i="9"/>
  <c r="H878" i="9"/>
  <c r="D879" i="9"/>
  <c r="E879" i="9"/>
  <c r="G879" i="9" s="1"/>
  <c r="H879" i="9"/>
  <c r="J879" i="9"/>
  <c r="D880" i="9"/>
  <c r="E880" i="9"/>
  <c r="G880" i="9" s="1"/>
  <c r="H880" i="9"/>
  <c r="D881" i="9"/>
  <c r="E881" i="9"/>
  <c r="J881" i="9" s="1"/>
  <c r="H881" i="9"/>
  <c r="D882" i="9"/>
  <c r="E882" i="9"/>
  <c r="G882" i="9" s="1"/>
  <c r="H882" i="9"/>
  <c r="D883" i="9"/>
  <c r="E883" i="9"/>
  <c r="G883" i="9" s="1"/>
  <c r="H883" i="9"/>
  <c r="D884" i="9"/>
  <c r="E884" i="9"/>
  <c r="H884" i="9"/>
  <c r="D885" i="9"/>
  <c r="E885" i="9"/>
  <c r="G885" i="9" s="1"/>
  <c r="H885" i="9"/>
  <c r="D886" i="9"/>
  <c r="E886" i="9"/>
  <c r="H886" i="9"/>
  <c r="D887" i="9"/>
  <c r="E887" i="9"/>
  <c r="G887" i="9" s="1"/>
  <c r="H887" i="9"/>
  <c r="D888" i="9"/>
  <c r="E888" i="9"/>
  <c r="H888" i="9"/>
  <c r="D889" i="9"/>
  <c r="E889" i="9"/>
  <c r="J889" i="9" s="1"/>
  <c r="G889" i="9"/>
  <c r="H889" i="9"/>
  <c r="D890" i="9"/>
  <c r="E890" i="9"/>
  <c r="J890" i="9" s="1"/>
  <c r="G890" i="9"/>
  <c r="H890" i="9"/>
  <c r="D891" i="9"/>
  <c r="E891" i="9"/>
  <c r="G891" i="9" s="1"/>
  <c r="H891" i="9"/>
  <c r="D892" i="9"/>
  <c r="E892" i="9"/>
  <c r="H892" i="9"/>
  <c r="D893" i="9"/>
  <c r="E893" i="9"/>
  <c r="G893" i="9" s="1"/>
  <c r="H893" i="9"/>
  <c r="D894" i="9"/>
  <c r="E894" i="9"/>
  <c r="G894" i="9" s="1"/>
  <c r="H894" i="9"/>
  <c r="D895" i="9"/>
  <c r="E895" i="9"/>
  <c r="G895" i="9" s="1"/>
  <c r="H895" i="9"/>
  <c r="D896" i="9"/>
  <c r="E896" i="9"/>
  <c r="H896" i="9"/>
  <c r="D897" i="9"/>
  <c r="E897" i="9"/>
  <c r="H897" i="9"/>
  <c r="D898" i="9"/>
  <c r="E898" i="9"/>
  <c r="H898" i="9"/>
  <c r="D899" i="9"/>
  <c r="E899" i="9"/>
  <c r="G899" i="9" s="1"/>
  <c r="H899" i="9"/>
  <c r="D900" i="9"/>
  <c r="E900" i="9"/>
  <c r="G900" i="9" s="1"/>
  <c r="H900" i="9"/>
  <c r="D901" i="9"/>
  <c r="E901" i="9"/>
  <c r="J901" i="9" s="1"/>
  <c r="H901" i="9"/>
  <c r="D902" i="9"/>
  <c r="E902" i="9"/>
  <c r="H902" i="9"/>
  <c r="D903" i="9"/>
  <c r="E903" i="9"/>
  <c r="J903" i="9" s="1"/>
  <c r="G903" i="9"/>
  <c r="H903" i="9"/>
  <c r="D904" i="9"/>
  <c r="E904" i="9"/>
  <c r="H904" i="9"/>
  <c r="D905" i="9"/>
  <c r="E905" i="9"/>
  <c r="G905" i="9" s="1"/>
  <c r="H905" i="9"/>
  <c r="D906" i="9"/>
  <c r="E906" i="9"/>
  <c r="G906" i="9" s="1"/>
  <c r="H906" i="9"/>
  <c r="D907" i="9"/>
  <c r="E907" i="9"/>
  <c r="G907" i="9" s="1"/>
  <c r="H907" i="9"/>
  <c r="D908" i="9"/>
  <c r="E908" i="9"/>
  <c r="H908" i="9"/>
  <c r="D909" i="9"/>
  <c r="E909" i="9"/>
  <c r="G909" i="9" s="1"/>
  <c r="H909" i="9"/>
  <c r="J909" i="9"/>
  <c r="D910" i="9"/>
  <c r="E910" i="9"/>
  <c r="H910" i="9"/>
  <c r="D911" i="9"/>
  <c r="E911" i="9"/>
  <c r="G911" i="9" s="1"/>
  <c r="H911" i="9"/>
  <c r="D912" i="9"/>
  <c r="E912" i="9"/>
  <c r="G912" i="9" s="1"/>
  <c r="H912" i="9"/>
  <c r="D913" i="9"/>
  <c r="E913" i="9"/>
  <c r="J913" i="9" s="1"/>
  <c r="G913" i="9"/>
  <c r="H913" i="9"/>
  <c r="D914" i="9"/>
  <c r="E914" i="9"/>
  <c r="H914" i="9"/>
  <c r="D915" i="9"/>
  <c r="E915" i="9"/>
  <c r="G915" i="9" s="1"/>
  <c r="H915" i="9"/>
  <c r="D916" i="9"/>
  <c r="E916" i="9"/>
  <c r="G916" i="9" s="1"/>
  <c r="H916" i="9"/>
  <c r="J916" i="9"/>
  <c r="D917" i="9"/>
  <c r="E917" i="9"/>
  <c r="J917" i="9" s="1"/>
  <c r="G917" i="9"/>
  <c r="H917" i="9"/>
  <c r="D918" i="9"/>
  <c r="E918" i="9"/>
  <c r="G918" i="9" s="1"/>
  <c r="H918" i="9"/>
  <c r="D919" i="9"/>
  <c r="E919" i="9"/>
  <c r="G919" i="9" s="1"/>
  <c r="H919" i="9"/>
  <c r="D920" i="9"/>
  <c r="E920" i="9"/>
  <c r="H920" i="9"/>
  <c r="D921" i="9"/>
  <c r="E921" i="9"/>
  <c r="G921" i="9" s="1"/>
  <c r="AM35" i="4" s="1"/>
  <c r="H921" i="9"/>
  <c r="G35" i="4" s="1"/>
  <c r="D922" i="9"/>
  <c r="E922" i="9"/>
  <c r="H922" i="9"/>
  <c r="D923" i="9"/>
  <c r="E923" i="9"/>
  <c r="G923" i="9" s="1"/>
  <c r="H923" i="9"/>
  <c r="D924" i="9"/>
  <c r="E924" i="9"/>
  <c r="H924" i="9"/>
  <c r="D925" i="9"/>
  <c r="E925" i="9"/>
  <c r="H925" i="9"/>
  <c r="D926" i="9"/>
  <c r="E926" i="9"/>
  <c r="H926" i="9"/>
  <c r="D927" i="9"/>
  <c r="E927" i="9"/>
  <c r="G927" i="9" s="1"/>
  <c r="H927" i="9"/>
  <c r="D928" i="9"/>
  <c r="E928" i="9"/>
  <c r="J928" i="9" s="1"/>
  <c r="H928" i="9"/>
  <c r="D929" i="9"/>
  <c r="E929" i="9"/>
  <c r="G929" i="9" s="1"/>
  <c r="H929" i="9"/>
  <c r="D930" i="9"/>
  <c r="E930" i="9"/>
  <c r="G930" i="9" s="1"/>
  <c r="H930" i="9"/>
  <c r="D931" i="9"/>
  <c r="E931" i="9"/>
  <c r="G931" i="9" s="1"/>
  <c r="H931" i="9"/>
  <c r="D932" i="9"/>
  <c r="E932" i="9"/>
  <c r="H932" i="9"/>
  <c r="D933" i="9"/>
  <c r="E933" i="9"/>
  <c r="H933" i="9"/>
  <c r="D934" i="9"/>
  <c r="E934" i="9"/>
  <c r="J934" i="9" s="1"/>
  <c r="H934" i="9"/>
  <c r="D935" i="9"/>
  <c r="E935" i="9"/>
  <c r="G935" i="9" s="1"/>
  <c r="H935" i="9"/>
  <c r="D936" i="9"/>
  <c r="E936" i="9"/>
  <c r="G936" i="9" s="1"/>
  <c r="H936" i="9"/>
  <c r="D937" i="9"/>
  <c r="E937" i="9"/>
  <c r="G937" i="9" s="1"/>
  <c r="H937" i="9"/>
  <c r="D938" i="9"/>
  <c r="E938" i="9"/>
  <c r="J938" i="9" s="1"/>
  <c r="H938" i="9"/>
  <c r="D939" i="9"/>
  <c r="E939" i="9"/>
  <c r="H939" i="9"/>
  <c r="D940" i="9"/>
  <c r="E940" i="9"/>
  <c r="G940" i="9" s="1"/>
  <c r="H940" i="9"/>
  <c r="D941" i="9"/>
  <c r="E941" i="9"/>
  <c r="H941" i="9"/>
  <c r="D942" i="9"/>
  <c r="E942" i="9"/>
  <c r="G942" i="9" s="1"/>
  <c r="H942" i="9"/>
  <c r="D943" i="9"/>
  <c r="E943" i="9"/>
  <c r="G943" i="9" s="1"/>
  <c r="H943" i="9"/>
  <c r="D944" i="9"/>
  <c r="E944" i="9"/>
  <c r="H944" i="9"/>
  <c r="D945" i="9"/>
  <c r="E945" i="9"/>
  <c r="H945" i="9"/>
  <c r="D946" i="9"/>
  <c r="E946" i="9"/>
  <c r="J946" i="9" s="1"/>
  <c r="H946" i="9"/>
  <c r="D947" i="9"/>
  <c r="E947" i="9"/>
  <c r="G947" i="9" s="1"/>
  <c r="H947" i="9"/>
  <c r="D948" i="9"/>
  <c r="E948" i="9"/>
  <c r="G948" i="9" s="1"/>
  <c r="H948" i="9"/>
  <c r="D949" i="9"/>
  <c r="E949" i="9"/>
  <c r="J949" i="9" s="1"/>
  <c r="G949" i="9"/>
  <c r="H949" i="9"/>
  <c r="D950" i="9"/>
  <c r="E950" i="9"/>
  <c r="H950" i="9"/>
  <c r="D951" i="9"/>
  <c r="E951" i="9"/>
  <c r="H951" i="9"/>
  <c r="D952" i="9"/>
  <c r="E952" i="9"/>
  <c r="H952" i="9"/>
  <c r="D953" i="9"/>
  <c r="E953" i="9"/>
  <c r="G953" i="9"/>
  <c r="H953" i="9"/>
  <c r="J953" i="9"/>
  <c r="D954" i="9"/>
  <c r="E954" i="9"/>
  <c r="G954" i="9" s="1"/>
  <c r="H954" i="9"/>
  <c r="D955" i="9"/>
  <c r="E955" i="9"/>
  <c r="G955" i="9" s="1"/>
  <c r="H955" i="9"/>
  <c r="D956" i="9"/>
  <c r="E956" i="9"/>
  <c r="H956" i="9"/>
  <c r="D957" i="9"/>
  <c r="E957" i="9"/>
  <c r="G957" i="9" s="1"/>
  <c r="H957" i="9"/>
  <c r="J957" i="9"/>
  <c r="D958" i="9"/>
  <c r="E958" i="9"/>
  <c r="J958" i="9" s="1"/>
  <c r="H958" i="9"/>
  <c r="D959" i="9"/>
  <c r="E959" i="9"/>
  <c r="G959" i="9" s="1"/>
  <c r="H959" i="9"/>
  <c r="D960" i="9"/>
  <c r="E960" i="9"/>
  <c r="G960" i="9" s="1"/>
  <c r="H960" i="9"/>
  <c r="D961" i="9"/>
  <c r="E961" i="9"/>
  <c r="J961" i="9" s="1"/>
  <c r="H961" i="9"/>
  <c r="D962" i="9"/>
  <c r="E962" i="9"/>
  <c r="J962" i="9" s="1"/>
  <c r="H962" i="9"/>
  <c r="D963" i="9"/>
  <c r="E963" i="9"/>
  <c r="G963" i="9" s="1"/>
  <c r="H963" i="9"/>
  <c r="D964" i="9"/>
  <c r="E964" i="9"/>
  <c r="G964" i="9" s="1"/>
  <c r="H964" i="9"/>
  <c r="D965" i="9"/>
  <c r="E965" i="9"/>
  <c r="H965" i="9"/>
  <c r="D966" i="9"/>
  <c r="E966" i="9"/>
  <c r="G966" i="9" s="1"/>
  <c r="H966" i="9"/>
  <c r="D967" i="9"/>
  <c r="E967" i="9"/>
  <c r="G967" i="9" s="1"/>
  <c r="H967" i="9"/>
  <c r="D968" i="9"/>
  <c r="E968" i="9"/>
  <c r="H968" i="9"/>
  <c r="D969" i="9"/>
  <c r="E969" i="9"/>
  <c r="G969" i="9" s="1"/>
  <c r="H969" i="9"/>
  <c r="D970" i="9"/>
  <c r="E970" i="9"/>
  <c r="H970" i="9"/>
  <c r="D971" i="9"/>
  <c r="E971" i="9"/>
  <c r="G971" i="9" s="1"/>
  <c r="H971" i="9"/>
  <c r="D972" i="9"/>
  <c r="E972" i="9"/>
  <c r="G972" i="9" s="1"/>
  <c r="H972" i="9"/>
  <c r="D973" i="9"/>
  <c r="E973" i="9"/>
  <c r="H973" i="9"/>
  <c r="D974" i="9"/>
  <c r="E974" i="9"/>
  <c r="J974" i="9" s="1"/>
  <c r="H974" i="9"/>
  <c r="D975" i="9"/>
  <c r="E975" i="9"/>
  <c r="J975" i="9" s="1"/>
  <c r="H975" i="9"/>
  <c r="D976" i="9"/>
  <c r="E976" i="9"/>
  <c r="G976" i="9" s="1"/>
  <c r="H976" i="9"/>
  <c r="D977" i="9"/>
  <c r="E977" i="9"/>
  <c r="G977" i="9" s="1"/>
  <c r="H977" i="9"/>
  <c r="D978" i="9"/>
  <c r="E978" i="9"/>
  <c r="G978" i="9" s="1"/>
  <c r="H978" i="9"/>
  <c r="D979" i="9"/>
  <c r="E979" i="9"/>
  <c r="G979" i="9" s="1"/>
  <c r="H979" i="9"/>
  <c r="D980" i="9"/>
  <c r="E980" i="9"/>
  <c r="H980" i="9"/>
  <c r="D981" i="9"/>
  <c r="E981" i="9"/>
  <c r="G981" i="9" s="1"/>
  <c r="H981" i="9"/>
  <c r="J981" i="9"/>
  <c r="D982" i="9"/>
  <c r="E982" i="9"/>
  <c r="H982" i="9"/>
  <c r="D983" i="9"/>
  <c r="E983" i="9"/>
  <c r="G983" i="9" s="1"/>
  <c r="H983" i="9"/>
  <c r="D984" i="9"/>
  <c r="E984" i="9"/>
  <c r="G984" i="9" s="1"/>
  <c r="H984" i="9"/>
  <c r="D985" i="9"/>
  <c r="E985" i="9"/>
  <c r="J985" i="9" s="1"/>
  <c r="H985" i="9"/>
  <c r="D986" i="9"/>
  <c r="E986" i="9"/>
  <c r="H986" i="9"/>
  <c r="D987" i="9"/>
  <c r="E987" i="9"/>
  <c r="G987" i="9" s="1"/>
  <c r="H987" i="9"/>
  <c r="D988" i="9"/>
  <c r="E988" i="9"/>
  <c r="G988" i="9" s="1"/>
  <c r="H988" i="9"/>
  <c r="J988" i="9"/>
  <c r="D989" i="9"/>
  <c r="E989" i="9"/>
  <c r="G989" i="9" s="1"/>
  <c r="H989" i="9"/>
  <c r="J989" i="9"/>
  <c r="D990" i="9"/>
  <c r="E990" i="9"/>
  <c r="G990" i="9" s="1"/>
  <c r="H990" i="9"/>
  <c r="D991" i="9"/>
  <c r="E991" i="9"/>
  <c r="G991" i="9" s="1"/>
  <c r="H991" i="9"/>
  <c r="D992" i="9"/>
  <c r="E992" i="9"/>
  <c r="H992" i="9"/>
  <c r="D993" i="9"/>
  <c r="E993" i="9"/>
  <c r="G993" i="9" s="1"/>
  <c r="H993" i="9"/>
  <c r="D994" i="9"/>
  <c r="E994" i="9"/>
  <c r="H994" i="9"/>
  <c r="D995" i="9"/>
  <c r="E995" i="9"/>
  <c r="G995" i="9" s="1"/>
  <c r="H995" i="9"/>
  <c r="D996" i="9"/>
  <c r="E996" i="9"/>
  <c r="G996" i="9" s="1"/>
  <c r="H996" i="9"/>
  <c r="D997" i="9"/>
  <c r="E997" i="9"/>
  <c r="H997" i="9"/>
  <c r="D998" i="9"/>
  <c r="E998" i="9"/>
  <c r="H998" i="9"/>
  <c r="D999" i="9"/>
  <c r="E999" i="9"/>
  <c r="J999" i="9" s="1"/>
  <c r="H999" i="9"/>
  <c r="D1000" i="9"/>
  <c r="E1000" i="9"/>
  <c r="G1000" i="9" s="1"/>
  <c r="H1000" i="9"/>
  <c r="D1001" i="9"/>
  <c r="E1001" i="9"/>
  <c r="H1001" i="9"/>
  <c r="D1002" i="9"/>
  <c r="E1002" i="9"/>
  <c r="G1002" i="9" s="1"/>
  <c r="H1002" i="9"/>
  <c r="D1003" i="9"/>
  <c r="E1003" i="9"/>
  <c r="G1003" i="9" s="1"/>
  <c r="H1003" i="9"/>
  <c r="D1004" i="9"/>
  <c r="E1004" i="9"/>
  <c r="H1004" i="9"/>
  <c r="G65" i="4" s="1"/>
  <c r="D1005" i="9"/>
  <c r="E1005" i="9"/>
  <c r="G1005" i="9" s="1"/>
  <c r="H1005" i="9"/>
  <c r="D1006" i="9"/>
  <c r="E1006" i="9"/>
  <c r="J1006" i="9" s="1"/>
  <c r="H1006" i="9"/>
  <c r="D1007" i="9"/>
  <c r="E1007" i="9"/>
  <c r="G1007" i="9" s="1"/>
  <c r="H1007" i="9"/>
  <c r="D1008" i="9"/>
  <c r="E1008" i="9"/>
  <c r="G1008" i="9" s="1"/>
  <c r="H1008" i="9"/>
  <c r="D1009" i="9"/>
  <c r="E1009" i="9"/>
  <c r="J1009" i="9" s="1"/>
  <c r="H1009" i="9"/>
  <c r="D1010" i="9"/>
  <c r="E1010" i="9"/>
  <c r="J1010" i="9" s="1"/>
  <c r="G1010" i="9"/>
  <c r="H1010" i="9"/>
  <c r="D1011" i="9"/>
  <c r="E1011" i="9"/>
  <c r="H1011" i="9"/>
  <c r="D1012" i="9"/>
  <c r="E1012" i="9"/>
  <c r="J1012" i="9" s="1"/>
  <c r="G1012" i="9"/>
  <c r="H1012" i="9"/>
  <c r="D1013" i="9"/>
  <c r="E1013" i="9"/>
  <c r="H1013" i="9"/>
  <c r="D1014" i="9"/>
  <c r="E1014" i="9"/>
  <c r="G1014" i="9" s="1"/>
  <c r="H1014" i="9"/>
  <c r="D1015" i="9"/>
  <c r="E1015" i="9"/>
  <c r="G1015" i="9" s="1"/>
  <c r="H1015" i="9"/>
  <c r="D1016" i="9"/>
  <c r="E1016" i="9"/>
  <c r="H1016" i="9"/>
  <c r="D1017" i="9"/>
  <c r="E1017" i="9"/>
  <c r="H1017" i="9"/>
  <c r="D1018" i="9"/>
  <c r="E1018" i="9"/>
  <c r="J1018" i="9" s="1"/>
  <c r="H1018" i="9"/>
  <c r="D1019" i="9"/>
  <c r="E1019" i="9"/>
  <c r="G1019" i="9" s="1"/>
  <c r="H1019" i="9"/>
  <c r="D1020" i="9"/>
  <c r="E1020" i="9"/>
  <c r="G1020" i="9" s="1"/>
  <c r="H1020" i="9"/>
  <c r="D1021" i="9"/>
  <c r="E1021" i="9"/>
  <c r="J1021" i="9" s="1"/>
  <c r="H1021" i="9"/>
  <c r="D1022" i="9"/>
  <c r="E1022" i="9"/>
  <c r="H1022" i="9"/>
  <c r="D1023" i="9"/>
  <c r="E1023" i="9"/>
  <c r="G1023" i="9" s="1"/>
  <c r="H1023" i="9"/>
  <c r="D1024" i="9"/>
  <c r="E1024" i="9"/>
  <c r="H1024" i="9"/>
  <c r="D1025" i="9"/>
  <c r="E1025" i="9"/>
  <c r="G1025" i="9"/>
  <c r="H1025" i="9"/>
  <c r="J1025" i="9"/>
  <c r="D1026" i="9"/>
  <c r="E1026" i="9"/>
  <c r="G1026" i="9" s="1"/>
  <c r="H1026" i="9"/>
  <c r="D1027" i="9"/>
  <c r="E1027" i="9"/>
  <c r="G1027" i="9" s="1"/>
  <c r="H1027" i="9"/>
  <c r="D1028" i="9"/>
  <c r="E1028" i="9"/>
  <c r="H1028" i="9"/>
  <c r="D1029" i="9"/>
  <c r="E1029" i="9"/>
  <c r="G1029" i="9" s="1"/>
  <c r="H1029" i="9"/>
  <c r="D1030" i="9"/>
  <c r="E1030" i="9"/>
  <c r="J1030" i="9" s="1"/>
  <c r="H1030" i="9"/>
  <c r="D1031" i="9"/>
  <c r="E1031" i="9"/>
  <c r="G1031" i="9" s="1"/>
  <c r="H1031" i="9"/>
  <c r="D1032" i="9"/>
  <c r="E1032" i="9"/>
  <c r="G1032" i="9" s="1"/>
  <c r="H1032" i="9"/>
  <c r="J1032" i="9"/>
  <c r="D1033" i="9"/>
  <c r="E1033" i="9"/>
  <c r="J1033" i="9" s="1"/>
  <c r="H1033" i="9"/>
  <c r="D1034" i="9"/>
  <c r="E1034" i="9"/>
  <c r="J1034" i="9" s="1"/>
  <c r="H1034" i="9"/>
  <c r="D1035" i="9"/>
  <c r="E1035" i="9"/>
  <c r="H1035" i="9"/>
  <c r="D1036" i="9"/>
  <c r="E1036" i="9"/>
  <c r="G1036" i="9" s="1"/>
  <c r="H1036" i="9"/>
  <c r="D1037" i="9"/>
  <c r="E1037" i="9"/>
  <c r="G1037" i="9" s="1"/>
  <c r="H1037" i="9"/>
  <c r="D1038" i="9"/>
  <c r="E1038" i="9"/>
  <c r="G1038" i="9" s="1"/>
  <c r="H1038" i="9"/>
  <c r="D1039" i="9"/>
  <c r="E1039" i="9"/>
  <c r="G1039" i="9" s="1"/>
  <c r="H1039" i="9"/>
  <c r="D1040" i="9"/>
  <c r="E1040" i="9"/>
  <c r="H1040" i="9"/>
  <c r="D1041" i="9"/>
  <c r="E1041" i="9"/>
  <c r="H1041" i="9"/>
  <c r="D1042" i="9"/>
  <c r="E1042" i="9"/>
  <c r="J1042" i="9" s="1"/>
  <c r="H1042" i="9"/>
  <c r="D1043" i="9"/>
  <c r="E1043" i="9"/>
  <c r="G1043" i="9" s="1"/>
  <c r="H1043" i="9"/>
  <c r="D1044" i="9"/>
  <c r="E1044" i="9"/>
  <c r="G1044" i="9" s="1"/>
  <c r="H1044" i="9"/>
  <c r="D1045" i="9"/>
  <c r="E1045" i="9"/>
  <c r="J1045" i="9" s="1"/>
  <c r="G1045" i="9"/>
  <c r="H1045" i="9"/>
  <c r="D1046" i="9"/>
  <c r="E1046" i="9"/>
  <c r="H1046" i="9"/>
  <c r="D1047" i="9"/>
  <c r="E1047" i="9"/>
  <c r="G1047" i="9"/>
  <c r="H1047" i="9"/>
  <c r="J1047" i="9"/>
  <c r="D1048" i="9"/>
  <c r="E1048" i="9"/>
  <c r="J1048" i="9" s="1"/>
  <c r="H1048" i="9"/>
  <c r="D1049" i="9"/>
  <c r="E1049" i="9"/>
  <c r="G1049" i="9"/>
  <c r="H1049" i="9"/>
  <c r="J1049" i="9"/>
  <c r="D1050" i="9"/>
  <c r="E1050" i="9"/>
  <c r="G1050" i="9" s="1"/>
  <c r="H1050" i="9"/>
  <c r="D1051" i="9"/>
  <c r="E1051" i="9"/>
  <c r="G1051" i="9" s="1"/>
  <c r="H1051" i="9"/>
  <c r="D1052" i="9"/>
  <c r="E1052" i="9"/>
  <c r="H1052" i="9"/>
  <c r="D1053" i="9"/>
  <c r="E1053" i="9"/>
  <c r="G1053" i="9" s="1"/>
  <c r="H1053" i="9"/>
  <c r="D1054" i="9"/>
  <c r="E1054" i="9"/>
  <c r="H1054" i="9"/>
  <c r="D1055" i="9"/>
  <c r="E1055" i="9"/>
  <c r="G1055" i="9" s="1"/>
  <c r="H1055" i="9"/>
  <c r="D1056" i="9"/>
  <c r="E1056" i="9"/>
  <c r="G1056" i="9" s="1"/>
  <c r="H1056" i="9"/>
  <c r="J1056" i="9"/>
  <c r="D1057" i="9"/>
  <c r="E1057" i="9"/>
  <c r="H1057" i="9"/>
  <c r="D1058" i="9"/>
  <c r="E1058" i="9"/>
  <c r="J1058" i="9" s="1"/>
  <c r="H1058" i="9"/>
  <c r="D1059" i="9"/>
  <c r="E1059" i="9"/>
  <c r="G1059" i="9" s="1"/>
  <c r="H1059" i="9"/>
  <c r="D1060" i="9"/>
  <c r="E1060" i="9"/>
  <c r="J1060" i="9" s="1"/>
  <c r="H1060" i="9"/>
  <c r="D1061" i="9"/>
  <c r="E1061" i="9"/>
  <c r="J1061" i="9" s="1"/>
  <c r="G1061" i="9"/>
  <c r="H1061" i="9"/>
  <c r="D1062" i="9"/>
  <c r="E1062" i="9"/>
  <c r="G1062" i="9" s="1"/>
  <c r="H1062" i="9"/>
  <c r="D1063" i="9"/>
  <c r="E1063" i="9"/>
  <c r="G1063" i="9" s="1"/>
  <c r="H1063" i="9"/>
  <c r="D1064" i="9"/>
  <c r="E1064" i="9"/>
  <c r="H1064" i="9"/>
  <c r="D1065" i="9"/>
  <c r="E1065" i="9"/>
  <c r="H1065" i="9"/>
  <c r="D1066" i="9"/>
  <c r="E1066" i="9"/>
  <c r="H1066" i="9"/>
  <c r="D1067" i="9"/>
  <c r="E1067" i="9"/>
  <c r="G1067" i="9" s="1"/>
  <c r="H1067" i="9"/>
  <c r="D1068" i="9"/>
  <c r="E1068" i="9"/>
  <c r="G1068" i="9" s="1"/>
  <c r="H1068" i="9"/>
  <c r="D1069" i="9"/>
  <c r="E1069" i="9"/>
  <c r="H1069" i="9"/>
  <c r="D1070" i="9"/>
  <c r="E1070" i="9"/>
  <c r="J1070" i="9" s="1"/>
  <c r="H1070" i="9"/>
  <c r="D1071" i="9"/>
  <c r="E1071" i="9"/>
  <c r="J1071" i="9" s="1"/>
  <c r="G1071" i="9"/>
  <c r="H1071" i="9"/>
  <c r="D1072" i="9"/>
  <c r="E1072" i="9"/>
  <c r="H1072" i="9"/>
  <c r="D1073" i="9"/>
  <c r="E1073" i="9"/>
  <c r="G1073" i="9" s="1"/>
  <c r="H1073" i="9"/>
  <c r="J1073" i="9"/>
  <c r="D1074" i="9"/>
  <c r="E1074" i="9"/>
  <c r="G1074" i="9" s="1"/>
  <c r="H1074" i="9"/>
  <c r="D1075" i="9"/>
  <c r="E1075" i="9"/>
  <c r="G1075" i="9" s="1"/>
  <c r="H1075" i="9"/>
  <c r="D1076" i="9"/>
  <c r="E1076" i="9"/>
  <c r="H1076" i="9"/>
  <c r="D1077" i="9"/>
  <c r="E1077" i="9"/>
  <c r="G1077" i="9" s="1"/>
  <c r="H1077" i="9"/>
  <c r="D1078" i="9"/>
  <c r="E1078" i="9"/>
  <c r="J1078" i="9" s="1"/>
  <c r="G1078" i="9"/>
  <c r="H1078" i="9"/>
  <c r="D1079" i="9"/>
  <c r="E1079" i="9"/>
  <c r="G1079" i="9" s="1"/>
  <c r="H1079" i="9"/>
  <c r="D1080" i="9"/>
  <c r="E1080" i="9"/>
  <c r="G1080" i="9" s="1"/>
  <c r="H1080" i="9"/>
  <c r="D1081" i="9"/>
  <c r="E1081" i="9"/>
  <c r="H1081" i="9"/>
  <c r="D1082" i="9"/>
  <c r="E1082" i="9"/>
  <c r="J1082" i="9" s="1"/>
  <c r="H1082" i="9"/>
  <c r="D1083" i="9"/>
  <c r="E1083" i="9"/>
  <c r="H1083" i="9"/>
  <c r="D1084" i="9"/>
  <c r="E1084" i="9"/>
  <c r="G1084" i="9" s="1"/>
  <c r="H1084" i="9"/>
  <c r="J1084" i="9"/>
  <c r="D1085" i="9"/>
  <c r="E1085" i="9"/>
  <c r="G1085" i="9"/>
  <c r="H1085" i="9"/>
  <c r="J1085" i="9"/>
  <c r="D1086" i="9"/>
  <c r="E1086" i="9"/>
  <c r="G1086" i="9" s="1"/>
  <c r="H1086" i="9"/>
  <c r="D1087" i="9"/>
  <c r="E1087" i="9"/>
  <c r="G1087" i="9" s="1"/>
  <c r="H1087" i="9"/>
  <c r="D1088" i="9"/>
  <c r="E1088" i="9"/>
  <c r="H1088" i="9"/>
  <c r="D1089" i="9"/>
  <c r="E1089" i="9"/>
  <c r="G1089" i="9" s="1"/>
  <c r="H1089" i="9"/>
  <c r="D1090" i="9"/>
  <c r="E1090" i="9"/>
  <c r="H1090" i="9"/>
  <c r="D1091" i="9"/>
  <c r="E1091" i="9"/>
  <c r="G1091" i="9" s="1"/>
  <c r="H1091" i="9"/>
  <c r="D1092" i="9"/>
  <c r="E1092" i="9"/>
  <c r="H1092" i="9"/>
  <c r="D1093" i="9"/>
  <c r="E1093" i="9"/>
  <c r="J1093" i="9" s="1"/>
  <c r="H1093" i="9"/>
  <c r="D1094" i="9"/>
  <c r="E1094" i="9"/>
  <c r="J1094" i="9" s="1"/>
  <c r="H1094" i="9"/>
  <c r="D1095" i="9"/>
  <c r="E1095" i="9"/>
  <c r="G1095" i="9" s="1"/>
  <c r="H1095" i="9"/>
  <c r="D1096" i="9"/>
  <c r="E1096" i="9"/>
  <c r="H1096" i="9"/>
  <c r="D1097" i="9"/>
  <c r="E1097" i="9"/>
  <c r="G1097" i="9" s="1"/>
  <c r="H1097" i="9"/>
  <c r="D1098" i="9"/>
  <c r="E1098" i="9"/>
  <c r="G1098" i="9" s="1"/>
  <c r="H1098" i="9"/>
  <c r="D1099" i="9"/>
  <c r="E1099" i="9"/>
  <c r="G1099" i="9" s="1"/>
  <c r="H1099" i="9"/>
  <c r="D1100" i="9"/>
  <c r="E1100" i="9"/>
  <c r="H1100" i="9"/>
  <c r="D1101" i="9"/>
  <c r="E1101" i="9"/>
  <c r="G1101" i="9" s="1"/>
  <c r="H1101" i="9"/>
  <c r="D1102" i="9"/>
  <c r="E1102" i="9"/>
  <c r="J1102" i="9" s="1"/>
  <c r="G1102" i="9"/>
  <c r="H1102" i="9"/>
  <c r="D1103" i="9"/>
  <c r="E1103" i="9"/>
  <c r="G1103" i="9" s="1"/>
  <c r="AM84" i="4" s="1"/>
  <c r="H1103" i="9"/>
  <c r="G84" i="4" s="1"/>
  <c r="D1104" i="9"/>
  <c r="E1104" i="9"/>
  <c r="G1104" i="9" s="1"/>
  <c r="H1104" i="9"/>
  <c r="D1105" i="9"/>
  <c r="E1105" i="9"/>
  <c r="J1105" i="9" s="1"/>
  <c r="H1105" i="9"/>
  <c r="D1106" i="9"/>
  <c r="E1106" i="9"/>
  <c r="H1106" i="9"/>
  <c r="D1107" i="9"/>
  <c r="E1107" i="9"/>
  <c r="G1107" i="9" s="1"/>
  <c r="H1107" i="9"/>
  <c r="D1108" i="9"/>
  <c r="E1108" i="9"/>
  <c r="G1108" i="9" s="1"/>
  <c r="H1108" i="9"/>
  <c r="J1108" i="9"/>
  <c r="D1109" i="9"/>
  <c r="E1109" i="9"/>
  <c r="H1109" i="9"/>
  <c r="D1110" i="9"/>
  <c r="E1110" i="9"/>
  <c r="G1110" i="9" s="1"/>
  <c r="H1110" i="9"/>
  <c r="D1111" i="9"/>
  <c r="E1111" i="9"/>
  <c r="G1111" i="9" s="1"/>
  <c r="H1111" i="9"/>
  <c r="D1112" i="9"/>
  <c r="E1112" i="9"/>
  <c r="H1112" i="9"/>
  <c r="D1113" i="9"/>
  <c r="E1113" i="9"/>
  <c r="G1113" i="9" s="1"/>
  <c r="H1113" i="9"/>
  <c r="J1113" i="9"/>
  <c r="D1114" i="9"/>
  <c r="E1114" i="9"/>
  <c r="J1114" i="9" s="1"/>
  <c r="H1114" i="9"/>
  <c r="D1115" i="9"/>
  <c r="E1115" i="9"/>
  <c r="G1115" i="9" s="1"/>
  <c r="H1115" i="9"/>
  <c r="D1116" i="9"/>
  <c r="E1116" i="9"/>
  <c r="G1116" i="9" s="1"/>
  <c r="H1116" i="9"/>
  <c r="D1117" i="9"/>
  <c r="E1117" i="9"/>
  <c r="H1117" i="9"/>
  <c r="D1118" i="9"/>
  <c r="E1118" i="9"/>
  <c r="J1118" i="9" s="1"/>
  <c r="H1118" i="9"/>
  <c r="D1119" i="9"/>
  <c r="E1119" i="9"/>
  <c r="G1119" i="9" s="1"/>
  <c r="H1119" i="9"/>
  <c r="D1120" i="9"/>
  <c r="E1120" i="9"/>
  <c r="G1120" i="9" s="1"/>
  <c r="H1120" i="9"/>
  <c r="D1121" i="9"/>
  <c r="E1121" i="9"/>
  <c r="J1121" i="9" s="1"/>
  <c r="G1121" i="9"/>
  <c r="H1121" i="9"/>
  <c r="D1122" i="9"/>
  <c r="E1122" i="9"/>
  <c r="G1122" i="9" s="1"/>
  <c r="H1122" i="9"/>
  <c r="D1123" i="9"/>
  <c r="E1123" i="9"/>
  <c r="G1123" i="9" s="1"/>
  <c r="H1123" i="9"/>
  <c r="D1124" i="9"/>
  <c r="E1124" i="9"/>
  <c r="H1124" i="9"/>
  <c r="D1125" i="9"/>
  <c r="E1125" i="9"/>
  <c r="G1125" i="9" s="1"/>
  <c r="H1125" i="9"/>
  <c r="D1126" i="9"/>
  <c r="E1126" i="9"/>
  <c r="J1126" i="9" s="1"/>
  <c r="G1126" i="9"/>
  <c r="H1126" i="9"/>
  <c r="D1127" i="9"/>
  <c r="E1127" i="9"/>
  <c r="G1127" i="9" s="1"/>
  <c r="H1127" i="9"/>
  <c r="D1128" i="9"/>
  <c r="E1128" i="9"/>
  <c r="G1128" i="9" s="1"/>
  <c r="H1128" i="9"/>
  <c r="D1129" i="9"/>
  <c r="E1129" i="9"/>
  <c r="J1129" i="9" s="1"/>
  <c r="H1129" i="9"/>
  <c r="D1130" i="9"/>
  <c r="E1130" i="9"/>
  <c r="H1130" i="9"/>
  <c r="D1131" i="9"/>
  <c r="E1131" i="9"/>
  <c r="J1131" i="9" s="1"/>
  <c r="G1131" i="9"/>
  <c r="H1131" i="9"/>
  <c r="D1132" i="9"/>
  <c r="E1132" i="9"/>
  <c r="J1132" i="9" s="1"/>
  <c r="H1132" i="9"/>
  <c r="D1133" i="9"/>
  <c r="E1133" i="9"/>
  <c r="H1133" i="9"/>
  <c r="D1134" i="9"/>
  <c r="E1134" i="9"/>
  <c r="G1134" i="9" s="1"/>
  <c r="H1134" i="9"/>
  <c r="D1135" i="9"/>
  <c r="E1135" i="9"/>
  <c r="G1135" i="9" s="1"/>
  <c r="H1135" i="9"/>
  <c r="D1136" i="9"/>
  <c r="E1136" i="9"/>
  <c r="H1136" i="9"/>
  <c r="D1137" i="9"/>
  <c r="E1137" i="9"/>
  <c r="G1137" i="9" s="1"/>
  <c r="H1137" i="9"/>
  <c r="D1138" i="9"/>
  <c r="E1138" i="9"/>
  <c r="J1138" i="9" s="1"/>
  <c r="H1138" i="9"/>
  <c r="D1139" i="9"/>
  <c r="E1139" i="9"/>
  <c r="G1139" i="9" s="1"/>
  <c r="H1139" i="9"/>
  <c r="D1140" i="9"/>
  <c r="E1140" i="9"/>
  <c r="G1140" i="9" s="1"/>
  <c r="H1140" i="9"/>
  <c r="D1141" i="9"/>
  <c r="E1141" i="9"/>
  <c r="H1141" i="9"/>
  <c r="D1142" i="9"/>
  <c r="E1142" i="9"/>
  <c r="J1142" i="9" s="1"/>
  <c r="H1142" i="9"/>
  <c r="D1143" i="9"/>
  <c r="E1143" i="9"/>
  <c r="J1143" i="9" s="1"/>
  <c r="G1143" i="9"/>
  <c r="H1143" i="9"/>
  <c r="D1144" i="9"/>
  <c r="E1144" i="9"/>
  <c r="H1144" i="9"/>
  <c r="D1145" i="9"/>
  <c r="E1145" i="9"/>
  <c r="G1145" i="9" s="1"/>
  <c r="H1145" i="9"/>
  <c r="J1145" i="9"/>
  <c r="D1146" i="9"/>
  <c r="E1146" i="9"/>
  <c r="G1146" i="9" s="1"/>
  <c r="H1146" i="9"/>
  <c r="D1147" i="9"/>
  <c r="E1147" i="9"/>
  <c r="G1147" i="9" s="1"/>
  <c r="H1147" i="9"/>
  <c r="D1148" i="9"/>
  <c r="E1148" i="9"/>
  <c r="H1148" i="9"/>
  <c r="D1149" i="9"/>
  <c r="E1149" i="9"/>
  <c r="H1149" i="9"/>
  <c r="D1150" i="9"/>
  <c r="E1150" i="9"/>
  <c r="H1150" i="9"/>
  <c r="D1151" i="9"/>
  <c r="E1151" i="9"/>
  <c r="G1151" i="9" s="1"/>
  <c r="H1151" i="9"/>
  <c r="D1152" i="9"/>
  <c r="E1152" i="9"/>
  <c r="H1152" i="9"/>
  <c r="D1153" i="9"/>
  <c r="E1153" i="9"/>
  <c r="J1153" i="9" s="1"/>
  <c r="G1153" i="9"/>
  <c r="H1153" i="9"/>
  <c r="D1154" i="9"/>
  <c r="E1154" i="9"/>
  <c r="J1154" i="9" s="1"/>
  <c r="H1154" i="9"/>
  <c r="D1155" i="9"/>
  <c r="E1155" i="9"/>
  <c r="H1155" i="9"/>
  <c r="D1156" i="9"/>
  <c r="E1156" i="9"/>
  <c r="G1156" i="9" s="1"/>
  <c r="H1156" i="9"/>
  <c r="J1156" i="9"/>
  <c r="D1157" i="9"/>
  <c r="E1157" i="9"/>
  <c r="H1157" i="9"/>
  <c r="D1158" i="9"/>
  <c r="E1158" i="9"/>
  <c r="G1158" i="9" s="1"/>
  <c r="H1158" i="9"/>
  <c r="D1159" i="9"/>
  <c r="E1159" i="9"/>
  <c r="G1159" i="9" s="1"/>
  <c r="H1159" i="9"/>
  <c r="D1160" i="9"/>
  <c r="E1160" i="9"/>
  <c r="H1160" i="9"/>
  <c r="D1161" i="9"/>
  <c r="E1161" i="9"/>
  <c r="H1161" i="9"/>
  <c r="D1162" i="9"/>
  <c r="E1162" i="9"/>
  <c r="H1162" i="9"/>
  <c r="G76" i="4" s="1"/>
  <c r="D1163" i="9"/>
  <c r="E1163" i="9"/>
  <c r="G1163" i="9" s="1"/>
  <c r="H1163" i="9"/>
  <c r="D1164" i="9"/>
  <c r="E1164" i="9"/>
  <c r="G1164" i="9" s="1"/>
  <c r="AM78" i="4" s="1"/>
  <c r="H1164" i="9"/>
  <c r="G78" i="4" s="1"/>
  <c r="D1165" i="9"/>
  <c r="E1165" i="9"/>
  <c r="J1165" i="9" s="1"/>
  <c r="H1165" i="9"/>
  <c r="D1166" i="9"/>
  <c r="E1166" i="9"/>
  <c r="J1166" i="9" s="1"/>
  <c r="H1166" i="9"/>
  <c r="D1167" i="9"/>
  <c r="E1167" i="9"/>
  <c r="G1167" i="9" s="1"/>
  <c r="H1167" i="9"/>
  <c r="D1168" i="9"/>
  <c r="E1168" i="9"/>
  <c r="H1168" i="9"/>
  <c r="D1169" i="9"/>
  <c r="E1169" i="9"/>
  <c r="J1169" i="9" s="1"/>
  <c r="H1169" i="9"/>
  <c r="D1170" i="9"/>
  <c r="E1170" i="9"/>
  <c r="G1170" i="9" s="1"/>
  <c r="H1170" i="9"/>
  <c r="D1171" i="9"/>
  <c r="E1171" i="9"/>
  <c r="G1171" i="9" s="1"/>
  <c r="H1171" i="9"/>
  <c r="D1172" i="9"/>
  <c r="E1172" i="9"/>
  <c r="H1172" i="9"/>
  <c r="D1173" i="9"/>
  <c r="E1173" i="9"/>
  <c r="G1173" i="9" s="1"/>
  <c r="H1173" i="9"/>
  <c r="D1174" i="9"/>
  <c r="E1174" i="9"/>
  <c r="J1174" i="9" s="1"/>
  <c r="H1174" i="9"/>
  <c r="D1175" i="9"/>
  <c r="E1175" i="9"/>
  <c r="G1175" i="9" s="1"/>
  <c r="H1175" i="9"/>
  <c r="D1176" i="9"/>
  <c r="E1176" i="9"/>
  <c r="G1176" i="9" s="1"/>
  <c r="H1176" i="9"/>
  <c r="D1177" i="9"/>
  <c r="E1177" i="9"/>
  <c r="H1177" i="9"/>
  <c r="D1178" i="9"/>
  <c r="E1178" i="9"/>
  <c r="J1178" i="9" s="1"/>
  <c r="G1178" i="9"/>
  <c r="H1178" i="9"/>
  <c r="D1179" i="9"/>
  <c r="E1179" i="9"/>
  <c r="H1179" i="9"/>
  <c r="D1180" i="9"/>
  <c r="E1180" i="9"/>
  <c r="G1180" i="9" s="1"/>
  <c r="H1180" i="9"/>
  <c r="D1181" i="9"/>
  <c r="E1181" i="9"/>
  <c r="G1181" i="9" s="1"/>
  <c r="H1181" i="9"/>
  <c r="D1182" i="9"/>
  <c r="E1182" i="9"/>
  <c r="G1182" i="9" s="1"/>
  <c r="H1182" i="9"/>
  <c r="D1183" i="9"/>
  <c r="E1183" i="9"/>
  <c r="G1183" i="9" s="1"/>
  <c r="H1183" i="9"/>
  <c r="D1184" i="9"/>
  <c r="E1184" i="9"/>
  <c r="H1184" i="9"/>
  <c r="D1185" i="9"/>
  <c r="E1185" i="9"/>
  <c r="G1185" i="9" s="1"/>
  <c r="H1185" i="9"/>
  <c r="D1186" i="9"/>
  <c r="E1186" i="9"/>
  <c r="H1186" i="9"/>
  <c r="D1187" i="9"/>
  <c r="E1187" i="9"/>
  <c r="G1187" i="9" s="1"/>
  <c r="H1187" i="9"/>
  <c r="D1188" i="9"/>
  <c r="E1188" i="9"/>
  <c r="G1188" i="9" s="1"/>
  <c r="H1188" i="9"/>
  <c r="D1189" i="9"/>
  <c r="E1189" i="9"/>
  <c r="J1189" i="9" s="1"/>
  <c r="G1189" i="9"/>
  <c r="H1189" i="9"/>
  <c r="D1190" i="9"/>
  <c r="E1190" i="9"/>
  <c r="J1190" i="9" s="1"/>
  <c r="G1190" i="9"/>
  <c r="H1190" i="9"/>
  <c r="D1191" i="9"/>
  <c r="E1191" i="9"/>
  <c r="G1191" i="9" s="1"/>
  <c r="H1191" i="9"/>
  <c r="D1192" i="9"/>
  <c r="E1192" i="9"/>
  <c r="H1192" i="9"/>
  <c r="D1193" i="9"/>
  <c r="E1193" i="9"/>
  <c r="G1193" i="9" s="1"/>
  <c r="H1193" i="9"/>
  <c r="J1193" i="9"/>
  <c r="D1194" i="9"/>
  <c r="E1194" i="9"/>
  <c r="G1194" i="9" s="1"/>
  <c r="H1194" i="9"/>
  <c r="D1195" i="9"/>
  <c r="E1195" i="9"/>
  <c r="G1195" i="9" s="1"/>
  <c r="H1195" i="9"/>
  <c r="D1196" i="9"/>
  <c r="E1196" i="9"/>
  <c r="H1196" i="9"/>
  <c r="D1197" i="9"/>
  <c r="E1197" i="9"/>
  <c r="H1197" i="9"/>
  <c r="D1198" i="9"/>
  <c r="E1198" i="9"/>
  <c r="H1198" i="9"/>
  <c r="D1199" i="9"/>
  <c r="E1199" i="9"/>
  <c r="G1199" i="9" s="1"/>
  <c r="H1199" i="9"/>
  <c r="D1200" i="9"/>
  <c r="E1200" i="9"/>
  <c r="G1200" i="9" s="1"/>
  <c r="H1200" i="9"/>
  <c r="D1201" i="9"/>
  <c r="E1201" i="9"/>
  <c r="H1201" i="9"/>
  <c r="D1202" i="9"/>
  <c r="E1202" i="9"/>
  <c r="H1202" i="9"/>
  <c r="D1203" i="9"/>
  <c r="E1203" i="9"/>
  <c r="G1203" i="9" s="1"/>
  <c r="H1203" i="9"/>
  <c r="D1204" i="9"/>
  <c r="E1204" i="9"/>
  <c r="H1204" i="9"/>
  <c r="D1205" i="9"/>
  <c r="E1205" i="9"/>
  <c r="J1205" i="9" s="1"/>
  <c r="G1205" i="9"/>
  <c r="H1205" i="9"/>
  <c r="D1206" i="9"/>
  <c r="E1206" i="9"/>
  <c r="G1206" i="9" s="1"/>
  <c r="H1206" i="9"/>
  <c r="D1207" i="9"/>
  <c r="E1207" i="9"/>
  <c r="G1207" i="9" s="1"/>
  <c r="H1207" i="9"/>
  <c r="D1208" i="9"/>
  <c r="E1208" i="9"/>
  <c r="H1208" i="9"/>
  <c r="D1209" i="9"/>
  <c r="E1209" i="9"/>
  <c r="G1209" i="9" s="1"/>
  <c r="H1209" i="9"/>
  <c r="D1210" i="9"/>
  <c r="E1210" i="9"/>
  <c r="H1210" i="9"/>
  <c r="D1211" i="9"/>
  <c r="E1211" i="9"/>
  <c r="G1211" i="9" s="1"/>
  <c r="H1211" i="9"/>
  <c r="D1212" i="9"/>
  <c r="E1212" i="9"/>
  <c r="G1212" i="9" s="1"/>
  <c r="H1212" i="9"/>
  <c r="D1213" i="9"/>
  <c r="E1213" i="9"/>
  <c r="J1213" i="9" s="1"/>
  <c r="G1213" i="9"/>
  <c r="H1213" i="9"/>
  <c r="D1214" i="9"/>
  <c r="E1214" i="9"/>
  <c r="J1214" i="9" s="1"/>
  <c r="H1214" i="9"/>
  <c r="D1215" i="9"/>
  <c r="E1215" i="9"/>
  <c r="J1215" i="9" s="1"/>
  <c r="G1215" i="9"/>
  <c r="H1215" i="9"/>
  <c r="D1216" i="9"/>
  <c r="E1216" i="9"/>
  <c r="G1216" i="9" s="1"/>
  <c r="H1216" i="9"/>
  <c r="J1216" i="9"/>
  <c r="D1217" i="9"/>
  <c r="E1217" i="9"/>
  <c r="J1217" i="9" s="1"/>
  <c r="G1217" i="9"/>
  <c r="H1217" i="9"/>
  <c r="D1218" i="9"/>
  <c r="E1218" i="9"/>
  <c r="G1218" i="9" s="1"/>
  <c r="H1218" i="9"/>
  <c r="D1219" i="9"/>
  <c r="E1219" i="9"/>
  <c r="G1219" i="9" s="1"/>
  <c r="H1219" i="9"/>
  <c r="D1220" i="9"/>
  <c r="E1220" i="9"/>
  <c r="H1220" i="9"/>
  <c r="D1221" i="9"/>
  <c r="E1221" i="9"/>
  <c r="G1221" i="9" s="1"/>
  <c r="H1221" i="9"/>
  <c r="D1222" i="9"/>
  <c r="E1222" i="9"/>
  <c r="H1222" i="9"/>
  <c r="D1223" i="9"/>
  <c r="E1223" i="9"/>
  <c r="G1223" i="9" s="1"/>
  <c r="H1223" i="9"/>
  <c r="D1224" i="9"/>
  <c r="E1224" i="9"/>
  <c r="G1224" i="9" s="1"/>
  <c r="H1224" i="9"/>
  <c r="D1225" i="9"/>
  <c r="E1225" i="9"/>
  <c r="H1225" i="9"/>
  <c r="D1226" i="9"/>
  <c r="E1226" i="9"/>
  <c r="H1226" i="9"/>
  <c r="D1227" i="9"/>
  <c r="E1227" i="9"/>
  <c r="J1227" i="9" s="1"/>
  <c r="H1227" i="9"/>
  <c r="D1228" i="9"/>
  <c r="E1228" i="9"/>
  <c r="J1228" i="9" s="1"/>
  <c r="H1228" i="9"/>
  <c r="D1229" i="9"/>
  <c r="E1229" i="9"/>
  <c r="G1229" i="9" s="1"/>
  <c r="H1229" i="9"/>
  <c r="J1229" i="9"/>
  <c r="D1230" i="9"/>
  <c r="E1230" i="9"/>
  <c r="G1230" i="9" s="1"/>
  <c r="H1230" i="9"/>
  <c r="D1231" i="9"/>
  <c r="E1231" i="9"/>
  <c r="G1231" i="9" s="1"/>
  <c r="H1231" i="9"/>
  <c r="D1232" i="9"/>
  <c r="E1232" i="9"/>
  <c r="H1232" i="9"/>
  <c r="D1233" i="9"/>
  <c r="E1233" i="9"/>
  <c r="G1233" i="9" s="1"/>
  <c r="H1233" i="9"/>
  <c r="J1233" i="9"/>
  <c r="D1234" i="9"/>
  <c r="E1234" i="9"/>
  <c r="H1234" i="9"/>
  <c r="D1235" i="9"/>
  <c r="E1235" i="9"/>
  <c r="G1235" i="9" s="1"/>
  <c r="H1235" i="9"/>
  <c r="D1236" i="9"/>
  <c r="E1236" i="9"/>
  <c r="G1236" i="9" s="1"/>
  <c r="H1236" i="9"/>
  <c r="D1237" i="9"/>
  <c r="E1237" i="9"/>
  <c r="J1237" i="9" s="1"/>
  <c r="H1237" i="9"/>
  <c r="D1238" i="9"/>
  <c r="E1238" i="9"/>
  <c r="J1238" i="9" s="1"/>
  <c r="H1238" i="9"/>
  <c r="D1239" i="9"/>
  <c r="E1239" i="9"/>
  <c r="J1239" i="9" s="1"/>
  <c r="G1239" i="9"/>
  <c r="H1239" i="9"/>
  <c r="D1240" i="9"/>
  <c r="E1240" i="9"/>
  <c r="H1240" i="9"/>
  <c r="D1241" i="9"/>
  <c r="E1241" i="9"/>
  <c r="H1241" i="9"/>
  <c r="D1242" i="9"/>
  <c r="E1242" i="9"/>
  <c r="G1242" i="9" s="1"/>
  <c r="H1242" i="9"/>
  <c r="D1243" i="9"/>
  <c r="E1243" i="9"/>
  <c r="G1243" i="9" s="1"/>
  <c r="H1243" i="9"/>
  <c r="D1244" i="9"/>
  <c r="E1244" i="9"/>
  <c r="H1244" i="9"/>
  <c r="D1245" i="9"/>
  <c r="E1245" i="9"/>
  <c r="H1245" i="9"/>
  <c r="D1246" i="9"/>
  <c r="E1246" i="9"/>
  <c r="J1246" i="9" s="1"/>
  <c r="G1246" i="9"/>
  <c r="H1246" i="9"/>
  <c r="D1247" i="9"/>
  <c r="E1247" i="9"/>
  <c r="G1247" i="9" s="1"/>
  <c r="H1247" i="9"/>
  <c r="D1248" i="9"/>
  <c r="E1248" i="9"/>
  <c r="G1248" i="9" s="1"/>
  <c r="H1248" i="9"/>
  <c r="D1249" i="9"/>
  <c r="E1249" i="9"/>
  <c r="J1249" i="9" s="1"/>
  <c r="H1249" i="9"/>
  <c r="D1250" i="9"/>
  <c r="E1250" i="9"/>
  <c r="H1250" i="9"/>
  <c r="D1251" i="9"/>
  <c r="E1251" i="9"/>
  <c r="G1251" i="9" s="1"/>
  <c r="H1251" i="9"/>
  <c r="D1252" i="9"/>
  <c r="E1252" i="9"/>
  <c r="G1252" i="9" s="1"/>
  <c r="H1252" i="9"/>
  <c r="D1253" i="9"/>
  <c r="E1253" i="9"/>
  <c r="J1253" i="9" s="1"/>
  <c r="G1253" i="9"/>
  <c r="H1253" i="9"/>
  <c r="D1254" i="9"/>
  <c r="E1254" i="9"/>
  <c r="G1254" i="9" s="1"/>
  <c r="H1254" i="9"/>
  <c r="D1255" i="9"/>
  <c r="E1255" i="9"/>
  <c r="G1255" i="9" s="1"/>
  <c r="H1255" i="9"/>
  <c r="D1256" i="9"/>
  <c r="E1256" i="9"/>
  <c r="H1256" i="9"/>
  <c r="D1257" i="9"/>
  <c r="E1257" i="9"/>
  <c r="G1257" i="9" s="1"/>
  <c r="H1257" i="9"/>
  <c r="D1258" i="9"/>
  <c r="E1258" i="9"/>
  <c r="J1258" i="9" s="1"/>
  <c r="H1258" i="9"/>
  <c r="D1259" i="9"/>
  <c r="E1259" i="9"/>
  <c r="G1259" i="9" s="1"/>
  <c r="H1259" i="9"/>
  <c r="D1260" i="9"/>
  <c r="E1260" i="9"/>
  <c r="H1260" i="9"/>
  <c r="D1261" i="9"/>
  <c r="E1261" i="9"/>
  <c r="J1261" i="9" s="1"/>
  <c r="H1261" i="9"/>
  <c r="D1262" i="9"/>
  <c r="E1262" i="9"/>
  <c r="H1262" i="9"/>
  <c r="D1263" i="9"/>
  <c r="E1263" i="9"/>
  <c r="H1263" i="9"/>
  <c r="D1264" i="9"/>
  <c r="E1264" i="9"/>
  <c r="G1264" i="9" s="1"/>
  <c r="H1264" i="9"/>
  <c r="D1265" i="9"/>
  <c r="E1265" i="9"/>
  <c r="J1265" i="9" s="1"/>
  <c r="G1265" i="9"/>
  <c r="H1265" i="9"/>
  <c r="D1266" i="9"/>
  <c r="E1266" i="9"/>
  <c r="G1266" i="9" s="1"/>
  <c r="H1266" i="9"/>
  <c r="D1267" i="9"/>
  <c r="E1267" i="9"/>
  <c r="G1267" i="9" s="1"/>
  <c r="H1267" i="9"/>
  <c r="D1268" i="9"/>
  <c r="E1268" i="9"/>
  <c r="H1268" i="9"/>
  <c r="D1269" i="9"/>
  <c r="E1269" i="9"/>
  <c r="H1269" i="9"/>
  <c r="D1270" i="9"/>
  <c r="E1270" i="9"/>
  <c r="H1270" i="9"/>
  <c r="D1271" i="9"/>
  <c r="E1271" i="9"/>
  <c r="G1271" i="9" s="1"/>
  <c r="H1271" i="9"/>
  <c r="D1272" i="9"/>
  <c r="E1272" i="9"/>
  <c r="G1272" i="9" s="1"/>
  <c r="H1272" i="9"/>
  <c r="D1273" i="9"/>
  <c r="E1273" i="9"/>
  <c r="J1273" i="9" s="1"/>
  <c r="H1273" i="9"/>
  <c r="D1274" i="9"/>
  <c r="E1274" i="9"/>
  <c r="H1274" i="9"/>
  <c r="D1275" i="9"/>
  <c r="E1275" i="9"/>
  <c r="J1275" i="9" s="1"/>
  <c r="G1275" i="9"/>
  <c r="H1275" i="9"/>
  <c r="D1276" i="9"/>
  <c r="E1276" i="9"/>
  <c r="G1276" i="9"/>
  <c r="H1276" i="9"/>
  <c r="J1276" i="9"/>
  <c r="D1277" i="9"/>
  <c r="E1277" i="9"/>
  <c r="G1277" i="9" s="1"/>
  <c r="H1277" i="9"/>
  <c r="D1278" i="9"/>
  <c r="E1278" i="9"/>
  <c r="G1278" i="9" s="1"/>
  <c r="H1278" i="9"/>
  <c r="D1279" i="9"/>
  <c r="E1279" i="9"/>
  <c r="G1279" i="9" s="1"/>
  <c r="AM130" i="4" s="1"/>
  <c r="H1279" i="9"/>
  <c r="G130" i="4" s="1"/>
  <c r="D1280" i="9"/>
  <c r="E1280" i="9"/>
  <c r="H1280" i="9"/>
  <c r="D1281" i="9"/>
  <c r="E1281" i="9"/>
  <c r="G1281" i="9" s="1"/>
  <c r="AM131" i="4" s="1"/>
  <c r="H1281" i="9"/>
  <c r="G131" i="4" s="1"/>
  <c r="D1282" i="9"/>
  <c r="E1282" i="9"/>
  <c r="J1282" i="9" s="1"/>
  <c r="H1282" i="9"/>
  <c r="D1283" i="9"/>
  <c r="E1283" i="9"/>
  <c r="G1283" i="9" s="1"/>
  <c r="H1283" i="9"/>
  <c r="D1284" i="9"/>
  <c r="E1284" i="9"/>
  <c r="H1284" i="9"/>
  <c r="D1285" i="9"/>
  <c r="E1285" i="9"/>
  <c r="J1285" i="9" s="1"/>
  <c r="G1285" i="9"/>
  <c r="H1285" i="9"/>
  <c r="D1286" i="9"/>
  <c r="E1286" i="9"/>
  <c r="J1286" i="9" s="1"/>
  <c r="G1286" i="9"/>
  <c r="H1286" i="9"/>
  <c r="D1287" i="9"/>
  <c r="E1287" i="9"/>
  <c r="J1287" i="9" s="1"/>
  <c r="H1287" i="9"/>
  <c r="D1288" i="9"/>
  <c r="E1288" i="9"/>
  <c r="G1288" i="9" s="1"/>
  <c r="H1288" i="9"/>
  <c r="D1289" i="9"/>
  <c r="E1289" i="9"/>
  <c r="G1289" i="9" s="1"/>
  <c r="H1289" i="9"/>
  <c r="D1290" i="9"/>
  <c r="E1290" i="9"/>
  <c r="G1290" i="9" s="1"/>
  <c r="H1290" i="9"/>
  <c r="D1291" i="9"/>
  <c r="E1291" i="9"/>
  <c r="G1291" i="9" s="1"/>
  <c r="H1291" i="9"/>
  <c r="D1292" i="9"/>
  <c r="E1292" i="9"/>
  <c r="H1292" i="9"/>
  <c r="G121" i="4" s="1"/>
  <c r="D1293" i="9"/>
  <c r="E1293" i="9"/>
  <c r="G1293" i="9" s="1"/>
  <c r="H1293" i="9"/>
  <c r="D1294" i="9"/>
  <c r="E1294" i="9"/>
  <c r="H1294" i="9"/>
  <c r="D1295" i="9"/>
  <c r="E1295" i="9"/>
  <c r="G1295" i="9" s="1"/>
  <c r="H1295" i="9"/>
  <c r="D1296" i="9"/>
  <c r="E1296" i="9"/>
  <c r="H1296" i="9"/>
  <c r="D1297" i="9"/>
  <c r="E1297" i="9"/>
  <c r="J1297" i="9" s="1"/>
  <c r="H1297" i="9"/>
  <c r="D1298" i="9"/>
  <c r="E1298" i="9"/>
  <c r="J1298" i="9" s="1"/>
  <c r="H1298" i="9"/>
  <c r="D1299" i="9"/>
  <c r="E1299" i="9"/>
  <c r="G1299" i="9" s="1"/>
  <c r="H1299" i="9"/>
  <c r="D1300" i="9"/>
  <c r="E1300" i="9"/>
  <c r="G1300" i="9" s="1"/>
  <c r="H1300" i="9"/>
  <c r="D1301" i="9"/>
  <c r="E1301" i="9"/>
  <c r="H1301" i="9"/>
  <c r="D1302" i="9"/>
  <c r="E1302" i="9"/>
  <c r="G1302" i="9" s="1"/>
  <c r="H1302" i="9"/>
  <c r="D1303" i="9"/>
  <c r="E1303" i="9"/>
  <c r="G1303" i="9" s="1"/>
  <c r="H1303" i="9"/>
  <c r="D1304" i="9"/>
  <c r="E1304" i="9"/>
  <c r="H1304" i="9"/>
  <c r="D1305" i="9"/>
  <c r="E1305" i="9"/>
  <c r="H1305" i="9"/>
  <c r="D1306" i="9"/>
  <c r="E1306" i="9"/>
  <c r="J1306" i="9" s="1"/>
  <c r="H1306" i="9"/>
  <c r="D1307" i="9"/>
  <c r="E1307" i="9"/>
  <c r="G1307" i="9" s="1"/>
  <c r="H1307" i="9"/>
  <c r="D1308" i="9"/>
  <c r="E1308" i="9"/>
  <c r="G1308" i="9" s="1"/>
  <c r="H1308" i="9"/>
  <c r="D1309" i="9"/>
  <c r="E1309" i="9"/>
  <c r="H1309" i="9"/>
  <c r="D1310" i="9"/>
  <c r="E1310" i="9"/>
  <c r="J1310" i="9" s="1"/>
  <c r="H1310" i="9"/>
  <c r="D1311" i="9"/>
  <c r="E1311" i="9"/>
  <c r="J1311" i="9" s="1"/>
  <c r="H1311" i="9"/>
  <c r="D1312" i="9"/>
  <c r="E1312" i="9"/>
  <c r="J1312" i="9" s="1"/>
  <c r="G1312" i="9"/>
  <c r="H1312" i="9"/>
  <c r="D1313" i="9"/>
  <c r="E1313" i="9"/>
  <c r="G1313" i="9" s="1"/>
  <c r="H1313" i="9"/>
  <c r="J1313" i="9"/>
  <c r="D1314" i="9"/>
  <c r="E1314" i="9"/>
  <c r="G1314" i="9" s="1"/>
  <c r="H1314" i="9"/>
  <c r="D1315" i="9"/>
  <c r="E1315" i="9"/>
  <c r="G1315" i="9" s="1"/>
  <c r="H1315" i="9"/>
  <c r="D1316" i="9"/>
  <c r="E1316" i="9"/>
  <c r="H1316" i="9"/>
  <c r="D1317" i="9"/>
  <c r="E1317" i="9"/>
  <c r="G1317" i="9" s="1"/>
  <c r="H1317" i="9"/>
  <c r="D1318" i="9"/>
  <c r="E1318" i="9"/>
  <c r="H1318" i="9"/>
  <c r="D1319" i="9"/>
  <c r="E1319" i="9"/>
  <c r="G1319" i="9" s="1"/>
  <c r="H1319" i="9"/>
  <c r="D1320" i="9"/>
  <c r="E1320" i="9"/>
  <c r="G1320" i="9" s="1"/>
  <c r="H1320" i="9"/>
  <c r="D1321" i="9"/>
  <c r="E1321" i="9"/>
  <c r="J1321" i="9" s="1"/>
  <c r="H1321" i="9"/>
  <c r="D1322" i="9"/>
  <c r="E1322" i="9"/>
  <c r="J1322" i="9" s="1"/>
  <c r="H1322" i="9"/>
  <c r="D1323" i="9"/>
  <c r="E1323" i="9"/>
  <c r="H1323" i="9"/>
  <c r="D1324" i="9"/>
  <c r="E1324" i="9"/>
  <c r="H1324" i="9"/>
  <c r="D1325" i="9"/>
  <c r="E1325" i="9"/>
  <c r="H1325" i="9"/>
  <c r="D1326" i="9"/>
  <c r="E1326" i="9"/>
  <c r="G1326" i="9" s="1"/>
  <c r="H1326" i="9"/>
  <c r="D1327" i="9"/>
  <c r="E1327" i="9"/>
  <c r="G1327" i="9" s="1"/>
  <c r="H1327" i="9"/>
  <c r="D1328" i="9"/>
  <c r="E1328" i="9"/>
  <c r="H1328" i="9"/>
  <c r="D1329" i="9"/>
  <c r="E1329" i="9"/>
  <c r="H1329" i="9"/>
  <c r="D1330" i="9"/>
  <c r="E1330" i="9"/>
  <c r="J1330" i="9" s="1"/>
  <c r="H1330" i="9"/>
  <c r="D1331" i="9"/>
  <c r="E1331" i="9"/>
  <c r="G1331" i="9" s="1"/>
  <c r="H1331" i="9"/>
  <c r="D1332" i="9"/>
  <c r="E1332" i="9"/>
  <c r="G1332" i="9" s="1"/>
  <c r="H1332" i="9"/>
  <c r="D1333" i="9"/>
  <c r="E1333" i="9"/>
  <c r="J1333" i="9" s="1"/>
  <c r="H1333" i="9"/>
  <c r="D1334" i="9"/>
  <c r="E1334" i="9"/>
  <c r="J1334" i="9" s="1"/>
  <c r="G1334" i="9"/>
  <c r="H1334" i="9"/>
  <c r="D1335" i="9"/>
  <c r="E1335" i="9"/>
  <c r="G1335" i="9"/>
  <c r="H1335" i="9"/>
  <c r="J1335" i="9"/>
  <c r="D1336" i="9"/>
  <c r="E1336" i="9"/>
  <c r="J1336" i="9" s="1"/>
  <c r="H1336" i="9"/>
  <c r="D1337" i="9"/>
  <c r="E1337" i="9"/>
  <c r="J1337" i="9" s="1"/>
  <c r="G1337" i="9"/>
  <c r="H1337" i="9"/>
  <c r="D1338" i="9"/>
  <c r="E1338" i="9"/>
  <c r="G1338" i="9" s="1"/>
  <c r="H1338" i="9"/>
  <c r="D1339" i="9"/>
  <c r="E1339" i="9"/>
  <c r="G1339" i="9" s="1"/>
  <c r="H1339" i="9"/>
  <c r="D1340" i="9"/>
  <c r="E1340" i="9"/>
  <c r="H1340" i="9"/>
  <c r="D1341" i="9"/>
  <c r="E1341" i="9"/>
  <c r="G1341" i="9" s="1"/>
  <c r="H1341" i="9"/>
  <c r="D1342" i="9"/>
  <c r="E1342" i="9"/>
  <c r="J1342" i="9" s="1"/>
  <c r="H1342" i="9"/>
  <c r="D1343" i="9"/>
  <c r="E1343" i="9"/>
  <c r="G1343" i="9" s="1"/>
  <c r="H1343" i="9"/>
  <c r="D1344" i="9"/>
  <c r="E1344" i="9"/>
  <c r="G1344" i="9" s="1"/>
  <c r="H1344" i="9"/>
  <c r="J1344" i="9"/>
  <c r="D1345" i="9"/>
  <c r="E1345" i="9"/>
  <c r="H1345" i="9"/>
  <c r="D1346" i="9"/>
  <c r="E1346" i="9"/>
  <c r="J1346" i="9" s="1"/>
  <c r="G1346" i="9"/>
  <c r="H1346" i="9"/>
  <c r="D1347" i="9"/>
  <c r="E1347" i="9"/>
  <c r="H1347" i="9"/>
  <c r="D1348" i="9"/>
  <c r="E1348" i="9"/>
  <c r="J1348" i="9" s="1"/>
  <c r="H1348" i="9"/>
  <c r="D1349" i="9"/>
  <c r="E1349" i="9"/>
  <c r="G1349" i="9" s="1"/>
  <c r="H1349" i="9"/>
  <c r="D1350" i="9"/>
  <c r="E1350" i="9"/>
  <c r="G1350" i="9" s="1"/>
  <c r="H1350" i="9"/>
  <c r="D1351" i="9"/>
  <c r="E1351" i="9"/>
  <c r="G1351" i="9" s="1"/>
  <c r="H1351" i="9"/>
  <c r="D1352" i="9"/>
  <c r="E1352" i="9"/>
  <c r="H1352" i="9"/>
  <c r="D1353" i="9"/>
  <c r="E1353" i="9"/>
  <c r="G1353" i="9" s="1"/>
  <c r="H1353" i="9"/>
  <c r="D1354" i="9"/>
  <c r="E1354" i="9"/>
  <c r="H1354" i="9"/>
  <c r="D1355" i="9"/>
  <c r="E1355" i="9"/>
  <c r="G1355" i="9" s="1"/>
  <c r="H1355" i="9"/>
  <c r="D1356" i="9"/>
  <c r="E1356" i="9"/>
  <c r="G1356" i="9" s="1"/>
  <c r="H1356" i="9"/>
  <c r="D1357" i="9"/>
  <c r="E1357" i="9"/>
  <c r="H1357" i="9"/>
  <c r="D1358" i="9"/>
  <c r="E1358" i="9"/>
  <c r="H1358" i="9"/>
  <c r="D1359" i="9"/>
  <c r="E1359" i="9"/>
  <c r="J1359" i="9" s="1"/>
  <c r="G1359" i="9"/>
  <c r="H1359" i="9"/>
  <c r="D1360" i="9"/>
  <c r="E1360" i="9"/>
  <c r="G1360" i="9" s="1"/>
  <c r="H1360" i="9"/>
  <c r="D1361" i="9"/>
  <c r="E1361" i="9"/>
  <c r="G1361" i="9" s="1"/>
  <c r="H1361" i="9"/>
  <c r="J1361" i="9"/>
  <c r="D1362" i="9"/>
  <c r="E1362" i="9"/>
  <c r="G1362" i="9" s="1"/>
  <c r="H1362" i="9"/>
  <c r="D1363" i="9"/>
  <c r="E1363" i="9"/>
  <c r="G1363" i="9" s="1"/>
  <c r="H1363" i="9"/>
  <c r="D1364" i="9"/>
  <c r="E1364" i="9"/>
  <c r="H1364" i="9"/>
  <c r="D1365" i="9"/>
  <c r="E1365" i="9"/>
  <c r="G1365" i="9" s="1"/>
  <c r="H1365" i="9"/>
  <c r="D1366" i="9"/>
  <c r="E1366" i="9"/>
  <c r="J1366" i="9" s="1"/>
  <c r="H1366" i="9"/>
  <c r="D1367" i="9"/>
  <c r="E1367" i="9"/>
  <c r="G1367" i="9" s="1"/>
  <c r="H1367" i="9"/>
  <c r="D1368" i="9"/>
  <c r="E1368" i="9"/>
  <c r="G1368" i="9" s="1"/>
  <c r="H1368" i="9"/>
  <c r="D1369" i="9"/>
  <c r="E1369" i="9"/>
  <c r="H1369" i="9"/>
  <c r="D1370" i="9"/>
  <c r="E1370" i="9"/>
  <c r="J1370" i="9" s="1"/>
  <c r="G1370" i="9"/>
  <c r="H1370" i="9"/>
  <c r="D1371" i="9"/>
  <c r="E1371" i="9"/>
  <c r="G1371" i="9" s="1"/>
  <c r="H1371" i="9"/>
  <c r="D1372" i="9"/>
  <c r="E1372" i="9"/>
  <c r="G1372" i="9" s="1"/>
  <c r="H1372" i="9"/>
  <c r="J1372" i="9"/>
  <c r="D1373" i="9"/>
  <c r="E1373" i="9"/>
  <c r="J1373" i="9" s="1"/>
  <c r="G1373" i="9"/>
  <c r="H1373" i="9"/>
  <c r="D1374" i="9"/>
  <c r="E1374" i="9"/>
  <c r="G1374" i="9" s="1"/>
  <c r="H1374" i="9"/>
  <c r="D1375" i="9"/>
  <c r="E1375" i="9"/>
  <c r="G1375" i="9" s="1"/>
  <c r="H1375" i="9"/>
  <c r="D1376" i="9"/>
  <c r="E1376" i="9"/>
  <c r="H1376" i="9"/>
  <c r="D1377" i="9"/>
  <c r="E1377" i="9"/>
  <c r="G1377" i="9" s="1"/>
  <c r="H1377" i="9"/>
  <c r="D1378" i="9"/>
  <c r="E1378" i="9"/>
  <c r="H1378" i="9"/>
  <c r="D1379" i="9"/>
  <c r="E1379" i="9"/>
  <c r="G1379" i="9" s="1"/>
  <c r="H1379" i="9"/>
  <c r="D1380" i="9"/>
  <c r="E1380" i="9"/>
  <c r="G1380" i="9" s="1"/>
  <c r="H1380" i="9"/>
  <c r="D1381" i="9"/>
  <c r="E1381" i="9"/>
  <c r="H1381" i="9"/>
  <c r="D1382" i="9"/>
  <c r="E1382" i="9"/>
  <c r="J1382" i="9" s="1"/>
  <c r="G1382" i="9"/>
  <c r="H1382" i="9"/>
  <c r="D1383" i="9"/>
  <c r="E1383" i="9"/>
  <c r="J1383" i="9" s="1"/>
  <c r="H1383" i="9"/>
  <c r="D1384" i="9"/>
  <c r="E1384" i="9"/>
  <c r="H1384" i="9"/>
  <c r="D1385" i="9"/>
  <c r="E1385" i="9"/>
  <c r="G1385" i="9" s="1"/>
  <c r="H1385" i="9"/>
  <c r="D1386" i="9"/>
  <c r="E1386" i="9"/>
  <c r="G1386" i="9" s="1"/>
  <c r="H1386" i="9"/>
  <c r="D1387" i="9"/>
  <c r="E1387" i="9"/>
  <c r="G1387" i="9" s="1"/>
  <c r="H1387" i="9"/>
  <c r="D1388" i="9"/>
  <c r="E1388" i="9"/>
  <c r="H1388" i="9"/>
  <c r="D1389" i="9"/>
  <c r="E1389" i="9"/>
  <c r="G1389" i="9" s="1"/>
  <c r="H1389" i="9"/>
  <c r="D1390" i="9"/>
  <c r="E1390" i="9"/>
  <c r="J1390" i="9" s="1"/>
  <c r="H1390" i="9"/>
  <c r="D1391" i="9"/>
  <c r="E1391" i="9"/>
  <c r="G1391" i="9" s="1"/>
  <c r="H1391" i="9"/>
  <c r="D1392" i="9"/>
  <c r="E1392" i="9"/>
  <c r="G1392" i="9" s="1"/>
  <c r="H1392" i="9"/>
  <c r="D1393" i="9"/>
  <c r="E1393" i="9"/>
  <c r="H1393" i="9"/>
  <c r="D1394" i="9"/>
  <c r="E1394" i="9"/>
  <c r="H1394" i="9"/>
  <c r="D1395" i="9"/>
  <c r="E1395" i="9"/>
  <c r="G1395" i="9" s="1"/>
  <c r="H1395" i="9"/>
  <c r="D1396" i="9"/>
  <c r="E1396" i="9"/>
  <c r="G1396" i="9"/>
  <c r="H1396" i="9"/>
  <c r="J1396" i="9"/>
  <c r="D1397" i="9"/>
  <c r="E1397" i="9"/>
  <c r="H1397" i="9"/>
  <c r="D1398" i="9"/>
  <c r="E1398" i="9"/>
  <c r="G1398" i="9" s="1"/>
  <c r="H1398" i="9"/>
  <c r="D1399" i="9"/>
  <c r="E1399" i="9"/>
  <c r="G1399" i="9" s="1"/>
  <c r="H1399" i="9"/>
  <c r="D1400" i="9"/>
  <c r="E1400" i="9"/>
  <c r="H1400" i="9"/>
  <c r="D1401" i="9"/>
  <c r="E1401" i="9"/>
  <c r="G1401" i="9" s="1"/>
  <c r="H1401" i="9"/>
  <c r="J1401" i="9"/>
  <c r="D1402" i="9"/>
  <c r="E1402" i="9"/>
  <c r="H1402" i="9"/>
  <c r="D1403" i="9"/>
  <c r="E1403" i="9"/>
  <c r="G1403" i="9" s="1"/>
  <c r="H1403" i="9"/>
  <c r="D1404" i="9"/>
  <c r="E1404" i="9"/>
  <c r="H1404" i="9"/>
  <c r="D1405" i="9"/>
  <c r="E1405" i="9"/>
  <c r="J1405" i="9" s="1"/>
  <c r="H1405" i="9"/>
  <c r="D1406" i="9"/>
  <c r="E1406" i="9"/>
  <c r="J1406" i="9" s="1"/>
  <c r="G1406" i="9"/>
  <c r="H1406" i="9"/>
  <c r="D1407" i="9"/>
  <c r="E1407" i="9"/>
  <c r="G1407" i="9" s="1"/>
  <c r="H1407" i="9"/>
  <c r="D1408" i="9"/>
  <c r="E1408" i="9"/>
  <c r="G1408" i="9" s="1"/>
  <c r="H1408" i="9"/>
  <c r="D1409" i="9"/>
  <c r="E1409" i="9"/>
  <c r="J1409" i="9" s="1"/>
  <c r="H1409" i="9"/>
  <c r="D1410" i="9"/>
  <c r="E1410" i="9"/>
  <c r="G1410" i="9" s="1"/>
  <c r="H1410" i="9"/>
  <c r="D1411" i="9"/>
  <c r="E1411" i="9"/>
  <c r="G1411" i="9" s="1"/>
  <c r="H1411" i="9"/>
  <c r="D1412" i="9"/>
  <c r="E1412" i="9"/>
  <c r="H1412" i="9"/>
  <c r="D1413" i="9"/>
  <c r="E1413" i="9"/>
  <c r="H1413" i="9"/>
  <c r="D1414" i="9"/>
  <c r="E1414" i="9"/>
  <c r="J1414" i="9" s="1"/>
  <c r="H1414" i="9"/>
  <c r="D1415" i="9"/>
  <c r="E1415" i="9"/>
  <c r="G1415" i="9" s="1"/>
  <c r="H1415" i="9"/>
  <c r="D1416" i="9"/>
  <c r="E1416" i="9"/>
  <c r="H1416" i="9"/>
  <c r="D1417" i="9"/>
  <c r="E1417" i="9"/>
  <c r="J1417" i="9" s="1"/>
  <c r="H1417" i="9"/>
  <c r="D1418" i="9"/>
  <c r="E1418" i="9"/>
  <c r="J1418" i="9" s="1"/>
  <c r="H1418" i="9"/>
  <c r="D1419" i="9"/>
  <c r="E1419" i="9"/>
  <c r="J1419" i="9" s="1"/>
  <c r="AO97" i="4" s="1"/>
  <c r="H1419" i="9"/>
  <c r="G97" i="4" s="1"/>
  <c r="D1420" i="9"/>
  <c r="E1420" i="9"/>
  <c r="J1420" i="9" s="1"/>
  <c r="H1420" i="9"/>
  <c r="D1421" i="9"/>
  <c r="E1421" i="9"/>
  <c r="G1421" i="9" s="1"/>
  <c r="H1421" i="9"/>
  <c r="D1422" i="9"/>
  <c r="E1422" i="9"/>
  <c r="G1422" i="9" s="1"/>
  <c r="H1422" i="9"/>
  <c r="D1423" i="9"/>
  <c r="E1423" i="9"/>
  <c r="G1423" i="9" s="1"/>
  <c r="H1423" i="9"/>
  <c r="D1424" i="9"/>
  <c r="E1424" i="9"/>
  <c r="H1424" i="9"/>
  <c r="D1425" i="9"/>
  <c r="E1425" i="9"/>
  <c r="H1425" i="9"/>
  <c r="D1426" i="9"/>
  <c r="E1426" i="9"/>
  <c r="H1426" i="9"/>
  <c r="D1427" i="9"/>
  <c r="E1427" i="9"/>
  <c r="G1427" i="9" s="1"/>
  <c r="H1427" i="9"/>
  <c r="D1428" i="9"/>
  <c r="E1428" i="9"/>
  <c r="H1428" i="9"/>
  <c r="D1429" i="9"/>
  <c r="E1429" i="9"/>
  <c r="J1429" i="9" s="1"/>
  <c r="H1429" i="9"/>
  <c r="D1430" i="9"/>
  <c r="E1430" i="9"/>
  <c r="J1430" i="9" s="1"/>
  <c r="G1430" i="9"/>
  <c r="H1430" i="9"/>
  <c r="D1431" i="9"/>
  <c r="E1431" i="9"/>
  <c r="J1431" i="9" s="1"/>
  <c r="G1431" i="9"/>
  <c r="H1431" i="9"/>
  <c r="D1432" i="9"/>
  <c r="E1432" i="9"/>
  <c r="J1432" i="9" s="1"/>
  <c r="H1432" i="9"/>
  <c r="D1433" i="9"/>
  <c r="E1433" i="9"/>
  <c r="J1433" i="9" s="1"/>
  <c r="G1433" i="9"/>
  <c r="H1433" i="9"/>
  <c r="D1434" i="9"/>
  <c r="E1434" i="9"/>
  <c r="G1434" i="9" s="1"/>
  <c r="H1434" i="9"/>
  <c r="D1435" i="9"/>
  <c r="E1435" i="9"/>
  <c r="G1435" i="9" s="1"/>
  <c r="H1435" i="9"/>
  <c r="D1436" i="9"/>
  <c r="E1436" i="9"/>
  <c r="H1436" i="9"/>
  <c r="D1437" i="9"/>
  <c r="E1437" i="9"/>
  <c r="G1437" i="9" s="1"/>
  <c r="H1437" i="9"/>
  <c r="D1438" i="9"/>
  <c r="E1438" i="9"/>
  <c r="H1438" i="9"/>
  <c r="D1439" i="9"/>
  <c r="E1439" i="9"/>
  <c r="G1439" i="9" s="1"/>
  <c r="H1439" i="9"/>
  <c r="D1440" i="9"/>
  <c r="E1440" i="9"/>
  <c r="G1440" i="9" s="1"/>
  <c r="H1440" i="9"/>
  <c r="D1441" i="9"/>
  <c r="E1441" i="9"/>
  <c r="J1441" i="9" s="1"/>
  <c r="H1441" i="9"/>
  <c r="D1442" i="9"/>
  <c r="E1442" i="9"/>
  <c r="H1442" i="9"/>
  <c r="D1443" i="9"/>
  <c r="E1443" i="9"/>
  <c r="G1443" i="9" s="1"/>
  <c r="H1443" i="9"/>
  <c r="D1444" i="9"/>
  <c r="E1444" i="9"/>
  <c r="J1444" i="9" s="1"/>
  <c r="G1444" i="9"/>
  <c r="H1444" i="9"/>
  <c r="D1445" i="9"/>
  <c r="E1445" i="9"/>
  <c r="H1445" i="9"/>
  <c r="D1446" i="9"/>
  <c r="E1446" i="9"/>
  <c r="G1446" i="9" s="1"/>
  <c r="H1446" i="9"/>
  <c r="D1447" i="9"/>
  <c r="E1447" i="9"/>
  <c r="G1447" i="9" s="1"/>
  <c r="H1447" i="9"/>
  <c r="D1448" i="9"/>
  <c r="E1448" i="9"/>
  <c r="H1448" i="9"/>
  <c r="D1449" i="9"/>
  <c r="E1449" i="9"/>
  <c r="G1449" i="9" s="1"/>
  <c r="H1449" i="9"/>
  <c r="D1450" i="9"/>
  <c r="E1450" i="9"/>
  <c r="J1450" i="9" s="1"/>
  <c r="G1450" i="9"/>
  <c r="H1450" i="9"/>
  <c r="D1451" i="9"/>
  <c r="E1451" i="9"/>
  <c r="G1451" i="9" s="1"/>
  <c r="H1451" i="9"/>
  <c r="D1452" i="9"/>
  <c r="E1452" i="9"/>
  <c r="H1452" i="9"/>
  <c r="D1453" i="9"/>
  <c r="E1453" i="9"/>
  <c r="H1453" i="9"/>
  <c r="D1454" i="9"/>
  <c r="E1454" i="9"/>
  <c r="J1454" i="9" s="1"/>
  <c r="G1454" i="9"/>
  <c r="H1454" i="9"/>
  <c r="D1455" i="9"/>
  <c r="E1455" i="9"/>
  <c r="G1455" i="9" s="1"/>
  <c r="H1455" i="9"/>
  <c r="D1456" i="9"/>
  <c r="E1456" i="9"/>
  <c r="G1456" i="9"/>
  <c r="H1456" i="9"/>
  <c r="J1456" i="9"/>
  <c r="D1457" i="9"/>
  <c r="E1457" i="9"/>
  <c r="G1457" i="9" s="1"/>
  <c r="H1457" i="9"/>
  <c r="D1458" i="9"/>
  <c r="E1458" i="9"/>
  <c r="G1458" i="9" s="1"/>
  <c r="H1458" i="9"/>
  <c r="D1459" i="9"/>
  <c r="E1459" i="9"/>
  <c r="H1459" i="9"/>
  <c r="D1460" i="9"/>
  <c r="E1460" i="9"/>
  <c r="H1460" i="9"/>
  <c r="D1461" i="9"/>
  <c r="E1461" i="9"/>
  <c r="G1461" i="9" s="1"/>
  <c r="H1461" i="9"/>
  <c r="D1462" i="9"/>
  <c r="E1462" i="9"/>
  <c r="J1462" i="9" s="1"/>
  <c r="G1462" i="9"/>
  <c r="H1462" i="9"/>
  <c r="D1463" i="9"/>
  <c r="E1463" i="9"/>
  <c r="G1463" i="9" s="1"/>
  <c r="H1463" i="9"/>
  <c r="D1464" i="9"/>
  <c r="E1464" i="9"/>
  <c r="H1464" i="9"/>
  <c r="D1465" i="9"/>
  <c r="E1465" i="9"/>
  <c r="H1465" i="9"/>
  <c r="D1466" i="9"/>
  <c r="E1466" i="9"/>
  <c r="J1466" i="9" s="1"/>
  <c r="H1466" i="9"/>
  <c r="D1467" i="9"/>
  <c r="E1467" i="9"/>
  <c r="G1467" i="9" s="1"/>
  <c r="H1467" i="9"/>
  <c r="D1468" i="9"/>
  <c r="E1468" i="9"/>
  <c r="G1468" i="9" s="1"/>
  <c r="H1468" i="9"/>
  <c r="D1469" i="9"/>
  <c r="E1469" i="9"/>
  <c r="J1469" i="9" s="1"/>
  <c r="H1469" i="9"/>
  <c r="D1470" i="9"/>
  <c r="E1470" i="9"/>
  <c r="G1470" i="9" s="1"/>
  <c r="H1470" i="9"/>
  <c r="D1471" i="9"/>
  <c r="E1471" i="9"/>
  <c r="J1471" i="9" s="1"/>
  <c r="G1471" i="9"/>
  <c r="H1471" i="9"/>
  <c r="D1472" i="9"/>
  <c r="E1472" i="9"/>
  <c r="H1472" i="9"/>
  <c r="D1473" i="9"/>
  <c r="E1473" i="9"/>
  <c r="G1473" i="9" s="1"/>
  <c r="H1473" i="9"/>
  <c r="D1474" i="9"/>
  <c r="E1474" i="9"/>
  <c r="J1474" i="9" s="1"/>
  <c r="H1474" i="9"/>
  <c r="D1475" i="9"/>
  <c r="E1475" i="9"/>
  <c r="G1475" i="9" s="1"/>
  <c r="H1475" i="9"/>
  <c r="D1476" i="9"/>
  <c r="E1476" i="9"/>
  <c r="G1476" i="9" s="1"/>
  <c r="H1476" i="9"/>
  <c r="D1477" i="9"/>
  <c r="E1477" i="9"/>
  <c r="H1477" i="9"/>
  <c r="D1478" i="9"/>
  <c r="E1478" i="9"/>
  <c r="J1478" i="9" s="1"/>
  <c r="H1478" i="9"/>
  <c r="D1479" i="9"/>
  <c r="E1479" i="9"/>
  <c r="G1479" i="9" s="1"/>
  <c r="H1479" i="9"/>
  <c r="J1479" i="9"/>
  <c r="D1480" i="9"/>
  <c r="E1480" i="9"/>
  <c r="J1480" i="9" s="1"/>
  <c r="G1480" i="9"/>
  <c r="H1480" i="9"/>
  <c r="D1481" i="9"/>
  <c r="E1481" i="9"/>
  <c r="H1481" i="9"/>
  <c r="D1482" i="9"/>
  <c r="E1482" i="9"/>
  <c r="G1482" i="9" s="1"/>
  <c r="H1482" i="9"/>
  <c r="D1483" i="9"/>
  <c r="E1483" i="9"/>
  <c r="G1483" i="9" s="1"/>
  <c r="H1483" i="9"/>
  <c r="D1484" i="9"/>
  <c r="E1484" i="9"/>
  <c r="H1484" i="9"/>
  <c r="D1485" i="9"/>
  <c r="E1485" i="9"/>
  <c r="G1485" i="9" s="1"/>
  <c r="H1485" i="9"/>
  <c r="D1486" i="9"/>
  <c r="E1486" i="9"/>
  <c r="H1486" i="9"/>
  <c r="D1487" i="9"/>
  <c r="E1487" i="9"/>
  <c r="G1487" i="9" s="1"/>
  <c r="H1487" i="9"/>
  <c r="D1488" i="9"/>
  <c r="E1488" i="9"/>
  <c r="H1488" i="9"/>
  <c r="D1489" i="9"/>
  <c r="E1489" i="9"/>
  <c r="J1489" i="9" s="1"/>
  <c r="G1489" i="9"/>
  <c r="H1489" i="9"/>
  <c r="D1490" i="9"/>
  <c r="E1490" i="9"/>
  <c r="J1490" i="9" s="1"/>
  <c r="H1490" i="9"/>
  <c r="D1491" i="9"/>
  <c r="E1491" i="9"/>
  <c r="H1491" i="9"/>
  <c r="D1492" i="9"/>
  <c r="E1492" i="9"/>
  <c r="G1492" i="9" s="1"/>
  <c r="H1492" i="9"/>
  <c r="D1493" i="9"/>
  <c r="E1493" i="9"/>
  <c r="H1493" i="9"/>
  <c r="D1494" i="9"/>
  <c r="E1494" i="9"/>
  <c r="G1494" i="9" s="1"/>
  <c r="H1494" i="9"/>
  <c r="D1495" i="9"/>
  <c r="E1495" i="9"/>
  <c r="G1495" i="9" s="1"/>
  <c r="H1495" i="9"/>
  <c r="D1496" i="9"/>
  <c r="E1496" i="9"/>
  <c r="H1496" i="9"/>
  <c r="D1497" i="9"/>
  <c r="E1497" i="9"/>
  <c r="G1497" i="9" s="1"/>
  <c r="H1497" i="9"/>
  <c r="D1498" i="9"/>
  <c r="E1498" i="9"/>
  <c r="J1498" i="9" s="1"/>
  <c r="AO4" i="4" s="1"/>
  <c r="G1498" i="9"/>
  <c r="AM4" i="4" s="1"/>
  <c r="H1498" i="9"/>
  <c r="G4" i="4" s="1"/>
  <c r="D1499" i="9"/>
  <c r="E1499" i="9"/>
  <c r="G1499" i="9" s="1"/>
  <c r="H1499" i="9"/>
  <c r="D1500" i="9"/>
  <c r="E1500" i="9"/>
  <c r="H1500" i="9"/>
  <c r="D1501" i="9"/>
  <c r="E1501" i="9"/>
  <c r="J1501" i="9" s="1"/>
  <c r="H1501" i="9"/>
  <c r="D1502" i="9"/>
  <c r="E1502" i="9"/>
  <c r="J1502" i="9" s="1"/>
  <c r="H1502" i="9"/>
  <c r="D1503" i="9"/>
  <c r="E1503" i="9"/>
  <c r="H1503" i="9"/>
  <c r="D1504" i="9"/>
  <c r="E1504" i="9"/>
  <c r="G1504" i="9"/>
  <c r="H1504" i="9"/>
  <c r="J1504" i="9"/>
  <c r="D1505" i="9"/>
  <c r="E1505" i="9"/>
  <c r="H1505" i="9"/>
  <c r="D1506" i="9"/>
  <c r="E1506" i="9"/>
  <c r="G1506" i="9" s="1"/>
  <c r="H1506" i="9"/>
  <c r="D1507" i="9"/>
  <c r="E1507" i="9"/>
  <c r="G1507" i="9" s="1"/>
  <c r="H1507" i="9"/>
  <c r="D1508" i="9"/>
  <c r="E1508" i="9"/>
  <c r="H1508" i="9"/>
  <c r="D1509" i="9"/>
  <c r="E1509" i="9"/>
  <c r="H1509" i="9"/>
  <c r="D1510" i="9"/>
  <c r="E1510" i="9"/>
  <c r="H1510" i="9"/>
  <c r="D1511" i="9"/>
  <c r="E1511" i="9"/>
  <c r="G1511" i="9" s="1"/>
  <c r="H1511" i="9"/>
  <c r="D1512" i="9"/>
  <c r="E1512" i="9"/>
  <c r="G1512" i="9" s="1"/>
  <c r="H1512" i="9"/>
  <c r="D1513" i="9"/>
  <c r="E1513" i="9"/>
  <c r="J1513" i="9" s="1"/>
  <c r="H1513" i="9"/>
  <c r="D1514" i="9"/>
  <c r="E1514" i="9"/>
  <c r="J1514" i="9" s="1"/>
  <c r="G1514" i="9"/>
  <c r="H1514" i="9"/>
  <c r="D1515" i="9"/>
  <c r="E1515" i="9"/>
  <c r="J1515" i="9" s="1"/>
  <c r="H1515" i="9"/>
  <c r="D1516" i="9"/>
  <c r="E1516" i="9"/>
  <c r="G1516" i="9" s="1"/>
  <c r="H1516" i="9"/>
  <c r="J1516" i="9"/>
  <c r="D1517" i="9"/>
  <c r="E1517" i="9"/>
  <c r="G1517" i="9" s="1"/>
  <c r="H1517" i="9"/>
  <c r="D1518" i="9"/>
  <c r="E1518" i="9"/>
  <c r="G1518" i="9" s="1"/>
  <c r="H1518" i="9"/>
  <c r="D1519" i="9"/>
  <c r="E1519" i="9"/>
  <c r="G1519" i="9" s="1"/>
  <c r="H1519" i="9"/>
  <c r="D1520" i="9"/>
  <c r="E1520" i="9"/>
  <c r="H1520" i="9"/>
  <c r="D1521" i="9"/>
  <c r="E1521" i="9"/>
  <c r="G1521" i="9" s="1"/>
  <c r="H1521" i="9"/>
  <c r="D1522" i="9"/>
  <c r="E1522" i="9"/>
  <c r="J1522" i="9" s="1"/>
  <c r="H1522" i="9"/>
  <c r="D1523" i="9"/>
  <c r="E1523" i="9"/>
  <c r="G1523" i="9" s="1"/>
  <c r="H1523" i="9"/>
  <c r="D1524" i="9"/>
  <c r="E1524" i="9"/>
  <c r="G1524" i="9" s="1"/>
  <c r="H1524" i="9"/>
  <c r="D1525" i="9"/>
  <c r="E1525" i="9"/>
  <c r="J1525" i="9" s="1"/>
  <c r="H1525" i="9"/>
  <c r="D1526" i="9"/>
  <c r="E1526" i="9"/>
  <c r="J1526" i="9" s="1"/>
  <c r="H1526" i="9"/>
  <c r="D1527" i="9"/>
  <c r="E1527" i="9"/>
  <c r="H1527" i="9"/>
  <c r="D1528" i="9"/>
  <c r="E1528" i="9"/>
  <c r="G1528" i="9" s="1"/>
  <c r="H1528" i="9"/>
  <c r="D1529" i="9"/>
  <c r="E1529" i="9"/>
  <c r="G1529" i="9" s="1"/>
  <c r="H1529" i="9"/>
  <c r="J1529" i="9"/>
  <c r="D1530" i="9"/>
  <c r="E1530" i="9"/>
  <c r="G1530" i="9" s="1"/>
  <c r="H1530" i="9"/>
  <c r="D1531" i="9"/>
  <c r="E1531" i="9"/>
  <c r="G1531" i="9" s="1"/>
  <c r="H1531" i="9"/>
  <c r="D1532" i="9"/>
  <c r="E1532" i="9"/>
  <c r="H1532" i="9"/>
  <c r="D1533" i="9"/>
  <c r="E1533" i="9"/>
  <c r="G1533" i="9" s="1"/>
  <c r="H1533" i="9"/>
  <c r="D1534" i="9"/>
  <c r="E1534" i="9"/>
  <c r="J1534" i="9" s="1"/>
  <c r="H1534" i="9"/>
  <c r="D1535" i="9"/>
  <c r="E1535" i="9"/>
  <c r="G1535" i="9" s="1"/>
  <c r="H1535" i="9"/>
  <c r="D1536" i="9"/>
  <c r="E1536" i="9"/>
  <c r="G1536" i="9" s="1"/>
  <c r="H1536" i="9"/>
  <c r="D1537" i="9"/>
  <c r="E1537" i="9"/>
  <c r="J1537" i="9" s="1"/>
  <c r="H1537" i="9"/>
  <c r="D1538" i="9"/>
  <c r="E1538" i="9"/>
  <c r="J1538" i="9" s="1"/>
  <c r="G1538" i="9"/>
  <c r="H1538" i="9"/>
  <c r="D1539" i="9"/>
  <c r="E1539" i="9"/>
  <c r="J1539" i="9" s="1"/>
  <c r="H1539" i="9"/>
  <c r="D1540" i="9"/>
  <c r="E1540" i="9"/>
  <c r="G1540" i="9" s="1"/>
  <c r="H1540" i="9"/>
  <c r="D1541" i="9"/>
  <c r="E1541" i="9"/>
  <c r="G1541" i="9"/>
  <c r="H1541" i="9"/>
  <c r="J1541" i="9"/>
  <c r="D1542" i="9"/>
  <c r="E1542" i="9"/>
  <c r="G1542" i="9" s="1"/>
  <c r="H1542" i="9"/>
  <c r="D1543" i="9"/>
  <c r="E1543" i="9"/>
  <c r="G1543" i="9" s="1"/>
  <c r="H1543" i="9"/>
  <c r="D1544" i="9"/>
  <c r="E1544" i="9"/>
  <c r="H1544" i="9"/>
  <c r="D1545" i="9"/>
  <c r="E1545" i="9"/>
  <c r="G1545" i="9" s="1"/>
  <c r="H1545" i="9"/>
  <c r="J1545" i="9"/>
  <c r="D1546" i="9"/>
  <c r="E1546" i="9"/>
  <c r="J1546" i="9" s="1"/>
  <c r="H1546" i="9"/>
  <c r="D1547" i="9"/>
  <c r="E1547" i="9"/>
  <c r="G1547" i="9" s="1"/>
  <c r="H1547" i="9"/>
  <c r="D1548" i="9"/>
  <c r="E1548" i="9"/>
  <c r="G1548" i="9" s="1"/>
  <c r="H1548" i="9"/>
  <c r="D1549" i="9"/>
  <c r="E1549" i="9"/>
  <c r="H1549" i="9"/>
  <c r="D1550" i="9"/>
  <c r="E1550" i="9"/>
  <c r="J1550" i="9" s="1"/>
  <c r="H1550" i="9"/>
  <c r="D1551" i="9"/>
  <c r="E1551" i="9"/>
  <c r="G1551" i="9" s="1"/>
  <c r="H1551" i="9"/>
  <c r="D1552" i="9"/>
  <c r="E1552" i="9"/>
  <c r="J1552" i="9" s="1"/>
  <c r="H1552" i="9"/>
  <c r="D1553" i="9"/>
  <c r="E1553" i="9"/>
  <c r="G1553" i="9" s="1"/>
  <c r="H1553" i="9"/>
  <c r="D1554" i="9"/>
  <c r="E1554" i="9"/>
  <c r="G1554" i="9" s="1"/>
  <c r="H1554" i="9"/>
  <c r="D1555" i="9"/>
  <c r="E1555" i="9"/>
  <c r="G1555" i="9" s="1"/>
  <c r="H1555" i="9"/>
  <c r="D1556" i="9"/>
  <c r="E1556" i="9"/>
  <c r="H1556" i="9"/>
  <c r="G94" i="4" s="1"/>
  <c r="D1557" i="9"/>
  <c r="E1557" i="9"/>
  <c r="G1557" i="9" s="1"/>
  <c r="H1557" i="9"/>
  <c r="J1557" i="9"/>
  <c r="D1558" i="9"/>
  <c r="E1558" i="9"/>
  <c r="H1558" i="9"/>
  <c r="D1559" i="9"/>
  <c r="E1559" i="9"/>
  <c r="G1559" i="9" s="1"/>
  <c r="H1559" i="9"/>
  <c r="D1560" i="9"/>
  <c r="E1560" i="9"/>
  <c r="G1560" i="9" s="1"/>
  <c r="H1560" i="9"/>
  <c r="D1561" i="9"/>
  <c r="E1561" i="9"/>
  <c r="J1561" i="9" s="1"/>
  <c r="H1561" i="9"/>
  <c r="D1562" i="9"/>
  <c r="E1562" i="9"/>
  <c r="J1562" i="9" s="1"/>
  <c r="H1562" i="9"/>
  <c r="D1563" i="9"/>
  <c r="E1563" i="9"/>
  <c r="G1563" i="9" s="1"/>
  <c r="H1563" i="9"/>
  <c r="D1564" i="9"/>
  <c r="E1564" i="9"/>
  <c r="H1564" i="9"/>
  <c r="D1565" i="9"/>
  <c r="E1565" i="9"/>
  <c r="H1565" i="9"/>
  <c r="D1566" i="9"/>
  <c r="E1566" i="9"/>
  <c r="G1566" i="9" s="1"/>
  <c r="H1566" i="9"/>
  <c r="D1567" i="9"/>
  <c r="E1567" i="9"/>
  <c r="G1567" i="9" s="1"/>
  <c r="H1567" i="9"/>
  <c r="D1568" i="9"/>
  <c r="E1568" i="9"/>
  <c r="H1568" i="9"/>
  <c r="D1569" i="9"/>
  <c r="E1569" i="9"/>
  <c r="G1569" i="9" s="1"/>
  <c r="H1569" i="9"/>
  <c r="D1570" i="9"/>
  <c r="E1570" i="9"/>
  <c r="J1570" i="9" s="1"/>
  <c r="G1570" i="9"/>
  <c r="H1570" i="9"/>
  <c r="D1571" i="9"/>
  <c r="E1571" i="9"/>
  <c r="G1571" i="9" s="1"/>
  <c r="H1571" i="9"/>
  <c r="D1572" i="9"/>
  <c r="E1572" i="9"/>
  <c r="G1572" i="9" s="1"/>
  <c r="H1572" i="9"/>
  <c r="D1573" i="9"/>
  <c r="E1573" i="9"/>
  <c r="H1573" i="9"/>
  <c r="D1574" i="9"/>
  <c r="E1574" i="9"/>
  <c r="J1574" i="9" s="1"/>
  <c r="H1574" i="9"/>
  <c r="D1575" i="9"/>
  <c r="E1575" i="9"/>
  <c r="G1575" i="9" s="1"/>
  <c r="H1575" i="9"/>
  <c r="D1576" i="9"/>
  <c r="E1576" i="9"/>
  <c r="J1576" i="9" s="1"/>
  <c r="H1576" i="9"/>
  <c r="D1577" i="9"/>
  <c r="E1577" i="9"/>
  <c r="G1577" i="9" s="1"/>
  <c r="H1577" i="9"/>
  <c r="J1577" i="9"/>
  <c r="D1578" i="9"/>
  <c r="E1578" i="9"/>
  <c r="G1578" i="9" s="1"/>
  <c r="H1578" i="9"/>
  <c r="D1579" i="9"/>
  <c r="E1579" i="9"/>
  <c r="G1579" i="9" s="1"/>
  <c r="H1579" i="9"/>
  <c r="D1580" i="9"/>
  <c r="E1580" i="9"/>
  <c r="H1580" i="9"/>
  <c r="D1581" i="9"/>
  <c r="E1581" i="9"/>
  <c r="G1581" i="9" s="1"/>
  <c r="H1581" i="9"/>
  <c r="D1582" i="9"/>
  <c r="E1582" i="9"/>
  <c r="J1582" i="9" s="1"/>
  <c r="G1582" i="9"/>
  <c r="H1582" i="9"/>
  <c r="D1583" i="9"/>
  <c r="E1583" i="9"/>
  <c r="G1583" i="9" s="1"/>
  <c r="H1583" i="9"/>
  <c r="D1584" i="9"/>
  <c r="E1584" i="9"/>
  <c r="G1584" i="9" s="1"/>
  <c r="H1584" i="9"/>
  <c r="D1585" i="9"/>
  <c r="E1585" i="9"/>
  <c r="H1585" i="9"/>
  <c r="D1586" i="9"/>
  <c r="E1586" i="9"/>
  <c r="J1586" i="9" s="1"/>
  <c r="H1586" i="9"/>
  <c r="D1587" i="9"/>
  <c r="E1587" i="9"/>
  <c r="G1587" i="9" s="1"/>
  <c r="H1587" i="9"/>
  <c r="D1588" i="9"/>
  <c r="E1588" i="9"/>
  <c r="J1588" i="9" s="1"/>
  <c r="H1588" i="9"/>
  <c r="D1589" i="9"/>
  <c r="E1589" i="9"/>
  <c r="J1589" i="9" s="1"/>
  <c r="H1589" i="9"/>
  <c r="D1590" i="9"/>
  <c r="E1590" i="9"/>
  <c r="G1590" i="9" s="1"/>
  <c r="H1590" i="9"/>
  <c r="D1591" i="9"/>
  <c r="E1591" i="9"/>
  <c r="G1591" i="9" s="1"/>
  <c r="H1591" i="9"/>
  <c r="D1592" i="9"/>
  <c r="E1592" i="9"/>
  <c r="H1592" i="9"/>
  <c r="D1593" i="9"/>
  <c r="E1593" i="9"/>
  <c r="G1593" i="9" s="1"/>
  <c r="H1593" i="9"/>
  <c r="D1594" i="9"/>
  <c r="E1594" i="9"/>
  <c r="J1594" i="9" s="1"/>
  <c r="H1594" i="9"/>
  <c r="D1595" i="9"/>
  <c r="E1595" i="9"/>
  <c r="G1595" i="9" s="1"/>
  <c r="H1595" i="9"/>
  <c r="D1596" i="9"/>
  <c r="E1596" i="9"/>
  <c r="G1596" i="9" s="1"/>
  <c r="H1596" i="9"/>
  <c r="D1597" i="9"/>
  <c r="E1597" i="9"/>
  <c r="H1597" i="9"/>
  <c r="D1598" i="9"/>
  <c r="E1598" i="9"/>
  <c r="J1598" i="9" s="1"/>
  <c r="H1598" i="9"/>
  <c r="D1599" i="9"/>
  <c r="E1599" i="9"/>
  <c r="G1599" i="9" s="1"/>
  <c r="H1599" i="9"/>
  <c r="D1600" i="9"/>
  <c r="E1600" i="9"/>
  <c r="J1600" i="9" s="1"/>
  <c r="H1600" i="9"/>
  <c r="D1601" i="9"/>
  <c r="E1601" i="9"/>
  <c r="J1601" i="9" s="1"/>
  <c r="H1601" i="9"/>
  <c r="D1602" i="9"/>
  <c r="E1602" i="9"/>
  <c r="G1602" i="9" s="1"/>
  <c r="H1602" i="9"/>
  <c r="D1603" i="9"/>
  <c r="E1603" i="9"/>
  <c r="G1603" i="9" s="1"/>
  <c r="H1603" i="9"/>
  <c r="D1604" i="9"/>
  <c r="E1604" i="9"/>
  <c r="H1604" i="9"/>
  <c r="D1605" i="9"/>
  <c r="E1605" i="9"/>
  <c r="G1605" i="9" s="1"/>
  <c r="H1605" i="9"/>
  <c r="D1606" i="9"/>
  <c r="E1606" i="9"/>
  <c r="J1606" i="9" s="1"/>
  <c r="H1606" i="9"/>
  <c r="D1607" i="9"/>
  <c r="E1607" i="9"/>
  <c r="G1607" i="9" s="1"/>
  <c r="H1607" i="9"/>
  <c r="D1608" i="9"/>
  <c r="E1608" i="9"/>
  <c r="G1608" i="9" s="1"/>
  <c r="H1608" i="9"/>
  <c r="J1608" i="9"/>
  <c r="D1609" i="9"/>
  <c r="E1609" i="9"/>
  <c r="H1609" i="9"/>
  <c r="D1610" i="9"/>
  <c r="E1610" i="9"/>
  <c r="J1610" i="9" s="1"/>
  <c r="H1610" i="9"/>
  <c r="D1611" i="9"/>
  <c r="E1611" i="9"/>
  <c r="G1611" i="9" s="1"/>
  <c r="H1611" i="9"/>
  <c r="D1612" i="9"/>
  <c r="E1612" i="9"/>
  <c r="J1612" i="9" s="1"/>
  <c r="G1612" i="9"/>
  <c r="H1612" i="9"/>
  <c r="D1613" i="9"/>
  <c r="E1613" i="9"/>
  <c r="J1613" i="9" s="1"/>
  <c r="H1613" i="9"/>
  <c r="D1614" i="9"/>
  <c r="E1614" i="9"/>
  <c r="H1614" i="9"/>
  <c r="D1615" i="9"/>
  <c r="E1615" i="9"/>
  <c r="G1615" i="9" s="1"/>
  <c r="H1615" i="9"/>
  <c r="D1616" i="9"/>
  <c r="E1616" i="9"/>
  <c r="H1616" i="9"/>
  <c r="D1617" i="9"/>
  <c r="E1617" i="9"/>
  <c r="G1617" i="9" s="1"/>
  <c r="H1617" i="9"/>
  <c r="D1618" i="9"/>
  <c r="E1618" i="9"/>
  <c r="J1618" i="9" s="1"/>
  <c r="G1618" i="9"/>
  <c r="H1618" i="9"/>
  <c r="D1619" i="9"/>
  <c r="E1619" i="9"/>
  <c r="G1619" i="9" s="1"/>
  <c r="H1619" i="9"/>
  <c r="D1620" i="9"/>
  <c r="E1620" i="9"/>
  <c r="G1620" i="9" s="1"/>
  <c r="H1620" i="9"/>
  <c r="D1621" i="9"/>
  <c r="E1621" i="9"/>
  <c r="H1621" i="9"/>
  <c r="D1622" i="9"/>
  <c r="E1622" i="9"/>
  <c r="J1622" i="9" s="1"/>
  <c r="H1622" i="9"/>
  <c r="D1623" i="9"/>
  <c r="E1623" i="9"/>
  <c r="G1623" i="9" s="1"/>
  <c r="H1623" i="9"/>
  <c r="D1624" i="9"/>
  <c r="E1624" i="9"/>
  <c r="J1624" i="9" s="1"/>
  <c r="H1624" i="9"/>
  <c r="D1625" i="9"/>
  <c r="E1625" i="9"/>
  <c r="J1625" i="9" s="1"/>
  <c r="H1625" i="9"/>
  <c r="D1626" i="9"/>
  <c r="E1626" i="9"/>
  <c r="H1626" i="9"/>
  <c r="D1627" i="9"/>
  <c r="E1627" i="9"/>
  <c r="G1627" i="9" s="1"/>
  <c r="H1627" i="9"/>
  <c r="D1628" i="9"/>
  <c r="E1628" i="9"/>
  <c r="H1628" i="9"/>
  <c r="D1629" i="9"/>
  <c r="E1629" i="9"/>
  <c r="G1629" i="9" s="1"/>
  <c r="H1629" i="9"/>
  <c r="D1630" i="9"/>
  <c r="E1630" i="9"/>
  <c r="J1630" i="9" s="1"/>
  <c r="H1630" i="9"/>
  <c r="D1631" i="9"/>
  <c r="E1631" i="9"/>
  <c r="G1631" i="9" s="1"/>
  <c r="H1631" i="9"/>
  <c r="D1632" i="9"/>
  <c r="E1632" i="9"/>
  <c r="G1632" i="9" s="1"/>
  <c r="H1632" i="9"/>
  <c r="D1633" i="9"/>
  <c r="E1633" i="9"/>
  <c r="H1633" i="9"/>
  <c r="D1634" i="9"/>
  <c r="E1634" i="9"/>
  <c r="J1634" i="9" s="1"/>
  <c r="H1634" i="9"/>
  <c r="D1635" i="9"/>
  <c r="E1635" i="9"/>
  <c r="G1635" i="9" s="1"/>
  <c r="H1635" i="9"/>
  <c r="D1636" i="9"/>
  <c r="E1636" i="9"/>
  <c r="J1636" i="9" s="1"/>
  <c r="H1636" i="9"/>
  <c r="D1637" i="9"/>
  <c r="E1637" i="9"/>
  <c r="J1637" i="9" s="1"/>
  <c r="H1637" i="9"/>
  <c r="D1638" i="9"/>
  <c r="E1638" i="9"/>
  <c r="H1638" i="9"/>
  <c r="D1639" i="9"/>
  <c r="E1639" i="9"/>
  <c r="G1639" i="9" s="1"/>
  <c r="H1639" i="9"/>
  <c r="D1640" i="9"/>
  <c r="E1640" i="9"/>
  <c r="H1640" i="9"/>
  <c r="D1641" i="9"/>
  <c r="E1641" i="9"/>
  <c r="G1641" i="9" s="1"/>
  <c r="H1641" i="9"/>
  <c r="D1642" i="9"/>
  <c r="E1642" i="9"/>
  <c r="J1642" i="9" s="1"/>
  <c r="H1642" i="9"/>
  <c r="D1643" i="9"/>
  <c r="E1643" i="9"/>
  <c r="G1643" i="9" s="1"/>
  <c r="H1643" i="9"/>
  <c r="D1644" i="9"/>
  <c r="E1644" i="9"/>
  <c r="G1644" i="9" s="1"/>
  <c r="H1644" i="9"/>
  <c r="J1644" i="9"/>
  <c r="D1645" i="9"/>
  <c r="E1645" i="9"/>
  <c r="H1645" i="9"/>
  <c r="D1646" i="9"/>
  <c r="E1646" i="9"/>
  <c r="J1646" i="9" s="1"/>
  <c r="H1646" i="9"/>
  <c r="D1647" i="9"/>
  <c r="E1647" i="9"/>
  <c r="G1647" i="9" s="1"/>
  <c r="H1647" i="9"/>
  <c r="D1648" i="9"/>
  <c r="E1648" i="9"/>
  <c r="J1648" i="9" s="1"/>
  <c r="G1648" i="9"/>
  <c r="H1648" i="9"/>
  <c r="D1649" i="9"/>
  <c r="E1649" i="9"/>
  <c r="J1649" i="9" s="1"/>
  <c r="H1649" i="9"/>
  <c r="D1650" i="9"/>
  <c r="E1650" i="9"/>
  <c r="H1650" i="9"/>
  <c r="D1651" i="9"/>
  <c r="E1651" i="9"/>
  <c r="G1651" i="9" s="1"/>
  <c r="H1651" i="9"/>
  <c r="D1652" i="9"/>
  <c r="E1652" i="9"/>
  <c r="H1652" i="9"/>
  <c r="D1653" i="9"/>
  <c r="E1653" i="9"/>
  <c r="G1653" i="9" s="1"/>
  <c r="H1653" i="9"/>
  <c r="D1654" i="9"/>
  <c r="E1654" i="9"/>
  <c r="J1654" i="9" s="1"/>
  <c r="AO290" i="4" s="1"/>
  <c r="G1654" i="9"/>
  <c r="AM290" i="4" s="1"/>
  <c r="H1654" i="9"/>
  <c r="G290" i="4" s="1"/>
  <c r="D1655" i="9"/>
  <c r="E1655" i="9"/>
  <c r="G1655" i="9" s="1"/>
  <c r="H1655" i="9"/>
  <c r="D1656" i="9"/>
  <c r="E1656" i="9"/>
  <c r="G1656" i="9" s="1"/>
  <c r="H1656" i="9"/>
  <c r="D1657" i="9"/>
  <c r="E1657" i="9"/>
  <c r="H1657" i="9"/>
  <c r="D1658" i="9"/>
  <c r="E1658" i="9"/>
  <c r="J1658" i="9" s="1"/>
  <c r="H1658" i="9"/>
  <c r="D1659" i="9"/>
  <c r="E1659" i="9"/>
  <c r="G1659" i="9" s="1"/>
  <c r="H1659" i="9"/>
  <c r="D1660" i="9"/>
  <c r="E1660" i="9"/>
  <c r="J1660" i="9" s="1"/>
  <c r="H1660" i="9"/>
  <c r="D1661" i="9"/>
  <c r="E1661" i="9"/>
  <c r="G1661" i="9" s="1"/>
  <c r="H1661" i="9"/>
  <c r="D1662" i="9"/>
  <c r="E1662" i="9"/>
  <c r="H1662" i="9"/>
  <c r="D1663" i="9"/>
  <c r="E1663" i="9"/>
  <c r="G1663" i="9" s="1"/>
  <c r="H1663" i="9"/>
  <c r="D1664" i="9"/>
  <c r="E1664" i="9"/>
  <c r="H1664" i="9"/>
  <c r="D1665" i="9"/>
  <c r="E1665" i="9"/>
  <c r="G1665" i="9" s="1"/>
  <c r="H1665" i="9"/>
  <c r="D1666" i="9"/>
  <c r="E1666" i="9"/>
  <c r="H1666" i="9"/>
  <c r="D1667" i="9"/>
  <c r="E1667" i="9"/>
  <c r="G1667" i="9" s="1"/>
  <c r="H1667" i="9"/>
  <c r="D1668" i="9"/>
  <c r="E1668" i="9"/>
  <c r="G1668" i="9" s="1"/>
  <c r="H1668" i="9"/>
  <c r="J1668" i="9"/>
  <c r="D1669" i="9"/>
  <c r="E1669" i="9"/>
  <c r="H1669" i="9"/>
  <c r="D1670" i="9"/>
  <c r="E1670" i="9"/>
  <c r="J1670" i="9" s="1"/>
  <c r="H1670" i="9"/>
  <c r="D1671" i="9"/>
  <c r="E1671" i="9"/>
  <c r="G1671" i="9" s="1"/>
  <c r="H1671" i="9"/>
  <c r="D1672" i="9"/>
  <c r="E1672" i="9"/>
  <c r="J1672" i="9" s="1"/>
  <c r="H1672" i="9"/>
  <c r="D1673" i="9"/>
  <c r="E1673" i="9"/>
  <c r="G1673" i="9" s="1"/>
  <c r="H1673" i="9"/>
  <c r="D1674" i="9"/>
  <c r="E1674" i="9"/>
  <c r="H1674" i="9"/>
  <c r="D1675" i="9"/>
  <c r="E1675" i="9"/>
  <c r="G1675" i="9" s="1"/>
  <c r="H1675" i="9"/>
  <c r="D1676" i="9"/>
  <c r="E1676" i="9"/>
  <c r="H1676" i="9"/>
  <c r="D1677" i="9"/>
  <c r="E1677" i="9"/>
  <c r="G1677" i="9" s="1"/>
  <c r="H1677" i="9"/>
  <c r="D1678" i="9"/>
  <c r="E1678" i="9"/>
  <c r="J1678" i="9" s="1"/>
  <c r="H1678" i="9"/>
  <c r="D1679" i="9"/>
  <c r="E1679" i="9"/>
  <c r="G1679" i="9" s="1"/>
  <c r="H1679" i="9"/>
  <c r="D1680" i="9"/>
  <c r="E1680" i="9"/>
  <c r="G1680" i="9" s="1"/>
  <c r="H1680" i="9"/>
  <c r="D1681" i="9"/>
  <c r="E1681" i="9"/>
  <c r="H1681" i="9"/>
  <c r="D1682" i="9"/>
  <c r="E1682" i="9"/>
  <c r="J1682" i="9" s="1"/>
  <c r="H1682" i="9"/>
  <c r="D1683" i="9"/>
  <c r="E1683" i="9"/>
  <c r="J1683" i="9" s="1"/>
  <c r="H1683" i="9"/>
  <c r="D1684" i="9"/>
  <c r="E1684" i="9"/>
  <c r="H1684" i="9"/>
  <c r="D1685" i="9"/>
  <c r="E1685" i="9"/>
  <c r="J1685" i="9" s="1"/>
  <c r="H1685" i="9"/>
  <c r="D1686" i="9"/>
  <c r="E1686" i="9"/>
  <c r="H1686" i="9"/>
  <c r="D1687" i="9"/>
  <c r="E1687" i="9"/>
  <c r="G1687" i="9" s="1"/>
  <c r="H1687" i="9"/>
  <c r="D1688" i="9"/>
  <c r="E1688" i="9"/>
  <c r="H1688" i="9"/>
  <c r="D1689" i="9"/>
  <c r="E1689" i="9"/>
  <c r="G1689" i="9" s="1"/>
  <c r="H1689" i="9"/>
  <c r="D1690" i="9"/>
  <c r="E1690" i="9"/>
  <c r="H1690" i="9"/>
  <c r="D1691" i="9"/>
  <c r="E1691" i="9"/>
  <c r="G1691" i="9" s="1"/>
  <c r="H1691" i="9"/>
  <c r="D1692" i="9"/>
  <c r="E1692" i="9"/>
  <c r="G1692" i="9" s="1"/>
  <c r="H1692" i="9"/>
  <c r="D1693" i="9"/>
  <c r="E1693" i="9"/>
  <c r="J1693" i="9" s="1"/>
  <c r="H1693" i="9"/>
  <c r="D1694" i="9"/>
  <c r="E1694" i="9"/>
  <c r="H1694" i="9"/>
  <c r="D1695" i="9"/>
  <c r="E1695" i="9"/>
  <c r="J1695" i="9" s="1"/>
  <c r="G1695" i="9"/>
  <c r="H1695" i="9"/>
  <c r="D1696" i="9"/>
  <c r="E1696" i="9"/>
  <c r="J1696" i="9" s="1"/>
  <c r="H1696" i="9"/>
  <c r="D1697" i="9"/>
  <c r="E1697" i="9"/>
  <c r="G1697" i="9" s="1"/>
  <c r="H1697" i="9"/>
  <c r="D1698" i="9"/>
  <c r="E1698" i="9"/>
  <c r="H1698" i="9"/>
  <c r="D1699" i="9"/>
  <c r="E1699" i="9"/>
  <c r="H1699" i="9"/>
  <c r="D1700" i="9"/>
  <c r="E1700" i="9"/>
  <c r="H1700" i="9"/>
  <c r="D1701" i="9"/>
  <c r="E1701" i="9"/>
  <c r="J1701" i="9" s="1"/>
  <c r="G1701" i="9"/>
  <c r="H1701" i="9"/>
  <c r="D1702" i="9"/>
  <c r="E1702" i="9"/>
  <c r="H1702" i="9"/>
  <c r="D1703" i="9"/>
  <c r="E1703" i="9"/>
  <c r="G1703" i="9" s="1"/>
  <c r="H1703" i="9"/>
  <c r="D1704" i="9"/>
  <c r="E1704" i="9"/>
  <c r="G1704" i="9" s="1"/>
  <c r="H1704" i="9"/>
  <c r="D1705" i="9"/>
  <c r="E1705" i="9"/>
  <c r="J1705" i="9" s="1"/>
  <c r="H1705" i="9"/>
  <c r="D1706" i="9"/>
  <c r="E1706" i="9"/>
  <c r="H1706" i="9"/>
  <c r="D1707" i="9"/>
  <c r="E1707" i="9"/>
  <c r="J1707" i="9" s="1"/>
  <c r="H1707" i="9"/>
  <c r="D1708" i="9"/>
  <c r="E1708" i="9"/>
  <c r="G1708" i="9" s="1"/>
  <c r="H1708" i="9"/>
  <c r="D1709" i="9"/>
  <c r="E1709" i="9"/>
  <c r="J1709" i="9" s="1"/>
  <c r="G1709" i="9"/>
  <c r="H1709" i="9"/>
  <c r="D1710" i="9"/>
  <c r="E1710" i="9"/>
  <c r="H1710" i="9"/>
  <c r="D1711" i="9"/>
  <c r="E1711" i="9"/>
  <c r="J1711" i="9" s="1"/>
  <c r="H1711" i="9"/>
  <c r="D1712" i="9"/>
  <c r="E1712" i="9"/>
  <c r="H1712" i="9"/>
  <c r="D1713" i="9"/>
  <c r="E1713" i="9"/>
  <c r="G1713" i="9"/>
  <c r="H1713" i="9"/>
  <c r="J1713" i="9"/>
  <c r="D1714" i="9"/>
  <c r="E1714" i="9"/>
  <c r="H1714" i="9"/>
  <c r="D1715" i="9"/>
  <c r="E1715" i="9"/>
  <c r="G1715" i="9" s="1"/>
  <c r="H1715" i="9"/>
  <c r="D1716" i="9"/>
  <c r="E1716" i="9"/>
  <c r="G1716" i="9" s="1"/>
  <c r="H1716" i="9"/>
  <c r="D1717" i="9"/>
  <c r="E1717" i="9"/>
  <c r="J1717" i="9" s="1"/>
  <c r="H1717" i="9"/>
  <c r="D1718" i="9"/>
  <c r="E1718" i="9"/>
  <c r="H1718" i="9"/>
  <c r="D1719" i="9"/>
  <c r="E1719" i="9"/>
  <c r="G1719" i="9" s="1"/>
  <c r="H1719" i="9"/>
  <c r="D1720" i="9"/>
  <c r="E1720" i="9"/>
  <c r="G1720" i="9"/>
  <c r="H1720" i="9"/>
  <c r="J1720" i="9"/>
  <c r="D1721" i="9"/>
  <c r="E1721" i="9"/>
  <c r="H1721" i="9"/>
  <c r="D1722" i="9"/>
  <c r="E1722" i="9"/>
  <c r="H1722" i="9"/>
  <c r="D1723" i="9"/>
  <c r="E1723" i="9"/>
  <c r="G1723" i="9" s="1"/>
  <c r="H1723" i="9"/>
  <c r="D1724" i="9"/>
  <c r="E1724" i="9"/>
  <c r="H1724" i="9"/>
  <c r="D1725" i="9"/>
  <c r="E1725" i="9"/>
  <c r="J1725" i="9" s="1"/>
  <c r="H1725" i="9"/>
  <c r="D1726" i="9"/>
  <c r="E1726" i="9"/>
  <c r="J1726" i="9" s="1"/>
  <c r="H1726" i="9"/>
  <c r="D1727" i="9"/>
  <c r="E1727" i="9"/>
  <c r="G1727" i="9" s="1"/>
  <c r="H1727" i="9"/>
  <c r="D1728" i="9"/>
  <c r="E1728" i="9"/>
  <c r="G1728" i="9" s="1"/>
  <c r="H1728" i="9"/>
  <c r="D1729" i="9"/>
  <c r="E1729" i="9"/>
  <c r="H1729" i="9"/>
  <c r="D1730" i="9"/>
  <c r="E1730" i="9"/>
  <c r="J1730" i="9" s="1"/>
  <c r="H1730" i="9"/>
  <c r="D1731" i="9"/>
  <c r="E1731" i="9"/>
  <c r="G1731" i="9" s="1"/>
  <c r="H1731" i="9"/>
  <c r="D1732" i="9"/>
  <c r="E1732" i="9"/>
  <c r="G1732" i="9" s="1"/>
  <c r="H1732" i="9"/>
  <c r="D1733" i="9"/>
  <c r="E1733" i="9"/>
  <c r="H1733" i="9"/>
  <c r="D1734" i="9"/>
  <c r="E1734" i="9"/>
  <c r="J1734" i="9" s="1"/>
  <c r="H1734" i="9"/>
  <c r="D1735" i="9"/>
  <c r="E1735" i="9"/>
  <c r="H1735" i="9"/>
  <c r="D1736" i="9"/>
  <c r="E1736" i="9"/>
  <c r="G1736" i="9" s="1"/>
  <c r="H1736" i="9"/>
  <c r="D1737" i="9"/>
  <c r="E1737" i="9"/>
  <c r="J1737" i="9" s="1"/>
  <c r="G1737" i="9"/>
  <c r="H1737" i="9"/>
  <c r="D1738" i="9"/>
  <c r="E1738" i="9"/>
  <c r="J1738" i="9" s="1"/>
  <c r="H1738" i="9"/>
  <c r="D1739" i="9"/>
  <c r="E1739" i="9"/>
  <c r="H1739" i="9"/>
  <c r="D1740" i="9"/>
  <c r="E1740" i="9"/>
  <c r="G1740" i="9" s="1"/>
  <c r="AM354" i="4" s="1"/>
  <c r="H1740" i="9"/>
  <c r="G354" i="4" s="1"/>
  <c r="J1740" i="9"/>
  <c r="AO354" i="4" s="1"/>
  <c r="D1741" i="9"/>
  <c r="E1741" i="9"/>
  <c r="J1741" i="9" s="1"/>
  <c r="H1741" i="9"/>
  <c r="D1742" i="9"/>
  <c r="E1742" i="9"/>
  <c r="H1742" i="9"/>
  <c r="D1743" i="9"/>
  <c r="E1743" i="9"/>
  <c r="G1743" i="9" s="1"/>
  <c r="H1743" i="9"/>
  <c r="D1744" i="9"/>
  <c r="E1744" i="9"/>
  <c r="G1744" i="9" s="1"/>
  <c r="H1744" i="9"/>
  <c r="D1745" i="9"/>
  <c r="E1745" i="9"/>
  <c r="G1745" i="9"/>
  <c r="H1745" i="9"/>
  <c r="J1745" i="9"/>
  <c r="D1746" i="9"/>
  <c r="E1746" i="9"/>
  <c r="J1746" i="9" s="1"/>
  <c r="H1746" i="9"/>
  <c r="D1747" i="9"/>
  <c r="E1747" i="9"/>
  <c r="H1747" i="9"/>
  <c r="D1748" i="9"/>
  <c r="E1748" i="9"/>
  <c r="G1748" i="9" s="1"/>
  <c r="H1748" i="9"/>
  <c r="D1749" i="9"/>
  <c r="E1749" i="9"/>
  <c r="G1749" i="9" s="1"/>
  <c r="H1749" i="9"/>
  <c r="D1750" i="9"/>
  <c r="E1750" i="9"/>
  <c r="J1750" i="9" s="1"/>
  <c r="H1750" i="9"/>
  <c r="D1751" i="9"/>
  <c r="E1751" i="9"/>
  <c r="H1751" i="9"/>
  <c r="D1752" i="9"/>
  <c r="E1752" i="9"/>
  <c r="G1752" i="9" s="1"/>
  <c r="H1752" i="9"/>
  <c r="D1753" i="9"/>
  <c r="E1753" i="9"/>
  <c r="J1753" i="9" s="1"/>
  <c r="H1753" i="9"/>
  <c r="D1754" i="9"/>
  <c r="E1754" i="9"/>
  <c r="J1754" i="9" s="1"/>
  <c r="H1754" i="9"/>
  <c r="D1755" i="9"/>
  <c r="E1755" i="9"/>
  <c r="H1755" i="9"/>
  <c r="D1756" i="9"/>
  <c r="E1756" i="9"/>
  <c r="G1756" i="9" s="1"/>
  <c r="H1756" i="9"/>
  <c r="D1757" i="9"/>
  <c r="E1757" i="9"/>
  <c r="G1757" i="9" s="1"/>
  <c r="H1757" i="9"/>
  <c r="D1758" i="9"/>
  <c r="E1758" i="9"/>
  <c r="H1758" i="9"/>
  <c r="D1759" i="9"/>
  <c r="E1759" i="9"/>
  <c r="J1759" i="9" s="1"/>
  <c r="G1759" i="9"/>
  <c r="H1759" i="9"/>
  <c r="D1760" i="9"/>
  <c r="E1760" i="9"/>
  <c r="G1760" i="9" s="1"/>
  <c r="H1760" i="9"/>
  <c r="D1761" i="9"/>
  <c r="E1761" i="9"/>
  <c r="G1761" i="9" s="1"/>
  <c r="H1761" i="9"/>
  <c r="D1762" i="9"/>
  <c r="E1762" i="9"/>
  <c r="J1762" i="9" s="1"/>
  <c r="H1762" i="9"/>
  <c r="D1763" i="9"/>
  <c r="E1763" i="9"/>
  <c r="G1763" i="9" s="1"/>
  <c r="H1763" i="9"/>
  <c r="D1764" i="9"/>
  <c r="E1764" i="9"/>
  <c r="G1764" i="9" s="1"/>
  <c r="H1764" i="9"/>
  <c r="D1765" i="9"/>
  <c r="E1765" i="9"/>
  <c r="J1765" i="9" s="1"/>
  <c r="H1765" i="9"/>
  <c r="D1766" i="9"/>
  <c r="E1766" i="9"/>
  <c r="J1766" i="9" s="1"/>
  <c r="H1766" i="9"/>
  <c r="D1767" i="9"/>
  <c r="E1767" i="9"/>
  <c r="G1767" i="9" s="1"/>
  <c r="H1767" i="9"/>
  <c r="D1768" i="9"/>
  <c r="E1768" i="9"/>
  <c r="G1768" i="9" s="1"/>
  <c r="H1768" i="9"/>
  <c r="D1769" i="9"/>
  <c r="E1769" i="9"/>
  <c r="G1769" i="9" s="1"/>
  <c r="H1769" i="9"/>
  <c r="D1770" i="9"/>
  <c r="E1770" i="9"/>
  <c r="G1770" i="9" s="1"/>
  <c r="H1770" i="9"/>
  <c r="J1770" i="9"/>
  <c r="D1771" i="9"/>
  <c r="E1771" i="9"/>
  <c r="G1771" i="9" s="1"/>
  <c r="H1771" i="9"/>
  <c r="D1772" i="9"/>
  <c r="E1772" i="9"/>
  <c r="G1772" i="9" s="1"/>
  <c r="H1772" i="9"/>
  <c r="D1773" i="9"/>
  <c r="E1773" i="9"/>
  <c r="J1773" i="9" s="1"/>
  <c r="G1773" i="9"/>
  <c r="H1773" i="9"/>
  <c r="D1774" i="9"/>
  <c r="E1774" i="9"/>
  <c r="G1774" i="9" s="1"/>
  <c r="H1774" i="9"/>
  <c r="D1775" i="9"/>
  <c r="E1775" i="9"/>
  <c r="G1775" i="9" s="1"/>
  <c r="H1775" i="9"/>
  <c r="D1776" i="9"/>
  <c r="E1776" i="9"/>
  <c r="G1776" i="9" s="1"/>
  <c r="H1776" i="9"/>
  <c r="D1777" i="9"/>
  <c r="E1777" i="9"/>
  <c r="H1777" i="9"/>
  <c r="D1778" i="9"/>
  <c r="E1778" i="9"/>
  <c r="G1778" i="9" s="1"/>
  <c r="H1778" i="9"/>
  <c r="D1779" i="9"/>
  <c r="E1779" i="9"/>
  <c r="J1779" i="9" s="1"/>
  <c r="H1779" i="9"/>
  <c r="D1780" i="9"/>
  <c r="E1780" i="9"/>
  <c r="H1780" i="9"/>
  <c r="D1781" i="9"/>
  <c r="E1781" i="9"/>
  <c r="G1781" i="9" s="1"/>
  <c r="H1781" i="9"/>
  <c r="D1782" i="9"/>
  <c r="E1782" i="9"/>
  <c r="J1782" i="9" s="1"/>
  <c r="G1782" i="9"/>
  <c r="H1782" i="9"/>
  <c r="D1783" i="9"/>
  <c r="E1783" i="9"/>
  <c r="H1783" i="9"/>
  <c r="D1784" i="9"/>
  <c r="E1784" i="9"/>
  <c r="G1784" i="9" s="1"/>
  <c r="H1784" i="9"/>
  <c r="J1784" i="9"/>
  <c r="D1785" i="9"/>
  <c r="E1785" i="9"/>
  <c r="G1785" i="9" s="1"/>
  <c r="H1785" i="9"/>
  <c r="D1786" i="9"/>
  <c r="E1786" i="9"/>
  <c r="G1786" i="9" s="1"/>
  <c r="H1786" i="9"/>
  <c r="D1787" i="9"/>
  <c r="E1787" i="9"/>
  <c r="J1787" i="9" s="1"/>
  <c r="G1787" i="9"/>
  <c r="H1787" i="9"/>
  <c r="D1788" i="9"/>
  <c r="E1788" i="9"/>
  <c r="J1788" i="9" s="1"/>
  <c r="H1788" i="9"/>
  <c r="D1789" i="9"/>
  <c r="E1789" i="9"/>
  <c r="J1789" i="9" s="1"/>
  <c r="G1789" i="9"/>
  <c r="H1789" i="9"/>
  <c r="D1790" i="9"/>
  <c r="E1790" i="9"/>
  <c r="G1790" i="9" s="1"/>
  <c r="H1790" i="9"/>
  <c r="D1791" i="9"/>
  <c r="E1791" i="9"/>
  <c r="G1791" i="9" s="1"/>
  <c r="H1791" i="9"/>
  <c r="D1792" i="9"/>
  <c r="E1792" i="9"/>
  <c r="G1792" i="9" s="1"/>
  <c r="H1792" i="9"/>
  <c r="D1793" i="9"/>
  <c r="E1793" i="9"/>
  <c r="G1793" i="9" s="1"/>
  <c r="H1793" i="9"/>
  <c r="D1794" i="9"/>
  <c r="E1794" i="9"/>
  <c r="J1794" i="9" s="1"/>
  <c r="G1794" i="9"/>
  <c r="H1794" i="9"/>
  <c r="D1795" i="9"/>
  <c r="E1795" i="9"/>
  <c r="J1795" i="9" s="1"/>
  <c r="H1795" i="9"/>
  <c r="D1796" i="9"/>
  <c r="E1796" i="9"/>
  <c r="G1796" i="9" s="1"/>
  <c r="H1796" i="9"/>
  <c r="D1797" i="9"/>
  <c r="E1797" i="9"/>
  <c r="G1797" i="9" s="1"/>
  <c r="H1797" i="9"/>
  <c r="J1797" i="9"/>
  <c r="D1798" i="9"/>
  <c r="E1798" i="9"/>
  <c r="G1798" i="9" s="1"/>
  <c r="H1798" i="9"/>
  <c r="D1799" i="9"/>
  <c r="E1799" i="9"/>
  <c r="J1799" i="9" s="1"/>
  <c r="H1799" i="9"/>
  <c r="D1800" i="9"/>
  <c r="E1800" i="9"/>
  <c r="J1800" i="9" s="1"/>
  <c r="H1800" i="9"/>
  <c r="D1801" i="9"/>
  <c r="E1801" i="9"/>
  <c r="G1801" i="9" s="1"/>
  <c r="H1801" i="9"/>
  <c r="D1802" i="9"/>
  <c r="E1802" i="9"/>
  <c r="G1802" i="9" s="1"/>
  <c r="H1802" i="9"/>
  <c r="D1803" i="9"/>
  <c r="E1803" i="9"/>
  <c r="G1803" i="9" s="1"/>
  <c r="H1803" i="9"/>
  <c r="J1803" i="9"/>
  <c r="D1804" i="9"/>
  <c r="E1804" i="9"/>
  <c r="G1804" i="9" s="1"/>
  <c r="H1804" i="9"/>
  <c r="J1804" i="9"/>
  <c r="D1805" i="9"/>
  <c r="E1805" i="9"/>
  <c r="G1805" i="9" s="1"/>
  <c r="H1805" i="9"/>
  <c r="D1806" i="9"/>
  <c r="E1806" i="9"/>
  <c r="G1806" i="9" s="1"/>
  <c r="H1806" i="9"/>
  <c r="J1806" i="9"/>
  <c r="D1807" i="9"/>
  <c r="E1807" i="9"/>
  <c r="J1807" i="9" s="1"/>
  <c r="H1807" i="9"/>
  <c r="D1808" i="9"/>
  <c r="E1808" i="9"/>
  <c r="G1808" i="9" s="1"/>
  <c r="H1808" i="9"/>
  <c r="J1808" i="9"/>
  <c r="D1809" i="9"/>
  <c r="E1809" i="9"/>
  <c r="H1809" i="9"/>
  <c r="D1810" i="9"/>
  <c r="E1810" i="9"/>
  <c r="G1810" i="9" s="1"/>
  <c r="H1810" i="9"/>
  <c r="D1811" i="9"/>
  <c r="E1811" i="9"/>
  <c r="J1811" i="9" s="1"/>
  <c r="G1811" i="9"/>
  <c r="H1811" i="9"/>
  <c r="D1812" i="9"/>
  <c r="E1812" i="9"/>
  <c r="J1812" i="9" s="1"/>
  <c r="G1812" i="9"/>
  <c r="H1812" i="9"/>
  <c r="D1813" i="9"/>
  <c r="E1813" i="9"/>
  <c r="G1813" i="9" s="1"/>
  <c r="H1813" i="9"/>
  <c r="D1814" i="9"/>
  <c r="E1814" i="9"/>
  <c r="G1814" i="9" s="1"/>
  <c r="H1814" i="9"/>
  <c r="D1815" i="9"/>
  <c r="E1815" i="9"/>
  <c r="G1815" i="9" s="1"/>
  <c r="H1815" i="9"/>
  <c r="J1815" i="9"/>
  <c r="D1816" i="9"/>
  <c r="E1816" i="9"/>
  <c r="G1816" i="9" s="1"/>
  <c r="H1816" i="9"/>
  <c r="D1817" i="9"/>
  <c r="E1817" i="9"/>
  <c r="G1817" i="9" s="1"/>
  <c r="H1817" i="9"/>
  <c r="D1818" i="9"/>
  <c r="E1818" i="9"/>
  <c r="G1818" i="9"/>
  <c r="H1818" i="9"/>
  <c r="J1818" i="9"/>
  <c r="D1819" i="9"/>
  <c r="E1819" i="9"/>
  <c r="J1819" i="9" s="1"/>
  <c r="H1819" i="9"/>
  <c r="D1820" i="9"/>
  <c r="E1820" i="9"/>
  <c r="G1820" i="9" s="1"/>
  <c r="H1820" i="9"/>
  <c r="D1821" i="9"/>
  <c r="E1821" i="9"/>
  <c r="G1821" i="9" s="1"/>
  <c r="H1821" i="9"/>
  <c r="D1822" i="9"/>
  <c r="E1822" i="9"/>
  <c r="G1822" i="9" s="1"/>
  <c r="H1822" i="9"/>
  <c r="D1823" i="9"/>
  <c r="E1823" i="9"/>
  <c r="J1823" i="9" s="1"/>
  <c r="H1823" i="9"/>
  <c r="D1824" i="9"/>
  <c r="E1824" i="9"/>
  <c r="H1824" i="9"/>
  <c r="D1825" i="9"/>
  <c r="E1825" i="9"/>
  <c r="G1825" i="9"/>
  <c r="H1825" i="9"/>
  <c r="J1825" i="9"/>
  <c r="D1826" i="9"/>
  <c r="E1826" i="9"/>
  <c r="H1826" i="9"/>
  <c r="D1827" i="9"/>
  <c r="E1827" i="9"/>
  <c r="G1827" i="9" s="1"/>
  <c r="H1827" i="9"/>
  <c r="D1828" i="9"/>
  <c r="E1828" i="9"/>
  <c r="G1828" i="9" s="1"/>
  <c r="H1828" i="9"/>
  <c r="J1828" i="9"/>
  <c r="D1829" i="9"/>
  <c r="E1829" i="9"/>
  <c r="G1829" i="9" s="1"/>
  <c r="H1829" i="9"/>
  <c r="D1830" i="9"/>
  <c r="E1830" i="9"/>
  <c r="G1830" i="9" s="1"/>
  <c r="H1830" i="9"/>
  <c r="D1831" i="9"/>
  <c r="E1831" i="9"/>
  <c r="J1831" i="9" s="1"/>
  <c r="H1831" i="9"/>
  <c r="D1832" i="9"/>
  <c r="E1832" i="9"/>
  <c r="H1832" i="9"/>
  <c r="D1833" i="9"/>
  <c r="E1833" i="9"/>
  <c r="G1833" i="9" s="1"/>
  <c r="H1833" i="9"/>
  <c r="D1834" i="9"/>
  <c r="E1834" i="9"/>
  <c r="G1834" i="9" s="1"/>
  <c r="H1834" i="9"/>
  <c r="D1835" i="9"/>
  <c r="E1835" i="9"/>
  <c r="J1835" i="9" s="1"/>
  <c r="AO322" i="4" s="1"/>
  <c r="G1835" i="9"/>
  <c r="AM322" i="4" s="1"/>
  <c r="H1835" i="9"/>
  <c r="G322" i="4" s="1"/>
  <c r="D1836" i="9"/>
  <c r="E1836" i="9"/>
  <c r="H1836" i="9"/>
  <c r="D1837" i="9"/>
  <c r="E1837" i="9"/>
  <c r="J1837" i="9" s="1"/>
  <c r="H1837" i="9"/>
  <c r="D1838" i="9"/>
  <c r="E1838" i="9"/>
  <c r="H1838" i="9"/>
  <c r="D1839" i="9"/>
  <c r="E1839" i="9"/>
  <c r="H1839" i="9"/>
  <c r="D1840" i="9"/>
  <c r="E1840" i="9"/>
  <c r="G1840" i="9" s="1"/>
  <c r="H1840" i="9"/>
  <c r="D1841" i="9"/>
  <c r="E1841" i="9"/>
  <c r="G1841" i="9" s="1"/>
  <c r="H1841" i="9"/>
  <c r="D1842" i="9"/>
  <c r="E1842" i="9"/>
  <c r="G1842" i="9" s="1"/>
  <c r="H1842" i="9"/>
  <c r="D1843" i="9"/>
  <c r="E1843" i="9"/>
  <c r="H1843" i="9"/>
  <c r="D1844" i="9"/>
  <c r="E1844" i="9"/>
  <c r="G1844" i="9" s="1"/>
  <c r="H1844" i="9"/>
  <c r="D1845" i="9"/>
  <c r="E1845" i="9"/>
  <c r="G1845" i="9" s="1"/>
  <c r="H1845" i="9"/>
  <c r="D1846" i="9"/>
  <c r="E1846" i="9"/>
  <c r="G1846" i="9" s="1"/>
  <c r="H1846" i="9"/>
  <c r="D1847" i="9"/>
  <c r="E1847" i="9"/>
  <c r="J1847" i="9" s="1"/>
  <c r="G1847" i="9"/>
  <c r="H1847" i="9"/>
  <c r="D1848" i="9"/>
  <c r="E1848" i="9"/>
  <c r="J1848" i="9" s="1"/>
  <c r="G1848" i="9"/>
  <c r="H1848" i="9"/>
  <c r="D1849" i="9"/>
  <c r="E1849" i="9"/>
  <c r="G1849" i="9"/>
  <c r="H1849" i="9"/>
  <c r="J1849" i="9"/>
  <c r="D1850" i="9"/>
  <c r="E1850" i="9"/>
  <c r="G1850" i="9" s="1"/>
  <c r="H1850" i="9"/>
  <c r="D1851" i="9"/>
  <c r="E1851" i="9"/>
  <c r="J1851" i="9" s="1"/>
  <c r="G1851" i="9"/>
  <c r="H1851" i="9"/>
  <c r="D1852" i="9"/>
  <c r="E1852" i="9"/>
  <c r="H1852" i="9"/>
  <c r="D1853" i="9"/>
  <c r="E1853" i="9"/>
  <c r="G1853" i="9" s="1"/>
  <c r="H1853" i="9"/>
  <c r="D1854" i="9"/>
  <c r="E1854" i="9"/>
  <c r="G1854" i="9" s="1"/>
  <c r="H1854" i="9"/>
  <c r="D1855" i="9"/>
  <c r="E1855" i="9"/>
  <c r="H1855" i="9"/>
  <c r="D1856" i="9"/>
  <c r="E1856" i="9"/>
  <c r="G1856" i="9" s="1"/>
  <c r="H1856" i="9"/>
  <c r="D1857" i="9"/>
  <c r="E1857" i="9"/>
  <c r="G1857" i="9" s="1"/>
  <c r="H1857" i="9"/>
  <c r="D1858" i="9"/>
  <c r="E1858" i="9"/>
  <c r="G1858" i="9" s="1"/>
  <c r="H1858" i="9"/>
  <c r="D1859" i="9"/>
  <c r="E1859" i="9"/>
  <c r="J1859" i="9" s="1"/>
  <c r="G1859" i="9"/>
  <c r="H1859" i="9"/>
  <c r="D1860" i="9"/>
  <c r="E1860" i="9"/>
  <c r="J1860" i="9" s="1"/>
  <c r="G1860" i="9"/>
  <c r="H1860" i="9"/>
  <c r="D1861" i="9"/>
  <c r="E1861" i="9"/>
  <c r="J1861" i="9" s="1"/>
  <c r="G1861" i="9"/>
  <c r="H1861" i="9"/>
  <c r="D1862" i="9"/>
  <c r="E1862" i="9"/>
  <c r="G1862" i="9" s="1"/>
  <c r="H1862" i="9"/>
  <c r="D1863" i="9"/>
  <c r="E1863" i="9"/>
  <c r="J1863" i="9" s="1"/>
  <c r="G1863" i="9"/>
  <c r="H1863" i="9"/>
  <c r="D1864" i="9"/>
  <c r="E1864" i="9"/>
  <c r="G1864" i="9" s="1"/>
  <c r="H1864" i="9"/>
  <c r="D1865" i="9"/>
  <c r="E1865" i="9"/>
  <c r="G1865" i="9" s="1"/>
  <c r="H1865" i="9"/>
  <c r="D1866" i="9"/>
  <c r="E1866" i="9"/>
  <c r="J1866" i="9" s="1"/>
  <c r="G1866" i="9"/>
  <c r="H1866" i="9"/>
  <c r="D1867" i="9"/>
  <c r="E1867" i="9"/>
  <c r="J1867" i="9" s="1"/>
  <c r="H1867" i="9"/>
  <c r="D1868" i="9"/>
  <c r="E1868" i="9"/>
  <c r="G1868" i="9" s="1"/>
  <c r="H1868" i="9"/>
  <c r="D1869" i="9"/>
  <c r="E1869" i="9"/>
  <c r="G1869" i="9" s="1"/>
  <c r="H1869" i="9"/>
  <c r="D1870" i="9"/>
  <c r="E1870" i="9"/>
  <c r="G1870" i="9" s="1"/>
  <c r="H1870" i="9"/>
  <c r="D1871" i="9"/>
  <c r="E1871" i="9"/>
  <c r="J1871" i="9" s="1"/>
  <c r="H1871" i="9"/>
  <c r="D1872" i="9"/>
  <c r="E1872" i="9"/>
  <c r="H1872" i="9"/>
  <c r="D1873" i="9"/>
  <c r="E1873" i="9"/>
  <c r="G1873" i="9" s="1"/>
  <c r="H1873" i="9"/>
  <c r="D1874" i="9"/>
  <c r="E1874" i="9"/>
  <c r="J1874" i="9" s="1"/>
  <c r="G1874" i="9"/>
  <c r="H1874" i="9"/>
  <c r="D1875" i="9"/>
  <c r="E1875" i="9"/>
  <c r="H1875" i="9"/>
  <c r="D1876" i="9"/>
  <c r="E1876" i="9"/>
  <c r="G1876" i="9" s="1"/>
  <c r="H1876" i="9"/>
  <c r="D1877" i="9"/>
  <c r="E1877" i="9"/>
  <c r="G1877" i="9" s="1"/>
  <c r="H1877" i="9"/>
  <c r="D1878" i="9"/>
  <c r="E1878" i="9"/>
  <c r="H1878" i="9"/>
  <c r="D1879" i="9"/>
  <c r="E1879" i="9"/>
  <c r="H1879" i="9"/>
  <c r="D1880" i="9"/>
  <c r="E1880" i="9"/>
  <c r="G1880" i="9" s="1"/>
  <c r="H1880" i="9"/>
  <c r="D1881" i="9"/>
  <c r="E1881" i="9"/>
  <c r="G1881" i="9" s="1"/>
  <c r="H1881" i="9"/>
  <c r="D1882" i="9"/>
  <c r="E1882" i="9"/>
  <c r="G1882" i="9" s="1"/>
  <c r="H1882" i="9"/>
  <c r="D1883" i="9"/>
  <c r="E1883" i="9"/>
  <c r="J1883" i="9" s="1"/>
  <c r="G1883" i="9"/>
  <c r="H1883" i="9"/>
  <c r="D1884" i="9"/>
  <c r="E1884" i="9"/>
  <c r="J1884" i="9" s="1"/>
  <c r="G1884" i="9"/>
  <c r="H1884" i="9"/>
  <c r="D1885" i="9"/>
  <c r="E1885" i="9"/>
  <c r="G1885" i="9" s="1"/>
  <c r="H1885" i="9"/>
  <c r="D1886" i="9"/>
  <c r="E1886" i="9"/>
  <c r="H1886" i="9"/>
  <c r="D1887" i="9"/>
  <c r="E1887" i="9"/>
  <c r="J1887" i="9" s="1"/>
  <c r="H1887" i="9"/>
  <c r="D1888" i="9"/>
  <c r="E1888" i="9"/>
  <c r="G1888" i="9" s="1"/>
  <c r="H1888" i="9"/>
  <c r="D1889" i="9"/>
  <c r="E1889" i="9"/>
  <c r="G1889" i="9" s="1"/>
  <c r="H1889" i="9"/>
  <c r="D1890" i="9"/>
  <c r="E1890" i="9"/>
  <c r="J1890" i="9" s="1"/>
  <c r="G1890" i="9"/>
  <c r="H1890" i="9"/>
  <c r="D1891" i="9"/>
  <c r="E1891" i="9"/>
  <c r="J1891" i="9" s="1"/>
  <c r="H1891" i="9"/>
  <c r="D1892" i="9"/>
  <c r="E1892" i="9"/>
  <c r="H1892" i="9"/>
  <c r="D1893" i="9"/>
  <c r="E1893" i="9"/>
  <c r="G1893" i="9" s="1"/>
  <c r="H1893" i="9"/>
  <c r="D1894" i="9"/>
  <c r="E1894" i="9"/>
  <c r="G1894" i="9" s="1"/>
  <c r="H1894" i="9"/>
  <c r="D1895" i="9"/>
  <c r="E1895" i="9"/>
  <c r="H1895" i="9"/>
  <c r="D1896" i="9"/>
  <c r="E1896" i="9"/>
  <c r="J1896" i="9" s="1"/>
  <c r="H1896" i="9"/>
  <c r="D1897" i="9"/>
  <c r="E1897" i="9"/>
  <c r="G1897" i="9" s="1"/>
  <c r="H1897" i="9"/>
  <c r="D1898" i="9"/>
  <c r="E1898" i="9"/>
  <c r="G1898" i="9" s="1"/>
  <c r="H1898" i="9"/>
  <c r="D1899" i="9"/>
  <c r="E1899" i="9"/>
  <c r="G1899" i="9" s="1"/>
  <c r="H1899" i="9"/>
  <c r="D1900" i="9"/>
  <c r="E1900" i="9"/>
  <c r="G1900" i="9" s="1"/>
  <c r="H1900" i="9"/>
  <c r="D1901" i="9"/>
  <c r="E1901" i="9"/>
  <c r="G1901" i="9" s="1"/>
  <c r="H1901" i="9"/>
  <c r="D1902" i="9"/>
  <c r="E1902" i="9"/>
  <c r="G1902" i="9" s="1"/>
  <c r="H1902" i="9"/>
  <c r="D1903" i="9"/>
  <c r="E1903" i="9"/>
  <c r="H1903" i="9"/>
  <c r="D1904" i="9"/>
  <c r="E1904" i="9"/>
  <c r="G1904" i="9" s="1"/>
  <c r="H1904" i="9"/>
  <c r="D1905" i="9"/>
  <c r="E1905" i="9"/>
  <c r="H1905" i="9"/>
  <c r="D1906" i="9"/>
  <c r="E1906" i="9"/>
  <c r="G1906" i="9" s="1"/>
  <c r="H1906" i="9"/>
  <c r="D1907" i="9"/>
  <c r="E1907" i="9"/>
  <c r="J1907" i="9" s="1"/>
  <c r="H1907" i="9"/>
  <c r="D1908" i="9"/>
  <c r="E1908" i="9"/>
  <c r="J1908" i="9" s="1"/>
  <c r="G1908" i="9"/>
  <c r="H1908" i="9"/>
  <c r="D1909" i="9"/>
  <c r="E1909" i="9"/>
  <c r="G1909" i="9" s="1"/>
  <c r="H1909" i="9"/>
  <c r="D1910" i="9"/>
  <c r="E1910" i="9"/>
  <c r="G1910" i="9" s="1"/>
  <c r="H1910" i="9"/>
  <c r="D1911" i="9"/>
  <c r="E1911" i="9"/>
  <c r="J1911" i="9" s="1"/>
  <c r="G1911" i="9"/>
  <c r="H1911" i="9"/>
  <c r="D1912" i="9"/>
  <c r="E1912" i="9"/>
  <c r="G1912" i="9" s="1"/>
  <c r="H1912" i="9"/>
  <c r="D1913" i="9"/>
  <c r="E1913" i="9"/>
  <c r="G1913" i="9" s="1"/>
  <c r="H1913" i="9"/>
  <c r="D1914" i="9"/>
  <c r="E1914" i="9"/>
  <c r="G1914" i="9" s="1"/>
  <c r="H1914" i="9"/>
  <c r="J1914" i="9"/>
  <c r="D1915" i="9"/>
  <c r="E1915" i="9"/>
  <c r="J1915" i="9" s="1"/>
  <c r="H1915" i="9"/>
  <c r="D1916" i="9"/>
  <c r="E1916" i="9"/>
  <c r="G1916" i="9" s="1"/>
  <c r="H1916" i="9"/>
  <c r="D1917" i="9"/>
  <c r="E1917" i="9"/>
  <c r="G1917" i="9" s="1"/>
  <c r="H1917" i="9"/>
  <c r="D1918" i="9"/>
  <c r="E1918" i="9"/>
  <c r="G1918" i="9" s="1"/>
  <c r="H1918" i="9"/>
  <c r="D1919" i="9"/>
  <c r="E1919" i="9"/>
  <c r="J1919" i="9" s="1"/>
  <c r="H1919" i="9"/>
  <c r="D1920" i="9"/>
  <c r="E1920" i="9"/>
  <c r="H1920" i="9"/>
  <c r="D1921" i="9"/>
  <c r="E1921" i="9"/>
  <c r="G1921" i="9" s="1"/>
  <c r="H1921" i="9"/>
  <c r="D1922" i="9"/>
  <c r="E1922" i="9"/>
  <c r="G1922" i="9" s="1"/>
  <c r="H1922" i="9"/>
  <c r="D1923" i="9"/>
  <c r="E1923" i="9"/>
  <c r="G1923" i="9" s="1"/>
  <c r="H1923" i="9"/>
  <c r="D1924" i="9"/>
  <c r="E1924" i="9"/>
  <c r="G1924" i="9" s="1"/>
  <c r="H1924" i="9"/>
  <c r="J1924" i="9"/>
  <c r="D1925" i="9"/>
  <c r="E1925" i="9"/>
  <c r="G1925" i="9" s="1"/>
  <c r="H1925" i="9"/>
  <c r="D1926" i="9"/>
  <c r="E1926" i="9"/>
  <c r="H1926" i="9"/>
  <c r="D1927" i="9"/>
  <c r="E1927" i="9"/>
  <c r="J1927" i="9" s="1"/>
  <c r="H1927" i="9"/>
  <c r="D1928" i="9"/>
  <c r="E1928" i="9"/>
  <c r="G1928" i="9" s="1"/>
  <c r="H1928" i="9"/>
  <c r="D1929" i="9"/>
  <c r="E1929" i="9"/>
  <c r="G1929" i="9" s="1"/>
  <c r="H1929" i="9"/>
  <c r="D1930" i="9"/>
  <c r="E1930" i="9"/>
  <c r="G1930" i="9" s="1"/>
  <c r="H1930" i="9"/>
  <c r="D1931" i="9"/>
  <c r="E1931" i="9"/>
  <c r="J1931" i="9" s="1"/>
  <c r="H1931" i="9"/>
  <c r="D1932" i="9"/>
  <c r="E1932" i="9"/>
  <c r="H1932" i="9"/>
  <c r="D1933" i="9"/>
  <c r="E1933" i="9"/>
  <c r="G1933" i="9" s="1"/>
  <c r="H1933" i="9"/>
  <c r="D1934" i="9"/>
  <c r="E1934" i="9"/>
  <c r="G1934" i="9" s="1"/>
  <c r="H1934" i="9"/>
  <c r="D1935" i="9"/>
  <c r="E1935" i="9"/>
  <c r="G1935" i="9"/>
  <c r="H1935" i="9"/>
  <c r="J1935" i="9"/>
  <c r="D1936" i="9"/>
  <c r="E1936" i="9"/>
  <c r="G1936" i="9" s="1"/>
  <c r="H1936" i="9"/>
  <c r="D1937" i="9"/>
  <c r="E1937" i="9"/>
  <c r="G1937" i="9" s="1"/>
  <c r="H1937" i="9"/>
  <c r="D1938" i="9"/>
  <c r="E1938" i="9"/>
  <c r="G1938" i="9"/>
  <c r="H1938" i="9"/>
  <c r="J1938" i="9"/>
  <c r="D1939" i="9"/>
  <c r="E1939" i="9"/>
  <c r="J1939" i="9" s="1"/>
  <c r="H1939" i="9"/>
  <c r="D1940" i="9"/>
  <c r="E1940" i="9"/>
  <c r="H1940" i="9"/>
  <c r="D1941" i="9"/>
  <c r="E1941" i="9"/>
  <c r="G1941" i="9" s="1"/>
  <c r="H1941" i="9"/>
  <c r="D1942" i="9"/>
  <c r="E1942" i="9"/>
  <c r="G1942" i="9" s="1"/>
  <c r="H1942" i="9"/>
  <c r="D1943" i="9"/>
  <c r="E1943" i="9"/>
  <c r="H1943" i="9"/>
  <c r="D1944" i="9"/>
  <c r="E1944" i="9"/>
  <c r="J1944" i="9" s="1"/>
  <c r="H1944" i="9"/>
  <c r="D1945" i="9"/>
  <c r="E1945" i="9"/>
  <c r="G1945" i="9" s="1"/>
  <c r="H1945" i="9"/>
  <c r="J1945" i="9"/>
  <c r="D1946" i="9"/>
  <c r="E1946" i="9"/>
  <c r="H1946" i="9"/>
  <c r="D1947" i="9"/>
  <c r="E1947" i="9"/>
  <c r="G1947" i="9" s="1"/>
  <c r="H1947" i="9"/>
  <c r="D1948" i="9"/>
  <c r="E1948" i="9"/>
  <c r="G1948" i="9" s="1"/>
  <c r="H1948" i="9"/>
  <c r="D1949" i="9"/>
  <c r="E1949" i="9"/>
  <c r="G1949" i="9" s="1"/>
  <c r="H1949" i="9"/>
  <c r="D1950" i="9"/>
  <c r="E1950" i="9"/>
  <c r="G1950" i="9" s="1"/>
  <c r="H1950" i="9"/>
  <c r="D1951" i="9"/>
  <c r="E1951" i="9"/>
  <c r="J1951" i="9" s="1"/>
  <c r="H1951" i="9"/>
  <c r="D1952" i="9"/>
  <c r="E1952" i="9"/>
  <c r="H1952" i="9"/>
  <c r="D1953" i="9"/>
  <c r="E1953" i="9"/>
  <c r="G1953" i="9" s="1"/>
  <c r="H1953" i="9"/>
  <c r="D1954" i="9"/>
  <c r="E1954" i="9"/>
  <c r="G1954" i="9" s="1"/>
  <c r="H1954" i="9"/>
  <c r="D1955" i="9"/>
  <c r="E1955" i="9"/>
  <c r="H1955" i="9"/>
  <c r="D1956" i="9"/>
  <c r="E1956" i="9"/>
  <c r="J1956" i="9" s="1"/>
  <c r="H1956" i="9"/>
  <c r="D1957" i="9"/>
  <c r="E1957" i="9"/>
  <c r="G1957" i="9" s="1"/>
  <c r="H1957" i="9"/>
  <c r="J1957" i="9"/>
  <c r="D1958" i="9"/>
  <c r="E1958" i="9"/>
  <c r="H1958" i="9"/>
  <c r="D1959" i="9"/>
  <c r="E1959" i="9"/>
  <c r="G1959" i="9" s="1"/>
  <c r="H1959" i="9"/>
  <c r="D1960" i="9"/>
  <c r="E1960" i="9"/>
  <c r="G1960" i="9" s="1"/>
  <c r="H1960" i="9"/>
  <c r="J1960" i="9"/>
  <c r="D1961" i="9"/>
  <c r="E1961" i="9"/>
  <c r="G1961" i="9" s="1"/>
  <c r="H1961" i="9"/>
  <c r="D1962" i="9"/>
  <c r="E1962" i="9"/>
  <c r="G1962" i="9" s="1"/>
  <c r="H1962" i="9"/>
  <c r="J1962" i="9"/>
  <c r="D1963" i="9"/>
  <c r="E1963" i="9"/>
  <c r="H1963" i="9"/>
  <c r="D1964" i="9"/>
  <c r="E1964" i="9"/>
  <c r="G1964" i="9" s="1"/>
  <c r="H1964" i="9"/>
  <c r="D1965" i="9"/>
  <c r="E1965" i="9"/>
  <c r="G1965" i="9" s="1"/>
  <c r="H1965" i="9"/>
  <c r="D1966" i="9"/>
  <c r="E1966" i="9"/>
  <c r="G1966" i="9" s="1"/>
  <c r="H1966" i="9"/>
  <c r="D1967" i="9"/>
  <c r="E1967" i="9"/>
  <c r="G1967" i="9" s="1"/>
  <c r="H1967" i="9"/>
  <c r="J1967" i="9"/>
  <c r="D1968" i="9"/>
  <c r="E1968" i="9"/>
  <c r="J1968" i="9" s="1"/>
  <c r="H1968" i="9"/>
  <c r="D1969" i="9"/>
  <c r="E1969" i="9"/>
  <c r="H1969" i="9"/>
  <c r="D1970" i="9"/>
  <c r="E1970" i="9"/>
  <c r="G1970" i="9" s="1"/>
  <c r="H1970" i="9"/>
  <c r="D1971" i="9"/>
  <c r="E1971" i="9"/>
  <c r="G1971" i="9"/>
  <c r="H1971" i="9"/>
  <c r="J1971" i="9"/>
  <c r="D1972" i="9"/>
  <c r="E1972" i="9"/>
  <c r="G1972" i="9" s="1"/>
  <c r="H1972" i="9"/>
  <c r="D1973" i="9"/>
  <c r="E1973" i="9"/>
  <c r="G1973" i="9" s="1"/>
  <c r="H1973" i="9"/>
  <c r="D1974" i="9"/>
  <c r="E1974" i="9"/>
  <c r="G1974" i="9"/>
  <c r="H1974" i="9"/>
  <c r="J1974" i="9"/>
  <c r="D1975" i="9"/>
  <c r="E1975" i="9"/>
  <c r="J1975" i="9" s="1"/>
  <c r="H1975" i="9"/>
  <c r="D1976" i="9"/>
  <c r="E1976" i="9"/>
  <c r="G1976" i="9" s="1"/>
  <c r="H1976" i="9"/>
  <c r="D1977" i="9"/>
  <c r="E1977" i="9"/>
  <c r="G1977" i="9" s="1"/>
  <c r="H1977" i="9"/>
  <c r="D1978" i="9"/>
  <c r="E1978" i="9"/>
  <c r="G1978" i="9" s="1"/>
  <c r="H1978" i="9"/>
  <c r="D1979" i="9"/>
  <c r="E1979" i="9"/>
  <c r="G1979" i="9" s="1"/>
  <c r="H1979" i="9"/>
  <c r="D1980" i="9"/>
  <c r="E1980" i="9"/>
  <c r="H1980" i="9"/>
  <c r="D1981" i="9"/>
  <c r="E1981" i="9"/>
  <c r="G1981" i="9" s="1"/>
  <c r="H1981" i="9"/>
  <c r="D1982" i="9"/>
  <c r="E1982" i="9"/>
  <c r="G1982" i="9" s="1"/>
  <c r="H1982" i="9"/>
  <c r="D1983" i="9"/>
  <c r="E1983" i="9"/>
  <c r="H1983" i="9"/>
  <c r="D1984" i="9"/>
  <c r="E1984" i="9"/>
  <c r="G1984" i="9" s="1"/>
  <c r="H1984" i="9"/>
  <c r="D1985" i="9"/>
  <c r="E1985" i="9"/>
  <c r="G1985" i="9" s="1"/>
  <c r="H1985" i="9"/>
  <c r="D1986" i="9"/>
  <c r="E1986" i="9"/>
  <c r="H1986" i="9"/>
  <c r="D1987" i="9"/>
  <c r="E1987" i="9"/>
  <c r="J1987" i="9" s="1"/>
  <c r="H1987" i="9"/>
  <c r="D1988" i="9"/>
  <c r="E1988" i="9"/>
  <c r="H1988" i="9"/>
  <c r="D1989" i="9"/>
  <c r="E1989" i="9"/>
  <c r="H1989" i="9"/>
  <c r="D1990" i="9"/>
  <c r="E1990" i="9"/>
  <c r="G1990" i="9" s="1"/>
  <c r="H1990" i="9"/>
  <c r="D1991" i="9"/>
  <c r="E1991" i="9"/>
  <c r="G1991" i="9" s="1"/>
  <c r="H1991" i="9"/>
  <c r="J1991" i="9"/>
  <c r="D1992" i="9"/>
  <c r="E1992" i="9"/>
  <c r="J1992" i="9" s="1"/>
  <c r="H1992" i="9"/>
  <c r="D1993" i="9"/>
  <c r="E1993" i="9"/>
  <c r="G1993" i="9" s="1"/>
  <c r="H1993" i="9"/>
  <c r="J1993" i="9"/>
  <c r="D1994" i="9"/>
  <c r="E1994" i="9"/>
  <c r="H1994" i="9"/>
  <c r="D1995" i="9"/>
  <c r="E1995" i="9"/>
  <c r="J1995" i="9" s="1"/>
  <c r="H1995" i="9"/>
  <c r="D1996" i="9"/>
  <c r="E1996" i="9"/>
  <c r="G1996" i="9" s="1"/>
  <c r="H1996" i="9"/>
  <c r="J1996" i="9"/>
  <c r="D1997" i="9"/>
  <c r="E1997" i="9"/>
  <c r="G1997" i="9" s="1"/>
  <c r="H1997" i="9"/>
  <c r="D1998" i="9"/>
  <c r="E1998" i="9"/>
  <c r="J1998" i="9" s="1"/>
  <c r="G1998" i="9"/>
  <c r="H1998" i="9"/>
  <c r="D1999" i="9"/>
  <c r="E1999" i="9"/>
  <c r="H1999" i="9"/>
  <c r="D2000" i="9"/>
  <c r="E2000" i="9"/>
  <c r="G2000" i="9" s="1"/>
  <c r="H2000" i="9"/>
  <c r="D2001" i="9"/>
  <c r="E2001" i="9"/>
  <c r="G2001" i="9" s="1"/>
  <c r="H2001" i="9"/>
  <c r="D2002" i="9"/>
  <c r="E2002" i="9"/>
  <c r="G2002" i="9" s="1"/>
  <c r="H2002" i="9"/>
  <c r="D2003" i="9"/>
  <c r="E2003" i="9"/>
  <c r="G2003" i="9" s="1"/>
  <c r="H2003" i="9"/>
  <c r="J2003" i="9"/>
  <c r="D2004" i="9"/>
  <c r="E2004" i="9"/>
  <c r="J2004" i="9" s="1"/>
  <c r="H2004" i="9"/>
  <c r="D2005" i="9"/>
  <c r="E2005" i="9"/>
  <c r="H2005" i="9"/>
  <c r="D2006" i="9"/>
  <c r="E2006" i="9"/>
  <c r="G2006" i="9" s="1"/>
  <c r="H2006" i="9"/>
  <c r="D2007" i="9"/>
  <c r="E2007" i="9"/>
  <c r="G2007" i="9" s="1"/>
  <c r="H2007" i="9"/>
  <c r="J2007" i="9"/>
  <c r="D2008" i="9"/>
  <c r="E2008" i="9"/>
  <c r="G2008" i="9" s="1"/>
  <c r="H2008" i="9"/>
  <c r="D2009" i="9"/>
  <c r="E2009" i="9"/>
  <c r="G2009" i="9" s="1"/>
  <c r="H2009" i="9"/>
  <c r="D2010" i="9"/>
  <c r="E2010" i="9"/>
  <c r="G2010" i="9"/>
  <c r="H2010" i="9"/>
  <c r="J2010" i="9"/>
  <c r="D2011" i="9"/>
  <c r="E2011" i="9"/>
  <c r="J2011" i="9" s="1"/>
  <c r="H2011" i="9"/>
  <c r="D2012" i="9"/>
  <c r="E2012" i="9"/>
  <c r="G2012" i="9" s="1"/>
  <c r="H2012" i="9"/>
  <c r="D2013" i="9"/>
  <c r="E2013" i="9"/>
  <c r="G2013" i="9" s="1"/>
  <c r="H2013" i="9"/>
  <c r="D2014" i="9"/>
  <c r="E2014" i="9"/>
  <c r="G2014" i="9" s="1"/>
  <c r="H2014" i="9"/>
  <c r="J2014" i="9"/>
  <c r="D2015" i="9"/>
  <c r="E2015" i="9"/>
  <c r="G2015" i="9"/>
  <c r="H2015" i="9"/>
  <c r="J2015" i="9"/>
  <c r="D2016" i="9"/>
  <c r="E2016" i="9"/>
  <c r="H2016" i="9"/>
  <c r="D2017" i="9"/>
  <c r="E2017" i="9"/>
  <c r="G2017" i="9" s="1"/>
  <c r="H2017" i="9"/>
  <c r="J2017" i="9"/>
  <c r="D2018" i="9"/>
  <c r="E2018" i="9"/>
  <c r="G2018" i="9" s="1"/>
  <c r="H2018" i="9"/>
  <c r="D2019" i="9"/>
  <c r="E2019" i="9"/>
  <c r="G2019" i="9" s="1"/>
  <c r="H2019" i="9"/>
  <c r="D2020" i="9"/>
  <c r="E2020" i="9"/>
  <c r="G2020" i="9" s="1"/>
  <c r="H2020" i="9"/>
  <c r="J2020" i="9"/>
  <c r="D2021" i="9"/>
  <c r="E2021" i="9"/>
  <c r="G2021" i="9" s="1"/>
  <c r="H2021" i="9"/>
  <c r="D2022" i="9"/>
  <c r="E2022" i="9"/>
  <c r="G2022" i="9" s="1"/>
  <c r="H2022" i="9"/>
  <c r="D2023" i="9"/>
  <c r="E2023" i="9"/>
  <c r="J2023" i="9" s="1"/>
  <c r="H2023" i="9"/>
  <c r="D2024" i="9"/>
  <c r="E2024" i="9"/>
  <c r="H2024" i="9"/>
  <c r="D2025" i="9"/>
  <c r="E2025" i="9"/>
  <c r="G2025" i="9" s="1"/>
  <c r="H2025" i="9"/>
  <c r="D2026" i="9"/>
  <c r="E2026" i="9"/>
  <c r="G2026" i="9" s="1"/>
  <c r="H2026" i="9"/>
  <c r="D2027" i="9"/>
  <c r="E2027" i="9"/>
  <c r="G2027" i="9"/>
  <c r="H2027" i="9"/>
  <c r="J2027" i="9"/>
  <c r="D2028" i="9"/>
  <c r="E2028" i="9"/>
  <c r="J2028" i="9" s="1"/>
  <c r="H2028" i="9"/>
  <c r="D2029" i="9"/>
  <c r="E2029" i="9"/>
  <c r="G2029" i="9" s="1"/>
  <c r="H2029" i="9"/>
  <c r="D2030" i="9"/>
  <c r="E2030" i="9"/>
  <c r="H2030" i="9"/>
  <c r="D2031" i="9"/>
  <c r="E2031" i="9"/>
  <c r="G2031" i="9" s="1"/>
  <c r="H2031" i="9"/>
  <c r="J2031" i="9"/>
  <c r="D2032" i="9"/>
  <c r="E2032" i="9"/>
  <c r="G2032" i="9" s="1"/>
  <c r="H2032" i="9"/>
  <c r="D2033" i="9"/>
  <c r="E2033" i="9"/>
  <c r="G2033" i="9" s="1"/>
  <c r="H2033" i="9"/>
  <c r="D2034" i="9"/>
  <c r="E2034" i="9"/>
  <c r="J2034" i="9" s="1"/>
  <c r="H2034" i="9"/>
  <c r="D2035" i="9"/>
  <c r="E2035" i="9"/>
  <c r="H2035" i="9"/>
  <c r="D2036" i="9"/>
  <c r="E2036" i="9"/>
  <c r="G2036" i="9" s="1"/>
  <c r="H2036" i="9"/>
  <c r="D2037" i="9"/>
  <c r="E2037" i="9"/>
  <c r="G2037" i="9" s="1"/>
  <c r="H2037" i="9"/>
  <c r="D2038" i="9"/>
  <c r="E2038" i="9"/>
  <c r="G2038" i="9" s="1"/>
  <c r="H2038" i="9"/>
  <c r="D2039" i="9"/>
  <c r="E2039" i="9"/>
  <c r="G2039" i="9"/>
  <c r="H2039" i="9"/>
  <c r="J2039" i="9"/>
  <c r="D2040" i="9"/>
  <c r="E2040" i="9"/>
  <c r="J2040" i="9" s="1"/>
  <c r="H2040" i="9"/>
  <c r="D2041" i="9"/>
  <c r="E2041" i="9"/>
  <c r="H2041" i="9"/>
  <c r="D2042" i="9"/>
  <c r="E2042" i="9"/>
  <c r="G2042" i="9" s="1"/>
  <c r="H2042" i="9"/>
  <c r="D2043" i="9"/>
  <c r="E2043" i="9"/>
  <c r="G2043" i="9" s="1"/>
  <c r="H2043" i="9"/>
  <c r="D2044" i="9"/>
  <c r="E2044" i="9"/>
  <c r="G2044" i="9" s="1"/>
  <c r="H2044" i="9"/>
  <c r="D2045" i="9"/>
  <c r="E2045" i="9"/>
  <c r="G2045" i="9" s="1"/>
  <c r="H2045" i="9"/>
  <c r="D2046" i="9"/>
  <c r="E2046" i="9"/>
  <c r="G2046" i="9" s="1"/>
  <c r="H2046" i="9"/>
  <c r="D2047" i="9"/>
  <c r="E2047" i="9"/>
  <c r="J2047" i="9" s="1"/>
  <c r="H2047" i="9"/>
  <c r="D2048" i="9"/>
  <c r="E2048" i="9"/>
  <c r="G2048" i="9" s="1"/>
  <c r="H2048" i="9"/>
  <c r="D2049" i="9"/>
  <c r="E2049" i="9"/>
  <c r="G2049" i="9" s="1"/>
  <c r="H2049" i="9"/>
  <c r="D2050" i="9"/>
  <c r="E2050" i="9"/>
  <c r="G2050" i="9" s="1"/>
  <c r="H2050" i="9"/>
  <c r="D2051" i="9"/>
  <c r="E2051" i="9"/>
  <c r="J2051" i="9" s="1"/>
  <c r="H2051" i="9"/>
  <c r="D2052" i="9"/>
  <c r="E2052" i="9"/>
  <c r="H2052" i="9"/>
  <c r="D2053" i="9"/>
  <c r="E2053" i="9"/>
  <c r="G2053" i="9" s="1"/>
  <c r="H2053" i="9"/>
  <c r="D2054" i="9"/>
  <c r="E2054" i="9"/>
  <c r="G2054" i="9" s="1"/>
  <c r="H2054" i="9"/>
  <c r="D2055" i="9"/>
  <c r="E2055" i="9"/>
  <c r="H2055" i="9"/>
  <c r="D2056" i="9"/>
  <c r="E2056" i="9"/>
  <c r="G2056" i="9" s="1"/>
  <c r="H2056" i="9"/>
  <c r="D2057" i="9"/>
  <c r="E2057" i="9"/>
  <c r="G2057" i="9" s="1"/>
  <c r="H2057" i="9"/>
  <c r="D2058" i="9"/>
  <c r="E2058" i="9"/>
  <c r="H2058" i="9"/>
  <c r="D2059" i="9"/>
  <c r="E2059" i="9"/>
  <c r="J2059" i="9" s="1"/>
  <c r="H2059" i="9"/>
  <c r="D2060" i="9"/>
  <c r="E2060" i="9"/>
  <c r="H2060" i="9"/>
  <c r="D2061" i="9"/>
  <c r="E2061" i="9"/>
  <c r="G2061" i="9" s="1"/>
  <c r="AM221" i="4" s="1"/>
  <c r="H2061" i="9"/>
  <c r="G221" i="4" s="1"/>
  <c r="D2062" i="9"/>
  <c r="E2062" i="9"/>
  <c r="G2062" i="9" s="1"/>
  <c r="H2062" i="9"/>
  <c r="D2063" i="9"/>
  <c r="E2063" i="9"/>
  <c r="G2063" i="9"/>
  <c r="H2063" i="9"/>
  <c r="J2063" i="9"/>
  <c r="D2064" i="9"/>
  <c r="E2064" i="9"/>
  <c r="J2064" i="9" s="1"/>
  <c r="H2064" i="9"/>
  <c r="D2065" i="9"/>
  <c r="E2065" i="9"/>
  <c r="G2065" i="9" s="1"/>
  <c r="H2065" i="9"/>
  <c r="D2066" i="9"/>
  <c r="E2066" i="9"/>
  <c r="H2066" i="9"/>
  <c r="D2067" i="9"/>
  <c r="E2067" i="9"/>
  <c r="J2067" i="9" s="1"/>
  <c r="G2067" i="9"/>
  <c r="H2067" i="9"/>
  <c r="D2068" i="9"/>
  <c r="E2068" i="9"/>
  <c r="G2068" i="9" s="1"/>
  <c r="H2068" i="9"/>
  <c r="D2069" i="9"/>
  <c r="E2069" i="9"/>
  <c r="G2069" i="9" s="1"/>
  <c r="H2069" i="9"/>
  <c r="D2070" i="9"/>
  <c r="E2070" i="9"/>
  <c r="G2070" i="9"/>
  <c r="H2070" i="9"/>
  <c r="J2070" i="9"/>
  <c r="D2071" i="9"/>
  <c r="E2071" i="9"/>
  <c r="H2071" i="9"/>
  <c r="D2072" i="9"/>
  <c r="E2072" i="9"/>
  <c r="G2072" i="9" s="1"/>
  <c r="H2072" i="9"/>
  <c r="D2073" i="9"/>
  <c r="E2073" i="9"/>
  <c r="G2073" i="9" s="1"/>
  <c r="H2073" i="9"/>
  <c r="D2074" i="9"/>
  <c r="E2074" i="9"/>
  <c r="G2074" i="9" s="1"/>
  <c r="H2074" i="9"/>
  <c r="D2075" i="9"/>
  <c r="E2075" i="9"/>
  <c r="G2075" i="9" s="1"/>
  <c r="H2075" i="9"/>
  <c r="J2075" i="9"/>
  <c r="D2076" i="9"/>
  <c r="E2076" i="9"/>
  <c r="H2076" i="9"/>
  <c r="D2077" i="9"/>
  <c r="E2077" i="9"/>
  <c r="G2077" i="9" s="1"/>
  <c r="H2077" i="9"/>
  <c r="D2078" i="9"/>
  <c r="E2078" i="9"/>
  <c r="G2078" i="9" s="1"/>
  <c r="H2078" i="9"/>
  <c r="D2079" i="9"/>
  <c r="E2079" i="9"/>
  <c r="G2079" i="9" s="1"/>
  <c r="H2079" i="9"/>
  <c r="J2079" i="9"/>
  <c r="D2080" i="9"/>
  <c r="E2080" i="9"/>
  <c r="H2080" i="9"/>
  <c r="D2081" i="9"/>
  <c r="E2081" i="9"/>
  <c r="G2081" i="9" s="1"/>
  <c r="H2081" i="9"/>
  <c r="D2082" i="9"/>
  <c r="E2082" i="9"/>
  <c r="G2082" i="9"/>
  <c r="H2082" i="9"/>
  <c r="J2082" i="9"/>
  <c r="D2083" i="9"/>
  <c r="E2083" i="9"/>
  <c r="H2083" i="9"/>
  <c r="D2084" i="9"/>
  <c r="E2084" i="9"/>
  <c r="G2084" i="9" s="1"/>
  <c r="H2084" i="9"/>
  <c r="D2085" i="9"/>
  <c r="E2085" i="9"/>
  <c r="H2085" i="9"/>
  <c r="D2086" i="9"/>
  <c r="E2086" i="9"/>
  <c r="G2086" i="9" s="1"/>
  <c r="H2086" i="9"/>
  <c r="D2087" i="9"/>
  <c r="E2087" i="9"/>
  <c r="J2087" i="9" s="1"/>
  <c r="G2087" i="9"/>
  <c r="H2087" i="9"/>
  <c r="D2088" i="9"/>
  <c r="E2088" i="9"/>
  <c r="H2088" i="9"/>
  <c r="D2089" i="9"/>
  <c r="E2089" i="9"/>
  <c r="G2089" i="9" s="1"/>
  <c r="H2089" i="9"/>
  <c r="D2090" i="9"/>
  <c r="E2090" i="9"/>
  <c r="G2090" i="9" s="1"/>
  <c r="H2090" i="9"/>
  <c r="J2090" i="9"/>
  <c r="D2091" i="9"/>
  <c r="E2091" i="9"/>
  <c r="H2091" i="9"/>
  <c r="D2092" i="9"/>
  <c r="E2092" i="9"/>
  <c r="G2092" i="9" s="1"/>
  <c r="H2092" i="9"/>
  <c r="D2093" i="9"/>
  <c r="E2093" i="9"/>
  <c r="G2093" i="9" s="1"/>
  <c r="H2093" i="9"/>
  <c r="D2094" i="9"/>
  <c r="E2094" i="9"/>
  <c r="H2094" i="9"/>
  <c r="D2095" i="9"/>
  <c r="E2095" i="9"/>
  <c r="J2095" i="9" s="1"/>
  <c r="H2095" i="9"/>
  <c r="D2096" i="9"/>
  <c r="E2096" i="9"/>
  <c r="G2096" i="9" s="1"/>
  <c r="H2096" i="9"/>
  <c r="D2097" i="9"/>
  <c r="E2097" i="9"/>
  <c r="H2097" i="9"/>
  <c r="D2098" i="9"/>
  <c r="E2098" i="9"/>
  <c r="G2098" i="9" s="1"/>
  <c r="H2098" i="9"/>
  <c r="D2099" i="9"/>
  <c r="E2099" i="9"/>
  <c r="J2099" i="9" s="1"/>
  <c r="H2099" i="9"/>
  <c r="D2100" i="9"/>
  <c r="E2100" i="9"/>
  <c r="J2100" i="9" s="1"/>
  <c r="H2100" i="9"/>
  <c r="D2101" i="9"/>
  <c r="E2101" i="9"/>
  <c r="G2101" i="9" s="1"/>
  <c r="AM152" i="4" s="1"/>
  <c r="H2101" i="9"/>
  <c r="G152" i="4" s="1"/>
  <c r="D2102" i="9"/>
  <c r="E2102" i="9"/>
  <c r="H2102" i="9"/>
  <c r="D2103" i="9"/>
  <c r="E2103" i="9"/>
  <c r="J2103" i="9" s="1"/>
  <c r="G2103" i="9"/>
  <c r="H2103" i="9"/>
  <c r="D2104" i="9"/>
  <c r="E2104" i="9"/>
  <c r="G2104" i="9" s="1"/>
  <c r="H2104" i="9"/>
  <c r="J2104" i="9"/>
  <c r="D2105" i="9"/>
  <c r="E2105" i="9"/>
  <c r="G2105" i="9" s="1"/>
  <c r="H2105" i="9"/>
  <c r="D2106" i="9"/>
  <c r="E2106" i="9"/>
  <c r="J2106" i="9" s="1"/>
  <c r="G2106" i="9"/>
  <c r="H2106" i="9"/>
  <c r="D2107" i="9"/>
  <c r="E2107" i="9"/>
  <c r="H2107" i="9"/>
  <c r="D2108" i="9"/>
  <c r="E2108" i="9"/>
  <c r="H2108" i="9"/>
  <c r="D2109" i="9"/>
  <c r="E2109" i="9"/>
  <c r="G2109" i="9" s="1"/>
  <c r="H2109" i="9"/>
  <c r="D2110" i="9"/>
  <c r="E2110" i="9"/>
  <c r="G2110" i="9" s="1"/>
  <c r="H2110" i="9"/>
  <c r="D2111" i="9"/>
  <c r="E2111" i="9"/>
  <c r="J2111" i="9" s="1"/>
  <c r="G2111" i="9"/>
  <c r="H2111" i="9"/>
  <c r="D2112" i="9"/>
  <c r="E2112" i="9"/>
  <c r="J2112" i="9" s="1"/>
  <c r="H2112" i="9"/>
  <c r="D2113" i="9"/>
  <c r="E2113" i="9"/>
  <c r="G2113" i="9" s="1"/>
  <c r="H2113" i="9"/>
  <c r="D2114" i="9"/>
  <c r="E2114" i="9"/>
  <c r="G2114" i="9"/>
  <c r="H2114" i="9"/>
  <c r="J2114" i="9"/>
  <c r="D2115" i="9"/>
  <c r="E2115" i="9"/>
  <c r="G2115" i="9" s="1"/>
  <c r="H2115" i="9"/>
  <c r="D2116" i="9"/>
  <c r="E2116" i="9"/>
  <c r="H2116" i="9"/>
  <c r="D2117" i="9"/>
  <c r="E2117" i="9"/>
  <c r="G2117" i="9" s="1"/>
  <c r="H2117" i="9"/>
  <c r="D2118" i="9"/>
  <c r="E2118" i="9"/>
  <c r="G2118" i="9" s="1"/>
  <c r="H2118" i="9"/>
  <c r="D2119" i="9"/>
  <c r="E2119" i="9"/>
  <c r="J2119" i="9" s="1"/>
  <c r="H2119" i="9"/>
  <c r="D2120" i="9"/>
  <c r="E2120" i="9"/>
  <c r="G2120" i="9"/>
  <c r="H2120" i="9"/>
  <c r="J2120" i="9"/>
  <c r="D2121" i="9"/>
  <c r="E2121" i="9"/>
  <c r="G2121" i="9" s="1"/>
  <c r="H2121" i="9"/>
  <c r="J2121" i="9"/>
  <c r="D2122" i="9"/>
  <c r="E2122" i="9"/>
  <c r="G2122" i="9" s="1"/>
  <c r="H2122" i="9"/>
  <c r="D2123" i="9"/>
  <c r="E2123" i="9"/>
  <c r="G2123" i="9" s="1"/>
  <c r="H2123" i="9"/>
  <c r="D2124" i="9"/>
  <c r="E2124" i="9"/>
  <c r="J2124" i="9" s="1"/>
  <c r="H2124" i="9"/>
  <c r="D2125" i="9"/>
  <c r="E2125" i="9"/>
  <c r="G2125" i="9" s="1"/>
  <c r="H2125" i="9"/>
  <c r="D2126" i="9"/>
  <c r="E2126" i="9"/>
  <c r="G2126" i="9" s="1"/>
  <c r="H2126" i="9"/>
  <c r="D2127" i="9"/>
  <c r="E2127" i="9"/>
  <c r="G2127" i="9" s="1"/>
  <c r="H2127" i="9"/>
  <c r="D2128" i="9"/>
  <c r="E2128" i="9"/>
  <c r="H2128" i="9"/>
  <c r="D2129" i="9"/>
  <c r="E2129" i="9"/>
  <c r="G2129" i="9" s="1"/>
  <c r="H2129" i="9"/>
  <c r="D2130" i="9"/>
  <c r="E2130" i="9"/>
  <c r="J2130" i="9" s="1"/>
  <c r="H2130" i="9"/>
  <c r="D2131" i="9"/>
  <c r="E2131" i="9"/>
  <c r="H2131" i="9"/>
  <c r="D2132" i="9"/>
  <c r="E2132" i="9"/>
  <c r="H2132" i="9"/>
  <c r="D2133" i="9"/>
  <c r="E2133" i="9"/>
  <c r="H2133" i="9"/>
  <c r="D2134" i="9"/>
  <c r="E2134" i="9"/>
  <c r="G2134" i="9" s="1"/>
  <c r="H2134" i="9"/>
  <c r="D2135" i="9"/>
  <c r="E2135" i="9"/>
  <c r="J2135" i="9" s="1"/>
  <c r="G2135" i="9"/>
  <c r="H2135" i="9"/>
  <c r="D2136" i="9"/>
  <c r="E2136" i="9"/>
  <c r="H2136" i="9"/>
  <c r="D2137" i="9"/>
  <c r="E2137" i="9"/>
  <c r="G2137" i="9" s="1"/>
  <c r="H2137" i="9"/>
  <c r="D2138" i="9"/>
  <c r="E2138" i="9"/>
  <c r="J2138" i="9" s="1"/>
  <c r="G2138" i="9"/>
  <c r="H2138" i="9"/>
  <c r="D2139" i="9"/>
  <c r="E2139" i="9"/>
  <c r="H2139" i="9"/>
  <c r="D2140" i="9"/>
  <c r="E2140" i="9"/>
  <c r="G2140" i="9" s="1"/>
  <c r="H2140" i="9"/>
  <c r="D2141" i="9"/>
  <c r="E2141" i="9"/>
  <c r="G2141" i="9" s="1"/>
  <c r="H2141" i="9"/>
  <c r="D2142" i="9"/>
  <c r="E2142" i="9"/>
  <c r="H2142" i="9"/>
  <c r="D2143" i="9"/>
  <c r="E2143" i="9"/>
  <c r="J2143" i="9" s="1"/>
  <c r="G2143" i="9"/>
  <c r="H2143" i="9"/>
  <c r="D2144" i="9"/>
  <c r="E2144" i="9"/>
  <c r="J2144" i="9" s="1"/>
  <c r="G2144" i="9"/>
  <c r="H2144" i="9"/>
  <c r="D2145" i="9"/>
  <c r="E2145" i="9"/>
  <c r="H2145" i="9"/>
  <c r="D2146" i="9"/>
  <c r="E2146" i="9"/>
  <c r="G2146" i="9" s="1"/>
  <c r="H2146" i="9"/>
  <c r="D2147" i="9"/>
  <c r="E2147" i="9"/>
  <c r="J2147" i="9" s="1"/>
  <c r="H2147" i="9"/>
  <c r="D2148" i="9"/>
  <c r="E2148" i="9"/>
  <c r="J2148" i="9" s="1"/>
  <c r="H2148" i="9"/>
  <c r="D2149" i="9"/>
  <c r="E2149" i="9"/>
  <c r="G2149" i="9" s="1"/>
  <c r="H2149" i="9"/>
  <c r="D2150" i="9"/>
  <c r="E2150" i="9"/>
  <c r="J2150" i="9" s="1"/>
  <c r="G2150" i="9"/>
  <c r="H2150" i="9"/>
  <c r="D2151" i="9"/>
  <c r="E2151" i="9"/>
  <c r="G2151" i="9" s="1"/>
  <c r="H2151" i="9"/>
  <c r="D2152" i="9"/>
  <c r="E2152" i="9"/>
  <c r="G2152" i="9" s="1"/>
  <c r="H2152" i="9"/>
  <c r="D2153" i="9"/>
  <c r="E2153" i="9"/>
  <c r="G2153" i="9" s="1"/>
  <c r="H2153" i="9"/>
  <c r="D2154" i="9"/>
  <c r="E2154" i="9"/>
  <c r="G2154" i="9" s="1"/>
  <c r="H2154" i="9"/>
  <c r="J2154" i="9"/>
  <c r="D2155" i="9"/>
  <c r="E2155" i="9"/>
  <c r="H2155" i="9"/>
  <c r="D2156" i="9"/>
  <c r="E2156" i="9"/>
  <c r="H2156" i="9"/>
  <c r="D2157" i="9"/>
  <c r="E2157" i="9"/>
  <c r="G2157" i="9" s="1"/>
  <c r="H2157" i="9"/>
  <c r="D2158" i="9"/>
  <c r="E2158" i="9"/>
  <c r="H2158" i="9"/>
  <c r="D2159" i="9"/>
  <c r="E2159" i="9"/>
  <c r="G2159" i="9" s="1"/>
  <c r="H2159" i="9"/>
  <c r="J2159" i="9"/>
  <c r="D2160" i="9"/>
  <c r="E2160" i="9"/>
  <c r="H2160" i="9"/>
  <c r="D2161" i="9"/>
  <c r="E2161" i="9"/>
  <c r="G2161" i="9" s="1"/>
  <c r="H2161" i="9"/>
  <c r="D2162" i="9"/>
  <c r="E2162" i="9"/>
  <c r="G2162" i="9" s="1"/>
  <c r="H2162" i="9"/>
  <c r="D2163" i="9"/>
  <c r="E2163" i="9"/>
  <c r="H2163" i="9"/>
  <c r="D2164" i="9"/>
  <c r="E2164" i="9"/>
  <c r="H2164" i="9"/>
  <c r="D2165" i="9"/>
  <c r="E2165" i="9"/>
  <c r="G2165" i="9" s="1"/>
  <c r="H2165" i="9"/>
  <c r="D2166" i="9"/>
  <c r="E2166" i="9"/>
  <c r="H2166" i="9"/>
  <c r="D2167" i="9"/>
  <c r="E2167" i="9"/>
  <c r="J2167" i="9" s="1"/>
  <c r="G2167" i="9"/>
  <c r="H2167" i="9"/>
  <c r="D2168" i="9"/>
  <c r="E2168" i="9"/>
  <c r="G2168" i="9" s="1"/>
  <c r="H2168" i="9"/>
  <c r="J2168" i="9"/>
  <c r="D2169" i="9"/>
  <c r="E2169" i="9"/>
  <c r="G2169" i="9" s="1"/>
  <c r="H2169" i="9"/>
  <c r="D2170" i="9"/>
  <c r="E2170" i="9"/>
  <c r="G2170" i="9" s="1"/>
  <c r="H2170" i="9"/>
  <c r="D2171" i="9"/>
  <c r="E2171" i="9"/>
  <c r="H2171" i="9"/>
  <c r="D2172" i="9"/>
  <c r="E2172" i="9"/>
  <c r="H2172" i="9"/>
  <c r="D2173" i="9"/>
  <c r="E2173" i="9"/>
  <c r="G2173" i="9" s="1"/>
  <c r="H2173" i="9"/>
  <c r="D2174" i="9"/>
  <c r="E2174" i="9"/>
  <c r="H2174" i="9"/>
  <c r="D2175" i="9"/>
  <c r="E2175" i="9"/>
  <c r="H2175" i="9"/>
  <c r="D2176" i="9"/>
  <c r="E2176" i="9"/>
  <c r="G2176" i="9" s="1"/>
  <c r="H2176" i="9"/>
  <c r="D2177" i="9"/>
  <c r="E2177" i="9"/>
  <c r="G2177" i="9" s="1"/>
  <c r="H2177" i="9"/>
  <c r="D2178" i="9"/>
  <c r="E2178" i="9"/>
  <c r="H2178" i="9"/>
  <c r="D2179" i="9"/>
  <c r="E2179" i="9"/>
  <c r="J2179" i="9" s="1"/>
  <c r="H2179" i="9"/>
  <c r="D2180" i="9"/>
  <c r="E2180" i="9"/>
  <c r="H2180" i="9"/>
  <c r="D2181" i="9"/>
  <c r="E2181" i="9"/>
  <c r="H2181" i="9"/>
  <c r="D2182" i="9"/>
  <c r="E2182" i="9"/>
  <c r="G2182" i="9" s="1"/>
  <c r="H2182" i="9"/>
  <c r="J2182" i="9"/>
  <c r="D2183" i="9"/>
  <c r="E2183" i="9"/>
  <c r="G2183" i="9"/>
  <c r="H2183" i="9"/>
  <c r="J2183" i="9"/>
  <c r="D2184" i="9"/>
  <c r="E2184" i="9"/>
  <c r="H2184" i="9"/>
  <c r="D2185" i="9"/>
  <c r="E2185" i="9"/>
  <c r="G2185" i="9" s="1"/>
  <c r="H2185" i="9"/>
  <c r="D2186" i="9"/>
  <c r="E2186" i="9"/>
  <c r="G2186" i="9" s="1"/>
  <c r="H2186" i="9"/>
  <c r="D2187" i="9"/>
  <c r="E2187" i="9"/>
  <c r="G2187" i="9" s="1"/>
  <c r="H2187" i="9"/>
  <c r="D2188" i="9"/>
  <c r="E2188" i="9"/>
  <c r="H2188" i="9"/>
  <c r="D2189" i="9"/>
  <c r="E2189" i="9"/>
  <c r="G2189" i="9" s="1"/>
  <c r="H2189" i="9"/>
  <c r="D2190" i="9"/>
  <c r="E2190" i="9"/>
  <c r="G2190" i="9" s="1"/>
  <c r="H2190" i="9"/>
  <c r="D2191" i="9"/>
  <c r="E2191" i="9"/>
  <c r="J2191" i="9" s="1"/>
  <c r="H2191" i="9"/>
  <c r="D2192" i="9"/>
  <c r="E2192" i="9"/>
  <c r="G2192" i="9" s="1"/>
  <c r="H2192" i="9"/>
  <c r="D2193" i="9"/>
  <c r="E2193" i="9"/>
  <c r="G2193" i="9" s="1"/>
  <c r="H2193" i="9"/>
  <c r="D2194" i="9"/>
  <c r="E2194" i="9"/>
  <c r="G2194" i="9" s="1"/>
  <c r="H2194" i="9"/>
  <c r="D2195" i="9"/>
  <c r="E2195" i="9"/>
  <c r="H2195" i="9"/>
  <c r="D2196" i="9"/>
  <c r="E2196" i="9"/>
  <c r="J2196" i="9" s="1"/>
  <c r="H2196" i="9"/>
  <c r="D2197" i="9"/>
  <c r="E2197" i="9"/>
  <c r="G2197" i="9" s="1"/>
  <c r="H2197" i="9"/>
  <c r="D2198" i="9"/>
  <c r="E2198" i="9"/>
  <c r="J2198" i="9" s="1"/>
  <c r="H2198" i="9"/>
  <c r="D2199" i="9"/>
  <c r="E2199" i="9"/>
  <c r="J2199" i="9" s="1"/>
  <c r="G2199" i="9"/>
  <c r="H2199" i="9"/>
  <c r="D2200" i="9"/>
  <c r="E2200" i="9"/>
  <c r="G2200" i="9" s="1"/>
  <c r="H2200" i="9"/>
  <c r="J2200" i="9"/>
  <c r="D2201" i="9"/>
  <c r="E2201" i="9"/>
  <c r="G2201" i="9" s="1"/>
  <c r="H2201" i="9"/>
  <c r="D2202" i="9"/>
  <c r="E2202" i="9"/>
  <c r="J2202" i="9" s="1"/>
  <c r="G2202" i="9"/>
  <c r="H2202" i="9"/>
  <c r="D2203" i="9"/>
  <c r="E2203" i="9"/>
  <c r="J2203" i="9" s="1"/>
  <c r="H2203" i="9"/>
  <c r="D2204" i="9"/>
  <c r="E2204" i="9"/>
  <c r="G2204" i="9" s="1"/>
  <c r="H2204" i="9"/>
  <c r="D2205" i="9"/>
  <c r="E2205" i="9"/>
  <c r="H2205" i="9"/>
  <c r="D2206" i="9"/>
  <c r="E2206" i="9"/>
  <c r="G2206" i="9" s="1"/>
  <c r="H2206" i="9"/>
  <c r="D2207" i="9"/>
  <c r="E2207" i="9"/>
  <c r="J2207" i="9" s="1"/>
  <c r="AO36" i="4" s="1"/>
  <c r="G2207" i="9"/>
  <c r="AM36" i="4" s="1"/>
  <c r="H2207" i="9"/>
  <c r="G36" i="4" s="1"/>
  <c r="D2208" i="9"/>
  <c r="E2208" i="9"/>
  <c r="J2208" i="9" s="1"/>
  <c r="H2208" i="9"/>
  <c r="D2209" i="9"/>
  <c r="E2209" i="9"/>
  <c r="G2209" i="9" s="1"/>
  <c r="H2209" i="9"/>
  <c r="D2210" i="9"/>
  <c r="E2210" i="9"/>
  <c r="J2210" i="9" s="1"/>
  <c r="H2210" i="9"/>
  <c r="D2211" i="9"/>
  <c r="E2211" i="9"/>
  <c r="G2211" i="9" s="1"/>
  <c r="H2211" i="9"/>
  <c r="D2212" i="9"/>
  <c r="E2212" i="9"/>
  <c r="H2212" i="9"/>
  <c r="D2213" i="9"/>
  <c r="E2213" i="9"/>
  <c r="G2213" i="9" s="1"/>
  <c r="D2214" i="9"/>
  <c r="E2214" i="9"/>
  <c r="J2214" i="9" s="1"/>
  <c r="H2214" i="9"/>
  <c r="D2215" i="9"/>
  <c r="E2215" i="9"/>
  <c r="G2215" i="9" s="1"/>
  <c r="H2215" i="9"/>
  <c r="D2216" i="9"/>
  <c r="E2216" i="9"/>
  <c r="G2216" i="9" s="1"/>
  <c r="H2216" i="9"/>
  <c r="J2216" i="9"/>
  <c r="D2217" i="9"/>
  <c r="E2217" i="9"/>
  <c r="J2217" i="9" s="1"/>
  <c r="G2217" i="9"/>
  <c r="H2217" i="9"/>
  <c r="D2218" i="9"/>
  <c r="E2218" i="9"/>
  <c r="J2218" i="9" s="1"/>
  <c r="H2218" i="9"/>
  <c r="D2219" i="9"/>
  <c r="E2219" i="9"/>
  <c r="G2219" i="9" s="1"/>
  <c r="H2219" i="9"/>
  <c r="D2220" i="9"/>
  <c r="E2220" i="9"/>
  <c r="J2220" i="9" s="1"/>
  <c r="H2220" i="9"/>
  <c r="D2221" i="9"/>
  <c r="E2221" i="9"/>
  <c r="J2221" i="9" s="1"/>
  <c r="H2221" i="9"/>
  <c r="D2222" i="9"/>
  <c r="E2222" i="9"/>
  <c r="G2222" i="9" s="1"/>
  <c r="H2222" i="9"/>
  <c r="D2223" i="9"/>
  <c r="E2223" i="9"/>
  <c r="G2223" i="9" s="1"/>
  <c r="H2223" i="9"/>
  <c r="D2224" i="9"/>
  <c r="E2224" i="9"/>
  <c r="G2224" i="9" s="1"/>
  <c r="H2224" i="9"/>
  <c r="J2224" i="9"/>
  <c r="D2225" i="9"/>
  <c r="E2225" i="9"/>
  <c r="J2225" i="9" s="1"/>
  <c r="H2225" i="9"/>
  <c r="D2226" i="9"/>
  <c r="E2226" i="9"/>
  <c r="G2226" i="9" s="1"/>
  <c r="H2226" i="9"/>
  <c r="D2227" i="9"/>
  <c r="E2227" i="9"/>
  <c r="G2227" i="9" s="1"/>
  <c r="H2227" i="9"/>
  <c r="D2228" i="9"/>
  <c r="E2228" i="9"/>
  <c r="G2228" i="9" s="1"/>
  <c r="H2228" i="9"/>
  <c r="D2229" i="9"/>
  <c r="E2229" i="9"/>
  <c r="G2229" i="9" s="1"/>
  <c r="H2229" i="9"/>
  <c r="D2230" i="9"/>
  <c r="E2230" i="9"/>
  <c r="J2230" i="9" s="1"/>
  <c r="G2230" i="9"/>
  <c r="H2230" i="9"/>
  <c r="D2231" i="9"/>
  <c r="E2231" i="9"/>
  <c r="G2231" i="9" s="1"/>
  <c r="H2231" i="9"/>
  <c r="D2232" i="9"/>
  <c r="E2232" i="9"/>
  <c r="G2232" i="9" s="1"/>
  <c r="H2232" i="9"/>
  <c r="D2233" i="9"/>
  <c r="E2233" i="9"/>
  <c r="G2233" i="9"/>
  <c r="H2233" i="9"/>
  <c r="J2233" i="9"/>
  <c r="D2234" i="9"/>
  <c r="E2234" i="9"/>
  <c r="J2234" i="9" s="1"/>
  <c r="G2234" i="9"/>
  <c r="H2234" i="9"/>
  <c r="D2235" i="9"/>
  <c r="E2235" i="9"/>
  <c r="G2235" i="9" s="1"/>
  <c r="H2235" i="9"/>
  <c r="D2236" i="9"/>
  <c r="E2236" i="9"/>
  <c r="G2236" i="9" s="1"/>
  <c r="H2236" i="9"/>
  <c r="J2236" i="9"/>
  <c r="D2237" i="9"/>
  <c r="E2237" i="9"/>
  <c r="J2237" i="9" s="1"/>
  <c r="H2237" i="9"/>
  <c r="D2238" i="9"/>
  <c r="E2238" i="9"/>
  <c r="J2238" i="9" s="1"/>
  <c r="H2238" i="9"/>
  <c r="D2239" i="9"/>
  <c r="E2239" i="9"/>
  <c r="G2239" i="9" s="1"/>
  <c r="H2239" i="9"/>
  <c r="D2240" i="9"/>
  <c r="E2240" i="9"/>
  <c r="G2240" i="9" s="1"/>
  <c r="H2240" i="9"/>
  <c r="D2241" i="9"/>
  <c r="E2241" i="9"/>
  <c r="G2241" i="9"/>
  <c r="H2241" i="9"/>
  <c r="J2241" i="9"/>
  <c r="D2242" i="9"/>
  <c r="E2242" i="9"/>
  <c r="J2242" i="9" s="1"/>
  <c r="H2242" i="9"/>
  <c r="D2243" i="9"/>
  <c r="E2243" i="9"/>
  <c r="G2243" i="9" s="1"/>
  <c r="H2243" i="9"/>
  <c r="D2244" i="9"/>
  <c r="E2244" i="9"/>
  <c r="G2244" i="9"/>
  <c r="H2244" i="9"/>
  <c r="J2244" i="9"/>
  <c r="D2245" i="9"/>
  <c r="E2245" i="9"/>
  <c r="G2245" i="9" s="1"/>
  <c r="H2245" i="9"/>
  <c r="D2246" i="9"/>
  <c r="E2246" i="9"/>
  <c r="G2246" i="9" s="1"/>
  <c r="H2246" i="9"/>
  <c r="J2246" i="9"/>
  <c r="D2247" i="9"/>
  <c r="E2247" i="9"/>
  <c r="G2247" i="9" s="1"/>
  <c r="H2247" i="9"/>
  <c r="D2248" i="9"/>
  <c r="E2248" i="9"/>
  <c r="J2248" i="9" s="1"/>
  <c r="H2248" i="9"/>
  <c r="D2249" i="9"/>
  <c r="E2249" i="9"/>
  <c r="J2249" i="9" s="1"/>
  <c r="H2249" i="9"/>
  <c r="D2250" i="9"/>
  <c r="E2250" i="9"/>
  <c r="J2250" i="9" s="1"/>
  <c r="G2250" i="9"/>
  <c r="H2250" i="9"/>
  <c r="D2251" i="9"/>
  <c r="E2251" i="9"/>
  <c r="G2251" i="9" s="1"/>
  <c r="H2251" i="9"/>
  <c r="D2252" i="9"/>
  <c r="E2252" i="9"/>
  <c r="G2252" i="9" s="1"/>
  <c r="H2252" i="9"/>
  <c r="D2253" i="9"/>
  <c r="E2253" i="9"/>
  <c r="G2253" i="9" s="1"/>
  <c r="H2253" i="9"/>
  <c r="D2254" i="9"/>
  <c r="E2254" i="9"/>
  <c r="J2254" i="9" s="1"/>
  <c r="H2254" i="9"/>
  <c r="D2255" i="9"/>
  <c r="E2255" i="9"/>
  <c r="G2255" i="9" s="1"/>
  <c r="H2255" i="9"/>
  <c r="D2256" i="9"/>
  <c r="E2256" i="9"/>
  <c r="G2256" i="9" s="1"/>
  <c r="H2256" i="9"/>
  <c r="D2257" i="9"/>
  <c r="E2257" i="9"/>
  <c r="J2257" i="9" s="1"/>
  <c r="H2257" i="9"/>
  <c r="D2258" i="9"/>
  <c r="E2258" i="9"/>
  <c r="G2258" i="9" s="1"/>
  <c r="H2258" i="9"/>
  <c r="J2258" i="9"/>
  <c r="D2259" i="9"/>
  <c r="E2259" i="9"/>
  <c r="G2259" i="9" s="1"/>
  <c r="H2259" i="9"/>
  <c r="D2260" i="9"/>
  <c r="E2260" i="9"/>
  <c r="G2260" i="9" s="1"/>
  <c r="H2260" i="9"/>
  <c r="D2261" i="9"/>
  <c r="E2261" i="9"/>
  <c r="J2261" i="9" s="1"/>
  <c r="G2261" i="9"/>
  <c r="H2261" i="9"/>
  <c r="D2262" i="9"/>
  <c r="E2262" i="9"/>
  <c r="G2262" i="9" s="1"/>
  <c r="H2262" i="9"/>
  <c r="D2263" i="9"/>
  <c r="E2263" i="9"/>
  <c r="G2263" i="9" s="1"/>
  <c r="H2263" i="9"/>
  <c r="D2264" i="9"/>
  <c r="E2264" i="9"/>
  <c r="G2264" i="9" s="1"/>
  <c r="H2264" i="9"/>
  <c r="D2265" i="9"/>
  <c r="E2265" i="9"/>
  <c r="G2265" i="9" s="1"/>
  <c r="H2265" i="9"/>
  <c r="D2266" i="9"/>
  <c r="E2266" i="9"/>
  <c r="J2266" i="9" s="1"/>
  <c r="H2266" i="9"/>
  <c r="D2267" i="9"/>
  <c r="E2267" i="9"/>
  <c r="G2267" i="9" s="1"/>
  <c r="H2267" i="9"/>
  <c r="D2268" i="9"/>
  <c r="E2268" i="9"/>
  <c r="G2268" i="9" s="1"/>
  <c r="H2268" i="9"/>
  <c r="D2269" i="9"/>
  <c r="E2269" i="9"/>
  <c r="J2269" i="9" s="1"/>
  <c r="G2269" i="9"/>
  <c r="H2269" i="9"/>
  <c r="D2270" i="9"/>
  <c r="E2270" i="9"/>
  <c r="J2270" i="9" s="1"/>
  <c r="H2270" i="9"/>
  <c r="D2271" i="9"/>
  <c r="E2271" i="9"/>
  <c r="G2271" i="9" s="1"/>
  <c r="H2271" i="9"/>
  <c r="D2272" i="9"/>
  <c r="E2272" i="9"/>
  <c r="G2272" i="9" s="1"/>
  <c r="H2272" i="9"/>
  <c r="J2272" i="9"/>
  <c r="D2273" i="9"/>
  <c r="E2273" i="9"/>
  <c r="J2273" i="9" s="1"/>
  <c r="H2273" i="9"/>
  <c r="D2274" i="9"/>
  <c r="E2274" i="9"/>
  <c r="G2274" i="9" s="1"/>
  <c r="H2274" i="9"/>
  <c r="D2275" i="9"/>
  <c r="E2275" i="9"/>
  <c r="G2275" i="9" s="1"/>
  <c r="H2275" i="9"/>
  <c r="D2276" i="9"/>
  <c r="E2276" i="9"/>
  <c r="G2276" i="9" s="1"/>
  <c r="H2276" i="9"/>
  <c r="D2277" i="9"/>
  <c r="E2277" i="9"/>
  <c r="J2277" i="9" s="1"/>
  <c r="G2277" i="9"/>
  <c r="H2277" i="9"/>
  <c r="D2278" i="9"/>
  <c r="E2278" i="9"/>
  <c r="J2278" i="9" s="1"/>
  <c r="H2278" i="9"/>
  <c r="D2279" i="9"/>
  <c r="E2279" i="9"/>
  <c r="G2279" i="9" s="1"/>
  <c r="H2279" i="9"/>
  <c r="D2280" i="9"/>
  <c r="E2280" i="9"/>
  <c r="G2280" i="9" s="1"/>
  <c r="H2280" i="9"/>
  <c r="J2280" i="9"/>
  <c r="D2281" i="9"/>
  <c r="E2281" i="9"/>
  <c r="G2281" i="9" s="1"/>
  <c r="H2281" i="9"/>
  <c r="D2282" i="9"/>
  <c r="E2282" i="9"/>
  <c r="G2282" i="9" s="1"/>
  <c r="H2282" i="9"/>
  <c r="D2283" i="9"/>
  <c r="E2283" i="9"/>
  <c r="G2283" i="9" s="1"/>
  <c r="H2283" i="9"/>
  <c r="D2284" i="9"/>
  <c r="E2284" i="9"/>
  <c r="J2284" i="9" s="1"/>
  <c r="G2284" i="9"/>
  <c r="H2284" i="9"/>
  <c r="D2285" i="9"/>
  <c r="E2285" i="9"/>
  <c r="J2285" i="9" s="1"/>
  <c r="G2285" i="9"/>
  <c r="H2285" i="9"/>
  <c r="D2286" i="9"/>
  <c r="E2286" i="9"/>
  <c r="G2286" i="9"/>
  <c r="H2286" i="9"/>
  <c r="J2286" i="9"/>
  <c r="D2287" i="9"/>
  <c r="E2287" i="9"/>
  <c r="G2287" i="9" s="1"/>
  <c r="H2287" i="9"/>
  <c r="D2288" i="9"/>
  <c r="E2288" i="9"/>
  <c r="G2288" i="9" s="1"/>
  <c r="H2288" i="9"/>
  <c r="J2288" i="9"/>
  <c r="D2289" i="9"/>
  <c r="E2289" i="9"/>
  <c r="G2289" i="9" s="1"/>
  <c r="H2289" i="9"/>
  <c r="J2289" i="9"/>
  <c r="D2290" i="9"/>
  <c r="E2290" i="9"/>
  <c r="J2290" i="9" s="1"/>
  <c r="G2290" i="9"/>
  <c r="H2290" i="9"/>
  <c r="D2291" i="9"/>
  <c r="E2291" i="9"/>
  <c r="G2291" i="9" s="1"/>
  <c r="H2291" i="9"/>
  <c r="D2292" i="9"/>
  <c r="E2292" i="9"/>
  <c r="G2292" i="9" s="1"/>
  <c r="H2292" i="9"/>
  <c r="D2293" i="9"/>
  <c r="E2293" i="9"/>
  <c r="G2293" i="9" s="1"/>
  <c r="H2293" i="9"/>
  <c r="D2294" i="9"/>
  <c r="E2294" i="9"/>
  <c r="G2294" i="9" s="1"/>
  <c r="H2294" i="9"/>
  <c r="D2295" i="9"/>
  <c r="E2295" i="9"/>
  <c r="G2295" i="9" s="1"/>
  <c r="H2295" i="9"/>
  <c r="D2296" i="9"/>
  <c r="E2296" i="9"/>
  <c r="G2296" i="9" s="1"/>
  <c r="H2296" i="9"/>
  <c r="D2297" i="9"/>
  <c r="E2297" i="9"/>
  <c r="J2297" i="9" s="1"/>
  <c r="G2297" i="9"/>
  <c r="H2297" i="9"/>
  <c r="D2298" i="9"/>
  <c r="E2298" i="9"/>
  <c r="G2298" i="9" s="1"/>
  <c r="H2298" i="9"/>
  <c r="D2299" i="9"/>
  <c r="E2299" i="9"/>
  <c r="H2299" i="9"/>
  <c r="D2300" i="9"/>
  <c r="E2300" i="9"/>
  <c r="G2300" i="9" s="1"/>
  <c r="H2300" i="9"/>
  <c r="D2301" i="9"/>
  <c r="E2301" i="9"/>
  <c r="G2301" i="9" s="1"/>
  <c r="H2301" i="9"/>
  <c r="D2302" i="9"/>
  <c r="E2302" i="9"/>
  <c r="J2302" i="9" s="1"/>
  <c r="G2302" i="9"/>
  <c r="H2302" i="9"/>
  <c r="D2303" i="9"/>
  <c r="E2303" i="9"/>
  <c r="G2303" i="9" s="1"/>
  <c r="H2303" i="9"/>
  <c r="D2304" i="9"/>
  <c r="E2304" i="9"/>
  <c r="G2304" i="9" s="1"/>
  <c r="H2304" i="9"/>
  <c r="D2305" i="9"/>
  <c r="E2305" i="9"/>
  <c r="J2305" i="9" s="1"/>
  <c r="H2305" i="9"/>
  <c r="D2306" i="9"/>
  <c r="E2306" i="9"/>
  <c r="H2306" i="9"/>
  <c r="D2307" i="9"/>
  <c r="E2307" i="9"/>
  <c r="G2307" i="9" s="1"/>
  <c r="H2307" i="9"/>
  <c r="D2308" i="9"/>
  <c r="E2308" i="9"/>
  <c r="G2308" i="9" s="1"/>
  <c r="H2308" i="9"/>
  <c r="D2309" i="9"/>
  <c r="E2309" i="9"/>
  <c r="J2309" i="9" s="1"/>
  <c r="H2309" i="9"/>
  <c r="D2310" i="9"/>
  <c r="E2310" i="9"/>
  <c r="J2310" i="9" s="1"/>
  <c r="G2310" i="9"/>
  <c r="H2310" i="9"/>
  <c r="D2311" i="9"/>
  <c r="E2311" i="9"/>
  <c r="G2311" i="9" s="1"/>
  <c r="H2311" i="9"/>
  <c r="D2312" i="9"/>
  <c r="E2312" i="9"/>
  <c r="G2312" i="9" s="1"/>
  <c r="AM444" i="4" s="1"/>
  <c r="H2312" i="9"/>
  <c r="G444" i="4" s="1"/>
  <c r="D2313" i="9"/>
  <c r="E2313" i="9"/>
  <c r="G2313" i="9" s="1"/>
  <c r="H2313" i="9"/>
  <c r="D2314" i="9"/>
  <c r="E2314" i="9"/>
  <c r="J2314" i="9" s="1"/>
  <c r="AO117" i="4" s="1"/>
  <c r="H2314" i="9"/>
  <c r="G117" i="4" s="1"/>
  <c r="D2315" i="9"/>
  <c r="E2315" i="9"/>
  <c r="G2315" i="9" s="1"/>
  <c r="H2315" i="9"/>
  <c r="D2316" i="9"/>
  <c r="E2316" i="9"/>
  <c r="H2316" i="9"/>
  <c r="D2317" i="9"/>
  <c r="E2317" i="9"/>
  <c r="G2317" i="9" s="1"/>
  <c r="H2317" i="9"/>
  <c r="D2318" i="9"/>
  <c r="E2318" i="9"/>
  <c r="G2318" i="9" s="1"/>
  <c r="H2318" i="9"/>
  <c r="J2318" i="9"/>
  <c r="D2319" i="9"/>
  <c r="E2319" i="9"/>
  <c r="G2319" i="9" s="1"/>
  <c r="H2319" i="9"/>
  <c r="D2320" i="9"/>
  <c r="E2320" i="9"/>
  <c r="J2320" i="9" s="1"/>
  <c r="G2320" i="9"/>
  <c r="H2320" i="9"/>
  <c r="D2321" i="9"/>
  <c r="E2321" i="9"/>
  <c r="J2321" i="9" s="1"/>
  <c r="H2321" i="9"/>
  <c r="D2322" i="9"/>
  <c r="E2322" i="9"/>
  <c r="J2322" i="9" s="1"/>
  <c r="G2322" i="9"/>
  <c r="H2322" i="9"/>
  <c r="D2323" i="9"/>
  <c r="E2323" i="9"/>
  <c r="G2323" i="9" s="1"/>
  <c r="H2323" i="9"/>
  <c r="D2324" i="9"/>
  <c r="E2324" i="9"/>
  <c r="G2324" i="9" s="1"/>
  <c r="H2324" i="9"/>
  <c r="D2325" i="9"/>
  <c r="E2325" i="9"/>
  <c r="G2325" i="9" s="1"/>
  <c r="H2325" i="9"/>
  <c r="J2325" i="9"/>
  <c r="D2326" i="9"/>
  <c r="E2326" i="9"/>
  <c r="J2326" i="9" s="1"/>
  <c r="H2326" i="9"/>
  <c r="D2327" i="9"/>
  <c r="E2327" i="9"/>
  <c r="G2327" i="9" s="1"/>
  <c r="H2327" i="9"/>
  <c r="D2328" i="9"/>
  <c r="E2328" i="9"/>
  <c r="G2328" i="9" s="1"/>
  <c r="H2328" i="9"/>
  <c r="J2328" i="9"/>
  <c r="D2329" i="9"/>
  <c r="E2329" i="9"/>
  <c r="J2329" i="9" s="1"/>
  <c r="G2329" i="9"/>
  <c r="H2329" i="9"/>
  <c r="D2330" i="9"/>
  <c r="E2330" i="9"/>
  <c r="G2330" i="9" s="1"/>
  <c r="H2330" i="9"/>
  <c r="D2331" i="9"/>
  <c r="E2331" i="9"/>
  <c r="G2331" i="9" s="1"/>
  <c r="H2331" i="9"/>
  <c r="D2332" i="9"/>
  <c r="E2332" i="9"/>
  <c r="G2332" i="9"/>
  <c r="H2332" i="9"/>
  <c r="J2332" i="9"/>
  <c r="D2333" i="9"/>
  <c r="E2333" i="9"/>
  <c r="J2333" i="9" s="1"/>
  <c r="AO29" i="4" s="1"/>
  <c r="H2333" i="9"/>
  <c r="G29" i="4" s="1"/>
  <c r="D2334" i="9"/>
  <c r="E2334" i="9"/>
  <c r="G2334" i="9" s="1"/>
  <c r="H2334" i="9"/>
  <c r="D2335" i="9"/>
  <c r="E2335" i="9"/>
  <c r="G2335" i="9" s="1"/>
  <c r="H2335" i="9"/>
  <c r="J2335" i="9"/>
  <c r="D2336" i="9"/>
  <c r="E2336" i="9"/>
  <c r="G2336" i="9" s="1"/>
  <c r="H2336" i="9"/>
  <c r="D2337" i="9"/>
  <c r="E2337" i="9"/>
  <c r="G2337" i="9" s="1"/>
  <c r="H2337" i="9"/>
  <c r="D2338" i="9"/>
  <c r="E2338" i="9"/>
  <c r="J2338" i="9" s="1"/>
  <c r="G2338" i="9"/>
  <c r="H2338" i="9"/>
  <c r="D2339" i="9"/>
  <c r="E2339" i="9"/>
  <c r="G2339" i="9" s="1"/>
  <c r="H2339" i="9"/>
  <c r="D2340" i="9"/>
  <c r="E2340" i="9"/>
  <c r="G2340" i="9" s="1"/>
  <c r="H2340" i="9"/>
  <c r="D2341" i="9"/>
  <c r="E2341" i="9"/>
  <c r="G2341" i="9" s="1"/>
  <c r="H2341" i="9"/>
  <c r="D2342" i="9"/>
  <c r="E2342" i="9"/>
  <c r="J2342" i="9" s="1"/>
  <c r="G2342" i="9"/>
  <c r="H2342" i="9"/>
  <c r="D2343" i="9"/>
  <c r="E2343" i="9"/>
  <c r="G2343" i="9" s="1"/>
  <c r="H2343" i="9"/>
  <c r="D2344" i="9"/>
  <c r="E2344" i="9"/>
  <c r="G2344" i="9" s="1"/>
  <c r="H2344" i="9"/>
  <c r="D2345" i="9"/>
  <c r="E2345" i="9"/>
  <c r="J2345" i="9" s="1"/>
  <c r="H2345" i="9"/>
  <c r="D2346" i="9"/>
  <c r="E2346" i="9"/>
  <c r="J2346" i="9" s="1"/>
  <c r="H2346" i="9"/>
  <c r="D2347" i="9"/>
  <c r="E2347" i="9"/>
  <c r="G2347" i="9" s="1"/>
  <c r="H2347" i="9"/>
  <c r="D2348" i="9"/>
  <c r="E2348" i="9"/>
  <c r="G2348" i="9" s="1"/>
  <c r="H2348" i="9"/>
  <c r="D2349" i="9"/>
  <c r="E2349" i="9"/>
  <c r="G2349" i="9"/>
  <c r="H2349" i="9"/>
  <c r="J2349" i="9"/>
  <c r="D2350" i="9"/>
  <c r="E2350" i="9"/>
  <c r="J2350" i="9" s="1"/>
  <c r="H2350" i="9"/>
  <c r="D2351" i="9"/>
  <c r="E2351" i="9"/>
  <c r="G2351" i="9" s="1"/>
  <c r="H2351" i="9"/>
  <c r="D2352" i="9"/>
  <c r="E2352" i="9"/>
  <c r="G2352" i="9" s="1"/>
  <c r="H2352" i="9"/>
  <c r="J2352" i="9"/>
  <c r="D2353" i="9"/>
  <c r="E2353" i="9"/>
  <c r="G2353" i="9" s="1"/>
  <c r="H2353" i="9"/>
  <c r="D2354" i="9"/>
  <c r="E2354" i="9"/>
  <c r="J2354" i="9" s="1"/>
  <c r="G2354" i="9"/>
  <c r="H2354" i="9"/>
  <c r="D2355" i="9"/>
  <c r="E2355" i="9"/>
  <c r="G2355" i="9" s="1"/>
  <c r="H2355" i="9"/>
  <c r="D2356" i="9"/>
  <c r="E2356" i="9"/>
  <c r="J2356" i="9" s="1"/>
  <c r="H2356" i="9"/>
  <c r="D2357" i="9"/>
  <c r="E2357" i="9"/>
  <c r="J2357" i="9" s="1"/>
  <c r="G2357" i="9"/>
  <c r="H2357" i="9"/>
  <c r="D2358" i="9"/>
  <c r="E2358" i="9"/>
  <c r="G2358" i="9" s="1"/>
  <c r="H2358" i="9"/>
  <c r="J2358" i="9"/>
  <c r="D2359" i="9"/>
  <c r="E2359" i="9"/>
  <c r="G2359" i="9" s="1"/>
  <c r="H2359" i="9"/>
  <c r="D2360" i="9"/>
  <c r="E2360" i="9"/>
  <c r="G2360" i="9" s="1"/>
  <c r="H2360" i="9"/>
  <c r="D2361" i="9"/>
  <c r="E2361" i="9"/>
  <c r="G2361" i="9" s="1"/>
  <c r="H2361" i="9"/>
  <c r="D2362" i="9"/>
  <c r="E2362" i="9"/>
  <c r="J2362" i="9" s="1"/>
  <c r="H2362" i="9"/>
  <c r="D2363" i="9"/>
  <c r="E2363" i="9"/>
  <c r="G2363" i="9" s="1"/>
  <c r="H2363" i="9"/>
  <c r="D2364" i="9"/>
  <c r="E2364" i="9"/>
  <c r="G2364" i="9" s="1"/>
  <c r="H2364" i="9"/>
  <c r="J2364" i="9"/>
  <c r="D2365" i="9"/>
  <c r="E2365" i="9"/>
  <c r="J2365" i="9" s="1"/>
  <c r="G2365" i="9"/>
  <c r="H2365" i="9"/>
  <c r="D2366" i="9"/>
  <c r="E2366" i="9"/>
  <c r="G2366" i="9" s="1"/>
  <c r="H2366" i="9"/>
  <c r="J2366" i="9"/>
  <c r="D2367" i="9"/>
  <c r="E2367" i="9"/>
  <c r="G2367" i="9" s="1"/>
  <c r="H2367" i="9"/>
  <c r="D2368" i="9"/>
  <c r="E2368" i="9"/>
  <c r="J2368" i="9" s="1"/>
  <c r="H2368" i="9"/>
  <c r="D2369" i="9"/>
  <c r="E2369" i="9"/>
  <c r="J2369" i="9" s="1"/>
  <c r="H2369" i="9"/>
  <c r="D2370" i="9"/>
  <c r="E2370" i="9"/>
  <c r="G2370" i="9" s="1"/>
  <c r="H2370" i="9"/>
  <c r="D2371" i="9"/>
  <c r="E2371" i="9"/>
  <c r="G2371" i="9" s="1"/>
  <c r="AM308" i="4" s="1"/>
  <c r="D2372" i="9"/>
  <c r="E2372" i="9"/>
  <c r="G2372" i="9" s="1"/>
  <c r="H2372" i="9"/>
  <c r="D2373" i="9"/>
  <c r="E2373" i="9"/>
  <c r="G2373" i="9" s="1"/>
  <c r="H2373" i="9"/>
  <c r="J2373" i="9"/>
  <c r="D2374" i="9"/>
  <c r="E2374" i="9"/>
  <c r="J2374" i="9" s="1"/>
  <c r="AO67" i="4" s="1"/>
  <c r="H2374" i="9"/>
  <c r="G67" i="4" s="1"/>
  <c r="D2375" i="9"/>
  <c r="E2375" i="9"/>
  <c r="G2375" i="9" s="1"/>
  <c r="H2375" i="9"/>
  <c r="D2376" i="9"/>
  <c r="E2376" i="9"/>
  <c r="H2376" i="9"/>
  <c r="D2377" i="9"/>
  <c r="E2377" i="9"/>
  <c r="G2377" i="9" s="1"/>
  <c r="H2377" i="9"/>
  <c r="D2378" i="9"/>
  <c r="E2378" i="9"/>
  <c r="G2378" i="9" s="1"/>
  <c r="AM288" i="4" s="1"/>
  <c r="H2378" i="9"/>
  <c r="G288" i="4" s="1"/>
  <c r="D2379" i="9"/>
  <c r="E2379" i="9"/>
  <c r="J2379" i="9" s="1"/>
  <c r="H2379" i="9"/>
  <c r="D2380" i="9"/>
  <c r="E2380" i="9"/>
  <c r="G2380" i="9" s="1"/>
  <c r="AM69" i="4" s="1"/>
  <c r="H2380" i="9"/>
  <c r="G69" i="4" s="1"/>
  <c r="D2381" i="9"/>
  <c r="E2381" i="9"/>
  <c r="G2381" i="9" s="1"/>
  <c r="H2381" i="9"/>
  <c r="J2381" i="9"/>
  <c r="D2382" i="9"/>
  <c r="E2382" i="9"/>
  <c r="G2382" i="9" s="1"/>
  <c r="AM447" i="4" s="1"/>
  <c r="H2382" i="9"/>
  <c r="G447" i="4" s="1"/>
  <c r="D3099" i="9"/>
  <c r="E3099" i="9"/>
  <c r="J3099" i="9" s="1"/>
  <c r="H3099" i="9"/>
  <c r="D3100" i="9"/>
  <c r="E3100" i="9"/>
  <c r="G3100" i="9" s="1"/>
  <c r="H3100" i="9"/>
  <c r="D3101" i="9"/>
  <c r="E3101" i="9"/>
  <c r="G3101" i="9" s="1"/>
  <c r="H3101" i="9"/>
  <c r="D3102" i="9"/>
  <c r="E3102" i="9"/>
  <c r="J3102" i="9" s="1"/>
  <c r="H3102" i="9"/>
  <c r="D3103" i="9"/>
  <c r="E3103" i="9"/>
  <c r="G3103" i="9" s="1"/>
  <c r="AM47" i="4" s="1"/>
  <c r="H3103" i="9"/>
  <c r="G47" i="4" s="1"/>
  <c r="D3104" i="9"/>
  <c r="E3104" i="9"/>
  <c r="G3104" i="9" s="1"/>
  <c r="H3104" i="9"/>
  <c r="D3105" i="9"/>
  <c r="E3105" i="9"/>
  <c r="G3105" i="9" s="1"/>
  <c r="AM58" i="4" s="1"/>
  <c r="H3105" i="9"/>
  <c r="G58" i="4" s="1"/>
  <c r="D3106" i="9"/>
  <c r="E3106" i="9"/>
  <c r="G3106" i="9" s="1"/>
  <c r="H3106" i="9"/>
  <c r="D3107" i="9"/>
  <c r="E3107" i="9"/>
  <c r="J3107" i="9" s="1"/>
  <c r="AO98" i="4" s="1"/>
  <c r="AQ98" i="4" s="1"/>
  <c r="G3107" i="9"/>
  <c r="AM98" i="4" s="1"/>
  <c r="H3107" i="9"/>
  <c r="G98" i="4" s="1"/>
  <c r="D3108" i="9"/>
  <c r="E3108" i="9"/>
  <c r="G3108" i="9" s="1"/>
  <c r="H3108" i="9"/>
  <c r="D3109" i="9"/>
  <c r="E3109" i="9"/>
  <c r="G3109" i="9" s="1"/>
  <c r="H3109" i="9"/>
  <c r="J3109" i="9"/>
  <c r="D3110" i="9"/>
  <c r="E3110" i="9"/>
  <c r="G3110" i="9"/>
  <c r="AM120" i="4" s="1"/>
  <c r="H3110" i="9"/>
  <c r="G120" i="4" s="1"/>
  <c r="J3110" i="9"/>
  <c r="AO120" i="4" s="1"/>
  <c r="D3111" i="9"/>
  <c r="E3111" i="9"/>
  <c r="J3111" i="9" s="1"/>
  <c r="H3111" i="9"/>
  <c r="D3112" i="9"/>
  <c r="E3112" i="9"/>
  <c r="G3112" i="9" s="1"/>
  <c r="H3112" i="9"/>
  <c r="D3113" i="9"/>
  <c r="E3113" i="9"/>
  <c r="G3113" i="9" s="1"/>
  <c r="H3113" i="9"/>
  <c r="D3114" i="9"/>
  <c r="E3114" i="9"/>
  <c r="J3114" i="9" s="1"/>
  <c r="H3114" i="9"/>
  <c r="D3115" i="9"/>
  <c r="E3115" i="9"/>
  <c r="H3115" i="9"/>
  <c r="G258" i="4" s="1"/>
  <c r="D3116" i="9"/>
  <c r="E3116" i="9"/>
  <c r="G3116" i="9" s="1"/>
  <c r="H3116" i="9"/>
  <c r="D3117" i="9"/>
  <c r="E3117" i="9"/>
  <c r="G3117" i="9" s="1"/>
  <c r="H3117" i="9"/>
  <c r="D3118" i="9"/>
  <c r="E3118" i="9"/>
  <c r="J3118" i="9" s="1"/>
  <c r="H3118" i="9"/>
  <c r="D3119" i="9"/>
  <c r="E3119" i="9"/>
  <c r="J3119" i="9" s="1"/>
  <c r="H3119" i="9"/>
  <c r="D3120" i="9"/>
  <c r="E3120" i="9"/>
  <c r="G3120" i="9" s="1"/>
  <c r="H3120" i="9"/>
  <c r="D3121" i="9"/>
  <c r="E3121" i="9"/>
  <c r="J3121" i="9" s="1"/>
  <c r="H3121" i="9"/>
  <c r="D3122" i="9"/>
  <c r="E3122" i="9"/>
  <c r="J3122" i="9" s="1"/>
  <c r="G3122" i="9"/>
  <c r="H3122" i="9"/>
  <c r="D3123" i="9"/>
  <c r="E3123" i="9"/>
  <c r="J3123" i="9" s="1"/>
  <c r="H3123" i="9"/>
  <c r="D3124" i="9"/>
  <c r="E3124" i="9"/>
  <c r="G3124" i="9" s="1"/>
  <c r="H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K3182" i="9"/>
  <c r="J3183" i="9"/>
  <c r="K3183" i="9"/>
  <c r="J3184" i="9"/>
  <c r="K3184" i="9"/>
  <c r="D3185" i="9"/>
  <c r="E3185" i="9"/>
  <c r="G3185" i="9" s="1"/>
  <c r="AM26" i="4" s="1"/>
  <c r="H3185" i="9"/>
  <c r="G26" i="4" s="1"/>
  <c r="K3185" i="9"/>
  <c r="D3186" i="9"/>
  <c r="E3186" i="9"/>
  <c r="G3186" i="9" s="1"/>
  <c r="AM24" i="4" s="1"/>
  <c r="H3186" i="9"/>
  <c r="G24" i="4" s="1"/>
  <c r="K3186" i="9"/>
  <c r="D3187" i="9"/>
  <c r="E3187" i="9"/>
  <c r="G3187" i="9" s="1"/>
  <c r="H3187" i="9"/>
  <c r="K3187" i="9"/>
  <c r="D3188" i="9"/>
  <c r="E3188" i="9"/>
  <c r="G3188" i="9" s="1"/>
  <c r="H3188" i="9"/>
  <c r="K3188" i="9"/>
  <c r="D3189" i="9"/>
  <c r="E3189" i="9"/>
  <c r="G3189" i="9" s="1"/>
  <c r="H3189" i="9"/>
  <c r="K3189" i="9"/>
  <c r="D3190" i="9"/>
  <c r="E3190" i="9"/>
  <c r="G3190" i="9" s="1"/>
  <c r="AM31" i="4" s="1"/>
  <c r="H3190" i="9"/>
  <c r="G31" i="4" s="1"/>
  <c r="K3190" i="9"/>
  <c r="D3191" i="9"/>
  <c r="E3191" i="9"/>
  <c r="G3191" i="9" s="1"/>
  <c r="AM34" i="4" s="1"/>
  <c r="H3191" i="9"/>
  <c r="G34" i="4" s="1"/>
  <c r="K3191" i="9"/>
  <c r="D3192" i="9"/>
  <c r="E3192" i="9"/>
  <c r="G3192" i="9" s="1"/>
  <c r="AM38" i="4" s="1"/>
  <c r="H3192" i="9"/>
  <c r="G38" i="4" s="1"/>
  <c r="K3192" i="9"/>
  <c r="D3193" i="9"/>
  <c r="E3193" i="9"/>
  <c r="G3193" i="9" s="1"/>
  <c r="AM37" i="4" s="1"/>
  <c r="H3193" i="9"/>
  <c r="G37" i="4" s="1"/>
  <c r="K3193" i="9"/>
  <c r="D3194" i="9"/>
  <c r="E3194" i="9"/>
  <c r="G3194" i="9" s="1"/>
  <c r="AM46" i="4" s="1"/>
  <c r="H3194" i="9"/>
  <c r="G46" i="4" s="1"/>
  <c r="K3194" i="9"/>
  <c r="D3195" i="9"/>
  <c r="E3195" i="9"/>
  <c r="G3195" i="9" s="1"/>
  <c r="AM45" i="4" s="1"/>
  <c r="H3195" i="9"/>
  <c r="G45" i="4" s="1"/>
  <c r="K3195" i="9"/>
  <c r="D3196" i="9"/>
  <c r="E3196" i="9"/>
  <c r="G3196" i="9" s="1"/>
  <c r="AM87" i="4" s="1"/>
  <c r="H3196" i="9"/>
  <c r="G87" i="4" s="1"/>
  <c r="K3196" i="9"/>
  <c r="D3197" i="9"/>
  <c r="E3197" i="9"/>
  <c r="G3197" i="9" s="1"/>
  <c r="H3197" i="9"/>
  <c r="K3197" i="9"/>
  <c r="D3198" i="9"/>
  <c r="E3198" i="9"/>
  <c r="G3198" i="9" s="1"/>
  <c r="H3198" i="9"/>
  <c r="K3198" i="9"/>
  <c r="D3199" i="9"/>
  <c r="E3199" i="9"/>
  <c r="G3199" i="9" s="1"/>
  <c r="H3199" i="9"/>
  <c r="K3199" i="9"/>
  <c r="D3200" i="9"/>
  <c r="E3200" i="9"/>
  <c r="G3200" i="9" s="1"/>
  <c r="AM203" i="4" s="1"/>
  <c r="H3200" i="9"/>
  <c r="G203" i="4" s="1"/>
  <c r="K3200" i="9"/>
  <c r="D3201" i="9"/>
  <c r="E3201" i="9"/>
  <c r="G3201" i="9" s="1"/>
  <c r="AM289" i="4" s="1"/>
  <c r="H3201" i="9"/>
  <c r="G289" i="4" s="1"/>
  <c r="K3201" i="9"/>
  <c r="D3202" i="9"/>
  <c r="E3202" i="9"/>
  <c r="G3202" i="9" s="1"/>
  <c r="AM327" i="4" s="1"/>
  <c r="H3202" i="9"/>
  <c r="G327" i="4" s="1"/>
  <c r="K3202" i="9"/>
  <c r="D3203" i="9"/>
  <c r="E3203" i="9"/>
  <c r="G3203" i="9" s="1"/>
  <c r="H3203" i="9"/>
  <c r="K3203" i="9"/>
  <c r="D3204" i="9"/>
  <c r="E3204" i="9"/>
  <c r="G3204" i="9" s="1"/>
  <c r="H3204" i="9"/>
  <c r="K3204" i="9"/>
  <c r="D3205" i="9"/>
  <c r="E3205" i="9"/>
  <c r="G3205" i="9" s="1"/>
  <c r="H3205" i="9"/>
  <c r="K3205" i="9"/>
  <c r="D3206" i="9"/>
  <c r="E3206" i="9"/>
  <c r="G3206" i="9" s="1"/>
  <c r="H3206" i="9"/>
  <c r="K3206" i="9"/>
  <c r="D3207" i="9"/>
  <c r="E3207" i="9"/>
  <c r="G3207" i="9" s="1"/>
  <c r="H3207" i="9"/>
  <c r="K3207" i="9"/>
  <c r="D3208" i="9"/>
  <c r="E3208" i="9"/>
  <c r="G3208" i="9" s="1"/>
  <c r="H3208" i="9"/>
  <c r="K3208" i="9"/>
  <c r="D3209" i="9"/>
  <c r="E3209" i="9"/>
  <c r="G3209" i="9" s="1"/>
  <c r="H3209" i="9"/>
  <c r="K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C5" i="33"/>
  <c r="G5" i="33" s="1"/>
  <c r="F5" i="33"/>
  <c r="C6" i="33"/>
  <c r="G6" i="33" s="1"/>
  <c r="C7" i="33"/>
  <c r="G7" i="33"/>
  <c r="C8" i="33"/>
  <c r="G8" i="33" s="1"/>
  <c r="C9" i="33"/>
  <c r="G9" i="33" s="1"/>
  <c r="C10" i="33"/>
  <c r="G10" i="33"/>
  <c r="C11" i="33"/>
  <c r="G11" i="33" s="1"/>
  <c r="C12" i="33"/>
  <c r="G12" i="33" s="1"/>
  <c r="C13" i="33"/>
  <c r="G13" i="33"/>
  <c r="C14" i="33"/>
  <c r="G14" i="33" s="1"/>
  <c r="C15" i="33"/>
  <c r="G15" i="33" s="1"/>
  <c r="C16" i="33"/>
  <c r="G16" i="33"/>
  <c r="C17" i="33"/>
  <c r="G17" i="33" s="1"/>
  <c r="C18" i="33"/>
  <c r="G18" i="33" s="1"/>
  <c r="C19" i="33"/>
  <c r="G19" i="33"/>
  <c r="C20" i="33"/>
  <c r="G20" i="33" s="1"/>
  <c r="C21" i="33"/>
  <c r="G21" i="33" s="1"/>
  <c r="C22" i="33"/>
  <c r="G22" i="33"/>
  <c r="C23" i="33"/>
  <c r="G23" i="33" s="1"/>
  <c r="C24" i="33"/>
  <c r="G24" i="33" s="1"/>
  <c r="F11" i="33"/>
  <c r="F6" i="33"/>
  <c r="F7" i="33"/>
  <c r="F8" i="33"/>
  <c r="F9" i="33"/>
  <c r="F10" i="33"/>
  <c r="F12" i="33"/>
  <c r="F13" i="33"/>
  <c r="F14" i="33"/>
  <c r="F15" i="33"/>
  <c r="F16" i="33"/>
  <c r="F17" i="33"/>
  <c r="F18" i="33"/>
  <c r="F19" i="33"/>
  <c r="F20" i="33"/>
  <c r="F21" i="33"/>
  <c r="F22" i="33"/>
  <c r="F23" i="33"/>
  <c r="F24" i="33"/>
  <c r="E8" i="1"/>
  <c r="G2346" i="9" l="1"/>
  <c r="G2326" i="9"/>
  <c r="J2308" i="9"/>
  <c r="G2305" i="9"/>
  <c r="G2270" i="9"/>
  <c r="G2249" i="9"/>
  <c r="G2210" i="9"/>
  <c r="J2151" i="9"/>
  <c r="G2148" i="9"/>
  <c r="G2130" i="9"/>
  <c r="G2051" i="9"/>
  <c r="J1990" i="9"/>
  <c r="J1950" i="9"/>
  <c r="G1887" i="9"/>
  <c r="J1833" i="9"/>
  <c r="G1779" i="9"/>
  <c r="J1775" i="9"/>
  <c r="J1768" i="9"/>
  <c r="G1725" i="9"/>
  <c r="G1696" i="9"/>
  <c r="G1685" i="9"/>
  <c r="G1539" i="9"/>
  <c r="J1528" i="9"/>
  <c r="G1469" i="9"/>
  <c r="G1432" i="9"/>
  <c r="G1429" i="9"/>
  <c r="J1421" i="9"/>
  <c r="G1333" i="9"/>
  <c r="G961" i="9"/>
  <c r="G928" i="9"/>
  <c r="G769" i="9"/>
  <c r="G698" i="9"/>
  <c r="G683" i="9"/>
  <c r="J609" i="9"/>
  <c r="G555" i="9"/>
  <c r="G365" i="9"/>
  <c r="G343" i="9"/>
  <c r="G169" i="9"/>
  <c r="J63" i="9"/>
  <c r="AO424" i="4" s="1"/>
  <c r="G23" i="9"/>
  <c r="J579" i="9"/>
  <c r="J543" i="9"/>
  <c r="J217" i="9"/>
  <c r="J214" i="9"/>
  <c r="G3118" i="9"/>
  <c r="G2369" i="9"/>
  <c r="G2238" i="9"/>
  <c r="G1799" i="9"/>
  <c r="J1756" i="9"/>
  <c r="G1753" i="9"/>
  <c r="J1680" i="9"/>
  <c r="G1601" i="9"/>
  <c r="G1594" i="9"/>
  <c r="G1576" i="9"/>
  <c r="G1409" i="9"/>
  <c r="J1368" i="9"/>
  <c r="J1332" i="9"/>
  <c r="G1228" i="9"/>
  <c r="G1138" i="9"/>
  <c r="G1093" i="9"/>
  <c r="J1053" i="9"/>
  <c r="J960" i="9"/>
  <c r="G664" i="9"/>
  <c r="G650" i="9"/>
  <c r="G612" i="9"/>
  <c r="G565" i="9"/>
  <c r="G492" i="9"/>
  <c r="G437" i="9"/>
  <c r="G379" i="9"/>
  <c r="J335" i="9"/>
  <c r="G332" i="9"/>
  <c r="J320" i="9"/>
  <c r="G247" i="9"/>
  <c r="J179" i="9"/>
  <c r="G1082" i="9"/>
  <c r="G901" i="9"/>
  <c r="G854" i="9"/>
  <c r="G711" i="9"/>
  <c r="G605" i="9"/>
  <c r="G568" i="9"/>
  <c r="G448" i="9"/>
  <c r="G342" i="9"/>
  <c r="J313" i="9"/>
  <c r="G250" i="9"/>
  <c r="J51" i="9"/>
  <c r="J2186" i="9"/>
  <c r="J1842" i="9"/>
  <c r="G164" i="9"/>
  <c r="G131" i="9"/>
  <c r="J123" i="9"/>
  <c r="G14" i="9"/>
  <c r="J3103" i="9"/>
  <c r="AO47" i="4" s="1"/>
  <c r="J2341" i="9"/>
  <c r="J1252" i="9"/>
  <c r="J2146" i="9"/>
  <c r="J2096" i="9"/>
  <c r="J1904" i="9"/>
  <c r="J1095" i="9"/>
  <c r="J929" i="9"/>
  <c r="J885" i="9"/>
  <c r="J822" i="9"/>
  <c r="J811" i="9"/>
  <c r="J767" i="9"/>
  <c r="J618" i="9"/>
  <c r="AO73" i="4" s="1"/>
  <c r="J597" i="9"/>
  <c r="J381" i="9"/>
  <c r="J260" i="9"/>
  <c r="J137" i="9"/>
  <c r="J1801" i="9"/>
  <c r="J1289" i="9"/>
  <c r="J2344" i="9"/>
  <c r="J3106" i="9"/>
  <c r="G2368" i="9"/>
  <c r="J2313" i="9"/>
  <c r="J2282" i="9"/>
  <c r="J2253" i="9"/>
  <c r="G2124" i="9"/>
  <c r="G1995" i="9"/>
  <c r="J1984" i="9"/>
  <c r="J1959" i="9"/>
  <c r="G1730" i="9"/>
  <c r="G1637" i="9"/>
  <c r="G1630" i="9"/>
  <c r="G1600" i="9"/>
  <c r="J1596" i="9"/>
  <c r="G1589" i="9"/>
  <c r="J1492" i="9"/>
  <c r="G1441" i="9"/>
  <c r="J1389" i="9"/>
  <c r="G1166" i="9"/>
  <c r="J1140" i="9"/>
  <c r="G1034" i="9"/>
  <c r="J1000" i="9"/>
  <c r="G974" i="9"/>
  <c r="G800" i="9"/>
  <c r="G789" i="9"/>
  <c r="G756" i="9"/>
  <c r="G749" i="9"/>
  <c r="G717" i="9"/>
  <c r="G688" i="9"/>
  <c r="G663" i="9"/>
  <c r="G545" i="9"/>
  <c r="G491" i="9"/>
  <c r="G363" i="9"/>
  <c r="J334" i="9"/>
  <c r="J278" i="9"/>
  <c r="G235" i="9"/>
  <c r="G881" i="9"/>
  <c r="G703" i="9"/>
  <c r="G625" i="9"/>
  <c r="G517" i="9"/>
  <c r="G443" i="9"/>
  <c r="G301" i="9"/>
  <c r="G223" i="9"/>
  <c r="G216" i="9"/>
  <c r="G213" i="9"/>
  <c r="J111" i="9"/>
  <c r="G43" i="9"/>
  <c r="J2263" i="9"/>
  <c r="J2192" i="9"/>
  <c r="J1830" i="9"/>
  <c r="J1584" i="9"/>
  <c r="J1536" i="9"/>
  <c r="J1236" i="9"/>
  <c r="J1080" i="9"/>
  <c r="J984" i="9"/>
  <c r="J969" i="9"/>
  <c r="J873" i="9"/>
  <c r="J844" i="9"/>
  <c r="J709" i="9"/>
  <c r="J566" i="9"/>
  <c r="J395" i="9"/>
  <c r="J248" i="9"/>
  <c r="J2360" i="9"/>
  <c r="J1936" i="9"/>
  <c r="J1933" i="9"/>
  <c r="G3119" i="9"/>
  <c r="J2294" i="9"/>
  <c r="J2252" i="9"/>
  <c r="J2025" i="9"/>
  <c r="J1979" i="9"/>
  <c r="G1837" i="9"/>
  <c r="G1800" i="9"/>
  <c r="G1765" i="9"/>
  <c r="G1754" i="9"/>
  <c r="J1732" i="9"/>
  <c r="G1711" i="9"/>
  <c r="G1678" i="9"/>
  <c r="G1636" i="9"/>
  <c r="J1632" i="9"/>
  <c r="G1625" i="9"/>
  <c r="J1476" i="9"/>
  <c r="G1418" i="9"/>
  <c r="G1058" i="9"/>
  <c r="G1033" i="9"/>
  <c r="G958" i="9"/>
  <c r="G821" i="9"/>
  <c r="J795" i="9"/>
  <c r="G755" i="9"/>
  <c r="J719" i="9"/>
  <c r="G716" i="9"/>
  <c r="G687" i="9"/>
  <c r="G669" i="9"/>
  <c r="G544" i="9"/>
  <c r="G427" i="9"/>
  <c r="J423" i="9"/>
  <c r="AM162" i="4"/>
  <c r="AM163" i="4"/>
  <c r="AM164" i="4"/>
  <c r="AO269" i="4"/>
  <c r="AO273" i="4"/>
  <c r="AO277" i="4"/>
  <c r="AO375" i="4"/>
  <c r="AO376" i="4"/>
  <c r="AO27" i="4"/>
  <c r="AO25" i="4"/>
  <c r="AM369" i="4"/>
  <c r="AM371" i="4"/>
  <c r="AM80" i="4"/>
  <c r="AM81" i="4"/>
  <c r="AO134" i="4"/>
  <c r="AO135" i="4"/>
  <c r="AO136" i="4"/>
  <c r="AM267" i="4"/>
  <c r="AM270" i="4"/>
  <c r="AM275" i="4"/>
  <c r="AO338" i="4"/>
  <c r="AO339" i="4"/>
  <c r="G342" i="4"/>
  <c r="G343" i="4"/>
  <c r="AO254" i="4"/>
  <c r="AO251" i="4"/>
  <c r="AO252" i="4"/>
  <c r="G56" i="4"/>
  <c r="G57" i="4"/>
  <c r="AO90" i="4"/>
  <c r="AO91" i="4"/>
  <c r="AM172" i="4"/>
  <c r="AM171" i="4"/>
  <c r="AM173" i="4"/>
  <c r="AM136" i="4"/>
  <c r="AM134" i="4"/>
  <c r="AM135" i="4"/>
  <c r="J1926" i="9"/>
  <c r="G1926" i="9"/>
  <c r="AM277" i="4"/>
  <c r="AM269" i="4"/>
  <c r="AM273" i="4"/>
  <c r="G376" i="4"/>
  <c r="G375" i="4"/>
  <c r="AO342" i="4"/>
  <c r="AO343" i="4"/>
  <c r="G188" i="4"/>
  <c r="G189" i="4"/>
  <c r="G190" i="4"/>
  <c r="AO267" i="4"/>
  <c r="AO270" i="4"/>
  <c r="AO275" i="4"/>
  <c r="AM376" i="4"/>
  <c r="AM375" i="4"/>
  <c r="G304" i="4"/>
  <c r="G305" i="4"/>
  <c r="AM306" i="4"/>
  <c r="AM307" i="4"/>
  <c r="G21" i="4"/>
  <c r="G13" i="4"/>
  <c r="G1491" i="9"/>
  <c r="J1491" i="9"/>
  <c r="G1168" i="9"/>
  <c r="J1168" i="9"/>
  <c r="G72" i="4"/>
  <c r="G74" i="4"/>
  <c r="J965" i="9"/>
  <c r="G965" i="9"/>
  <c r="J926" i="9"/>
  <c r="G926" i="9"/>
  <c r="J922" i="9"/>
  <c r="G922" i="9"/>
  <c r="J841" i="9"/>
  <c r="G841" i="9"/>
  <c r="J677" i="9"/>
  <c r="G677" i="9"/>
  <c r="J456" i="9"/>
  <c r="G456" i="9"/>
  <c r="J438" i="9"/>
  <c r="G438" i="9"/>
  <c r="AM44" i="4"/>
  <c r="AM41" i="4"/>
  <c r="AO446" i="4"/>
  <c r="AO441" i="4"/>
  <c r="J259" i="9"/>
  <c r="G259" i="9"/>
  <c r="J212" i="9"/>
  <c r="G212" i="9"/>
  <c r="AM417" i="4"/>
  <c r="AM418" i="4"/>
  <c r="AM208" i="4"/>
  <c r="AM207" i="4"/>
  <c r="AO188" i="4"/>
  <c r="AO189" i="4"/>
  <c r="AO190" i="4"/>
  <c r="AM177" i="4"/>
  <c r="AM178" i="4"/>
  <c r="G309" i="4"/>
  <c r="G310" i="4"/>
  <c r="AM56" i="4"/>
  <c r="AM57" i="4"/>
  <c r="G90" i="4"/>
  <c r="G91" i="4"/>
  <c r="J2172" i="9"/>
  <c r="G2172" i="9"/>
  <c r="AO171" i="4"/>
  <c r="AO172" i="4"/>
  <c r="AO173" i="4"/>
  <c r="G191" i="4"/>
  <c r="G192" i="4"/>
  <c r="G193" i="4"/>
  <c r="AM309" i="4"/>
  <c r="AM310" i="4"/>
  <c r="AM355" i="4"/>
  <c r="AM356" i="4"/>
  <c r="AM357" i="4"/>
  <c r="AM293" i="4"/>
  <c r="AM294" i="4"/>
  <c r="AM295" i="4"/>
  <c r="J3113" i="9"/>
  <c r="AM90" i="4"/>
  <c r="AM91" i="4"/>
  <c r="J2377" i="9"/>
  <c r="J2361" i="9"/>
  <c r="J2306" i="9"/>
  <c r="G2306" i="9"/>
  <c r="G2299" i="9"/>
  <c r="J2299" i="9"/>
  <c r="J2292" i="9"/>
  <c r="J2256" i="9"/>
  <c r="J2227" i="9"/>
  <c r="G2158" i="9"/>
  <c r="J2158" i="9"/>
  <c r="J2127" i="9"/>
  <c r="AM188" i="4"/>
  <c r="AM189" i="4"/>
  <c r="AM190" i="4"/>
  <c r="G137" i="4"/>
  <c r="G138" i="4"/>
  <c r="G139" i="4"/>
  <c r="J2001" i="9"/>
  <c r="G270" i="4"/>
  <c r="G275" i="4"/>
  <c r="G267" i="4"/>
  <c r="J1880" i="9"/>
  <c r="J1856" i="9"/>
  <c r="J1816" i="9"/>
  <c r="J1813" i="9"/>
  <c r="J1791" i="9"/>
  <c r="J1785" i="9"/>
  <c r="J1723" i="9"/>
  <c r="AM380" i="4"/>
  <c r="AM381" i="4"/>
  <c r="J1572" i="9"/>
  <c r="G1565" i="9"/>
  <c r="J1565" i="9"/>
  <c r="J1473" i="9"/>
  <c r="J1397" i="9"/>
  <c r="G1397" i="9"/>
  <c r="J1380" i="9"/>
  <c r="G114" i="4"/>
  <c r="G116" i="4"/>
  <c r="G1197" i="9"/>
  <c r="J1197" i="9"/>
  <c r="AM72" i="4"/>
  <c r="AM74" i="4"/>
  <c r="G1011" i="9"/>
  <c r="J1011" i="9"/>
  <c r="G897" i="9"/>
  <c r="J897" i="9"/>
  <c r="G855" i="9"/>
  <c r="J855" i="9"/>
  <c r="J733" i="9"/>
  <c r="G733" i="9"/>
  <c r="J606" i="9"/>
  <c r="G606" i="9"/>
  <c r="G410" i="9"/>
  <c r="J410" i="9"/>
  <c r="G359" i="9"/>
  <c r="J359" i="9"/>
  <c r="G262" i="9"/>
  <c r="J262" i="9"/>
  <c r="G148" i="4"/>
  <c r="G146" i="4"/>
  <c r="G147" i="4"/>
  <c r="J3116" i="9"/>
  <c r="G209" i="4"/>
  <c r="G210" i="4"/>
  <c r="G211" i="4"/>
  <c r="G2374" i="9"/>
  <c r="AM67" i="4" s="1"/>
  <c r="G247" i="4"/>
  <c r="G248" i="4"/>
  <c r="G2266" i="9"/>
  <c r="J2206" i="9"/>
  <c r="G2203" i="9"/>
  <c r="G328" i="4"/>
  <c r="G325" i="4"/>
  <c r="G326" i="4"/>
  <c r="J2110" i="9"/>
  <c r="G153" i="4"/>
  <c r="G154" i="4"/>
  <c r="G155" i="4"/>
  <c r="G320" i="4"/>
  <c r="G321" i="4"/>
  <c r="G352" i="4"/>
  <c r="G353" i="4"/>
  <c r="AO350" i="4"/>
  <c r="AO346" i="4"/>
  <c r="AO348" i="4"/>
  <c r="G379" i="4"/>
  <c r="G382" i="4"/>
  <c r="G1823" i="9"/>
  <c r="J1743" i="9"/>
  <c r="J1666" i="9"/>
  <c r="G1666" i="9"/>
  <c r="G5" i="4"/>
  <c r="G15" i="4"/>
  <c r="J1407" i="9"/>
  <c r="G1348" i="9"/>
  <c r="J1341" i="9"/>
  <c r="G1310" i="9"/>
  <c r="J1299" i="9"/>
  <c r="AM114" i="4"/>
  <c r="AM116" i="4"/>
  <c r="J1226" i="9"/>
  <c r="G1226" i="9"/>
  <c r="J1200" i="9"/>
  <c r="J1167" i="9"/>
  <c r="G1149" i="9"/>
  <c r="J1149" i="9"/>
  <c r="G1142" i="9"/>
  <c r="J1117" i="9"/>
  <c r="G1117" i="9"/>
  <c r="G1060" i="9"/>
  <c r="J997" i="9"/>
  <c r="G997" i="9"/>
  <c r="G61" i="4"/>
  <c r="G62" i="4"/>
  <c r="J964" i="9"/>
  <c r="G300" i="4"/>
  <c r="G302" i="4"/>
  <c r="J900" i="9"/>
  <c r="J886" i="9"/>
  <c r="G886" i="9"/>
  <c r="J807" i="9"/>
  <c r="G125" i="4"/>
  <c r="G127" i="4"/>
  <c r="J750" i="9"/>
  <c r="G750" i="9"/>
  <c r="J736" i="9"/>
  <c r="G736" i="9"/>
  <c r="J684" i="9"/>
  <c r="G684" i="9"/>
  <c r="G591" i="9"/>
  <c r="J563" i="9"/>
  <c r="G563" i="9"/>
  <c r="J477" i="9"/>
  <c r="G477" i="9"/>
  <c r="J473" i="9"/>
  <c r="G473" i="9"/>
  <c r="G441" i="9"/>
  <c r="J391" i="9"/>
  <c r="G52" i="4"/>
  <c r="G50" i="4"/>
  <c r="AM331" i="4"/>
  <c r="AM332" i="4"/>
  <c r="G338" i="4"/>
  <c r="G339" i="4"/>
  <c r="AM209" i="4"/>
  <c r="AM210" i="4"/>
  <c r="AM211" i="4"/>
  <c r="AO88" i="4"/>
  <c r="AO89" i="4"/>
  <c r="AM248" i="4"/>
  <c r="AM247" i="4"/>
  <c r="G141" i="4"/>
  <c r="G143" i="4"/>
  <c r="G145" i="4"/>
  <c r="G2316" i="9"/>
  <c r="J2316" i="9"/>
  <c r="G2175" i="9"/>
  <c r="J2175" i="9"/>
  <c r="AM325" i="4"/>
  <c r="AM328" i="4"/>
  <c r="AM326" i="4"/>
  <c r="G165" i="4"/>
  <c r="G166" i="4"/>
  <c r="G167" i="4"/>
  <c r="AO194" i="4"/>
  <c r="AO195" i="4"/>
  <c r="AO196" i="4"/>
  <c r="AO197" i="4"/>
  <c r="AO198" i="4"/>
  <c r="AO199" i="4"/>
  <c r="G2100" i="9"/>
  <c r="G179" i="4"/>
  <c r="G180" i="4"/>
  <c r="G181" i="4"/>
  <c r="G2055" i="9"/>
  <c r="J2055" i="9"/>
  <c r="G2034" i="9"/>
  <c r="G268" i="4"/>
  <c r="G272" i="4"/>
  <c r="G276" i="4"/>
  <c r="G1907" i="9"/>
  <c r="AM379" i="4"/>
  <c r="AM382" i="4"/>
  <c r="G1788" i="9"/>
  <c r="G1750" i="9"/>
  <c r="G1561" i="9"/>
  <c r="G1550" i="9"/>
  <c r="G1537" i="9"/>
  <c r="G19" i="4"/>
  <c r="G11" i="4"/>
  <c r="G1501" i="9"/>
  <c r="G1490" i="9"/>
  <c r="G1390" i="9"/>
  <c r="G1383" i="9"/>
  <c r="G1366" i="9"/>
  <c r="G1306" i="9"/>
  <c r="J1222" i="9"/>
  <c r="G1222" i="9"/>
  <c r="J1204" i="9"/>
  <c r="G1204" i="9"/>
  <c r="J1109" i="9"/>
  <c r="G1109" i="9"/>
  <c r="G1092" i="9"/>
  <c r="J1092" i="9"/>
  <c r="J1022" i="9"/>
  <c r="G1022" i="9"/>
  <c r="G64" i="4"/>
  <c r="G63" i="4"/>
  <c r="G975" i="9"/>
  <c r="J925" i="9"/>
  <c r="G925" i="9"/>
  <c r="J914" i="9"/>
  <c r="G914" i="9"/>
  <c r="J764" i="9"/>
  <c r="G764" i="9"/>
  <c r="G82" i="4"/>
  <c r="G83" i="4"/>
  <c r="J419" i="9"/>
  <c r="G419" i="9"/>
  <c r="AO50" i="4"/>
  <c r="AO52" i="4"/>
  <c r="G261" i="4"/>
  <c r="G262" i="4"/>
  <c r="G263" i="4"/>
  <c r="AM338" i="4"/>
  <c r="AM339" i="4"/>
  <c r="AM263" i="4"/>
  <c r="AM261" i="4"/>
  <c r="AM262" i="4"/>
  <c r="G88" i="4"/>
  <c r="G89" i="4"/>
  <c r="AO140" i="4"/>
  <c r="AO142" i="4"/>
  <c r="AO144" i="4"/>
  <c r="AM145" i="4"/>
  <c r="AM141" i="4"/>
  <c r="AM143" i="4"/>
  <c r="AM167" i="4"/>
  <c r="AM165" i="4"/>
  <c r="AM166" i="4"/>
  <c r="G196" i="4"/>
  <c r="G194" i="4"/>
  <c r="G195" i="4"/>
  <c r="G197" i="4"/>
  <c r="G198" i="4"/>
  <c r="G199" i="4"/>
  <c r="AM180" i="4"/>
  <c r="AM181" i="4"/>
  <c r="AM179" i="4"/>
  <c r="G200" i="4"/>
  <c r="G201" i="4"/>
  <c r="G202" i="4"/>
  <c r="AO161" i="4"/>
  <c r="AO159" i="4"/>
  <c r="AO160" i="4"/>
  <c r="AO268" i="4"/>
  <c r="AO272" i="4"/>
  <c r="AO276" i="4"/>
  <c r="AO323" i="4"/>
  <c r="AO324" i="4"/>
  <c r="G271" i="4"/>
  <c r="G266" i="4"/>
  <c r="J1836" i="9"/>
  <c r="G1836" i="9"/>
  <c r="G18" i="4"/>
  <c r="G9" i="4"/>
  <c r="AO15" i="4"/>
  <c r="AO5" i="4"/>
  <c r="J1459" i="9"/>
  <c r="G1459" i="9"/>
  <c r="G70" i="4"/>
  <c r="G71" i="4"/>
  <c r="J1186" i="9"/>
  <c r="G1186" i="9"/>
  <c r="AM64" i="4"/>
  <c r="AM63" i="4"/>
  <c r="AO62" i="4"/>
  <c r="AO61" i="4"/>
  <c r="J950" i="9"/>
  <c r="G950" i="9"/>
  <c r="J892" i="9"/>
  <c r="G892" i="9"/>
  <c r="G814" i="9"/>
  <c r="J814" i="9"/>
  <c r="J774" i="9"/>
  <c r="G774" i="9"/>
  <c r="J760" i="9"/>
  <c r="G760" i="9"/>
  <c r="G746" i="9"/>
  <c r="G732" i="9"/>
  <c r="J641" i="9"/>
  <c r="G641" i="9"/>
  <c r="AO132" i="4"/>
  <c r="AO133" i="4"/>
  <c r="J569" i="9"/>
  <c r="G569" i="9"/>
  <c r="G218" i="4"/>
  <c r="G219" i="4"/>
  <c r="J533" i="9"/>
  <c r="G533" i="9"/>
  <c r="J490" i="9"/>
  <c r="J472" i="9"/>
  <c r="J283" i="9"/>
  <c r="G283" i="9"/>
  <c r="AM397" i="4"/>
  <c r="AM398" i="4"/>
  <c r="AM372" i="4"/>
  <c r="AM368" i="4"/>
  <c r="AM370" i="4"/>
  <c r="AM148" i="4"/>
  <c r="AM146" i="4"/>
  <c r="AM147" i="4"/>
  <c r="AO101" i="4"/>
  <c r="AO102" i="4"/>
  <c r="AM66" i="4"/>
  <c r="AM68" i="4"/>
  <c r="G259" i="4"/>
  <c r="G260" i="4"/>
  <c r="AO359" i="4"/>
  <c r="AO360" i="4"/>
  <c r="G329" i="4"/>
  <c r="G330" i="4"/>
  <c r="AO66" i="4"/>
  <c r="AO68" i="4"/>
  <c r="AO12" i="4"/>
  <c r="AO20" i="4"/>
  <c r="G140" i="4"/>
  <c r="G142" i="4"/>
  <c r="G144" i="4"/>
  <c r="AO143" i="4"/>
  <c r="AO141" i="4"/>
  <c r="AO145" i="4"/>
  <c r="G2178" i="9"/>
  <c r="J2178" i="9"/>
  <c r="AM196" i="4"/>
  <c r="AM194" i="4"/>
  <c r="AM195" i="4"/>
  <c r="AM197" i="4"/>
  <c r="AM198" i="4"/>
  <c r="AM199" i="4"/>
  <c r="AO162" i="4"/>
  <c r="AO163" i="4"/>
  <c r="AO164" i="4"/>
  <c r="AM156" i="4"/>
  <c r="AM157" i="4"/>
  <c r="AM158" i="4"/>
  <c r="AM440" i="4"/>
  <c r="AM439" i="4"/>
  <c r="G2058" i="9"/>
  <c r="J2058" i="9"/>
  <c r="G1983" i="9"/>
  <c r="J1983" i="9"/>
  <c r="G264" i="4"/>
  <c r="G265" i="4"/>
  <c r="AO371" i="4"/>
  <c r="AO369" i="4"/>
  <c r="G283" i="4"/>
  <c r="G285" i="4"/>
  <c r="G323" i="4"/>
  <c r="G324" i="4"/>
  <c r="G1839" i="9"/>
  <c r="J1839" i="9"/>
  <c r="J1729" i="9"/>
  <c r="G1729" i="9"/>
  <c r="J1694" i="9"/>
  <c r="G1694" i="9"/>
  <c r="G361" i="4"/>
  <c r="G362" i="4"/>
  <c r="G363" i="4"/>
  <c r="G1546" i="9"/>
  <c r="AM18" i="4"/>
  <c r="AM9" i="4"/>
  <c r="G1515" i="9"/>
  <c r="J1438" i="9"/>
  <c r="G1438" i="9"/>
  <c r="G1428" i="9"/>
  <c r="J1428" i="9"/>
  <c r="AM113" i="4"/>
  <c r="AM115" i="4"/>
  <c r="J1046" i="9"/>
  <c r="G1046" i="9"/>
  <c r="AM119" i="4"/>
  <c r="AM118" i="4"/>
  <c r="J977" i="9"/>
  <c r="G803" i="9"/>
  <c r="J803" i="9"/>
  <c r="G124" i="4"/>
  <c r="G126" i="4"/>
  <c r="G690" i="9"/>
  <c r="J690" i="9"/>
  <c r="J587" i="9"/>
  <c r="G587" i="9"/>
  <c r="J476" i="9"/>
  <c r="G476" i="9"/>
  <c r="G294" i="9"/>
  <c r="J294" i="9"/>
  <c r="G313" i="4"/>
  <c r="G315" i="4"/>
  <c r="AM101" i="4"/>
  <c r="AM102" i="4"/>
  <c r="AO14" i="4"/>
  <c r="AO7" i="4"/>
  <c r="G2376" i="9"/>
  <c r="J2376" i="9"/>
  <c r="G359" i="4"/>
  <c r="G360" i="4"/>
  <c r="AM329" i="4"/>
  <c r="AM330" i="4"/>
  <c r="G20" i="4"/>
  <c r="G12" i="4"/>
  <c r="AM144" i="4"/>
  <c r="AM140" i="4"/>
  <c r="AM142" i="4"/>
  <c r="AO206" i="4"/>
  <c r="AO204" i="4"/>
  <c r="AO205" i="4"/>
  <c r="J2195" i="9"/>
  <c r="G2195" i="9"/>
  <c r="G168" i="4"/>
  <c r="G169" i="4"/>
  <c r="G170" i="4"/>
  <c r="AM185" i="4"/>
  <c r="AM186" i="4"/>
  <c r="AM182" i="4"/>
  <c r="AM160" i="4"/>
  <c r="AM159" i="4"/>
  <c r="AM161" i="4"/>
  <c r="AM264" i="4"/>
  <c r="AM265" i="4"/>
  <c r="G369" i="4"/>
  <c r="G371" i="4"/>
  <c r="AO283" i="4"/>
  <c r="AO285" i="4"/>
  <c r="J1948" i="9"/>
  <c r="J1941" i="9"/>
  <c r="AM324" i="4"/>
  <c r="AM323" i="4"/>
  <c r="J1909" i="9"/>
  <c r="J1903" i="9"/>
  <c r="G1903" i="9"/>
  <c r="J1888" i="9"/>
  <c r="J1885" i="9"/>
  <c r="G1672" i="9"/>
  <c r="J1563" i="9"/>
  <c r="J1517" i="9"/>
  <c r="G16" i="4"/>
  <c r="G6" i="4"/>
  <c r="G1420" i="9"/>
  <c r="G1417" i="9"/>
  <c r="J1270" i="9"/>
  <c r="G1270" i="9"/>
  <c r="G1238" i="9"/>
  <c r="J1192" i="9"/>
  <c r="G1192" i="9"/>
  <c r="J1141" i="9"/>
  <c r="G1141" i="9"/>
  <c r="J1101" i="9"/>
  <c r="G216" i="4"/>
  <c r="G217" i="4"/>
  <c r="J927" i="9"/>
  <c r="AO311" i="4"/>
  <c r="AO312" i="4"/>
  <c r="J891" i="9"/>
  <c r="G857" i="9"/>
  <c r="J843" i="9"/>
  <c r="G843" i="9"/>
  <c r="J827" i="9"/>
  <c r="J708" i="9"/>
  <c r="G708" i="9"/>
  <c r="G493" i="9"/>
  <c r="J493" i="9"/>
  <c r="J333" i="9"/>
  <c r="G333" i="9"/>
  <c r="J329" i="9"/>
  <c r="G286" i="9"/>
  <c r="J286" i="9"/>
  <c r="AM412" i="4"/>
  <c r="AM411" i="4"/>
  <c r="G331" i="4"/>
  <c r="G332" i="4"/>
  <c r="G344" i="4"/>
  <c r="G345" i="4"/>
  <c r="G333" i="4"/>
  <c r="G334" i="4"/>
  <c r="G40" i="4"/>
  <c r="G39" i="4"/>
  <c r="AM360" i="4"/>
  <c r="AM359" i="4"/>
  <c r="AO329" i="4"/>
  <c r="AO330" i="4"/>
  <c r="G340" i="4"/>
  <c r="G341" i="4"/>
  <c r="AM12" i="4"/>
  <c r="AM20" i="4"/>
  <c r="G204" i="4"/>
  <c r="G205" i="4"/>
  <c r="G206" i="4"/>
  <c r="J2281" i="9"/>
  <c r="J2245" i="9"/>
  <c r="J2222" i="9"/>
  <c r="J2215" i="9"/>
  <c r="J2187" i="9"/>
  <c r="J2122" i="9"/>
  <c r="G174" i="4"/>
  <c r="G175" i="4"/>
  <c r="G176" i="4"/>
  <c r="J2043" i="9"/>
  <c r="G1986" i="9"/>
  <c r="J1986" i="9"/>
  <c r="J1965" i="9"/>
  <c r="J1879" i="9"/>
  <c r="G1879" i="9"/>
  <c r="J1845" i="9"/>
  <c r="J1796" i="9"/>
  <c r="J1735" i="9"/>
  <c r="G1735" i="9"/>
  <c r="J1728" i="9"/>
  <c r="G347" i="4"/>
  <c r="G349" i="4"/>
  <c r="G351" i="4"/>
  <c r="AM16" i="4"/>
  <c r="AM6" i="4"/>
  <c r="G10" i="4"/>
  <c r="G22" i="4"/>
  <c r="J1455" i="9"/>
  <c r="J1437" i="9"/>
  <c r="J1392" i="9"/>
  <c r="J1385" i="9"/>
  <c r="G122" i="4"/>
  <c r="G123" i="4"/>
  <c r="J1262" i="9"/>
  <c r="G1262" i="9"/>
  <c r="J1248" i="9"/>
  <c r="G1245" i="9"/>
  <c r="J1245" i="9"/>
  <c r="J1224" i="9"/>
  <c r="J1144" i="9"/>
  <c r="G1144" i="9"/>
  <c r="J1104" i="9"/>
  <c r="G1094" i="9"/>
  <c r="G1042" i="9"/>
  <c r="G1024" i="9"/>
  <c r="J1024" i="9"/>
  <c r="G1006" i="9"/>
  <c r="G999" i="9"/>
  <c r="G311" i="4"/>
  <c r="G312" i="4"/>
  <c r="J905" i="9"/>
  <c r="G366" i="4"/>
  <c r="G367" i="4"/>
  <c r="AM255" i="4"/>
  <c r="AM257" i="4"/>
  <c r="J878" i="9"/>
  <c r="G878" i="9"/>
  <c r="AM448" i="4"/>
  <c r="AM449" i="4"/>
  <c r="G806" i="9"/>
  <c r="J806" i="9"/>
  <c r="G316" i="4"/>
  <c r="G317" i="4"/>
  <c r="J788" i="9"/>
  <c r="G788" i="9"/>
  <c r="J704" i="9"/>
  <c r="J672" i="9"/>
  <c r="G672" i="9"/>
  <c r="J647" i="9"/>
  <c r="J636" i="9"/>
  <c r="G636" i="9"/>
  <c r="G632" i="9"/>
  <c r="J632" i="9"/>
  <c r="J611" i="9"/>
  <c r="G611" i="9"/>
  <c r="G508" i="9"/>
  <c r="J508" i="9"/>
  <c r="G384" i="4"/>
  <c r="G386" i="4"/>
  <c r="G387" i="4"/>
  <c r="J297" i="9"/>
  <c r="G297" i="9"/>
  <c r="AM437" i="4"/>
  <c r="AM438" i="4"/>
  <c r="AM28" i="4"/>
  <c r="AM30" i="4"/>
  <c r="AM32" i="4"/>
  <c r="G3115" i="9"/>
  <c r="AM258" i="4" s="1"/>
  <c r="J3115" i="9"/>
  <c r="AO258" i="4" s="1"/>
  <c r="J3105" i="9"/>
  <c r="AO58" i="4" s="1"/>
  <c r="G364" i="4"/>
  <c r="G365" i="4"/>
  <c r="G3121" i="9"/>
  <c r="G100" i="4"/>
  <c r="G99" i="4"/>
  <c r="G3102" i="9"/>
  <c r="J2375" i="9"/>
  <c r="J2353" i="9"/>
  <c r="AO340" i="4"/>
  <c r="AO341" i="4"/>
  <c r="J2330" i="9"/>
  <c r="J2324" i="9"/>
  <c r="G2321" i="9"/>
  <c r="AM204" i="4"/>
  <c r="AM205" i="4"/>
  <c r="AM206" i="4"/>
  <c r="J2274" i="9"/>
  <c r="J2194" i="9"/>
  <c r="G335" i="4"/>
  <c r="G336" i="4"/>
  <c r="G337" i="4"/>
  <c r="J2169" i="9"/>
  <c r="J2152" i="9"/>
  <c r="G184" i="4"/>
  <c r="G187" i="4"/>
  <c r="G183" i="4"/>
  <c r="AM174" i="4"/>
  <c r="AM175" i="4"/>
  <c r="AM176" i="4"/>
  <c r="G149" i="4"/>
  <c r="G150" i="4"/>
  <c r="G151" i="4"/>
  <c r="J2053" i="9"/>
  <c r="J2046" i="9"/>
  <c r="J2029" i="9"/>
  <c r="J2019" i="9"/>
  <c r="J1923" i="9"/>
  <c r="J1898" i="9"/>
  <c r="J1854" i="9"/>
  <c r="G373" i="4"/>
  <c r="G374" i="4"/>
  <c r="J1731" i="9"/>
  <c r="G292" i="4"/>
  <c r="G291" i="4"/>
  <c r="G1693" i="9"/>
  <c r="J1689" i="9"/>
  <c r="G1660" i="9"/>
  <c r="J1656" i="9"/>
  <c r="G1649" i="9"/>
  <c r="G1642" i="9"/>
  <c r="G1624" i="9"/>
  <c r="J1620" i="9"/>
  <c r="G1613" i="9"/>
  <c r="G1606" i="9"/>
  <c r="G1588" i="9"/>
  <c r="G1552" i="9"/>
  <c r="AO212" i="4"/>
  <c r="AO213" i="4"/>
  <c r="G1481" i="9"/>
  <c r="J1481" i="9"/>
  <c r="G1478" i="9"/>
  <c r="J1468" i="9"/>
  <c r="J1461" i="9"/>
  <c r="G93" i="4"/>
  <c r="G96" i="4"/>
  <c r="J1395" i="9"/>
  <c r="J1294" i="9"/>
  <c r="G1294" i="9"/>
  <c r="G1287" i="9"/>
  <c r="G1284" i="9"/>
  <c r="J1284" i="9"/>
  <c r="G1273" i="9"/>
  <c r="J1251" i="9"/>
  <c r="J1191" i="9"/>
  <c r="J1188" i="9"/>
  <c r="J1177" i="9"/>
  <c r="G1177" i="9"/>
  <c r="G1169" i="9"/>
  <c r="J1162" i="9"/>
  <c r="AO76" i="4" s="1"/>
  <c r="G1162" i="9"/>
  <c r="AM76" i="4" s="1"/>
  <c r="G1048" i="9"/>
  <c r="G1009" i="9"/>
  <c r="J970" i="9"/>
  <c r="G970" i="9"/>
  <c r="AM312" i="4"/>
  <c r="AM311" i="4"/>
  <c r="J902" i="9"/>
  <c r="G902" i="9"/>
  <c r="G888" i="9"/>
  <c r="J888" i="9"/>
  <c r="J853" i="9"/>
  <c r="G853" i="9"/>
  <c r="J849" i="9"/>
  <c r="J823" i="9"/>
  <c r="J791" i="9"/>
  <c r="G791" i="9"/>
  <c r="J784" i="9"/>
  <c r="G784" i="9"/>
  <c r="J734" i="9"/>
  <c r="J731" i="9"/>
  <c r="G731" i="9"/>
  <c r="J697" i="9"/>
  <c r="G697" i="9"/>
  <c r="G689" i="9"/>
  <c r="J668" i="9"/>
  <c r="G668" i="9"/>
  <c r="G621" i="9"/>
  <c r="AM79" i="4" s="1"/>
  <c r="J518" i="9"/>
  <c r="J496" i="9"/>
  <c r="AO256" i="4" s="1"/>
  <c r="G496" i="9"/>
  <c r="AM256" i="4" s="1"/>
  <c r="G479" i="9"/>
  <c r="J479" i="9"/>
  <c r="J467" i="9"/>
  <c r="J411" i="9"/>
  <c r="G442" i="4"/>
  <c r="G443" i="4"/>
  <c r="G297" i="4"/>
  <c r="G303" i="4"/>
  <c r="G304" i="9"/>
  <c r="AM344" i="4"/>
  <c r="AM345" i="4"/>
  <c r="AM364" i="4"/>
  <c r="AM365" i="4"/>
  <c r="AO333" i="4"/>
  <c r="AO334" i="4"/>
  <c r="G251" i="4"/>
  <c r="G252" i="4"/>
  <c r="G254" i="4"/>
  <c r="AM100" i="4"/>
  <c r="AM99" i="4"/>
  <c r="AO39" i="4"/>
  <c r="AO40" i="4"/>
  <c r="J2378" i="9"/>
  <c r="AO288" i="4" s="1"/>
  <c r="G80" i="4"/>
  <c r="G81" i="4"/>
  <c r="G42" i="4"/>
  <c r="G43" i="4"/>
  <c r="G49" i="4"/>
  <c r="G51" i="4"/>
  <c r="G296" i="4"/>
  <c r="G301" i="4"/>
  <c r="G2333" i="9"/>
  <c r="AM29" i="4" s="1"/>
  <c r="G59" i="4"/>
  <c r="G60" i="4"/>
  <c r="J2293" i="9"/>
  <c r="G2254" i="9"/>
  <c r="G2248" i="9"/>
  <c r="G2225" i="9"/>
  <c r="J2204" i="9"/>
  <c r="AO86" i="4"/>
  <c r="AO85" i="4"/>
  <c r="AM336" i="4"/>
  <c r="AM337" i="4"/>
  <c r="AM335" i="4"/>
  <c r="J2162" i="9"/>
  <c r="J2102" i="9"/>
  <c r="G2102" i="9"/>
  <c r="J2098" i="9"/>
  <c r="G2095" i="9"/>
  <c r="AO149" i="4"/>
  <c r="AO150" i="4"/>
  <c r="AO151" i="4"/>
  <c r="J2022" i="9"/>
  <c r="J1857" i="9"/>
  <c r="AO374" i="4"/>
  <c r="AO373" i="4"/>
  <c r="AO291" i="4"/>
  <c r="AO292" i="4"/>
  <c r="AO347" i="4"/>
  <c r="AO349" i="4"/>
  <c r="AO351" i="4"/>
  <c r="G281" i="4"/>
  <c r="G282" i="4"/>
  <c r="J1548" i="9"/>
  <c r="G212" i="4"/>
  <c r="G213" i="4"/>
  <c r="G17" i="4"/>
  <c r="G8" i="4"/>
  <c r="J1457" i="9"/>
  <c r="AM96" i="4"/>
  <c r="AM93" i="4"/>
  <c r="J1300" i="9"/>
  <c r="J1209" i="9"/>
  <c r="J1202" i="9"/>
  <c r="G1202" i="9"/>
  <c r="J1107" i="9"/>
  <c r="J1023" i="9"/>
  <c r="J976" i="9"/>
  <c r="J880" i="9"/>
  <c r="J820" i="9"/>
  <c r="G820" i="9"/>
  <c r="J787" i="9"/>
  <c r="J727" i="9"/>
  <c r="G727" i="9"/>
  <c r="G714" i="9"/>
  <c r="J714" i="9"/>
  <c r="J710" i="9"/>
  <c r="J678" i="9"/>
  <c r="G678" i="9"/>
  <c r="J485" i="9"/>
  <c r="J457" i="9"/>
  <c r="G457" i="9"/>
  <c r="J375" i="9"/>
  <c r="G375" i="9"/>
  <c r="J318" i="9"/>
  <c r="G318" i="9"/>
  <c r="J296" i="9"/>
  <c r="G274" i="9"/>
  <c r="J274" i="9"/>
  <c r="G368" i="4"/>
  <c r="G370" i="4"/>
  <c r="G372" i="4"/>
  <c r="J3117" i="9"/>
  <c r="G3114" i="9"/>
  <c r="G2362" i="9"/>
  <c r="AM42" i="4"/>
  <c r="AM43" i="4"/>
  <c r="G2356" i="9"/>
  <c r="AM49" i="4"/>
  <c r="AM51" i="4"/>
  <c r="AM301" i="4"/>
  <c r="AM296" i="4"/>
  <c r="AM60" i="4"/>
  <c r="AM59" i="4"/>
  <c r="J2317" i="9"/>
  <c r="G25" i="4"/>
  <c r="G27" i="4"/>
  <c r="J2296" i="9"/>
  <c r="J2260" i="9"/>
  <c r="G2257" i="9"/>
  <c r="J2176" i="9"/>
  <c r="G172" i="4"/>
  <c r="G173" i="4"/>
  <c r="G171" i="4"/>
  <c r="G208" i="4"/>
  <c r="G207" i="4"/>
  <c r="J2077" i="9"/>
  <c r="G177" i="4"/>
  <c r="G178" i="4"/>
  <c r="G136" i="4"/>
  <c r="G134" i="4"/>
  <c r="G135" i="4"/>
  <c r="J2056" i="9"/>
  <c r="G1989" i="9"/>
  <c r="J1989" i="9"/>
  <c r="J1981" i="9"/>
  <c r="J1978" i="9"/>
  <c r="J1947" i="9"/>
  <c r="G377" i="4"/>
  <c r="G378" i="4"/>
  <c r="G1905" i="9"/>
  <c r="J1905" i="9"/>
  <c r="G269" i="4"/>
  <c r="G273" i="4"/>
  <c r="G277" i="4"/>
  <c r="J1827" i="9"/>
  <c r="J1755" i="9"/>
  <c r="G1755" i="9"/>
  <c r="G1734" i="9"/>
  <c r="AO293" i="4"/>
  <c r="AO294" i="4"/>
  <c r="AO295" i="4"/>
  <c r="AM281" i="4"/>
  <c r="AM282" i="4"/>
  <c r="J1510" i="9"/>
  <c r="G1510" i="9"/>
  <c r="G1474" i="9"/>
  <c r="AO93" i="4"/>
  <c r="AO96" i="4"/>
  <c r="G1419" i="9"/>
  <c r="AM97" i="4" s="1"/>
  <c r="J1408" i="9"/>
  <c r="G1311" i="9"/>
  <c r="G1297" i="9"/>
  <c r="J1293" i="9"/>
  <c r="G128" i="4"/>
  <c r="G129" i="4"/>
  <c r="G1261" i="9"/>
  <c r="J1257" i="9"/>
  <c r="G1237" i="9"/>
  <c r="G1227" i="9"/>
  <c r="J1198" i="9"/>
  <c r="G1198" i="9"/>
  <c r="G77" i="4"/>
  <c r="G75" i="4"/>
  <c r="G1129" i="9"/>
  <c r="G1118" i="9"/>
  <c r="J1083" i="9"/>
  <c r="G1083" i="9"/>
  <c r="J1069" i="9"/>
  <c r="G1069" i="9"/>
  <c r="G1065" i="9"/>
  <c r="J1065" i="9"/>
  <c r="J952" i="9"/>
  <c r="G952" i="9"/>
  <c r="J948" i="9"/>
  <c r="J852" i="9"/>
  <c r="AO23" i="4" s="1"/>
  <c r="J805" i="9"/>
  <c r="G805" i="9"/>
  <c r="J790" i="9"/>
  <c r="G776" i="9"/>
  <c r="J776" i="9"/>
  <c r="J730" i="9"/>
  <c r="J667" i="9"/>
  <c r="G631" i="9"/>
  <c r="G589" i="9"/>
  <c r="G564" i="9"/>
  <c r="J535" i="9"/>
  <c r="G535" i="9"/>
  <c r="J531" i="9"/>
  <c r="G531" i="9"/>
  <c r="J514" i="9"/>
  <c r="J431" i="9"/>
  <c r="J424" i="9"/>
  <c r="G424" i="9"/>
  <c r="J360" i="9"/>
  <c r="G360" i="9"/>
  <c r="G441" i="4"/>
  <c r="G446" i="4"/>
  <c r="AO319" i="4"/>
  <c r="AO318" i="4"/>
  <c r="AM400" i="4"/>
  <c r="AM399" i="4"/>
  <c r="AM25" i="4"/>
  <c r="AM27" i="4"/>
  <c r="J1824" i="9"/>
  <c r="G1824" i="9"/>
  <c r="J1758" i="9"/>
  <c r="G1758" i="9"/>
  <c r="G355" i="4"/>
  <c r="G356" i="4"/>
  <c r="G357" i="4"/>
  <c r="G293" i="4"/>
  <c r="G294" i="4"/>
  <c r="G295" i="4"/>
  <c r="G306" i="4"/>
  <c r="G307" i="4"/>
  <c r="AM92" i="4"/>
  <c r="AM95" i="4"/>
  <c r="G1488" i="9"/>
  <c r="J1488" i="9"/>
  <c r="G1405" i="9"/>
  <c r="J1381" i="9"/>
  <c r="G1381" i="9"/>
  <c r="J1377" i="9"/>
  <c r="J1357" i="9"/>
  <c r="G1357" i="9"/>
  <c r="G1342" i="9"/>
  <c r="G1329" i="9"/>
  <c r="J1329" i="9"/>
  <c r="G1321" i="9"/>
  <c r="AM128" i="4"/>
  <c r="AM129" i="4"/>
  <c r="J1150" i="9"/>
  <c r="G1150" i="9"/>
  <c r="G1132" i="9"/>
  <c r="J1054" i="9"/>
  <c r="G1054" i="9"/>
  <c r="J1044" i="9"/>
  <c r="J1008" i="9"/>
  <c r="J994" i="9"/>
  <c r="G994" i="9"/>
  <c r="J940" i="9"/>
  <c r="G765" i="9"/>
  <c r="G627" i="9"/>
  <c r="G603" i="9"/>
  <c r="J603" i="9"/>
  <c r="J596" i="9"/>
  <c r="G596" i="9"/>
  <c r="J585" i="9"/>
  <c r="G585" i="9"/>
  <c r="J570" i="9"/>
  <c r="G41" i="4"/>
  <c r="G44" i="4"/>
  <c r="G328" i="9"/>
  <c r="J317" i="9"/>
  <c r="G277" i="9"/>
  <c r="AM229" i="4"/>
  <c r="AM230" i="4"/>
  <c r="G318" i="4"/>
  <c r="G319" i="4"/>
  <c r="AO286" i="4"/>
  <c r="AO287" i="4"/>
  <c r="G232" i="4"/>
  <c r="G231" i="4"/>
  <c r="AM222" i="4"/>
  <c r="AM225" i="4"/>
  <c r="G420" i="4"/>
  <c r="G421" i="4"/>
  <c r="AM405" i="4"/>
  <c r="AM406" i="4"/>
  <c r="AO401" i="4"/>
  <c r="AO402" i="4"/>
  <c r="AM409" i="4"/>
  <c r="AM410" i="4"/>
  <c r="J224" i="9"/>
  <c r="G193" i="9"/>
  <c r="G182" i="9"/>
  <c r="G172" i="9"/>
  <c r="G286" i="4"/>
  <c r="G287" i="4"/>
  <c r="AO231" i="4"/>
  <c r="AO232" i="4"/>
  <c r="G234" i="4"/>
  <c r="G235" i="4"/>
  <c r="AM420" i="4"/>
  <c r="AM421" i="4"/>
  <c r="J97" i="9"/>
  <c r="G87" i="9"/>
  <c r="G70" i="9"/>
  <c r="G401" i="4"/>
  <c r="G402" i="4"/>
  <c r="G393" i="4"/>
  <c r="G394" i="4"/>
  <c r="J34" i="9"/>
  <c r="G17" i="9"/>
  <c r="G11" i="9"/>
  <c r="G53" i="4"/>
  <c r="G48" i="4"/>
  <c r="G249" i="4"/>
  <c r="G253" i="4"/>
  <c r="AM286" i="4"/>
  <c r="AM287" i="4"/>
  <c r="AM234" i="4"/>
  <c r="AM235" i="4"/>
  <c r="AO240" i="4"/>
  <c r="AO241" i="4"/>
  <c r="G214" i="4"/>
  <c r="G215" i="4"/>
  <c r="G403" i="4"/>
  <c r="G404" i="4"/>
  <c r="G397" i="4"/>
  <c r="G398" i="4"/>
  <c r="AM401" i="4"/>
  <c r="AM402" i="4"/>
  <c r="G50" i="9"/>
  <c r="G40" i="9"/>
  <c r="AO407" i="4"/>
  <c r="AO408" i="4"/>
  <c r="G20" i="9"/>
  <c r="AM168" i="4"/>
  <c r="AM169" i="4"/>
  <c r="AM170" i="4"/>
  <c r="G185" i="4"/>
  <c r="G186" i="4"/>
  <c r="G182" i="4"/>
  <c r="AM200" i="4"/>
  <c r="AM201" i="4"/>
  <c r="AM202" i="4"/>
  <c r="G160" i="4"/>
  <c r="G161" i="4"/>
  <c r="G159" i="4"/>
  <c r="G156" i="4"/>
  <c r="G157" i="4"/>
  <c r="G158" i="4"/>
  <c r="G439" i="4"/>
  <c r="G440" i="4"/>
  <c r="AO320" i="4"/>
  <c r="AO321" i="4"/>
  <c r="AM377" i="4"/>
  <c r="AM378" i="4"/>
  <c r="AM304" i="4"/>
  <c r="AM305" i="4"/>
  <c r="G380" i="4"/>
  <c r="G381" i="4"/>
  <c r="G92" i="4"/>
  <c r="G95" i="4"/>
  <c r="AM212" i="4"/>
  <c r="AM213" i="4"/>
  <c r="G113" i="4"/>
  <c r="G115" i="4"/>
  <c r="G132" i="4"/>
  <c r="G133" i="4"/>
  <c r="AO48" i="4"/>
  <c r="AO53" i="4"/>
  <c r="AM253" i="4"/>
  <c r="AM249" i="4"/>
  <c r="J161" i="9"/>
  <c r="J147" i="9"/>
  <c r="AO242" i="4" s="1"/>
  <c r="G240" i="4"/>
  <c r="G241" i="4"/>
  <c r="AO214" i="4"/>
  <c r="AO215" i="4"/>
  <c r="AO437" i="4"/>
  <c r="AO438" i="4"/>
  <c r="G245" i="4"/>
  <c r="G246" i="4"/>
  <c r="AO403" i="4"/>
  <c r="AO404" i="4"/>
  <c r="AO393" i="4"/>
  <c r="AO394" i="4"/>
  <c r="G407" i="4"/>
  <c r="G408" i="4"/>
  <c r="J13" i="9"/>
  <c r="G237" i="4"/>
  <c r="G238" i="4"/>
  <c r="AM240" i="4"/>
  <c r="AM241" i="4"/>
  <c r="G437" i="4"/>
  <c r="G438" i="4"/>
  <c r="AM245" i="4"/>
  <c r="AM246" i="4"/>
  <c r="AM408" i="4"/>
  <c r="AM407" i="4"/>
  <c r="G28" i="4"/>
  <c r="G30" i="4"/>
  <c r="G32" i="4"/>
  <c r="G101" i="4"/>
  <c r="G102" i="4"/>
  <c r="AM88" i="4"/>
  <c r="AM89" i="4"/>
  <c r="G7" i="4"/>
  <c r="G14" i="4"/>
  <c r="G66" i="4"/>
  <c r="G68" i="4"/>
  <c r="G85" i="4"/>
  <c r="G86" i="4"/>
  <c r="G162" i="4"/>
  <c r="G163" i="4"/>
  <c r="G164" i="4"/>
  <c r="AM320" i="4"/>
  <c r="AM321" i="4"/>
  <c r="AM352" i="4"/>
  <c r="AM353" i="4"/>
  <c r="G346" i="4"/>
  <c r="G348" i="4"/>
  <c r="G350" i="4"/>
  <c r="J1089" i="9"/>
  <c r="J987" i="9"/>
  <c r="J915" i="9"/>
  <c r="J912" i="9"/>
  <c r="G257" i="4"/>
  <c r="G255" i="4"/>
  <c r="J845" i="9"/>
  <c r="J724" i="9"/>
  <c r="J721" i="9"/>
  <c r="AO386" i="4"/>
  <c r="AO384" i="4"/>
  <c r="AO387" i="4"/>
  <c r="J446" i="9"/>
  <c r="J399" i="9"/>
  <c r="J392" i="9"/>
  <c r="AO313" i="4"/>
  <c r="AO315" i="4"/>
  <c r="J202" i="9"/>
  <c r="G226" i="4"/>
  <c r="G227" i="4"/>
  <c r="AM237" i="4"/>
  <c r="AM238" i="4"/>
  <c r="J126" i="9"/>
  <c r="J106" i="9"/>
  <c r="J99" i="9"/>
  <c r="G86" i="9"/>
  <c r="J65" i="9"/>
  <c r="AO415" i="4" s="1"/>
  <c r="G52" i="9"/>
  <c r="J49" i="9"/>
  <c r="J29" i="9"/>
  <c r="J167" i="9"/>
  <c r="AM226" i="4"/>
  <c r="AM227" i="4"/>
  <c r="J109" i="9"/>
  <c r="G400" i="4"/>
  <c r="G399" i="4"/>
  <c r="J82" i="9"/>
  <c r="J71" i="9"/>
  <c r="J25" i="9"/>
  <c r="AM216" i="4"/>
  <c r="AM217" i="4"/>
  <c r="G388" i="4"/>
  <c r="G383" i="4"/>
  <c r="G385" i="4"/>
  <c r="G295" i="9"/>
  <c r="J205" i="9"/>
  <c r="J191" i="9"/>
  <c r="J173" i="9"/>
  <c r="G236" i="4"/>
  <c r="G239" i="4"/>
  <c r="G223" i="4"/>
  <c r="G224" i="4"/>
  <c r="G133" i="9"/>
  <c r="J102" i="9"/>
  <c r="G417" i="4"/>
  <c r="G418" i="4"/>
  <c r="G412" i="4"/>
  <c r="G411" i="4"/>
  <c r="J9" i="9"/>
  <c r="J254" i="9"/>
  <c r="G251" i="9"/>
  <c r="G298" i="4"/>
  <c r="G299" i="4"/>
  <c r="G170" i="9"/>
  <c r="G274" i="4"/>
  <c r="G278" i="4"/>
  <c r="J149" i="9"/>
  <c r="G244" i="4"/>
  <c r="G243" i="4"/>
  <c r="AO236" i="4"/>
  <c r="AO239" i="4"/>
  <c r="AO223" i="4"/>
  <c r="AO224" i="4"/>
  <c r="G112" i="9"/>
  <c r="G413" i="4"/>
  <c r="G414" i="4"/>
  <c r="G426" i="4"/>
  <c r="G427" i="4"/>
  <c r="J85" i="9"/>
  <c r="G68" i="9"/>
  <c r="AO390" i="4"/>
  <c r="AO391" i="4"/>
  <c r="J45" i="9"/>
  <c r="G15" i="9"/>
  <c r="G433" i="4"/>
  <c r="G434" i="4"/>
  <c r="G271" i="9"/>
  <c r="AM298" i="4"/>
  <c r="AM299" i="4"/>
  <c r="G280" i="4"/>
  <c r="G279" i="4"/>
  <c r="G160" i="9"/>
  <c r="AM274" i="4"/>
  <c r="AM278" i="4"/>
  <c r="G146" i="9"/>
  <c r="G395" i="4"/>
  <c r="G396" i="4"/>
  <c r="G122" i="9"/>
  <c r="AO230" i="4"/>
  <c r="AO229" i="4"/>
  <c r="AM413" i="4"/>
  <c r="AM414" i="4"/>
  <c r="AO426" i="4"/>
  <c r="AO427" i="4"/>
  <c r="G88" i="9"/>
  <c r="G428" i="4"/>
  <c r="G429" i="4"/>
  <c r="G74" i="9"/>
  <c r="G390" i="4"/>
  <c r="G391" i="4"/>
  <c r="G38" i="9"/>
  <c r="AM433" i="4"/>
  <c r="AM434" i="4"/>
  <c r="G118" i="4"/>
  <c r="G119" i="4"/>
  <c r="G448" i="4"/>
  <c r="G449" i="4"/>
  <c r="AO44" i="4"/>
  <c r="AO41" i="4"/>
  <c r="AO280" i="4"/>
  <c r="AO279" i="4"/>
  <c r="AO243" i="4"/>
  <c r="AO244" i="4"/>
  <c r="AO222" i="4"/>
  <c r="AO225" i="4"/>
  <c r="AM396" i="4"/>
  <c r="AM395" i="4"/>
  <c r="G229" i="4"/>
  <c r="G230" i="4"/>
  <c r="AM428" i="4"/>
  <c r="AM429" i="4"/>
  <c r="AM390" i="4"/>
  <c r="AM391" i="4"/>
  <c r="G222" i="4"/>
  <c r="G225" i="4"/>
  <c r="J114" i="9"/>
  <c r="AO420" i="4"/>
  <c r="AO421" i="4"/>
  <c r="G405" i="4"/>
  <c r="G406" i="4"/>
  <c r="G409" i="4"/>
  <c r="G410" i="4"/>
  <c r="G2205" i="9"/>
  <c r="J2205" i="9"/>
  <c r="G2145" i="9"/>
  <c r="J2145" i="9"/>
  <c r="G2128" i="9"/>
  <c r="J2128" i="9"/>
  <c r="J1920" i="9"/>
  <c r="G1920" i="9"/>
  <c r="G1809" i="9"/>
  <c r="J1809" i="9"/>
  <c r="G1733" i="9"/>
  <c r="J1733" i="9"/>
  <c r="G1413" i="9"/>
  <c r="J1413" i="9"/>
  <c r="J435" i="9"/>
  <c r="G435" i="9"/>
  <c r="J405" i="9"/>
  <c r="G405" i="9"/>
  <c r="J352" i="9"/>
  <c r="G352" i="9"/>
  <c r="J308" i="9"/>
  <c r="G308" i="9"/>
  <c r="G2350" i="9"/>
  <c r="J2347" i="9"/>
  <c r="J2336" i="9"/>
  <c r="G2314" i="9"/>
  <c r="AM117" i="4" s="1"/>
  <c r="J2311" i="9"/>
  <c r="J2300" i="9"/>
  <c r="G2278" i="9"/>
  <c r="J2275" i="9"/>
  <c r="J2264" i="9"/>
  <c r="G2242" i="9"/>
  <c r="J2239" i="9"/>
  <c r="J2228" i="9"/>
  <c r="G2220" i="9"/>
  <c r="G2214" i="9"/>
  <c r="G2180" i="9"/>
  <c r="J2180" i="9"/>
  <c r="G2174" i="9"/>
  <c r="J2174" i="9"/>
  <c r="J2170" i="9"/>
  <c r="G2164" i="9"/>
  <c r="J2164" i="9"/>
  <c r="J2131" i="9"/>
  <c r="G2131" i="9"/>
  <c r="G2108" i="9"/>
  <c r="J2108" i="9"/>
  <c r="J2068" i="9"/>
  <c r="J2065" i="9"/>
  <c r="J2035" i="9"/>
  <c r="G2035" i="9"/>
  <c r="J2016" i="9"/>
  <c r="G2016" i="9"/>
  <c r="J1886" i="9"/>
  <c r="G1886" i="9"/>
  <c r="J1843" i="9"/>
  <c r="G1843" i="9"/>
  <c r="J1706" i="9"/>
  <c r="G1706" i="9"/>
  <c r="J1702" i="9"/>
  <c r="G1702" i="9"/>
  <c r="J1645" i="9"/>
  <c r="G1645" i="9"/>
  <c r="J1609" i="9"/>
  <c r="G1609" i="9"/>
  <c r="J1549" i="9"/>
  <c r="G1549" i="9"/>
  <c r="G547" i="9"/>
  <c r="J547" i="9"/>
  <c r="J506" i="9"/>
  <c r="G506" i="9"/>
  <c r="G2142" i="9"/>
  <c r="J2142" i="9"/>
  <c r="G1958" i="9"/>
  <c r="J1958" i="9"/>
  <c r="J1699" i="9"/>
  <c r="G1699" i="9"/>
  <c r="G409" i="9"/>
  <c r="J409" i="9"/>
  <c r="J312" i="9"/>
  <c r="G312" i="9"/>
  <c r="G3123" i="9"/>
  <c r="G2085" i="9"/>
  <c r="J2085" i="9"/>
  <c r="J2052" i="9"/>
  <c r="G2052" i="9"/>
  <c r="J1999" i="9"/>
  <c r="G1999" i="9"/>
  <c r="J1940" i="9"/>
  <c r="G1940" i="9"/>
  <c r="G1892" i="9"/>
  <c r="J1892" i="9"/>
  <c r="J1777" i="9"/>
  <c r="G1777" i="9"/>
  <c r="G1493" i="9"/>
  <c r="J1493" i="9"/>
  <c r="J1477" i="9"/>
  <c r="G1477" i="9"/>
  <c r="J1402" i="9"/>
  <c r="G1402" i="9"/>
  <c r="J1369" i="9"/>
  <c r="G1369" i="9"/>
  <c r="J3185" i="9"/>
  <c r="AO26" i="4" s="1"/>
  <c r="J2160" i="9"/>
  <c r="G2160" i="9"/>
  <c r="J2088" i="9"/>
  <c r="G2088" i="9"/>
  <c r="J2071" i="9"/>
  <c r="G2071" i="9"/>
  <c r="J1980" i="9"/>
  <c r="G1980" i="9"/>
  <c r="G1852" i="9"/>
  <c r="J1852" i="9"/>
  <c r="G1780" i="9"/>
  <c r="J1780" i="9"/>
  <c r="J1681" i="9"/>
  <c r="G1681" i="9"/>
  <c r="J1573" i="9"/>
  <c r="G1573" i="9"/>
  <c r="G1416" i="9"/>
  <c r="J1416" i="9"/>
  <c r="G1041" i="9"/>
  <c r="J1041" i="9"/>
  <c r="J713" i="9"/>
  <c r="G713" i="9"/>
  <c r="J679" i="9"/>
  <c r="G679" i="9"/>
  <c r="G509" i="9"/>
  <c r="AM250" i="4" s="1"/>
  <c r="J509" i="9"/>
  <c r="AO250" i="4" s="1"/>
  <c r="G3111" i="9"/>
  <c r="G2198" i="9"/>
  <c r="G2179" i="9"/>
  <c r="G2163" i="9"/>
  <c r="J2163" i="9"/>
  <c r="G2147" i="9"/>
  <c r="J2107" i="9"/>
  <c r="G2107" i="9"/>
  <c r="G2091" i="9"/>
  <c r="J2091" i="9"/>
  <c r="J1963" i="9"/>
  <c r="G1963" i="9"/>
  <c r="J1943" i="9"/>
  <c r="G1943" i="9"/>
  <c r="J1872" i="9"/>
  <c r="G1872" i="9"/>
  <c r="J1855" i="9"/>
  <c r="G1855" i="9"/>
  <c r="J1820" i="9"/>
  <c r="J1783" i="9"/>
  <c r="G1783" i="9"/>
  <c r="J1742" i="9"/>
  <c r="G1742" i="9"/>
  <c r="J1524" i="9"/>
  <c r="G1500" i="9"/>
  <c r="J1500" i="9"/>
  <c r="J1426" i="9"/>
  <c r="G1426" i="9"/>
  <c r="G1152" i="9"/>
  <c r="J1152" i="9"/>
  <c r="J1081" i="9"/>
  <c r="G1081" i="9"/>
  <c r="G2041" i="9"/>
  <c r="J2041" i="9"/>
  <c r="G2005" i="9"/>
  <c r="J2005" i="9"/>
  <c r="J1895" i="9"/>
  <c r="G1895" i="9"/>
  <c r="G1875" i="9"/>
  <c r="J1875" i="9"/>
  <c r="J1633" i="9"/>
  <c r="G1633" i="9"/>
  <c r="J1597" i="9"/>
  <c r="G1597" i="9"/>
  <c r="J951" i="9"/>
  <c r="G951" i="9"/>
  <c r="J850" i="9"/>
  <c r="G850" i="9"/>
  <c r="J741" i="9"/>
  <c r="G741" i="9"/>
  <c r="G3099" i="9"/>
  <c r="G2156" i="9"/>
  <c r="J2156" i="9"/>
  <c r="J1946" i="9"/>
  <c r="G1946" i="9"/>
  <c r="J1684" i="9"/>
  <c r="G1684" i="9"/>
  <c r="J1669" i="9"/>
  <c r="G1669" i="9"/>
  <c r="G1503" i="9"/>
  <c r="J1503" i="9"/>
  <c r="G1260" i="9"/>
  <c r="J1260" i="9"/>
  <c r="J1250" i="9"/>
  <c r="G1250" i="9"/>
  <c r="G1155" i="9"/>
  <c r="J1155" i="9"/>
  <c r="J1090" i="9"/>
  <c r="G1090" i="9"/>
  <c r="G2212" i="9"/>
  <c r="J2212" i="9"/>
  <c r="G2188" i="9"/>
  <c r="J2188" i="9"/>
  <c r="G2166" i="9"/>
  <c r="J2166" i="9"/>
  <c r="G2133" i="9"/>
  <c r="J2133" i="9"/>
  <c r="G2097" i="9"/>
  <c r="J2097" i="9"/>
  <c r="G2094" i="9"/>
  <c r="J2094" i="9"/>
  <c r="G2080" i="9"/>
  <c r="J2080" i="9"/>
  <c r="J2024" i="9"/>
  <c r="G2024" i="9"/>
  <c r="G1969" i="9"/>
  <c r="J1969" i="9"/>
  <c r="G1952" i="9"/>
  <c r="J1952" i="9"/>
  <c r="J1826" i="9"/>
  <c r="G1826" i="9"/>
  <c r="J1558" i="9"/>
  <c r="G1558" i="9"/>
  <c r="J1442" i="9"/>
  <c r="G1442" i="9"/>
  <c r="G1305" i="9"/>
  <c r="J1305" i="9"/>
  <c r="J1301" i="9"/>
  <c r="G1301" i="9"/>
  <c r="J2340" i="9"/>
  <c r="J2337" i="9"/>
  <c r="J2304" i="9"/>
  <c r="J2301" i="9"/>
  <c r="J2268" i="9"/>
  <c r="J2265" i="9"/>
  <c r="J2232" i="9"/>
  <c r="J2229" i="9"/>
  <c r="G2221" i="9"/>
  <c r="G2218" i="9"/>
  <c r="G2191" i="9"/>
  <c r="J2136" i="9"/>
  <c r="G2136" i="9"/>
  <c r="G2116" i="9"/>
  <c r="J2116" i="9"/>
  <c r="J2083" i="9"/>
  <c r="G2083" i="9"/>
  <c r="J2060" i="9"/>
  <c r="G2060" i="9"/>
  <c r="J1932" i="9"/>
  <c r="G1932" i="9"/>
  <c r="G1878" i="9"/>
  <c r="J1878" i="9"/>
  <c r="G1832" i="9"/>
  <c r="J1832" i="9"/>
  <c r="J1718" i="9"/>
  <c r="G1718" i="9"/>
  <c r="J1714" i="9"/>
  <c r="G1714" i="9"/>
  <c r="J1690" i="9"/>
  <c r="G1690" i="9"/>
  <c r="J1527" i="9"/>
  <c r="G1527" i="9"/>
  <c r="J1445" i="9"/>
  <c r="G1445" i="9"/>
  <c r="J3104" i="9"/>
  <c r="J2382" i="9"/>
  <c r="AO447" i="4" s="1"/>
  <c r="J2370" i="9"/>
  <c r="J2359" i="9"/>
  <c r="J2348" i="9"/>
  <c r="J2334" i="9"/>
  <c r="J2323" i="9"/>
  <c r="J2312" i="9"/>
  <c r="AO444" i="4" s="1"/>
  <c r="J2298" i="9"/>
  <c r="J2287" i="9"/>
  <c r="J2276" i="9"/>
  <c r="J2262" i="9"/>
  <c r="J2251" i="9"/>
  <c r="J2240" i="9"/>
  <c r="J2226" i="9"/>
  <c r="J2211" i="9"/>
  <c r="J2155" i="9"/>
  <c r="G2155" i="9"/>
  <c r="G2139" i="9"/>
  <c r="J2139" i="9"/>
  <c r="G2030" i="9"/>
  <c r="J2030" i="9"/>
  <c r="J1988" i="9"/>
  <c r="G1988" i="9"/>
  <c r="G1838" i="9"/>
  <c r="J1838" i="9"/>
  <c r="G1721" i="9"/>
  <c r="J1721" i="9"/>
  <c r="J1657" i="9"/>
  <c r="G1657" i="9"/>
  <c r="J1621" i="9"/>
  <c r="G1621" i="9"/>
  <c r="J3101" i="9"/>
  <c r="J2193" i="9"/>
  <c r="J2184" i="9"/>
  <c r="G2184" i="9"/>
  <c r="G2181" i="9"/>
  <c r="J2181" i="9"/>
  <c r="G2132" i="9"/>
  <c r="J2132" i="9"/>
  <c r="G2119" i="9"/>
  <c r="J2076" i="9"/>
  <c r="G2076" i="9"/>
  <c r="G1994" i="9"/>
  <c r="J1994" i="9"/>
  <c r="J1955" i="9"/>
  <c r="G1955" i="9"/>
  <c r="J1747" i="9"/>
  <c r="G1747" i="9"/>
  <c r="J1585" i="9"/>
  <c r="G1585" i="9"/>
  <c r="G1564" i="9"/>
  <c r="J1564" i="9"/>
  <c r="J1533" i="9"/>
  <c r="G1509" i="9"/>
  <c r="J1509" i="9"/>
  <c r="J1505" i="9"/>
  <c r="G1505" i="9"/>
  <c r="G1452" i="9"/>
  <c r="J1452" i="9"/>
  <c r="G1325" i="9"/>
  <c r="J1325" i="9"/>
  <c r="G2379" i="9"/>
  <c r="G2345" i="9"/>
  <c r="G2309" i="9"/>
  <c r="G2273" i="9"/>
  <c r="G2237" i="9"/>
  <c r="G2208" i="9"/>
  <c r="G2196" i="9"/>
  <c r="J2190" i="9"/>
  <c r="G2171" i="9"/>
  <c r="J2171" i="9"/>
  <c r="G2099" i="9"/>
  <c r="G2066" i="9"/>
  <c r="J2066" i="9"/>
  <c r="J2032" i="9"/>
  <c r="J1840" i="9"/>
  <c r="J2054" i="9"/>
  <c r="J2018" i="9"/>
  <c r="J1982" i="9"/>
  <c r="J1934" i="9"/>
  <c r="J1928" i="9"/>
  <c r="J1897" i="9"/>
  <c r="J1814" i="9"/>
  <c r="J1744" i="9"/>
  <c r="J1708" i="9"/>
  <c r="J1551" i="9"/>
  <c r="J1465" i="9"/>
  <c r="G1465" i="9"/>
  <c r="J1345" i="9"/>
  <c r="G1345" i="9"/>
  <c r="J1318" i="9"/>
  <c r="G1318" i="9"/>
  <c r="J1274" i="9"/>
  <c r="G1274" i="9"/>
  <c r="G1263" i="9"/>
  <c r="J1263" i="9"/>
  <c r="J1179" i="9"/>
  <c r="G1179" i="9"/>
  <c r="J910" i="9"/>
  <c r="G910" i="9"/>
  <c r="G799" i="9"/>
  <c r="J799" i="9"/>
  <c r="G649" i="9"/>
  <c r="J649" i="9"/>
  <c r="J540" i="9"/>
  <c r="G540" i="9"/>
  <c r="J468" i="9"/>
  <c r="G468" i="9"/>
  <c r="J445" i="9"/>
  <c r="G445" i="9"/>
  <c r="J384" i="9"/>
  <c r="G384" i="9"/>
  <c r="G315" i="9"/>
  <c r="J315" i="9"/>
  <c r="J222" i="9"/>
  <c r="G222" i="9"/>
  <c r="J2118" i="9"/>
  <c r="J2115" i="9"/>
  <c r="J2084" i="9"/>
  <c r="J2073" i="9"/>
  <c r="J2062" i="9"/>
  <c r="J2048" i="9"/>
  <c r="G2040" i="9"/>
  <c r="J2037" i="9"/>
  <c r="J2026" i="9"/>
  <c r="J2012" i="9"/>
  <c r="G2004" i="9"/>
  <c r="J1976" i="9"/>
  <c r="G1968" i="9"/>
  <c r="G1951" i="9"/>
  <c r="G1931" i="9"/>
  <c r="J1922" i="9"/>
  <c r="J1916" i="9"/>
  <c r="J1902" i="9"/>
  <c r="J1899" i="9"/>
  <c r="G1891" i="9"/>
  <c r="J1868" i="9"/>
  <c r="G1831" i="9"/>
  <c r="J1802" i="9"/>
  <c r="J1761" i="9"/>
  <c r="J1749" i="9"/>
  <c r="G1741" i="9"/>
  <c r="G1726" i="9"/>
  <c r="G1717" i="9"/>
  <c r="G1705" i="9"/>
  <c r="J1677" i="9"/>
  <c r="J1671" i="9"/>
  <c r="J1665" i="9"/>
  <c r="J1659" i="9"/>
  <c r="J1653" i="9"/>
  <c r="J1647" i="9"/>
  <c r="J1641" i="9"/>
  <c r="J1635" i="9"/>
  <c r="J1629" i="9"/>
  <c r="J1623" i="9"/>
  <c r="J1617" i="9"/>
  <c r="J1611" i="9"/>
  <c r="J1605" i="9"/>
  <c r="J1599" i="9"/>
  <c r="J1593" i="9"/>
  <c r="J1587" i="9"/>
  <c r="J1581" i="9"/>
  <c r="J1575" i="9"/>
  <c r="J1569" i="9"/>
  <c r="J1560" i="9"/>
  <c r="J1553" i="9"/>
  <c r="G1502" i="9"/>
  <c r="J1486" i="9"/>
  <c r="G1486" i="9"/>
  <c r="J1467" i="9"/>
  <c r="J1096" i="9"/>
  <c r="G1096" i="9"/>
  <c r="J856" i="9"/>
  <c r="G856" i="9"/>
  <c r="J802" i="9"/>
  <c r="G802" i="9"/>
  <c r="J617" i="9"/>
  <c r="G617" i="9"/>
  <c r="G550" i="9"/>
  <c r="J550" i="9"/>
  <c r="J387" i="9"/>
  <c r="G387" i="9"/>
  <c r="G1464" i="9"/>
  <c r="J1464" i="9"/>
  <c r="J1066" i="9"/>
  <c r="G1066" i="9"/>
  <c r="G1001" i="9"/>
  <c r="J1001" i="9"/>
  <c r="J998" i="9"/>
  <c r="G998" i="9"/>
  <c r="G658" i="9"/>
  <c r="J658" i="9"/>
  <c r="J623" i="9"/>
  <c r="G580" i="9"/>
  <c r="J580" i="9"/>
  <c r="G484" i="9"/>
  <c r="J484" i="9"/>
  <c r="J362" i="9"/>
  <c r="G362" i="9"/>
  <c r="G263" i="9"/>
  <c r="J263" i="9"/>
  <c r="J2157" i="9"/>
  <c r="J2140" i="9"/>
  <c r="J2126" i="9"/>
  <c r="J2123" i="9"/>
  <c r="G2112" i="9"/>
  <c r="J2109" i="9"/>
  <c r="J2092" i="9"/>
  <c r="J2078" i="9"/>
  <c r="G2059" i="9"/>
  <c r="J2042" i="9"/>
  <c r="G2023" i="9"/>
  <c r="J2006" i="9"/>
  <c r="G1987" i="9"/>
  <c r="J1970" i="9"/>
  <c r="J1953" i="9"/>
  <c r="G1939" i="9"/>
  <c r="G1919" i="9"/>
  <c r="J1910" i="9"/>
  <c r="J1893" i="9"/>
  <c r="J1876" i="9"/>
  <c r="G1871" i="9"/>
  <c r="J1862" i="9"/>
  <c r="G1819" i="9"/>
  <c r="J1790" i="9"/>
  <c r="J1767" i="9"/>
  <c r="J1764" i="9"/>
  <c r="G1746" i="9"/>
  <c r="J1692" i="9"/>
  <c r="G1683" i="9"/>
  <c r="J1673" i="9"/>
  <c r="J1661" i="9"/>
  <c r="G1526" i="9"/>
  <c r="J1485" i="9"/>
  <c r="G1425" i="9"/>
  <c r="J1425" i="9"/>
  <c r="J1378" i="9"/>
  <c r="G1378" i="9"/>
  <c r="G1324" i="9"/>
  <c r="J1324" i="9"/>
  <c r="J1320" i="9"/>
  <c r="J1185" i="9"/>
  <c r="J744" i="9"/>
  <c r="G744" i="9"/>
  <c r="G266" i="9"/>
  <c r="J266" i="9"/>
  <c r="J1384" i="9"/>
  <c r="G1384" i="9"/>
  <c r="J1358" i="9"/>
  <c r="G1358" i="9"/>
  <c r="G1347" i="9"/>
  <c r="J1347" i="9"/>
  <c r="G1269" i="9"/>
  <c r="J1269" i="9"/>
  <c r="G1241" i="9"/>
  <c r="J1241" i="9"/>
  <c r="J1225" i="9"/>
  <c r="G1225" i="9"/>
  <c r="J1201" i="9"/>
  <c r="G1201" i="9"/>
  <c r="G1161" i="9"/>
  <c r="J1161" i="9"/>
  <c r="J1157" i="9"/>
  <c r="G1157" i="9"/>
  <c r="J1106" i="9"/>
  <c r="G1106" i="9"/>
  <c r="J1035" i="9"/>
  <c r="G1035" i="9"/>
  <c r="J866" i="9"/>
  <c r="G866" i="9"/>
  <c r="G633" i="9"/>
  <c r="J633" i="9"/>
  <c r="J626" i="9"/>
  <c r="G626" i="9"/>
  <c r="J553" i="9"/>
  <c r="G553" i="9"/>
  <c r="J525" i="9"/>
  <c r="G525" i="9"/>
  <c r="J515" i="9"/>
  <c r="G515" i="9"/>
  <c r="G393" i="9"/>
  <c r="J393" i="9"/>
  <c r="J2134" i="9"/>
  <c r="J2086" i="9"/>
  <c r="J2072" i="9"/>
  <c r="G2064" i="9"/>
  <c r="J2061" i="9"/>
  <c r="AO221" i="4" s="1"/>
  <c r="J2050" i="9"/>
  <c r="J2036" i="9"/>
  <c r="G2028" i="9"/>
  <c r="J2000" i="9"/>
  <c r="G1992" i="9"/>
  <c r="J1964" i="9"/>
  <c r="G1956" i="9"/>
  <c r="G1927" i="9"/>
  <c r="G1896" i="9"/>
  <c r="J1873" i="9"/>
  <c r="J1850" i="9"/>
  <c r="G1807" i="9"/>
  <c r="J1778" i="9"/>
  <c r="J1772" i="9"/>
  <c r="J1769" i="9"/>
  <c r="J1757" i="9"/>
  <c r="G1707" i="9"/>
  <c r="J1697" i="9"/>
  <c r="J1540" i="9"/>
  <c r="J1354" i="9"/>
  <c r="G1354" i="9"/>
  <c r="G1296" i="9"/>
  <c r="J1296" i="9"/>
  <c r="G1133" i="9"/>
  <c r="J1133" i="9"/>
  <c r="J1130" i="9"/>
  <c r="G1130" i="9"/>
  <c r="G1072" i="9"/>
  <c r="J1072" i="9"/>
  <c r="G939" i="9"/>
  <c r="J939" i="9"/>
  <c r="G753" i="9"/>
  <c r="J753" i="9"/>
  <c r="J661" i="9"/>
  <c r="G661" i="9"/>
  <c r="G556" i="9"/>
  <c r="J556" i="9"/>
  <c r="G426" i="9"/>
  <c r="J426" i="9"/>
  <c r="J396" i="9"/>
  <c r="G396" i="9"/>
  <c r="G330" i="9"/>
  <c r="J330" i="9"/>
  <c r="J327" i="9"/>
  <c r="G327" i="9"/>
  <c r="J299" i="9"/>
  <c r="G299" i="9"/>
  <c r="J2044" i="9"/>
  <c r="J2008" i="9"/>
  <c r="J1972" i="9"/>
  <c r="J1921" i="9"/>
  <c r="J1912" i="9"/>
  <c r="J1881" i="9"/>
  <c r="J1864" i="9"/>
  <c r="J1844" i="9"/>
  <c r="J1821" i="9"/>
  <c r="J1792" i="9"/>
  <c r="G1562" i="9"/>
  <c r="G1522" i="9"/>
  <c r="G1513" i="9"/>
  <c r="J1440" i="9"/>
  <c r="G1414" i="9"/>
  <c r="G1404" i="9"/>
  <c r="J1404" i="9"/>
  <c r="J1394" i="9"/>
  <c r="G1394" i="9"/>
  <c r="J1360" i="9"/>
  <c r="J1323" i="9"/>
  <c r="G1323" i="9"/>
  <c r="J1234" i="9"/>
  <c r="G1234" i="9"/>
  <c r="J898" i="9"/>
  <c r="G898" i="9"/>
  <c r="J838" i="9"/>
  <c r="G838" i="9"/>
  <c r="G629" i="9"/>
  <c r="J629" i="9"/>
  <c r="G2047" i="9"/>
  <c r="G2011" i="9"/>
  <c r="G1975" i="9"/>
  <c r="G1944" i="9"/>
  <c r="J1929" i="9"/>
  <c r="G1915" i="9"/>
  <c r="G1867" i="9"/>
  <c r="G1795" i="9"/>
  <c r="J1736" i="9"/>
  <c r="G1682" i="9"/>
  <c r="G1670" i="9"/>
  <c r="G1658" i="9"/>
  <c r="G1646" i="9"/>
  <c r="G1634" i="9"/>
  <c r="G1622" i="9"/>
  <c r="G1610" i="9"/>
  <c r="G1598" i="9"/>
  <c r="G1586" i="9"/>
  <c r="G1574" i="9"/>
  <c r="G1534" i="9"/>
  <c r="G1525" i="9"/>
  <c r="J1497" i="9"/>
  <c r="G1466" i="9"/>
  <c r="J1443" i="9"/>
  <c r="J1353" i="9"/>
  <c r="G1336" i="9"/>
  <c r="G1330" i="9"/>
  <c r="J1240" i="9"/>
  <c r="G1240" i="9"/>
  <c r="G1017" i="9"/>
  <c r="J1017" i="9"/>
  <c r="J1013" i="9"/>
  <c r="G1013" i="9"/>
  <c r="J904" i="9"/>
  <c r="G904" i="9"/>
  <c r="J534" i="9"/>
  <c r="G534" i="9"/>
  <c r="J986" i="9"/>
  <c r="G986" i="9"/>
  <c r="G830" i="9"/>
  <c r="J830" i="9"/>
  <c r="J720" i="9"/>
  <c r="G720" i="9"/>
  <c r="J592" i="9"/>
  <c r="G592" i="9"/>
  <c r="G503" i="9"/>
  <c r="J503" i="9"/>
  <c r="J499" i="9"/>
  <c r="G499" i="9"/>
  <c r="J432" i="9"/>
  <c r="G432" i="9"/>
  <c r="J2074" i="9"/>
  <c r="J2049" i="9"/>
  <c r="J2038" i="9"/>
  <c r="J2013" i="9"/>
  <c r="J2002" i="9"/>
  <c r="J1977" i="9"/>
  <c r="J1966" i="9"/>
  <c r="J1917" i="9"/>
  <c r="J1900" i="9"/>
  <c r="J1869" i="9"/>
  <c r="J1774" i="9"/>
  <c r="J1521" i="9"/>
  <c r="J1512" i="9"/>
  <c r="J1453" i="9"/>
  <c r="G1453" i="9"/>
  <c r="J1449" i="9"/>
  <c r="J1393" i="9"/>
  <c r="G1393" i="9"/>
  <c r="J1309" i="9"/>
  <c r="G1309" i="9"/>
  <c r="J1277" i="9"/>
  <c r="J1210" i="9"/>
  <c r="G1210" i="9"/>
  <c r="J1176" i="9"/>
  <c r="J1057" i="9"/>
  <c r="G1057" i="9"/>
  <c r="J982" i="9"/>
  <c r="G982" i="9"/>
  <c r="G945" i="9"/>
  <c r="J945" i="9"/>
  <c r="J941" i="9"/>
  <c r="G941" i="9"/>
  <c r="G729" i="9"/>
  <c r="J729" i="9"/>
  <c r="J642" i="9"/>
  <c r="J639" i="9"/>
  <c r="G639" i="9"/>
  <c r="J465" i="9"/>
  <c r="G349" i="9"/>
  <c r="J349" i="9"/>
  <c r="J1264" i="9"/>
  <c r="J1203" i="9"/>
  <c r="J1181" i="9"/>
  <c r="J1120" i="9"/>
  <c r="J1059" i="9"/>
  <c r="J1037" i="9"/>
  <c r="J973" i="9"/>
  <c r="G973" i="9"/>
  <c r="J963" i="9"/>
  <c r="G762" i="9"/>
  <c r="J762" i="9"/>
  <c r="G701" i="9"/>
  <c r="J701" i="9"/>
  <c r="J651" i="9"/>
  <c r="J601" i="9"/>
  <c r="J595" i="9"/>
  <c r="G586" i="9"/>
  <c r="J586" i="9"/>
  <c r="J567" i="9"/>
  <c r="J487" i="9"/>
  <c r="G487" i="9"/>
  <c r="G474" i="9"/>
  <c r="J474" i="9"/>
  <c r="J471" i="9"/>
  <c r="J462" i="9"/>
  <c r="J453" i="9"/>
  <c r="J447" i="9"/>
  <c r="G402" i="9"/>
  <c r="J402" i="9"/>
  <c r="J323" i="9"/>
  <c r="J1371" i="9"/>
  <c r="J1365" i="9"/>
  <c r="J1356" i="9"/>
  <c r="J1349" i="9"/>
  <c r="G1298" i="9"/>
  <c r="J1288" i="9"/>
  <c r="G1258" i="9"/>
  <c r="G1249" i="9"/>
  <c r="J1221" i="9"/>
  <c r="J1212" i="9"/>
  <c r="G1154" i="9"/>
  <c r="G1114" i="9"/>
  <c r="G1105" i="9"/>
  <c r="J1077" i="9"/>
  <c r="J1068" i="9"/>
  <c r="G985" i="9"/>
  <c r="J972" i="9"/>
  <c r="G938" i="9"/>
  <c r="J893" i="9"/>
  <c r="J840" i="9"/>
  <c r="G837" i="9"/>
  <c r="J837" i="9"/>
  <c r="J813" i="9"/>
  <c r="G801" i="9"/>
  <c r="J801" i="9"/>
  <c r="G740" i="9"/>
  <c r="J694" i="9"/>
  <c r="G691" i="9"/>
  <c r="J691" i="9"/>
  <c r="J681" i="9"/>
  <c r="G648" i="9"/>
  <c r="G616" i="9"/>
  <c r="G582" i="9"/>
  <c r="J561" i="9"/>
  <c r="G549" i="9"/>
  <c r="G546" i="9"/>
  <c r="AM220" i="4" s="1"/>
  <c r="J546" i="9"/>
  <c r="AO220" i="4" s="1"/>
  <c r="J536" i="9"/>
  <c r="G524" i="9"/>
  <c r="J428" i="9"/>
  <c r="G428" i="9"/>
  <c r="G425" i="9"/>
  <c r="J422" i="9"/>
  <c r="J389" i="9"/>
  <c r="J380" i="9"/>
  <c r="J374" i="9"/>
  <c r="G371" i="9"/>
  <c r="J354" i="9"/>
  <c r="G348" i="9"/>
  <c r="G282" i="9"/>
  <c r="G246" i="9"/>
  <c r="J242" i="9"/>
  <c r="G810" i="9"/>
  <c r="J810" i="9"/>
  <c r="J722" i="9"/>
  <c r="G722" i="9"/>
  <c r="G700" i="9"/>
  <c r="J700" i="9"/>
  <c r="G619" i="9"/>
  <c r="J619" i="9"/>
  <c r="J558" i="9"/>
  <c r="G558" i="9"/>
  <c r="J486" i="9"/>
  <c r="G486" i="9"/>
  <c r="G364" i="9"/>
  <c r="J364" i="9"/>
  <c r="G1322" i="9"/>
  <c r="G1282" i="9"/>
  <c r="J865" i="9"/>
  <c r="G865" i="9"/>
  <c r="J644" i="9"/>
  <c r="G644" i="9"/>
  <c r="G638" i="9"/>
  <c r="J638" i="9"/>
  <c r="G628" i="9"/>
  <c r="J628" i="9"/>
  <c r="G498" i="9"/>
  <c r="J498" i="9"/>
  <c r="G404" i="9"/>
  <c r="G386" i="9"/>
  <c r="J344" i="9"/>
  <c r="G203" i="9"/>
  <c r="J1180" i="9"/>
  <c r="J1119" i="9"/>
  <c r="J1097" i="9"/>
  <c r="J1036" i="9"/>
  <c r="J937" i="9"/>
  <c r="J751" i="9"/>
  <c r="G706" i="9"/>
  <c r="J706" i="9"/>
  <c r="J699" i="9"/>
  <c r="J581" i="9"/>
  <c r="J572" i="9"/>
  <c r="G572" i="9"/>
  <c r="J461" i="9"/>
  <c r="G407" i="9"/>
  <c r="J407" i="9"/>
  <c r="J1125" i="9"/>
  <c r="J1116" i="9"/>
  <c r="G1018" i="9"/>
  <c r="J993" i="9"/>
  <c r="G962" i="9"/>
  <c r="G934" i="9"/>
  <c r="J921" i="9"/>
  <c r="AO35" i="4" s="1"/>
  <c r="J874" i="9"/>
  <c r="G874" i="9"/>
  <c r="J864" i="9"/>
  <c r="G815" i="9"/>
  <c r="G809" i="9"/>
  <c r="G780" i="9"/>
  <c r="J680" i="9"/>
  <c r="G634" i="9"/>
  <c r="J634" i="9"/>
  <c r="J575" i="9"/>
  <c r="J560" i="9"/>
  <c r="G548" i="9"/>
  <c r="J510" i="9"/>
  <c r="G510" i="9"/>
  <c r="G507" i="9"/>
  <c r="G504" i="9"/>
  <c r="J494" i="9"/>
  <c r="J421" i="9"/>
  <c r="J418" i="9"/>
  <c r="G370" i="9"/>
  <c r="J370" i="9"/>
  <c r="J350" i="9"/>
  <c r="J287" i="9"/>
  <c r="G287" i="9"/>
  <c r="G227" i="9"/>
  <c r="J227" i="9"/>
  <c r="G206" i="9"/>
  <c r="J206" i="9"/>
  <c r="J1281" i="9"/>
  <c r="AO131" i="4" s="1"/>
  <c r="J1272" i="9"/>
  <c r="G1214" i="9"/>
  <c r="G1174" i="9"/>
  <c r="G1165" i="9"/>
  <c r="J1137" i="9"/>
  <c r="J1128" i="9"/>
  <c r="G1070" i="9"/>
  <c r="G1030" i="9"/>
  <c r="G1021" i="9"/>
  <c r="J1005" i="9"/>
  <c r="J996" i="9"/>
  <c r="G946" i="9"/>
  <c r="G877" i="9"/>
  <c r="G842" i="9"/>
  <c r="J828" i="9"/>
  <c r="G828" i="9"/>
  <c r="J812" i="9"/>
  <c r="G812" i="9"/>
  <c r="J783" i="9"/>
  <c r="G693" i="9"/>
  <c r="J662" i="9"/>
  <c r="G659" i="9"/>
  <c r="G637" i="9"/>
  <c r="J608" i="9"/>
  <c r="G578" i="9"/>
  <c r="G554" i="9"/>
  <c r="G551" i="9"/>
  <c r="J551" i="9"/>
  <c r="G497" i="9"/>
  <c r="J488" i="9"/>
  <c r="G482" i="9"/>
  <c r="G458" i="9"/>
  <c r="J433" i="9"/>
  <c r="J412" i="9"/>
  <c r="J406" i="9"/>
  <c r="J403" i="9"/>
  <c r="G376" i="9"/>
  <c r="AM54" i="4" s="1"/>
  <c r="G373" i="9"/>
  <c r="J366" i="9"/>
  <c r="G366" i="9"/>
  <c r="G356" i="9"/>
  <c r="G353" i="9"/>
  <c r="J337" i="9"/>
  <c r="G303" i="9"/>
  <c r="J261" i="9"/>
  <c r="G261" i="9"/>
  <c r="G258" i="9"/>
  <c r="J500" i="9"/>
  <c r="G500" i="9"/>
  <c r="G436" i="9"/>
  <c r="J436" i="9"/>
  <c r="G340" i="9"/>
  <c r="J340" i="9"/>
  <c r="G309" i="9"/>
  <c r="J309" i="9"/>
  <c r="G924" i="9"/>
  <c r="J924" i="9"/>
  <c r="G763" i="9"/>
  <c r="J763" i="9"/>
  <c r="G475" i="9"/>
  <c r="J475" i="9"/>
  <c r="G442" i="9"/>
  <c r="J442" i="9"/>
  <c r="J234" i="9"/>
  <c r="G234" i="9"/>
  <c r="G230" i="9"/>
  <c r="J230" i="9"/>
  <c r="J1317" i="9"/>
  <c r="J1308" i="9"/>
  <c r="J1173" i="9"/>
  <c r="J1164" i="9"/>
  <c r="AO78" i="4" s="1"/>
  <c r="J1029" i="9"/>
  <c r="J1020" i="9"/>
  <c r="J936" i="9"/>
  <c r="G933" i="9"/>
  <c r="J933" i="9"/>
  <c r="J876" i="9"/>
  <c r="G766" i="9"/>
  <c r="J766" i="9"/>
  <c r="J695" i="9"/>
  <c r="G652" i="9"/>
  <c r="J652" i="9"/>
  <c r="J577" i="9"/>
  <c r="J562" i="9"/>
  <c r="J537" i="9"/>
  <c r="G478" i="9"/>
  <c r="J478" i="9"/>
  <c r="J390" i="9"/>
  <c r="J355" i="9"/>
  <c r="G346" i="9"/>
  <c r="J346" i="9"/>
  <c r="J302" i="9"/>
  <c r="G225" i="9"/>
  <c r="G210" i="9"/>
  <c r="G183" i="9"/>
  <c r="J162" i="9"/>
  <c r="G157" i="9"/>
  <c r="AM314" i="4" s="1"/>
  <c r="G136" i="9"/>
  <c r="G107" i="9"/>
  <c r="G98" i="9"/>
  <c r="AM430" i="4" s="1"/>
  <c r="G75" i="9"/>
  <c r="G61" i="9"/>
  <c r="G44" i="9"/>
  <c r="G41" i="9"/>
  <c r="J21" i="9"/>
  <c r="J185" i="9"/>
  <c r="G171" i="9"/>
  <c r="J159" i="9"/>
  <c r="G154" i="9"/>
  <c r="J150" i="9"/>
  <c r="G145" i="9"/>
  <c r="J130" i="9"/>
  <c r="G124" i="9"/>
  <c r="J121" i="9"/>
  <c r="AO228" i="4" s="1"/>
  <c r="G95" i="9"/>
  <c r="G92" i="9"/>
  <c r="G89" i="9"/>
  <c r="J83" i="9"/>
  <c r="AO425" i="4" s="1"/>
  <c r="J77" i="9"/>
  <c r="G58" i="9"/>
  <c r="AM432" i="4" s="1"/>
  <c r="G55" i="9"/>
  <c r="G194" i="9"/>
  <c r="G100" i="9"/>
  <c r="G80" i="9"/>
  <c r="G32" i="9"/>
  <c r="G26" i="9"/>
  <c r="J238" i="9"/>
  <c r="J229" i="9"/>
  <c r="J226" i="9"/>
  <c r="G211" i="9"/>
  <c r="G208" i="9"/>
  <c r="G199" i="9"/>
  <c r="J190" i="9"/>
  <c r="G184" i="9"/>
  <c r="J181" i="9"/>
  <c r="G158" i="9"/>
  <c r="J143" i="9"/>
  <c r="J125" i="9"/>
  <c r="J90" i="9"/>
  <c r="G76" i="9"/>
  <c r="J73" i="9"/>
  <c r="G62" i="9"/>
  <c r="AM416" i="4" s="1"/>
  <c r="J53" i="9"/>
  <c r="J39" i="9"/>
  <c r="G31" i="9"/>
  <c r="J22" i="9"/>
  <c r="J298" i="9"/>
  <c r="J195" i="9"/>
  <c r="J186" i="9"/>
  <c r="J166" i="9"/>
  <c r="G134" i="9"/>
  <c r="J119" i="9"/>
  <c r="AO233" i="4" s="1"/>
  <c r="J101" i="9"/>
  <c r="J78" i="9"/>
  <c r="G67" i="9"/>
  <c r="G56" i="9"/>
  <c r="J47" i="9"/>
  <c r="J27" i="9"/>
  <c r="G19" i="9"/>
  <c r="J10" i="9"/>
  <c r="J237" i="9"/>
  <c r="J198" i="9"/>
  <c r="J174" i="9"/>
  <c r="J33" i="9"/>
  <c r="J273" i="9"/>
  <c r="J201" i="9"/>
  <c r="AO284" i="4" s="1"/>
  <c r="G148" i="9"/>
  <c r="G110" i="9"/>
  <c r="N6" i="33"/>
  <c r="N5" i="33"/>
  <c r="N8" i="33"/>
  <c r="N7" i="33"/>
  <c r="J1724" i="9"/>
  <c r="G1724" i="9"/>
  <c r="J1520" i="9"/>
  <c r="G1520" i="9"/>
  <c r="J1352" i="9"/>
  <c r="G1352" i="9"/>
  <c r="J1208" i="9"/>
  <c r="G1208" i="9"/>
  <c r="J1064" i="9"/>
  <c r="G1064" i="9"/>
  <c r="J908" i="9"/>
  <c r="G908" i="9"/>
  <c r="J3209" i="9"/>
  <c r="J3207" i="9"/>
  <c r="J3205" i="9"/>
  <c r="J3203" i="9"/>
  <c r="J3201" i="9"/>
  <c r="AO289" i="4" s="1"/>
  <c r="J3199" i="9"/>
  <c r="J3197" i="9"/>
  <c r="J3195" i="9"/>
  <c r="AO45" i="4" s="1"/>
  <c r="J3193" i="9"/>
  <c r="AO37" i="4" s="1"/>
  <c r="J3191" i="9"/>
  <c r="AO34" i="4" s="1"/>
  <c r="J3189" i="9"/>
  <c r="J3187" i="9"/>
  <c r="J1532" i="9"/>
  <c r="G1532" i="9"/>
  <c r="J1364" i="9"/>
  <c r="G1364" i="9"/>
  <c r="J1220" i="9"/>
  <c r="G1220" i="9"/>
  <c r="J1076" i="9"/>
  <c r="G1076" i="9"/>
  <c r="J920" i="9"/>
  <c r="G920" i="9"/>
  <c r="G818" i="9"/>
  <c r="J818" i="9"/>
  <c r="G794" i="9"/>
  <c r="J794" i="9"/>
  <c r="J2371" i="9"/>
  <c r="AO308" i="4" s="1"/>
  <c r="J1712" i="9"/>
  <c r="G1712" i="9"/>
  <c r="J1544" i="9"/>
  <c r="G1544" i="9"/>
  <c r="J1376" i="9"/>
  <c r="G1376" i="9"/>
  <c r="J1232" i="9"/>
  <c r="G1232" i="9"/>
  <c r="J1088" i="9"/>
  <c r="G1088" i="9"/>
  <c r="J944" i="9"/>
  <c r="G944" i="9"/>
  <c r="J932" i="9"/>
  <c r="G932" i="9"/>
  <c r="G610" i="9"/>
  <c r="J610" i="9"/>
  <c r="G583" i="9"/>
  <c r="J583" i="9"/>
  <c r="G460" i="9"/>
  <c r="J460" i="9"/>
  <c r="G439" i="9"/>
  <c r="J439" i="9"/>
  <c r="G215" i="9"/>
  <c r="J215" i="9"/>
  <c r="G1762" i="9"/>
  <c r="J1748" i="9"/>
  <c r="J1556" i="9"/>
  <c r="AO94" i="4" s="1"/>
  <c r="G1556" i="9"/>
  <c r="AM94" i="4" s="1"/>
  <c r="J1388" i="9"/>
  <c r="G1388" i="9"/>
  <c r="J1244" i="9"/>
  <c r="G1244" i="9"/>
  <c r="J1100" i="9"/>
  <c r="G1100" i="9"/>
  <c r="J956" i="9"/>
  <c r="G956" i="9"/>
  <c r="J797" i="9"/>
  <c r="G797" i="9"/>
  <c r="G1751" i="9"/>
  <c r="J1751" i="9"/>
  <c r="J1700" i="9"/>
  <c r="G1700" i="9"/>
  <c r="J1568" i="9"/>
  <c r="G1568" i="9"/>
  <c r="J1400" i="9"/>
  <c r="G1400" i="9"/>
  <c r="J1256" i="9"/>
  <c r="G1256" i="9"/>
  <c r="J1112" i="9"/>
  <c r="G1112" i="9"/>
  <c r="J968" i="9"/>
  <c r="G968" i="9"/>
  <c r="J3120" i="9"/>
  <c r="J3108" i="9"/>
  <c r="J2380" i="9"/>
  <c r="AO69" i="4" s="1"/>
  <c r="J2363" i="9"/>
  <c r="J2351" i="9"/>
  <c r="J2339" i="9"/>
  <c r="J2327" i="9"/>
  <c r="J2315" i="9"/>
  <c r="J2303" i="9"/>
  <c r="J2291" i="9"/>
  <c r="J2279" i="9"/>
  <c r="J2267" i="9"/>
  <c r="J2255" i="9"/>
  <c r="J2243" i="9"/>
  <c r="J2231" i="9"/>
  <c r="J2219" i="9"/>
  <c r="J2209" i="9"/>
  <c r="J2197" i="9"/>
  <c r="J2185" i="9"/>
  <c r="J2173" i="9"/>
  <c r="J2161" i="9"/>
  <c r="J2149" i="9"/>
  <c r="J2137" i="9"/>
  <c r="J2125" i="9"/>
  <c r="J2113" i="9"/>
  <c r="J2101" i="9"/>
  <c r="AO152" i="4" s="1"/>
  <c r="J2089" i="9"/>
  <c r="J1688" i="9"/>
  <c r="G1688" i="9"/>
  <c r="J1676" i="9"/>
  <c r="G1676" i="9"/>
  <c r="J1664" i="9"/>
  <c r="G1664" i="9"/>
  <c r="J1652" i="9"/>
  <c r="G1652" i="9"/>
  <c r="J1640" i="9"/>
  <c r="G1640" i="9"/>
  <c r="J1628" i="9"/>
  <c r="G1628" i="9"/>
  <c r="J1616" i="9"/>
  <c r="G1616" i="9"/>
  <c r="J1604" i="9"/>
  <c r="G1604" i="9"/>
  <c r="J1592" i="9"/>
  <c r="G1592" i="9"/>
  <c r="J1580" i="9"/>
  <c r="G1580" i="9"/>
  <c r="J1412" i="9"/>
  <c r="G1412" i="9"/>
  <c r="J1268" i="9"/>
  <c r="G1268" i="9"/>
  <c r="J1124" i="9"/>
  <c r="G1124" i="9"/>
  <c r="J980" i="9"/>
  <c r="G980" i="9"/>
  <c r="J1424" i="9"/>
  <c r="G1424" i="9"/>
  <c r="J1280" i="9"/>
  <c r="G1280" i="9"/>
  <c r="J1136" i="9"/>
  <c r="G1136" i="9"/>
  <c r="J992" i="9"/>
  <c r="G992" i="9"/>
  <c r="J836" i="9"/>
  <c r="G836" i="9"/>
  <c r="J826" i="9"/>
  <c r="G826" i="9"/>
  <c r="G645" i="9"/>
  <c r="J645" i="9"/>
  <c r="J3208" i="9"/>
  <c r="J3206" i="9"/>
  <c r="J3204" i="9"/>
  <c r="J3202" i="9"/>
  <c r="AO327" i="4" s="1"/>
  <c r="J3200" i="9"/>
  <c r="AO203" i="4" s="1"/>
  <c r="J3198" i="9"/>
  <c r="J3196" i="9"/>
  <c r="AO87" i="4" s="1"/>
  <c r="J3194" i="9"/>
  <c r="AO46" i="4" s="1"/>
  <c r="J3192" i="9"/>
  <c r="AO38" i="4" s="1"/>
  <c r="J3190" i="9"/>
  <c r="AO31" i="4" s="1"/>
  <c r="J3188" i="9"/>
  <c r="J3186" i="9"/>
  <c r="AO24" i="4" s="1"/>
  <c r="J1436" i="9"/>
  <c r="G1436" i="9"/>
  <c r="J1292" i="9"/>
  <c r="AO121" i="4" s="1"/>
  <c r="G1292" i="9"/>
  <c r="AM121" i="4" s="1"/>
  <c r="J1148" i="9"/>
  <c r="G1148" i="9"/>
  <c r="J1004" i="9"/>
  <c r="AO65" i="4" s="1"/>
  <c r="G1004" i="9"/>
  <c r="AM65" i="4" s="1"/>
  <c r="J848" i="9"/>
  <c r="G848" i="9"/>
  <c r="J702" i="9"/>
  <c r="G702" i="9"/>
  <c r="J1954" i="9"/>
  <c r="J1942" i="9"/>
  <c r="J1930" i="9"/>
  <c r="J1918" i="9"/>
  <c r="J1906" i="9"/>
  <c r="J1894" i="9"/>
  <c r="J1882" i="9"/>
  <c r="J1870" i="9"/>
  <c r="J1858" i="9"/>
  <c r="J1846" i="9"/>
  <c r="J1834" i="9"/>
  <c r="J1822" i="9"/>
  <c r="J1810" i="9"/>
  <c r="J1798" i="9"/>
  <c r="J1786" i="9"/>
  <c r="G1739" i="9"/>
  <c r="J1739" i="9"/>
  <c r="G1722" i="9"/>
  <c r="J1722" i="9"/>
  <c r="J1719" i="9"/>
  <c r="J1472" i="9"/>
  <c r="G1472" i="9"/>
  <c r="J1460" i="9"/>
  <c r="G1460" i="9"/>
  <c r="J1448" i="9"/>
  <c r="G1448" i="9"/>
  <c r="J1304" i="9"/>
  <c r="G1304" i="9"/>
  <c r="J1160" i="9"/>
  <c r="G1160" i="9"/>
  <c r="J1016" i="9"/>
  <c r="G1016" i="9"/>
  <c r="J860" i="9"/>
  <c r="G860" i="9"/>
  <c r="G786" i="9"/>
  <c r="J786" i="9"/>
  <c r="J3124" i="9"/>
  <c r="J3112" i="9"/>
  <c r="J3100" i="9"/>
  <c r="J2372" i="9"/>
  <c r="J2367" i="9"/>
  <c r="J2355" i="9"/>
  <c r="J2343" i="9"/>
  <c r="J2331" i="9"/>
  <c r="J2319" i="9"/>
  <c r="J2307" i="9"/>
  <c r="J2295" i="9"/>
  <c r="J2283" i="9"/>
  <c r="J2271" i="9"/>
  <c r="J2259" i="9"/>
  <c r="J2247" i="9"/>
  <c r="J2235" i="9"/>
  <c r="J2223" i="9"/>
  <c r="J2201" i="9"/>
  <c r="J2189" i="9"/>
  <c r="J2177" i="9"/>
  <c r="J2165" i="9"/>
  <c r="J2153" i="9"/>
  <c r="J2141" i="9"/>
  <c r="J2129" i="9"/>
  <c r="J2117" i="9"/>
  <c r="J2105" i="9"/>
  <c r="J2093" i="9"/>
  <c r="J2081" i="9"/>
  <c r="J2069" i="9"/>
  <c r="J2057" i="9"/>
  <c r="J2045" i="9"/>
  <c r="J2033" i="9"/>
  <c r="J2021" i="9"/>
  <c r="J2009" i="9"/>
  <c r="J1997" i="9"/>
  <c r="J1985" i="9"/>
  <c r="J1973" i="9"/>
  <c r="J1961" i="9"/>
  <c r="J1949" i="9"/>
  <c r="J1937" i="9"/>
  <c r="J1925" i="9"/>
  <c r="J1913" i="9"/>
  <c r="J1901" i="9"/>
  <c r="J1889" i="9"/>
  <c r="J1877" i="9"/>
  <c r="J1865" i="9"/>
  <c r="J1853" i="9"/>
  <c r="J1841" i="9"/>
  <c r="J1829" i="9"/>
  <c r="J1817" i="9"/>
  <c r="J1805" i="9"/>
  <c r="J1793" i="9"/>
  <c r="J1781" i="9"/>
  <c r="J1776" i="9"/>
  <c r="J1771" i="9"/>
  <c r="J1716" i="9"/>
  <c r="J1484" i="9"/>
  <c r="G1484" i="9"/>
  <c r="J1316" i="9"/>
  <c r="G1316" i="9"/>
  <c r="J1172" i="9"/>
  <c r="G1172" i="9"/>
  <c r="J1028" i="9"/>
  <c r="G1028" i="9"/>
  <c r="J872" i="9"/>
  <c r="G872" i="9"/>
  <c r="J1763" i="9"/>
  <c r="G1710" i="9"/>
  <c r="J1710" i="9"/>
  <c r="J1496" i="9"/>
  <c r="G1496" i="9"/>
  <c r="J1328" i="9"/>
  <c r="G1328" i="9"/>
  <c r="J1184" i="9"/>
  <c r="G1184" i="9"/>
  <c r="J1040" i="9"/>
  <c r="G1040" i="9"/>
  <c r="J884" i="9"/>
  <c r="G884" i="9"/>
  <c r="G754" i="9"/>
  <c r="J754" i="9"/>
  <c r="G1766" i="9"/>
  <c r="J1760" i="9"/>
  <c r="J1752" i="9"/>
  <c r="G1738" i="9"/>
  <c r="J1704" i="9"/>
  <c r="G1698" i="9"/>
  <c r="J1698" i="9"/>
  <c r="G1686" i="9"/>
  <c r="J1686" i="9"/>
  <c r="G1674" i="9"/>
  <c r="J1674" i="9"/>
  <c r="G1662" i="9"/>
  <c r="J1662" i="9"/>
  <c r="G1650" i="9"/>
  <c r="J1650" i="9"/>
  <c r="G1638" i="9"/>
  <c r="J1638" i="9"/>
  <c r="G1626" i="9"/>
  <c r="J1626" i="9"/>
  <c r="G1614" i="9"/>
  <c r="J1614" i="9"/>
  <c r="J1508" i="9"/>
  <c r="G1508" i="9"/>
  <c r="J1340" i="9"/>
  <c r="G1340" i="9"/>
  <c r="J1196" i="9"/>
  <c r="G1196" i="9"/>
  <c r="J1052" i="9"/>
  <c r="G1052" i="9"/>
  <c r="J896" i="9"/>
  <c r="G896" i="9"/>
  <c r="J831" i="9"/>
  <c r="G831" i="9"/>
  <c r="J757" i="9"/>
  <c r="G757" i="9"/>
  <c r="G743" i="9"/>
  <c r="J743" i="9"/>
  <c r="G614" i="9"/>
  <c r="J614" i="9"/>
  <c r="G599" i="9"/>
  <c r="J599" i="9"/>
  <c r="G522" i="9"/>
  <c r="J522" i="9"/>
  <c r="G469" i="9"/>
  <c r="J469" i="9"/>
  <c r="G316" i="9"/>
  <c r="J316" i="9"/>
  <c r="J240" i="9"/>
  <c r="G240" i="9"/>
  <c r="G728" i="9"/>
  <c r="J728" i="9"/>
  <c r="J276" i="9"/>
  <c r="G276" i="9"/>
  <c r="G748" i="9"/>
  <c r="J748" i="9"/>
  <c r="G742" i="9"/>
  <c r="J742" i="9"/>
  <c r="J660" i="9"/>
  <c r="G660" i="9"/>
  <c r="G613" i="9"/>
  <c r="J613" i="9"/>
  <c r="G604" i="9"/>
  <c r="J604" i="9"/>
  <c r="G574" i="9"/>
  <c r="J574" i="9"/>
  <c r="G521" i="9"/>
  <c r="J521" i="9"/>
  <c r="G512" i="9"/>
  <c r="J512" i="9"/>
  <c r="G430" i="9"/>
  <c r="J430" i="9"/>
  <c r="J1687" i="9"/>
  <c r="J1675" i="9"/>
  <c r="J1663" i="9"/>
  <c r="J1651" i="9"/>
  <c r="J1639" i="9"/>
  <c r="J1627" i="9"/>
  <c r="J1615" i="9"/>
  <c r="J1603" i="9"/>
  <c r="J1591" i="9"/>
  <c r="J1579" i="9"/>
  <c r="J1567" i="9"/>
  <c r="J1555" i="9"/>
  <c r="J1543" i="9"/>
  <c r="J1531" i="9"/>
  <c r="J1519" i="9"/>
  <c r="J1507" i="9"/>
  <c r="J1495" i="9"/>
  <c r="J1483" i="9"/>
  <c r="J1447" i="9"/>
  <c r="J1435" i="9"/>
  <c r="J1423" i="9"/>
  <c r="J1411" i="9"/>
  <c r="J1399" i="9"/>
  <c r="J1387" i="9"/>
  <c r="J1375" i="9"/>
  <c r="J1363" i="9"/>
  <c r="J1351" i="9"/>
  <c r="J1339" i="9"/>
  <c r="J1327" i="9"/>
  <c r="J1315" i="9"/>
  <c r="J1303" i="9"/>
  <c r="J1291" i="9"/>
  <c r="J1279" i="9"/>
  <c r="AO130" i="4" s="1"/>
  <c r="J1267" i="9"/>
  <c r="J1255" i="9"/>
  <c r="J1243" i="9"/>
  <c r="J1231" i="9"/>
  <c r="J1219" i="9"/>
  <c r="J1207" i="9"/>
  <c r="J1195" i="9"/>
  <c r="J1183" i="9"/>
  <c r="J1171" i="9"/>
  <c r="J1159" i="9"/>
  <c r="J1147" i="9"/>
  <c r="J1135" i="9"/>
  <c r="J1123" i="9"/>
  <c r="J1111" i="9"/>
  <c r="J1099" i="9"/>
  <c r="J1087" i="9"/>
  <c r="J1075" i="9"/>
  <c r="J1063" i="9"/>
  <c r="J1051" i="9"/>
  <c r="J1039" i="9"/>
  <c r="J1027" i="9"/>
  <c r="J1015" i="9"/>
  <c r="J1003" i="9"/>
  <c r="J991" i="9"/>
  <c r="J979" i="9"/>
  <c r="J967" i="9"/>
  <c r="J955" i="9"/>
  <c r="J943" i="9"/>
  <c r="J931" i="9"/>
  <c r="J919" i="9"/>
  <c r="J907" i="9"/>
  <c r="J895" i="9"/>
  <c r="J883" i="9"/>
  <c r="J871" i="9"/>
  <c r="J859" i="9"/>
  <c r="J847" i="9"/>
  <c r="J835" i="9"/>
  <c r="J825" i="9"/>
  <c r="J817" i="9"/>
  <c r="J793" i="9"/>
  <c r="J782" i="9"/>
  <c r="G666" i="9"/>
  <c r="J666" i="9"/>
  <c r="G542" i="9"/>
  <c r="J542" i="9"/>
  <c r="G527" i="9"/>
  <c r="J527" i="9"/>
  <c r="G378" i="9"/>
  <c r="J378" i="9"/>
  <c r="G306" i="9"/>
  <c r="J306" i="9"/>
  <c r="G796" i="9"/>
  <c r="G785" i="9"/>
  <c r="G630" i="9"/>
  <c r="G398" i="9"/>
  <c r="J398" i="9"/>
  <c r="G779" i="9"/>
  <c r="G718" i="9"/>
  <c r="J718" i="9"/>
  <c r="G712" i="9"/>
  <c r="G692" i="9"/>
  <c r="G573" i="9"/>
  <c r="J573" i="9"/>
  <c r="G511" i="9"/>
  <c r="J511" i="9"/>
  <c r="G429" i="9"/>
  <c r="J429" i="9"/>
  <c r="G665" i="9"/>
  <c r="J665" i="9"/>
  <c r="G656" i="9"/>
  <c r="J656" i="9"/>
  <c r="J588" i="9"/>
  <c r="G588" i="9"/>
  <c r="G541" i="9"/>
  <c r="J541" i="9"/>
  <c r="G532" i="9"/>
  <c r="J532" i="9"/>
  <c r="G502" i="9"/>
  <c r="J502" i="9"/>
  <c r="J444" i="9"/>
  <c r="G444" i="9"/>
  <c r="G383" i="9"/>
  <c r="J383" i="9"/>
  <c r="G368" i="9"/>
  <c r="J368" i="9"/>
  <c r="G257" i="9"/>
  <c r="J257" i="9"/>
  <c r="J1727" i="9"/>
  <c r="J1715" i="9"/>
  <c r="J1703" i="9"/>
  <c r="J1691" i="9"/>
  <c r="J1679" i="9"/>
  <c r="J1667" i="9"/>
  <c r="J1655" i="9"/>
  <c r="J1643" i="9"/>
  <c r="J1631" i="9"/>
  <c r="J1619" i="9"/>
  <c r="J1607" i="9"/>
  <c r="J1595" i="9"/>
  <c r="J1583" i="9"/>
  <c r="J1571" i="9"/>
  <c r="J1559" i="9"/>
  <c r="J1547" i="9"/>
  <c r="J1535" i="9"/>
  <c r="J1523" i="9"/>
  <c r="J1511" i="9"/>
  <c r="J1499" i="9"/>
  <c r="J1487" i="9"/>
  <c r="J1475" i="9"/>
  <c r="J1463" i="9"/>
  <c r="J1451" i="9"/>
  <c r="J1439" i="9"/>
  <c r="J1427" i="9"/>
  <c r="J1415" i="9"/>
  <c r="J1403" i="9"/>
  <c r="J1391" i="9"/>
  <c r="J1379" i="9"/>
  <c r="J1367" i="9"/>
  <c r="J1355" i="9"/>
  <c r="J1343" i="9"/>
  <c r="J1331" i="9"/>
  <c r="J1319" i="9"/>
  <c r="J1307" i="9"/>
  <c r="J1295" i="9"/>
  <c r="J1283" i="9"/>
  <c r="J1271" i="9"/>
  <c r="J1259" i="9"/>
  <c r="J1247" i="9"/>
  <c r="J1235" i="9"/>
  <c r="J1223" i="9"/>
  <c r="J1211" i="9"/>
  <c r="J1199" i="9"/>
  <c r="J1187" i="9"/>
  <c r="J1175" i="9"/>
  <c r="J1163" i="9"/>
  <c r="J1151" i="9"/>
  <c r="J1139" i="9"/>
  <c r="J1127" i="9"/>
  <c r="J1115" i="9"/>
  <c r="J1103" i="9"/>
  <c r="AO84" i="4" s="1"/>
  <c r="J1091" i="9"/>
  <c r="J1079" i="9"/>
  <c r="J1067" i="9"/>
  <c r="J1055" i="9"/>
  <c r="J1043" i="9"/>
  <c r="J1031" i="9"/>
  <c r="J1019" i="9"/>
  <c r="J1007" i="9"/>
  <c r="J995" i="9"/>
  <c r="J983" i="9"/>
  <c r="J971" i="9"/>
  <c r="J959" i="9"/>
  <c r="J947" i="9"/>
  <c r="J935" i="9"/>
  <c r="J923" i="9"/>
  <c r="J911" i="9"/>
  <c r="J899" i="9"/>
  <c r="J887" i="9"/>
  <c r="J875" i="9"/>
  <c r="J863" i="9"/>
  <c r="J851" i="9"/>
  <c r="J839" i="9"/>
  <c r="G832" i="9"/>
  <c r="J829" i="9"/>
  <c r="J781" i="9"/>
  <c r="G770" i="9"/>
  <c r="G738" i="9"/>
  <c r="J738" i="9"/>
  <c r="G686" i="9"/>
  <c r="J686" i="9"/>
  <c r="G671" i="9"/>
  <c r="J671" i="9"/>
  <c r="G635" i="9"/>
  <c r="G594" i="9"/>
  <c r="J594" i="9"/>
  <c r="G450" i="9"/>
  <c r="J450" i="9"/>
  <c r="G397" i="9"/>
  <c r="J397" i="9"/>
  <c r="G311" i="9"/>
  <c r="J311" i="9"/>
  <c r="J232" i="9"/>
  <c r="G232" i="9"/>
  <c r="J1602" i="9"/>
  <c r="J1590" i="9"/>
  <c r="J1578" i="9"/>
  <c r="J1566" i="9"/>
  <c r="J1554" i="9"/>
  <c r="J1542" i="9"/>
  <c r="J1530" i="9"/>
  <c r="J1518" i="9"/>
  <c r="J1506" i="9"/>
  <c r="J1494" i="9"/>
  <c r="J1482" i="9"/>
  <c r="J1470" i="9"/>
  <c r="J1458" i="9"/>
  <c r="J1446" i="9"/>
  <c r="J1434" i="9"/>
  <c r="J1422" i="9"/>
  <c r="J1410" i="9"/>
  <c r="J1398" i="9"/>
  <c r="J1386" i="9"/>
  <c r="J1374" i="9"/>
  <c r="J1362" i="9"/>
  <c r="J1350" i="9"/>
  <c r="J1338" i="9"/>
  <c r="J1326" i="9"/>
  <c r="J1314" i="9"/>
  <c r="J1302" i="9"/>
  <c r="J1290" i="9"/>
  <c r="J1278" i="9"/>
  <c r="J1266" i="9"/>
  <c r="J1254" i="9"/>
  <c r="J1242" i="9"/>
  <c r="J1230" i="9"/>
  <c r="J1218" i="9"/>
  <c r="J1206" i="9"/>
  <c r="J1194" i="9"/>
  <c r="J1182" i="9"/>
  <c r="J1170" i="9"/>
  <c r="J1158" i="9"/>
  <c r="J1146" i="9"/>
  <c r="J1134" i="9"/>
  <c r="J1122" i="9"/>
  <c r="J1110" i="9"/>
  <c r="J1098" i="9"/>
  <c r="J1086" i="9"/>
  <c r="J1074" i="9"/>
  <c r="J1062" i="9"/>
  <c r="J1050" i="9"/>
  <c r="J1038" i="9"/>
  <c r="J1026" i="9"/>
  <c r="J1014" i="9"/>
  <c r="J1002" i="9"/>
  <c r="J990" i="9"/>
  <c r="J978" i="9"/>
  <c r="J966" i="9"/>
  <c r="J954" i="9"/>
  <c r="J942" i="9"/>
  <c r="J930" i="9"/>
  <c r="J918" i="9"/>
  <c r="J906" i="9"/>
  <c r="J894" i="9"/>
  <c r="J882" i="9"/>
  <c r="J870" i="9"/>
  <c r="J858" i="9"/>
  <c r="J846" i="9"/>
  <c r="J834" i="9"/>
  <c r="J816" i="9"/>
  <c r="G470" i="9"/>
  <c r="J470" i="9"/>
  <c r="G326" i="9"/>
  <c r="J326" i="9"/>
  <c r="G293" i="9"/>
  <c r="J293" i="9"/>
  <c r="J268" i="9"/>
  <c r="G268" i="9"/>
  <c r="G824" i="9"/>
  <c r="G792" i="9"/>
  <c r="J772" i="9"/>
  <c r="G758" i="9"/>
  <c r="J758" i="9"/>
  <c r="G682" i="9"/>
  <c r="J682" i="9"/>
  <c r="G655" i="9"/>
  <c r="J655" i="9"/>
  <c r="G640" i="9"/>
  <c r="G620" i="9"/>
  <c r="G501" i="9"/>
  <c r="J501" i="9"/>
  <c r="G388" i="9"/>
  <c r="J388" i="9"/>
  <c r="G358" i="9"/>
  <c r="J358" i="9"/>
  <c r="G808" i="9"/>
  <c r="G775" i="9"/>
  <c r="G737" i="9"/>
  <c r="G685" i="9"/>
  <c r="J685" i="9"/>
  <c r="G676" i="9"/>
  <c r="J676" i="9"/>
  <c r="G646" i="9"/>
  <c r="J646" i="9"/>
  <c r="G593" i="9"/>
  <c r="J593" i="9"/>
  <c r="G584" i="9"/>
  <c r="J584" i="9"/>
  <c r="J516" i="9"/>
  <c r="G516" i="9"/>
  <c r="G455" i="9"/>
  <c r="J455" i="9"/>
  <c r="G449" i="9"/>
  <c r="J449" i="9"/>
  <c r="G440" i="9"/>
  <c r="J440" i="9"/>
  <c r="J670" i="9"/>
  <c r="J598" i="9"/>
  <c r="J526" i="9"/>
  <c r="J454" i="9"/>
  <c r="J382" i="9"/>
  <c r="J377" i="9"/>
  <c r="AO55" i="4" s="1"/>
  <c r="J367" i="9"/>
  <c r="J357" i="9"/>
  <c r="J325" i="9"/>
  <c r="J310" i="9"/>
  <c r="J305" i="9"/>
  <c r="J275" i="9"/>
  <c r="J239" i="9"/>
  <c r="G220" i="9"/>
  <c r="G292" i="9"/>
  <c r="G264" i="9"/>
  <c r="G256" i="9"/>
  <c r="G228" i="9"/>
  <c r="G209" i="9"/>
  <c r="J209" i="9"/>
  <c r="J538" i="9"/>
  <c r="J466" i="9"/>
  <c r="J394" i="9"/>
  <c r="G372" i="9"/>
  <c r="J322" i="9"/>
  <c r="G300" i="9"/>
  <c r="AM358" i="4" s="1"/>
  <c r="G281" i="9"/>
  <c r="J281" i="9"/>
  <c r="G245" i="9"/>
  <c r="J245" i="9"/>
  <c r="G288" i="9"/>
  <c r="G280" i="9"/>
  <c r="G252" i="9"/>
  <c r="G244" i="9"/>
  <c r="J361" i="9"/>
  <c r="J341" i="9"/>
  <c r="J331" i="9"/>
  <c r="G324" i="9"/>
  <c r="J321" i="9"/>
  <c r="J285" i="9"/>
  <c r="G269" i="9"/>
  <c r="J269" i="9"/>
  <c r="J249" i="9"/>
  <c r="G233" i="9"/>
  <c r="J233" i="9"/>
  <c r="J218" i="9"/>
  <c r="J290" i="9"/>
  <c r="G768" i="9"/>
  <c r="G696" i="9"/>
  <c r="G624" i="9"/>
  <c r="G552" i="9"/>
  <c r="G480" i="9"/>
  <c r="G408" i="9"/>
  <c r="G336" i="9"/>
  <c r="G204" i="9"/>
  <c r="G221" i="9"/>
  <c r="J221" i="9"/>
  <c r="J189" i="9"/>
  <c r="G187" i="9"/>
  <c r="J177" i="9"/>
  <c r="G175" i="9"/>
  <c r="J165" i="9"/>
  <c r="G163" i="9"/>
  <c r="J153" i="9"/>
  <c r="G151" i="9"/>
  <c r="J141" i="9"/>
  <c r="G139" i="9"/>
  <c r="J129" i="9"/>
  <c r="G127" i="9"/>
  <c r="J117" i="9"/>
  <c r="G115" i="9"/>
  <c r="J105" i="9"/>
  <c r="AO389" i="4" s="1"/>
  <c r="G103" i="9"/>
  <c r="J93" i="9"/>
  <c r="G91" i="9"/>
  <c r="J81" i="9"/>
  <c r="G79" i="9"/>
  <c r="AM431" i="4" s="1"/>
  <c r="J69" i="9"/>
  <c r="J28" i="9"/>
  <c r="J16" i="9"/>
  <c r="J66" i="9"/>
  <c r="AO419" i="4" s="1"/>
  <c r="J54" i="9"/>
  <c r="AO392" i="4" s="1"/>
  <c r="J42" i="9"/>
  <c r="J30" i="9"/>
  <c r="J18" i="9"/>
  <c r="J200" i="9"/>
  <c r="J188" i="9"/>
  <c r="J176" i="9"/>
  <c r="J152" i="9"/>
  <c r="J140" i="9"/>
  <c r="J128" i="9"/>
  <c r="J116" i="9"/>
  <c r="AO435" i="4" s="1"/>
  <c r="J104" i="9"/>
  <c r="AO436" i="4" s="1"/>
  <c r="J291" i="9"/>
  <c r="J279" i="9"/>
  <c r="J267" i="9"/>
  <c r="J255" i="9"/>
  <c r="J243" i="9"/>
  <c r="J231" i="9"/>
  <c r="J219" i="9"/>
  <c r="J207" i="9"/>
  <c r="J197" i="9"/>
  <c r="J192" i="9"/>
  <c r="J180" i="9"/>
  <c r="J168" i="9"/>
  <c r="J156" i="9"/>
  <c r="J144" i="9"/>
  <c r="J132" i="9"/>
  <c r="J120" i="9"/>
  <c r="J108" i="9"/>
  <c r="J96" i="9"/>
  <c r="J84" i="9"/>
  <c r="AO422" i="4" s="1"/>
  <c r="J72" i="9"/>
  <c r="J60" i="9"/>
  <c r="J48" i="9"/>
  <c r="J36" i="9"/>
  <c r="J24" i="9"/>
  <c r="J12" i="9"/>
  <c r="AO95" i="4" l="1"/>
  <c r="AO92" i="4"/>
  <c r="AM11" i="4"/>
  <c r="AM19" i="4"/>
  <c r="AO28" i="4"/>
  <c r="AO30" i="4"/>
  <c r="AO32" i="4"/>
  <c r="AM85" i="4"/>
  <c r="AM86" i="4"/>
  <c r="AM184" i="4"/>
  <c r="AM187" i="4"/>
  <c r="AM183" i="4"/>
  <c r="AM340" i="4"/>
  <c r="AM341" i="4"/>
  <c r="AM244" i="4"/>
  <c r="AM243" i="4"/>
  <c r="AO259" i="4"/>
  <c r="AO260" i="4"/>
  <c r="AO302" i="4"/>
  <c r="AO300" i="4"/>
  <c r="AO209" i="4"/>
  <c r="AO210" i="4"/>
  <c r="AO211" i="4"/>
  <c r="AM236" i="4"/>
  <c r="AM239" i="4"/>
  <c r="AO82" i="4"/>
  <c r="AO83" i="4"/>
  <c r="AO11" i="4"/>
  <c r="AO19" i="4"/>
  <c r="AO296" i="4"/>
  <c r="AO301" i="4"/>
  <c r="AO218" i="4"/>
  <c r="AO219" i="4"/>
  <c r="AM149" i="4"/>
  <c r="AM150" i="4"/>
  <c r="AM151" i="4"/>
  <c r="AO75" i="4"/>
  <c r="AO77" i="4"/>
  <c r="AM276" i="4"/>
  <c r="AM268" i="4"/>
  <c r="AM272" i="4"/>
  <c r="AO183" i="4"/>
  <c r="AO184" i="4"/>
  <c r="AO187" i="4"/>
  <c r="AM342" i="4"/>
  <c r="AM343" i="4"/>
  <c r="AO298" i="4"/>
  <c r="AO299" i="4"/>
  <c r="AM122" i="4"/>
  <c r="AM123" i="4"/>
  <c r="AO49" i="4"/>
  <c r="AO51" i="4"/>
  <c r="AM259" i="4"/>
  <c r="AM260" i="4"/>
  <c r="AM82" i="4"/>
  <c r="AM83" i="4"/>
  <c r="AO297" i="4"/>
  <c r="AO303" i="4"/>
  <c r="AO182" i="4"/>
  <c r="AO185" i="4"/>
  <c r="AO186" i="4"/>
  <c r="AM403" i="4"/>
  <c r="AM404" i="4"/>
  <c r="AM232" i="4"/>
  <c r="AM231" i="4"/>
  <c r="AM218" i="4"/>
  <c r="AM219" i="4"/>
  <c r="AO379" i="4"/>
  <c r="AO382" i="4"/>
  <c r="AO158" i="4"/>
  <c r="AO156" i="4"/>
  <c r="AO157" i="4"/>
  <c r="AM77" i="4"/>
  <c r="AM75" i="4"/>
  <c r="AO309" i="4"/>
  <c r="AO310" i="4"/>
  <c r="AO122" i="4"/>
  <c r="AO123" i="4"/>
  <c r="AO80" i="4"/>
  <c r="AO81" i="4"/>
  <c r="AM297" i="4"/>
  <c r="AM303" i="4"/>
  <c r="AO99" i="4"/>
  <c r="AO100" i="4"/>
  <c r="AO227" i="4"/>
  <c r="AO226" i="4"/>
  <c r="AM223" i="4"/>
  <c r="AM224" i="4"/>
  <c r="AM52" i="4"/>
  <c r="AM50" i="4"/>
  <c r="AO216" i="4"/>
  <c r="AO217" i="4"/>
  <c r="AO177" i="4"/>
  <c r="AO178" i="4"/>
  <c r="AO201" i="4"/>
  <c r="AO202" i="4"/>
  <c r="AO200" i="4"/>
  <c r="AM316" i="4"/>
  <c r="AM317" i="4"/>
  <c r="AO306" i="4"/>
  <c r="AO307" i="4"/>
  <c r="AO264" i="4"/>
  <c r="AO265" i="4"/>
  <c r="AO266" i="4"/>
  <c r="AO271" i="4"/>
  <c r="AM40" i="4"/>
  <c r="AM39" i="4"/>
  <c r="AO70" i="4"/>
  <c r="AO71" i="4"/>
  <c r="AM61" i="4"/>
  <c r="AM62" i="4"/>
  <c r="AO278" i="4"/>
  <c r="AO274" i="4"/>
  <c r="AO316" i="4"/>
  <c r="AO317" i="4"/>
  <c r="AO13" i="4"/>
  <c r="AO21" i="4"/>
  <c r="AM361" i="4"/>
  <c r="AM362" i="4"/>
  <c r="AM363" i="4"/>
  <c r="AM266" i="4"/>
  <c r="AM271" i="4"/>
  <c r="AO428" i="4"/>
  <c r="AO429" i="4"/>
  <c r="AM70" i="4"/>
  <c r="AM71" i="4"/>
  <c r="AO237" i="4"/>
  <c r="AO238" i="4"/>
  <c r="AO377" i="4"/>
  <c r="AO378" i="4"/>
  <c r="AO146" i="4"/>
  <c r="AO147" i="4"/>
  <c r="AO148" i="4"/>
  <c r="AM283" i="4"/>
  <c r="AM285" i="4"/>
  <c r="AM373" i="4"/>
  <c r="AM374" i="4"/>
  <c r="AM13" i="4"/>
  <c r="AM21" i="4"/>
  <c r="AM153" i="4"/>
  <c r="AM154" i="4"/>
  <c r="AM155" i="4"/>
  <c r="AO362" i="4"/>
  <c r="AO361" i="4"/>
  <c r="AO363" i="4"/>
  <c r="AO191" i="4"/>
  <c r="AO192" i="4"/>
  <c r="AO193" i="4"/>
  <c r="AO413" i="4"/>
  <c r="AO414" i="4"/>
  <c r="AM393" i="4"/>
  <c r="AM394" i="4"/>
  <c r="AM366" i="4"/>
  <c r="AM367" i="4"/>
  <c r="AO281" i="4"/>
  <c r="AO282" i="4"/>
  <c r="AO167" i="4"/>
  <c r="AO165" i="4"/>
  <c r="AO166" i="4"/>
  <c r="AO124" i="4"/>
  <c r="AO126" i="4"/>
  <c r="AM132" i="4"/>
  <c r="AM133" i="4"/>
  <c r="AO119" i="4"/>
  <c r="AO118" i="4"/>
  <c r="AM384" i="4"/>
  <c r="AM386" i="4"/>
  <c r="AM387" i="4"/>
  <c r="AO175" i="4"/>
  <c r="AO176" i="4"/>
  <c r="AO174" i="4"/>
  <c r="AO9" i="4"/>
  <c r="AO18" i="4"/>
  <c r="AO155" i="4"/>
  <c r="AO153" i="4"/>
  <c r="AO154" i="4"/>
  <c r="AM137" i="4"/>
  <c r="AM138" i="4"/>
  <c r="AM139" i="4"/>
  <c r="AM192" i="4"/>
  <c r="AM193" i="4"/>
  <c r="AM191" i="4"/>
  <c r="AO366" i="4"/>
  <c r="AO367" i="4"/>
  <c r="AM333" i="4"/>
  <c r="AM334" i="4"/>
  <c r="AO261" i="4"/>
  <c r="AO262" i="4"/>
  <c r="AO263" i="4"/>
  <c r="AO304" i="4"/>
  <c r="AO305" i="4"/>
  <c r="AO179" i="4"/>
  <c r="AO180" i="4"/>
  <c r="AO181" i="4"/>
  <c r="AO255" i="4"/>
  <c r="AO257" i="4"/>
  <c r="AO326" i="4"/>
  <c r="AO325" i="4"/>
  <c r="AO328" i="4"/>
  <c r="AO364" i="4"/>
  <c r="AO365" i="4"/>
  <c r="AO405" i="4"/>
  <c r="AO406" i="4"/>
  <c r="AM313" i="4"/>
  <c r="AM315" i="4"/>
  <c r="AM124" i="4"/>
  <c r="AM126" i="4"/>
  <c r="AO448" i="4"/>
  <c r="AO449" i="4"/>
  <c r="AO113" i="4"/>
  <c r="AQ113" i="4" s="1"/>
  <c r="AO115" i="4"/>
  <c r="AQ115" i="4" s="1"/>
  <c r="AM292" i="4"/>
  <c r="AM291" i="4"/>
  <c r="AO137" i="4"/>
  <c r="AO138" i="4"/>
  <c r="AO139" i="4"/>
  <c r="AM441" i="4"/>
  <c r="AM446" i="4"/>
  <c r="AM17" i="4"/>
  <c r="AM8" i="4"/>
  <c r="AM442" i="4"/>
  <c r="AM443" i="4"/>
  <c r="AO207" i="4"/>
  <c r="AO208" i="4"/>
  <c r="AM349" i="4"/>
  <c r="AM347" i="4"/>
  <c r="AM351" i="4"/>
  <c r="AO234" i="4"/>
  <c r="AO235" i="4"/>
  <c r="AM48" i="4"/>
  <c r="AM53" i="4"/>
  <c r="AO114" i="4"/>
  <c r="AQ114" i="4" s="1"/>
  <c r="AO116" i="4"/>
  <c r="AQ116" i="4" s="1"/>
  <c r="AO16" i="4"/>
  <c r="AO6" i="4"/>
  <c r="AO332" i="4"/>
  <c r="AO331" i="4"/>
  <c r="AO385" i="4"/>
  <c r="AO388" i="4"/>
  <c r="AO383" i="4"/>
  <c r="AO170" i="4"/>
  <c r="AO168" i="4"/>
  <c r="AO169" i="4"/>
  <c r="AO42" i="4"/>
  <c r="AO43" i="4"/>
  <c r="AO411" i="4"/>
  <c r="AO412" i="4"/>
  <c r="AO17" i="4"/>
  <c r="AO8" i="4"/>
  <c r="AO442" i="4"/>
  <c r="AO443" i="4"/>
  <c r="AO247" i="4"/>
  <c r="AO248" i="4"/>
  <c r="AM22" i="4"/>
  <c r="AM10" i="4"/>
  <c r="AO345" i="4"/>
  <c r="AO344" i="4"/>
  <c r="AM426" i="4"/>
  <c r="AM427" i="4"/>
  <c r="AM385" i="4"/>
  <c r="AM388" i="4"/>
  <c r="AM383" i="4"/>
  <c r="AO417" i="4"/>
  <c r="AO418" i="4"/>
  <c r="AM318" i="4"/>
  <c r="AM319" i="4"/>
  <c r="AM125" i="4"/>
  <c r="AM127" i="4"/>
  <c r="AM15" i="4"/>
  <c r="AM5" i="4"/>
  <c r="AO245" i="4"/>
  <c r="AO246" i="4"/>
  <c r="AO434" i="4"/>
  <c r="AO433" i="4"/>
  <c r="AO253" i="4"/>
  <c r="AO249" i="4"/>
  <c r="AO74" i="4"/>
  <c r="AO72" i="4"/>
  <c r="AO128" i="4"/>
  <c r="AO129" i="4"/>
  <c r="AO10" i="4"/>
  <c r="AO22" i="4"/>
  <c r="AO372" i="4"/>
  <c r="AO368" i="4"/>
  <c r="AO370" i="4"/>
  <c r="AO395" i="4"/>
  <c r="AO396" i="4"/>
  <c r="AM348" i="4"/>
  <c r="AM346" i="4"/>
  <c r="AM350" i="4"/>
  <c r="AO439" i="4"/>
  <c r="AO440" i="4"/>
  <c r="AO399" i="4"/>
  <c r="AO400" i="4"/>
  <c r="AO398" i="4"/>
  <c r="AO397" i="4"/>
  <c r="AO59" i="4"/>
  <c r="AO60" i="4"/>
  <c r="AO335" i="4"/>
  <c r="AO336" i="4"/>
  <c r="AO337" i="4"/>
  <c r="AO125" i="4"/>
  <c r="AO127" i="4"/>
  <c r="AM280" i="4"/>
  <c r="AM279" i="4"/>
  <c r="AO410" i="4"/>
  <c r="AO409" i="4"/>
  <c r="AM215" i="4"/>
  <c r="AM214" i="4"/>
  <c r="AO63" i="4"/>
  <c r="AO64" i="4"/>
  <c r="AO380" i="4"/>
  <c r="AO381" i="4"/>
  <c r="AO355" i="4"/>
  <c r="AO356" i="4"/>
  <c r="AO357" i="4"/>
  <c r="AO352" i="4"/>
  <c r="AO353" i="4"/>
  <c r="AO57" i="4"/>
  <c r="AQ57" i="4" s="1"/>
  <c r="AO56" i="4"/>
  <c r="AQ56" i="4" s="1"/>
  <c r="AM14" i="4"/>
  <c r="AM7" i="4"/>
  <c r="AM252" i="4"/>
  <c r="AM251" i="4"/>
  <c r="AM254" i="4"/>
  <c r="AM300" i="4"/>
  <c r="AM302" i="4"/>
  <c r="P7" i="33"/>
  <c r="Q7" i="33" s="1"/>
  <c r="O7" i="33"/>
  <c r="O8" i="33"/>
  <c r="P8" i="33"/>
  <c r="Q8" i="33" s="1"/>
  <c r="O5" i="33"/>
  <c r="P5" i="33"/>
  <c r="N10" i="33"/>
  <c r="O6" i="33"/>
  <c r="P6" i="33"/>
  <c r="Q6" i="33" s="1"/>
  <c r="AT9" i="4"/>
  <c r="Q5" i="33" l="1"/>
  <c r="P10" i="33"/>
  <c r="Q10" i="33" s="1"/>
  <c r="A2" i="7" l="1"/>
  <c r="W2" i="7"/>
  <c r="X2" i="7" s="1"/>
  <c r="A3" i="7"/>
  <c r="W3" i="7"/>
  <c r="AQ354" i="4" s="1"/>
  <c r="X3" i="7"/>
  <c r="AR354" i="4" s="1"/>
  <c r="A4" i="7"/>
  <c r="W4" i="7"/>
  <c r="A5" i="7"/>
  <c r="W5" i="7"/>
  <c r="X5" i="7"/>
  <c r="A6" i="7"/>
  <c r="W6" i="7"/>
  <c r="X6" i="7"/>
  <c r="A7" i="7"/>
  <c r="W7" i="7"/>
  <c r="X7" i="7"/>
  <c r="A8" i="7"/>
  <c r="W8" i="7"/>
  <c r="X8" i="7" s="1"/>
  <c r="A9" i="7"/>
  <c r="W9" i="7"/>
  <c r="X9" i="7"/>
  <c r="A10" i="7"/>
  <c r="W10" i="7"/>
  <c r="X10" i="7" s="1"/>
  <c r="A11" i="7"/>
  <c r="W11" i="7"/>
  <c r="X11" i="7"/>
  <c r="A12" i="7"/>
  <c r="W12" i="7"/>
  <c r="X12" i="7"/>
  <c r="A13" i="7"/>
  <c r="W13" i="7"/>
  <c r="X13" i="7"/>
  <c r="A14" i="7"/>
  <c r="W14" i="7"/>
  <c r="X14" i="7"/>
  <c r="A15" i="7"/>
  <c r="W15" i="7"/>
  <c r="X15" i="7"/>
  <c r="A16" i="7"/>
  <c r="W16" i="7"/>
  <c r="X16" i="7"/>
  <c r="A17" i="7"/>
  <c r="W17" i="7"/>
  <c r="X17" i="7"/>
  <c r="A18" i="7"/>
  <c r="W18" i="7"/>
  <c r="X18" i="7"/>
  <c r="A19" i="7"/>
  <c r="W19" i="7"/>
  <c r="X19" i="7"/>
  <c r="A20" i="7"/>
  <c r="W20" i="7"/>
  <c r="X20" i="7" s="1"/>
  <c r="A21" i="7"/>
  <c r="W21" i="7"/>
  <c r="X21" i="7"/>
  <c r="A22" i="7"/>
  <c r="W22" i="7"/>
  <c r="X22" i="7" s="1"/>
  <c r="A23" i="7"/>
  <c r="W23" i="7"/>
  <c r="X23" i="7"/>
  <c r="A24" i="7"/>
  <c r="W24" i="7"/>
  <c r="A25" i="7"/>
  <c r="W25" i="7"/>
  <c r="X25" i="7"/>
  <c r="A26" i="7"/>
  <c r="W26" i="7"/>
  <c r="X26" i="7"/>
  <c r="A27" i="7"/>
  <c r="W27" i="7"/>
  <c r="X27" i="7" s="1"/>
  <c r="A28" i="7"/>
  <c r="W28" i="7"/>
  <c r="X28" i="7"/>
  <c r="A29" i="7"/>
  <c r="W29" i="7"/>
  <c r="AQ445" i="4" s="1"/>
  <c r="A30" i="7"/>
  <c r="W30" i="7"/>
  <c r="X30" i="7"/>
  <c r="A31" i="7"/>
  <c r="W31" i="7"/>
  <c r="X31" i="7"/>
  <c r="A32" i="7"/>
  <c r="W32" i="7"/>
  <c r="A33" i="7"/>
  <c r="W33" i="7"/>
  <c r="X33" i="7"/>
  <c r="A34" i="7"/>
  <c r="W34" i="7"/>
  <c r="X34" i="7"/>
  <c r="A35" i="7"/>
  <c r="W35" i="7"/>
  <c r="A36" i="7"/>
  <c r="W36" i="7"/>
  <c r="X36" i="7"/>
  <c r="A37" i="7"/>
  <c r="W37" i="7"/>
  <c r="A38" i="7"/>
  <c r="W38" i="7"/>
  <c r="X38" i="7"/>
  <c r="A39" i="7"/>
  <c r="W39" i="7"/>
  <c r="X39" i="7"/>
  <c r="A40" i="7"/>
  <c r="W40" i="7"/>
  <c r="X40" i="7"/>
  <c r="A41" i="7"/>
  <c r="W41" i="7"/>
  <c r="X41" i="7"/>
  <c r="A42" i="7"/>
  <c r="W42" i="7"/>
  <c r="X42" i="7"/>
  <c r="A43" i="7"/>
  <c r="W43" i="7"/>
  <c r="X43" i="7"/>
  <c r="A44" i="7"/>
  <c r="W44" i="7"/>
  <c r="X44" i="7"/>
  <c r="A45" i="7"/>
  <c r="W45" i="7"/>
  <c r="X45" i="7"/>
  <c r="A46" i="7"/>
  <c r="W46" i="7"/>
  <c r="X46" i="7"/>
  <c r="A47" i="7"/>
  <c r="W47" i="7"/>
  <c r="X47" i="7"/>
  <c r="A48" i="7"/>
  <c r="W48" i="7"/>
  <c r="X48" i="7"/>
  <c r="A49" i="7"/>
  <c r="W49" i="7"/>
  <c r="X49" i="7"/>
  <c r="A50" i="7"/>
  <c r="W50" i="7"/>
  <c r="X50" i="7"/>
  <c r="A51" i="7"/>
  <c r="W51" i="7"/>
  <c r="X51" i="7"/>
  <c r="A52" i="7"/>
  <c r="W52" i="7"/>
  <c r="X52" i="7"/>
  <c r="A53" i="7"/>
  <c r="W53" i="7"/>
  <c r="X53" i="7"/>
  <c r="A54" i="7"/>
  <c r="W54" i="7"/>
  <c r="X54" i="7"/>
  <c r="A55" i="7"/>
  <c r="W55" i="7"/>
  <c r="X55" i="7"/>
  <c r="A56" i="7"/>
  <c r="W56" i="7"/>
  <c r="X56" i="7"/>
  <c r="A57" i="7"/>
  <c r="W57" i="7"/>
  <c r="X57" i="7"/>
  <c r="A58" i="7"/>
  <c r="W58" i="7"/>
  <c r="X58" i="7" s="1"/>
  <c r="A59" i="7"/>
  <c r="W59" i="7"/>
  <c r="X59" i="7"/>
  <c r="A60" i="7"/>
  <c r="W60" i="7"/>
  <c r="A61" i="7"/>
  <c r="W61" i="7"/>
  <c r="X61" i="7"/>
  <c r="A62" i="7"/>
  <c r="W62" i="7"/>
  <c r="X62" i="7"/>
  <c r="A63" i="7"/>
  <c r="W63" i="7"/>
  <c r="AQ94" i="4" s="1"/>
  <c r="A64" i="7"/>
  <c r="W64" i="7"/>
  <c r="X64" i="7"/>
  <c r="A65" i="7"/>
  <c r="W65" i="7"/>
  <c r="A66" i="7"/>
  <c r="W66" i="7"/>
  <c r="X66" i="7" s="1"/>
  <c r="A67" i="7"/>
  <c r="W67" i="7"/>
  <c r="X67" i="7"/>
  <c r="A68" i="7"/>
  <c r="W68" i="7"/>
  <c r="X68" i="7" s="1"/>
  <c r="A69" i="7"/>
  <c r="W69" i="7"/>
  <c r="X69" i="7"/>
  <c r="A70" i="7"/>
  <c r="W70" i="7"/>
  <c r="X70" i="7"/>
  <c r="A71" i="7"/>
  <c r="W71" i="7"/>
  <c r="A72" i="7"/>
  <c r="W72" i="7"/>
  <c r="X72" i="7" s="1"/>
  <c r="A73" i="7"/>
  <c r="W73" i="7"/>
  <c r="X73" i="7"/>
  <c r="A74" i="7"/>
  <c r="W74" i="7"/>
  <c r="A75" i="7"/>
  <c r="W75" i="7"/>
  <c r="X75" i="7"/>
  <c r="A76" i="7"/>
  <c r="W76" i="7"/>
  <c r="A77" i="7"/>
  <c r="W77" i="7"/>
  <c r="X77" i="7"/>
  <c r="A78" i="7"/>
  <c r="W78" i="7"/>
  <c r="X78" i="7"/>
  <c r="A79" i="7"/>
  <c r="W79" i="7"/>
  <c r="X79" i="7" s="1"/>
  <c r="A80" i="7"/>
  <c r="W80" i="7"/>
  <c r="X80" i="7"/>
  <c r="A81" i="7"/>
  <c r="W81" i="7"/>
  <c r="X81" i="7" s="1"/>
  <c r="A82" i="7"/>
  <c r="W82" i="7"/>
  <c r="X82" i="7" s="1"/>
  <c r="A83" i="7"/>
  <c r="W83" i="7"/>
  <c r="X83" i="7"/>
  <c r="A84" i="7"/>
  <c r="W84" i="7"/>
  <c r="X84" i="7" s="1"/>
  <c r="A85" i="7"/>
  <c r="W85" i="7"/>
  <c r="X85" i="7"/>
  <c r="A86" i="7"/>
  <c r="W86" i="7"/>
  <c r="X86" i="7" s="1"/>
  <c r="A87" i="7"/>
  <c r="W87" i="7"/>
  <c r="X87" i="7"/>
  <c r="A88" i="7"/>
  <c r="W88" i="7"/>
  <c r="X88" i="7" s="1"/>
  <c r="A89" i="7"/>
  <c r="W89" i="7"/>
  <c r="X89" i="7"/>
  <c r="A90" i="7"/>
  <c r="W90" i="7"/>
  <c r="X90" i="7"/>
  <c r="A91" i="7"/>
  <c r="W91" i="7"/>
  <c r="A92" i="7"/>
  <c r="W92" i="7"/>
  <c r="X92" i="7"/>
  <c r="A93" i="7"/>
  <c r="W93" i="7"/>
  <c r="X93" i="7"/>
  <c r="A94" i="7"/>
  <c r="W94" i="7"/>
  <c r="X94" i="7"/>
  <c r="A95" i="7"/>
  <c r="W95" i="7"/>
  <c r="X95" i="7"/>
  <c r="A96" i="7"/>
  <c r="W96" i="7"/>
  <c r="X96" i="7"/>
  <c r="A97" i="7"/>
  <c r="W97" i="7"/>
  <c r="X97" i="7"/>
  <c r="A98" i="7"/>
  <c r="W98" i="7"/>
  <c r="X98" i="7"/>
  <c r="A99" i="7"/>
  <c r="W99" i="7"/>
  <c r="X99" i="7"/>
  <c r="A100" i="7"/>
  <c r="W100" i="7"/>
  <c r="AQ152" i="4" s="1"/>
  <c r="A101" i="7"/>
  <c r="W101" i="7"/>
  <c r="A102" i="7"/>
  <c r="W102" i="7"/>
  <c r="X102" i="7"/>
  <c r="A103" i="7"/>
  <c r="W103" i="7"/>
  <c r="X103" i="7"/>
  <c r="A104" i="7"/>
  <c r="W104" i="7"/>
  <c r="A105" i="7"/>
  <c r="W105" i="7"/>
  <c r="X105" i="7" s="1"/>
  <c r="A106" i="7"/>
  <c r="W106" i="7"/>
  <c r="X106" i="7"/>
  <c r="A107" i="7"/>
  <c r="W107" i="7"/>
  <c r="X107" i="7"/>
  <c r="A108" i="7"/>
  <c r="W108" i="7"/>
  <c r="X108" i="7" s="1"/>
  <c r="A109" i="7"/>
  <c r="W109" i="7"/>
  <c r="X109" i="7" s="1"/>
  <c r="A110" i="7"/>
  <c r="W110" i="7"/>
  <c r="X110" i="7"/>
  <c r="A111" i="7"/>
  <c r="W111" i="7"/>
  <c r="A112" i="7"/>
  <c r="W112" i="7"/>
  <c r="X112" i="7" s="1"/>
  <c r="A113" i="7"/>
  <c r="W113" i="7"/>
  <c r="X113" i="7"/>
  <c r="A114" i="7"/>
  <c r="W114" i="7"/>
  <c r="X114" i="7"/>
  <c r="A115" i="7"/>
  <c r="W115" i="7"/>
  <c r="X115" i="7" s="1"/>
  <c r="A116" i="7"/>
  <c r="W116" i="7"/>
  <c r="X116" i="7"/>
  <c r="A117" i="7"/>
  <c r="W117" i="7"/>
  <c r="X117" i="7" s="1"/>
  <c r="A118" i="7"/>
  <c r="W118" i="7"/>
  <c r="X118" i="7"/>
  <c r="A119" i="7"/>
  <c r="W119" i="7"/>
  <c r="X119" i="7" s="1"/>
  <c r="A120" i="7"/>
  <c r="W120" i="7"/>
  <c r="X120" i="7"/>
  <c r="A121" i="7"/>
  <c r="W121" i="7"/>
  <c r="X121" i="7"/>
  <c r="A122" i="7"/>
  <c r="W122" i="7"/>
  <c r="AQ58" i="4" s="1"/>
  <c r="X122" i="7"/>
  <c r="AR58" i="4" s="1"/>
  <c r="A123" i="7"/>
  <c r="W123" i="7"/>
  <c r="X123" i="7" s="1"/>
  <c r="A124" i="7"/>
  <c r="W124" i="7"/>
  <c r="X124" i="7"/>
  <c r="A125" i="7"/>
  <c r="W125" i="7"/>
  <c r="X125" i="7"/>
  <c r="A126" i="7"/>
  <c r="W126" i="7"/>
  <c r="X126" i="7" s="1"/>
  <c r="A127" i="7"/>
  <c r="W127" i="7"/>
  <c r="X127" i="7" s="1"/>
  <c r="A128" i="7"/>
  <c r="W128" i="7"/>
  <c r="X128" i="7"/>
  <c r="A129" i="7"/>
  <c r="W129" i="7"/>
  <c r="A130" i="7"/>
  <c r="W130" i="7"/>
  <c r="X130" i="7"/>
  <c r="A131" i="7"/>
  <c r="W131" i="7"/>
  <c r="A132" i="7"/>
  <c r="W132" i="7"/>
  <c r="X132" i="7"/>
  <c r="A133" i="7"/>
  <c r="W133" i="7"/>
  <c r="X133" i="7"/>
  <c r="A134" i="7"/>
  <c r="W134" i="7"/>
  <c r="X134" i="7" s="1"/>
  <c r="A135" i="7"/>
  <c r="W135" i="7"/>
  <c r="X135" i="7" s="1"/>
  <c r="A136" i="7"/>
  <c r="W136" i="7"/>
  <c r="X136" i="7" s="1"/>
  <c r="A137" i="7"/>
  <c r="W137" i="7"/>
  <c r="X137" i="7"/>
  <c r="A138" i="7"/>
  <c r="W138" i="7"/>
  <c r="X138" i="7" s="1"/>
  <c r="A139" i="7"/>
  <c r="W139" i="7"/>
  <c r="X139" i="7"/>
  <c r="A140" i="7"/>
  <c r="W140" i="7"/>
  <c r="X140" i="7"/>
  <c r="A141" i="7"/>
  <c r="W141" i="7"/>
  <c r="A142" i="7"/>
  <c r="W142" i="7"/>
  <c r="X142" i="7" s="1"/>
  <c r="A143" i="7"/>
  <c r="W143" i="7"/>
  <c r="X143" i="7"/>
  <c r="A144" i="7"/>
  <c r="W144" i="7"/>
  <c r="X144" i="7" s="1"/>
  <c r="A145" i="7"/>
  <c r="W145" i="7"/>
  <c r="X145" i="7"/>
  <c r="A146" i="7"/>
  <c r="W146" i="7"/>
  <c r="X146" i="7"/>
  <c r="A147" i="7"/>
  <c r="W147" i="7"/>
  <c r="X147" i="7" s="1"/>
  <c r="A148" i="7"/>
  <c r="W148" i="7"/>
  <c r="X148" i="7"/>
  <c r="A149" i="7"/>
  <c r="W149" i="7"/>
  <c r="X149" i="7"/>
  <c r="A150" i="7"/>
  <c r="W150" i="7"/>
  <c r="X150" i="7"/>
  <c r="A151" i="7"/>
  <c r="W151" i="7"/>
  <c r="X151" i="7"/>
  <c r="A152" i="7"/>
  <c r="W152" i="7"/>
  <c r="X152" i="7" s="1"/>
  <c r="A153" i="7"/>
  <c r="W153" i="7"/>
  <c r="X153" i="7"/>
  <c r="A154" i="7"/>
  <c r="W154" i="7"/>
  <c r="X154" i="7"/>
  <c r="A155" i="7"/>
  <c r="W155" i="7"/>
  <c r="A156" i="7"/>
  <c r="W156" i="7"/>
  <c r="X156" i="7"/>
  <c r="A157" i="7"/>
  <c r="W157" i="7"/>
  <c r="A158" i="7"/>
  <c r="W158" i="7"/>
  <c r="X158" i="7"/>
  <c r="A159" i="7"/>
  <c r="W159" i="7"/>
  <c r="A160" i="7"/>
  <c r="W160" i="7"/>
  <c r="X160" i="7"/>
  <c r="A161" i="7"/>
  <c r="W161" i="7"/>
  <c r="X161" i="7" s="1"/>
  <c r="A162" i="7"/>
  <c r="W162" i="7"/>
  <c r="X162" i="7"/>
  <c r="A163" i="7"/>
  <c r="W163" i="7"/>
  <c r="X163" i="7" s="1"/>
  <c r="A164" i="7"/>
  <c r="W164" i="7"/>
  <c r="X164" i="7"/>
  <c r="A165" i="7"/>
  <c r="W165" i="7"/>
  <c r="X165" i="7"/>
  <c r="A166" i="7"/>
  <c r="W166" i="7"/>
  <c r="X166" i="7"/>
  <c r="A167" i="7"/>
  <c r="W167" i="7"/>
  <c r="X167" i="7"/>
  <c r="A168" i="7"/>
  <c r="W168" i="7"/>
  <c r="X168" i="7"/>
  <c r="A169" i="7"/>
  <c r="W169" i="7"/>
  <c r="X169" i="7"/>
  <c r="A170" i="7"/>
  <c r="W170" i="7"/>
  <c r="X170" i="7"/>
  <c r="A171" i="7"/>
  <c r="W171" i="7"/>
  <c r="X171" i="7"/>
  <c r="A172" i="7"/>
  <c r="W172" i="7"/>
  <c r="X172" i="7" s="1"/>
  <c r="A173" i="7"/>
  <c r="W173" i="7"/>
  <c r="X173" i="7"/>
  <c r="A174" i="7"/>
  <c r="W174" i="7"/>
  <c r="X174" i="7"/>
  <c r="A175" i="7"/>
  <c r="W175" i="7"/>
  <c r="X175" i="7" s="1"/>
  <c r="A176" i="7"/>
  <c r="W176" i="7"/>
  <c r="X176" i="7" s="1"/>
  <c r="A177" i="7"/>
  <c r="W177" i="7"/>
  <c r="X177" i="7"/>
  <c r="A178" i="7"/>
  <c r="W178" i="7"/>
  <c r="X178" i="7"/>
  <c r="A179" i="7"/>
  <c r="W179" i="7"/>
  <c r="A180" i="7"/>
  <c r="W180" i="7"/>
  <c r="X180" i="7" s="1"/>
  <c r="A181" i="7"/>
  <c r="W181" i="7"/>
  <c r="X181" i="7"/>
  <c r="A182" i="7"/>
  <c r="W182" i="7"/>
  <c r="X182" i="7"/>
  <c r="A183" i="7"/>
  <c r="W183" i="7"/>
  <c r="X183" i="7" s="1"/>
  <c r="A184" i="7"/>
  <c r="W184" i="7"/>
  <c r="X184" i="7" s="1"/>
  <c r="A185" i="7"/>
  <c r="W185" i="7"/>
  <c r="X185" i="7"/>
  <c r="A186" i="7"/>
  <c r="W186" i="7"/>
  <c r="X186" i="7"/>
  <c r="A187" i="7"/>
  <c r="W187" i="7"/>
  <c r="X187" i="7" s="1"/>
  <c r="A188" i="7"/>
  <c r="W188" i="7"/>
  <c r="A189" i="7"/>
  <c r="W189" i="7"/>
  <c r="X189" i="7"/>
  <c r="A190" i="7"/>
  <c r="W190" i="7"/>
  <c r="X190" i="7"/>
  <c r="A191" i="7"/>
  <c r="W191" i="7"/>
  <c r="X191" i="7" s="1"/>
  <c r="A192" i="7"/>
  <c r="W192" i="7"/>
  <c r="X192" i="7"/>
  <c r="A193" i="7"/>
  <c r="W193" i="7"/>
  <c r="X193" i="7"/>
  <c r="A194" i="7"/>
  <c r="W194" i="7"/>
  <c r="X194" i="7" s="1"/>
  <c r="A195" i="7"/>
  <c r="W195" i="7"/>
  <c r="X195" i="7"/>
  <c r="A196" i="7"/>
  <c r="W196" i="7"/>
  <c r="X196" i="7"/>
  <c r="A197" i="7"/>
  <c r="W197" i="7"/>
  <c r="X197" i="7"/>
  <c r="A198" i="7"/>
  <c r="W198" i="7"/>
  <c r="X198" i="7"/>
  <c r="A199" i="7"/>
  <c r="W199" i="7"/>
  <c r="X199" i="7"/>
  <c r="A200" i="7"/>
  <c r="W200" i="7"/>
  <c r="X200" i="7"/>
  <c r="A201" i="7"/>
  <c r="W201" i="7"/>
  <c r="X201" i="7"/>
  <c r="A202" i="7"/>
  <c r="W202" i="7"/>
  <c r="X202" i="7"/>
  <c r="A203" i="7"/>
  <c r="W203" i="7"/>
  <c r="X203" i="7"/>
  <c r="A204" i="7"/>
  <c r="W204" i="7"/>
  <c r="X204" i="7"/>
  <c r="A205" i="7"/>
  <c r="W205" i="7"/>
  <c r="X205" i="7"/>
  <c r="A206" i="7"/>
  <c r="W206" i="7"/>
  <c r="X206" i="7" s="1"/>
  <c r="A207" i="7"/>
  <c r="W207" i="7"/>
  <c r="AQ289" i="4" s="1"/>
  <c r="X207" i="7"/>
  <c r="AR289" i="4" s="1"/>
  <c r="A208" i="7"/>
  <c r="W208" i="7"/>
  <c r="X208" i="7" s="1"/>
  <c r="A209" i="7"/>
  <c r="W209" i="7"/>
  <c r="X209" i="7" s="1"/>
  <c r="A210" i="7"/>
  <c r="W210" i="7"/>
  <c r="X210" i="7"/>
  <c r="A211" i="7"/>
  <c r="W211" i="7"/>
  <c r="X211" i="7"/>
  <c r="A212" i="7"/>
  <c r="W212" i="7"/>
  <c r="X212" i="7"/>
  <c r="A213" i="7"/>
  <c r="W213" i="7"/>
  <c r="X213" i="7"/>
  <c r="A214" i="7"/>
  <c r="W214" i="7"/>
  <c r="X214" i="7"/>
  <c r="A215" i="7"/>
  <c r="W215" i="7"/>
  <c r="X215" i="7"/>
  <c r="A216" i="7"/>
  <c r="W216" i="7"/>
  <c r="X216" i="7"/>
  <c r="A217" i="7"/>
  <c r="W217" i="7"/>
  <c r="X217" i="7"/>
  <c r="A218" i="7"/>
  <c r="W218" i="7"/>
  <c r="A219" i="7"/>
  <c r="W219" i="7"/>
  <c r="X219" i="7"/>
  <c r="A220" i="7"/>
  <c r="W220" i="7"/>
  <c r="A221" i="7"/>
  <c r="W221" i="7"/>
  <c r="X221" i="7"/>
  <c r="A222" i="7"/>
  <c r="W222" i="7"/>
  <c r="X222" i="7" s="1"/>
  <c r="A223" i="7"/>
  <c r="W223" i="7"/>
  <c r="X223" i="7"/>
  <c r="A224" i="7"/>
  <c r="W224" i="7"/>
  <c r="X224" i="7"/>
  <c r="A225" i="7"/>
  <c r="W225" i="7"/>
  <c r="X225" i="7"/>
  <c r="A226" i="7"/>
  <c r="W226" i="7"/>
  <c r="X226" i="7"/>
  <c r="A227" i="7"/>
  <c r="W227" i="7"/>
  <c r="X227" i="7"/>
  <c r="A228" i="7"/>
  <c r="W228" i="7"/>
  <c r="X228" i="7"/>
  <c r="A229" i="7"/>
  <c r="W229" i="7"/>
  <c r="X229" i="7"/>
  <c r="A230" i="7"/>
  <c r="W230" i="7"/>
  <c r="X230" i="7"/>
  <c r="A231" i="7"/>
  <c r="W231" i="7"/>
  <c r="X231" i="7"/>
  <c r="A232" i="7"/>
  <c r="W232" i="7"/>
  <c r="X232" i="7"/>
  <c r="A233" i="7"/>
  <c r="W233" i="7"/>
  <c r="X233" i="7"/>
  <c r="A234" i="7"/>
  <c r="W234" i="7"/>
  <c r="X234" i="7"/>
  <c r="A235" i="7"/>
  <c r="W235" i="7"/>
  <c r="X235" i="7"/>
  <c r="A236" i="7"/>
  <c r="W236" i="7"/>
  <c r="X236" i="7"/>
  <c r="A237" i="7"/>
  <c r="W237" i="7"/>
  <c r="X237" i="7"/>
  <c r="A238" i="7"/>
  <c r="W238" i="7"/>
  <c r="X238" i="7"/>
  <c r="A239" i="7"/>
  <c r="W239" i="7"/>
  <c r="X239" i="7"/>
  <c r="A240" i="7"/>
  <c r="W240" i="7"/>
  <c r="X240" i="7"/>
  <c r="A241" i="7"/>
  <c r="W241" i="7"/>
  <c r="AQ322" i="4" s="1"/>
  <c r="X241" i="7"/>
  <c r="AR322" i="4" s="1"/>
  <c r="A242" i="7"/>
  <c r="W242" i="7"/>
  <c r="X242" i="7"/>
  <c r="A243" i="7"/>
  <c r="W243" i="7"/>
  <c r="X243" i="7"/>
  <c r="A244" i="7"/>
  <c r="W244" i="7"/>
  <c r="X244" i="7"/>
  <c r="A245" i="7"/>
  <c r="W245" i="7"/>
  <c r="X245" i="7"/>
  <c r="A246" i="7"/>
  <c r="W246" i="7"/>
  <c r="X246" i="7"/>
  <c r="A247" i="7"/>
  <c r="W247" i="7"/>
  <c r="X247" i="7"/>
  <c r="A248" i="7"/>
  <c r="W248" i="7"/>
  <c r="X248" i="7"/>
  <c r="A249" i="7"/>
  <c r="W249" i="7"/>
  <c r="X249" i="7"/>
  <c r="A250" i="7"/>
  <c r="W250" i="7"/>
  <c r="X250" i="7"/>
  <c r="A251" i="7"/>
  <c r="W251" i="7"/>
  <c r="X251" i="7"/>
  <c r="A252" i="7"/>
  <c r="W252" i="7"/>
  <c r="X252" i="7"/>
  <c r="A253" i="7"/>
  <c r="W253" i="7"/>
  <c r="X253" i="7"/>
  <c r="A254" i="7"/>
  <c r="W254" i="7"/>
  <c r="X254" i="7"/>
  <c r="A255" i="7"/>
  <c r="W255" i="7"/>
  <c r="X255" i="7"/>
  <c r="A256" i="7"/>
  <c r="W256" i="7"/>
  <c r="X256" i="7"/>
  <c r="A257" i="7"/>
  <c r="W257" i="7"/>
  <c r="X257" i="7"/>
  <c r="A258" i="7"/>
  <c r="W258" i="7"/>
  <c r="X258" i="7"/>
  <c r="A259" i="7"/>
  <c r="W259" i="7"/>
  <c r="X259" i="7"/>
  <c r="A260" i="7"/>
  <c r="W260" i="7"/>
  <c r="X260" i="7"/>
  <c r="A261" i="7"/>
  <c r="W261" i="7"/>
  <c r="X261" i="7"/>
  <c r="A262" i="7"/>
  <c r="W262" i="7"/>
  <c r="X262" i="7"/>
  <c r="A263" i="7"/>
  <c r="W263" i="7"/>
  <c r="X263" i="7"/>
  <c r="A264" i="7"/>
  <c r="W264" i="7"/>
  <c r="X264" i="7"/>
  <c r="A265" i="7"/>
  <c r="W265" i="7"/>
  <c r="X265" i="7"/>
  <c r="A266" i="7"/>
  <c r="W266" i="7"/>
  <c r="X266" i="7"/>
  <c r="A267" i="7"/>
  <c r="W267" i="7"/>
  <c r="X267" i="7"/>
  <c r="A268" i="7"/>
  <c r="W268" i="7"/>
  <c r="X268" i="7"/>
  <c r="A269" i="7"/>
  <c r="W269" i="7"/>
  <c r="X269" i="7"/>
  <c r="A270" i="7"/>
  <c r="W270" i="7"/>
  <c r="AQ288" i="4" s="1"/>
  <c r="X270" i="7"/>
  <c r="AR288" i="4" s="1"/>
  <c r="A271" i="7"/>
  <c r="W271" i="7"/>
  <c r="X271" i="7"/>
  <c r="A272" i="7"/>
  <c r="W272" i="7"/>
  <c r="X272" i="7"/>
  <c r="A273" i="7"/>
  <c r="W273" i="7"/>
  <c r="X273" i="7"/>
  <c r="A274" i="7"/>
  <c r="W274" i="7"/>
  <c r="X274" i="7"/>
  <c r="A275" i="7"/>
  <c r="W275" i="7"/>
  <c r="X275" i="7"/>
  <c r="A276" i="7"/>
  <c r="W276" i="7"/>
  <c r="X276" i="7"/>
  <c r="A277" i="7"/>
  <c r="W277" i="7"/>
  <c r="X277" i="7"/>
  <c r="A278" i="7"/>
  <c r="W278" i="7"/>
  <c r="X278" i="7"/>
  <c r="A279" i="7"/>
  <c r="W279" i="7"/>
  <c r="X279" i="7"/>
  <c r="A280" i="7"/>
  <c r="W280" i="7"/>
  <c r="X280" i="7"/>
  <c r="A281" i="7"/>
  <c r="W281" i="7"/>
  <c r="AQ327" i="4" s="1"/>
  <c r="X281" i="7"/>
  <c r="AR327" i="4" s="1"/>
  <c r="A282" i="7"/>
  <c r="W282" i="7"/>
  <c r="X282" i="7"/>
  <c r="A283" i="7"/>
  <c r="W283" i="7"/>
  <c r="X283" i="7"/>
  <c r="A284" i="7"/>
  <c r="W284" i="7"/>
  <c r="X284" i="7"/>
  <c r="A285" i="7"/>
  <c r="W285" i="7"/>
  <c r="X285" i="7"/>
  <c r="A286" i="7"/>
  <c r="W286" i="7"/>
  <c r="X286" i="7"/>
  <c r="A287" i="7"/>
  <c r="W287" i="7"/>
  <c r="X287" i="7"/>
  <c r="A288" i="7"/>
  <c r="W288" i="7"/>
  <c r="X288" i="7"/>
  <c r="A289" i="7"/>
  <c r="W289" i="7"/>
  <c r="X289" i="7"/>
  <c r="A290" i="7"/>
  <c r="W290" i="7"/>
  <c r="X290" i="7"/>
  <c r="A291" i="7"/>
  <c r="W291" i="7"/>
  <c r="X291" i="7"/>
  <c r="A292" i="7"/>
  <c r="W292" i="7"/>
  <c r="X292" i="7"/>
  <c r="A293" i="7"/>
  <c r="W293" i="7"/>
  <c r="X293" i="7"/>
  <c r="A294" i="7"/>
  <c r="W294" i="7"/>
  <c r="X294" i="7"/>
  <c r="A295" i="7"/>
  <c r="W295" i="7"/>
  <c r="X295" i="7"/>
  <c r="A296" i="7"/>
  <c r="W296" i="7"/>
  <c r="X296" i="7"/>
  <c r="A297" i="7"/>
  <c r="W297" i="7"/>
  <c r="X297" i="7"/>
  <c r="A298" i="7"/>
  <c r="W298" i="7"/>
  <c r="X298" i="7"/>
  <c r="A299" i="7"/>
  <c r="W299" i="7"/>
  <c r="X299" i="7"/>
  <c r="A300" i="7"/>
  <c r="W300" i="7"/>
  <c r="X300" i="7"/>
  <c r="A301" i="7"/>
  <c r="W301" i="7"/>
  <c r="X301" i="7"/>
  <c r="A302" i="7"/>
  <c r="W302" i="7"/>
  <c r="X302" i="7"/>
  <c r="A303" i="7"/>
  <c r="W303" i="7"/>
  <c r="X303" i="7"/>
  <c r="A304" i="7"/>
  <c r="W304" i="7"/>
  <c r="X304" i="7"/>
  <c r="A305" i="7"/>
  <c r="W305" i="7"/>
  <c r="X305" i="7"/>
  <c r="A306" i="7"/>
  <c r="W306" i="7"/>
  <c r="X306" i="7"/>
  <c r="A307" i="7"/>
  <c r="W307" i="7"/>
  <c r="X307" i="7"/>
  <c r="A308" i="7"/>
  <c r="W308" i="7"/>
  <c r="X308" i="7"/>
  <c r="A309" i="7"/>
  <c r="W309" i="7"/>
  <c r="X309" i="7"/>
  <c r="A310" i="7"/>
  <c r="W310" i="7"/>
  <c r="X310" i="7"/>
  <c r="A311" i="7"/>
  <c r="W311" i="7"/>
  <c r="X311" i="7"/>
  <c r="A312" i="7"/>
  <c r="W312" i="7"/>
  <c r="X312" i="7"/>
  <c r="A313" i="7"/>
  <c r="W313" i="7"/>
  <c r="X313" i="7"/>
  <c r="A314" i="7"/>
  <c r="W314" i="7"/>
  <c r="X314" i="7"/>
  <c r="A315" i="7"/>
  <c r="W315" i="7"/>
  <c r="X315" i="7"/>
  <c r="A316" i="7"/>
  <c r="W316" i="7"/>
  <c r="X316" i="7" s="1"/>
  <c r="A317" i="7"/>
  <c r="W317" i="7"/>
  <c r="X317" i="7"/>
  <c r="A318" i="7"/>
  <c r="W318" i="7"/>
  <c r="X318" i="7"/>
  <c r="A319" i="7"/>
  <c r="W319" i="7"/>
  <c r="X319" i="7" s="1"/>
  <c r="A320" i="7"/>
  <c r="W320" i="7"/>
  <c r="X320" i="7"/>
  <c r="A321" i="7"/>
  <c r="W321" i="7"/>
  <c r="X321" i="7"/>
  <c r="A322" i="7"/>
  <c r="W322" i="7"/>
  <c r="X322" i="7"/>
  <c r="A323" i="7"/>
  <c r="W323" i="7"/>
  <c r="X323" i="7"/>
  <c r="A324" i="7"/>
  <c r="W324" i="7"/>
  <c r="X324" i="7"/>
  <c r="A325" i="7"/>
  <c r="W325" i="7"/>
  <c r="X325" i="7"/>
  <c r="A326" i="7"/>
  <c r="W326" i="7"/>
  <c r="X326" i="7"/>
  <c r="A327" i="7"/>
  <c r="W327" i="7"/>
  <c r="A328" i="7"/>
  <c r="W328" i="7"/>
  <c r="X328" i="7"/>
  <c r="A329" i="7"/>
  <c r="W329" i="7"/>
  <c r="A330" i="7"/>
  <c r="W330" i="7"/>
  <c r="X330" i="7"/>
  <c r="A331" i="7"/>
  <c r="W331" i="7"/>
  <c r="X331" i="7"/>
  <c r="A332" i="7"/>
  <c r="W332" i="7"/>
  <c r="AQ47" i="4" s="1"/>
  <c r="A333" i="7"/>
  <c r="W333" i="7"/>
  <c r="X333" i="7" s="1"/>
  <c r="A334" i="7"/>
  <c r="W334" i="7"/>
  <c r="X334" i="7"/>
  <c r="A335" i="7"/>
  <c r="W335" i="7"/>
  <c r="X335" i="7" s="1"/>
  <c r="A336" i="7"/>
  <c r="W336" i="7"/>
  <c r="X336" i="7"/>
  <c r="A337" i="7"/>
  <c r="W337" i="7"/>
  <c r="X337" i="7"/>
  <c r="A338" i="7"/>
  <c r="W338" i="7"/>
  <c r="X338" i="7" s="1"/>
  <c r="A339" i="7"/>
  <c r="W339" i="7"/>
  <c r="X339" i="7"/>
  <c r="A340" i="7"/>
  <c r="W340" i="7"/>
  <c r="X340" i="7" s="1"/>
  <c r="A341" i="7"/>
  <c r="W341" i="7"/>
  <c r="X341" i="7"/>
  <c r="A342" i="7"/>
  <c r="W342" i="7"/>
  <c r="X342" i="7" s="1"/>
  <c r="A343" i="7"/>
  <c r="W343" i="7"/>
  <c r="X343" i="7" s="1"/>
  <c r="A344" i="7"/>
  <c r="W344" i="7"/>
  <c r="X344" i="7"/>
  <c r="A345" i="7"/>
  <c r="W345" i="7"/>
  <c r="X345" i="7" s="1"/>
  <c r="A346" i="7"/>
  <c r="W346" i="7"/>
  <c r="X346" i="7" s="1"/>
  <c r="A347" i="7"/>
  <c r="W347" i="7"/>
  <c r="X347" i="7"/>
  <c r="A348" i="7"/>
  <c r="W348" i="7"/>
  <c r="X348" i="7"/>
  <c r="A349" i="7"/>
  <c r="W349" i="7"/>
  <c r="X349" i="7" s="1"/>
  <c r="A350" i="7"/>
  <c r="W350" i="7"/>
  <c r="X350" i="7" s="1"/>
  <c r="A351" i="7"/>
  <c r="W351" i="7"/>
  <c r="X351" i="7"/>
  <c r="A352" i="7"/>
  <c r="W352" i="7"/>
  <c r="X352" i="7"/>
  <c r="A353" i="7"/>
  <c r="W353" i="7"/>
  <c r="X353" i="7" s="1"/>
  <c r="A354" i="7"/>
  <c r="W354" i="7"/>
  <c r="X354" i="7" s="1"/>
  <c r="A355" i="7"/>
  <c r="W355" i="7"/>
  <c r="X355" i="7"/>
  <c r="A356" i="7"/>
  <c r="W356" i="7"/>
  <c r="X356" i="7"/>
  <c r="A357" i="7"/>
  <c r="W357" i="7"/>
  <c r="X357" i="7" s="1"/>
  <c r="A358" i="7"/>
  <c r="W358" i="7"/>
  <c r="X358" i="7" s="1"/>
  <c r="A359" i="7"/>
  <c r="W359" i="7"/>
  <c r="X359" i="7"/>
  <c r="A360" i="7"/>
  <c r="W360" i="7"/>
  <c r="X360" i="7"/>
  <c r="A361" i="7"/>
  <c r="W361" i="7"/>
  <c r="X361" i="7" s="1"/>
  <c r="A362" i="7"/>
  <c r="W362" i="7"/>
  <c r="X362" i="7"/>
  <c r="A363" i="7"/>
  <c r="W363" i="7"/>
  <c r="X363" i="7"/>
  <c r="A364" i="7"/>
  <c r="W364" i="7"/>
  <c r="X364" i="7" s="1"/>
  <c r="A365" i="7"/>
  <c r="W365" i="7"/>
  <c r="X365" i="7"/>
  <c r="A366" i="7"/>
  <c r="W366" i="7"/>
  <c r="X366" i="7" s="1"/>
  <c r="A367" i="7"/>
  <c r="W367" i="7"/>
  <c r="X367" i="7"/>
  <c r="A368" i="7"/>
  <c r="W368" i="7"/>
  <c r="X368" i="7"/>
  <c r="A369" i="7"/>
  <c r="W369" i="7"/>
  <c r="X369" i="7" s="1"/>
  <c r="A370" i="7"/>
  <c r="W370" i="7"/>
  <c r="X370" i="7"/>
  <c r="A371" i="7"/>
  <c r="W371" i="7"/>
  <c r="X371" i="7"/>
  <c r="A372" i="7"/>
  <c r="W372" i="7"/>
  <c r="X372" i="7"/>
  <c r="A373" i="7"/>
  <c r="W373" i="7"/>
  <c r="X373" i="7"/>
  <c r="A374" i="7"/>
  <c r="W374" i="7"/>
  <c r="X374" i="7"/>
  <c r="A375" i="7"/>
  <c r="W375" i="7"/>
  <c r="X375" i="7" s="1"/>
  <c r="A376" i="7"/>
  <c r="W376" i="7"/>
  <c r="X376" i="7"/>
  <c r="A377" i="7"/>
  <c r="W377" i="7"/>
  <c r="X377" i="7" s="1"/>
  <c r="A378" i="7"/>
  <c r="W378" i="7"/>
  <c r="X378" i="7"/>
  <c r="A379" i="7"/>
  <c r="W379" i="7"/>
  <c r="X379" i="7"/>
  <c r="A380" i="7"/>
  <c r="W380" i="7"/>
  <c r="X380" i="7"/>
  <c r="A381" i="7"/>
  <c r="W381" i="7"/>
  <c r="X381" i="7"/>
  <c r="A382" i="7"/>
  <c r="W382" i="7"/>
  <c r="X382" i="7"/>
  <c r="A383" i="7"/>
  <c r="W383" i="7"/>
  <c r="X383" i="7"/>
  <c r="A384" i="7"/>
  <c r="W384" i="7"/>
  <c r="X384" i="7" s="1"/>
  <c r="A385" i="7"/>
  <c r="W385" i="7"/>
  <c r="X385" i="7"/>
  <c r="A386" i="7"/>
  <c r="W386" i="7"/>
  <c r="X386" i="7"/>
  <c r="A387" i="7"/>
  <c r="W387" i="7"/>
  <c r="X387" i="7" s="1"/>
  <c r="A388" i="7"/>
  <c r="W388" i="7"/>
  <c r="X388" i="7"/>
  <c r="A389" i="7"/>
  <c r="W389" i="7"/>
  <c r="X389" i="7"/>
  <c r="A390" i="7"/>
  <c r="W390" i="7"/>
  <c r="X390" i="7"/>
  <c r="A391" i="7"/>
  <c r="W391" i="7"/>
  <c r="A392" i="7"/>
  <c r="W392" i="7"/>
  <c r="X392" i="7"/>
  <c r="A393" i="7"/>
  <c r="W393" i="7"/>
  <c r="X393" i="7"/>
  <c r="A394" i="7"/>
  <c r="W394" i="7"/>
  <c r="X394" i="7" s="1"/>
  <c r="A395" i="7"/>
  <c r="W395" i="7"/>
  <c r="X395" i="7"/>
  <c r="A396" i="7"/>
  <c r="W396" i="7"/>
  <c r="X396" i="7" s="1"/>
  <c r="A397" i="7"/>
  <c r="W397" i="7"/>
  <c r="X397" i="7" s="1"/>
  <c r="A398" i="7"/>
  <c r="W398" i="7"/>
  <c r="X398" i="7"/>
  <c r="A399" i="7"/>
  <c r="W399" i="7"/>
  <c r="X399" i="7"/>
  <c r="A400" i="7"/>
  <c r="W400" i="7"/>
  <c r="X400" i="7" s="1"/>
  <c r="A401" i="7"/>
  <c r="W401" i="7"/>
  <c r="A402" i="7"/>
  <c r="W402" i="7"/>
  <c r="X402" i="7"/>
  <c r="A403" i="7"/>
  <c r="W403" i="7"/>
  <c r="X403" i="7"/>
  <c r="A404" i="7"/>
  <c r="W404" i="7"/>
  <c r="A405" i="7"/>
  <c r="W405" i="7"/>
  <c r="X405" i="7" s="1"/>
  <c r="A406" i="7"/>
  <c r="W406" i="7"/>
  <c r="X406" i="7"/>
  <c r="A407" i="7"/>
  <c r="W407" i="7"/>
  <c r="X407" i="7"/>
  <c r="A408" i="7"/>
  <c r="W408" i="7"/>
  <c r="X408" i="7" s="1"/>
  <c r="A409" i="7"/>
  <c r="W409" i="7"/>
  <c r="A410" i="7"/>
  <c r="W410" i="7"/>
  <c r="X410" i="7"/>
  <c r="A411" i="7"/>
  <c r="W411" i="7"/>
  <c r="X411" i="7"/>
  <c r="A412" i="7"/>
  <c r="W412" i="7"/>
  <c r="X412" i="7" s="1"/>
  <c r="A413" i="7"/>
  <c r="W413" i="7"/>
  <c r="X413" i="7" s="1"/>
  <c r="A414" i="7"/>
  <c r="W414" i="7"/>
  <c r="X414" i="7"/>
  <c r="A415" i="7"/>
  <c r="W415" i="7"/>
  <c r="X415" i="7"/>
  <c r="A416" i="7"/>
  <c r="W416" i="7"/>
  <c r="X416" i="7" s="1"/>
  <c r="A417" i="7"/>
  <c r="W417" i="7"/>
  <c r="X417" i="7" s="1"/>
  <c r="A418" i="7"/>
  <c r="W418" i="7"/>
  <c r="X418" i="7"/>
  <c r="A419" i="7"/>
  <c r="W419" i="7"/>
  <c r="A420" i="7"/>
  <c r="W420" i="7"/>
  <c r="X420" i="7"/>
  <c r="A421" i="7"/>
  <c r="W421" i="7"/>
  <c r="X421" i="7"/>
  <c r="A422" i="7"/>
  <c r="W422" i="7"/>
  <c r="AQ4" i="4" s="1"/>
  <c r="A423" i="7"/>
  <c r="W423" i="7"/>
  <c r="A424" i="7"/>
  <c r="W424" i="7"/>
  <c r="X424" i="7"/>
  <c r="A425" i="7"/>
  <c r="W425" i="7"/>
  <c r="X425" i="7"/>
  <c r="A426" i="7"/>
  <c r="W426" i="7"/>
  <c r="A427" i="7"/>
  <c r="W427" i="7"/>
  <c r="A428" i="7"/>
  <c r="W428" i="7"/>
  <c r="X428" i="7"/>
  <c r="A429" i="7"/>
  <c r="W429" i="7"/>
  <c r="X429" i="7"/>
  <c r="A430" i="7"/>
  <c r="W430" i="7"/>
  <c r="A431" i="7"/>
  <c r="W431" i="7"/>
  <c r="A432" i="7"/>
  <c r="W432" i="7"/>
  <c r="X432" i="7"/>
  <c r="A433" i="7"/>
  <c r="W433" i="7"/>
  <c r="X433" i="7" s="1"/>
  <c r="A434" i="7"/>
  <c r="W434" i="7"/>
  <c r="X434" i="7"/>
  <c r="A435" i="7"/>
  <c r="W435" i="7"/>
  <c r="X435" i="7" s="1"/>
  <c r="A436" i="7"/>
  <c r="W436" i="7"/>
  <c r="X436" i="7" s="1"/>
  <c r="A437" i="7"/>
  <c r="W437" i="7"/>
  <c r="X437" i="7"/>
  <c r="A438" i="7"/>
  <c r="W438" i="7"/>
  <c r="X438" i="7" s="1"/>
  <c r="A439" i="7"/>
  <c r="W439" i="7"/>
  <c r="X439" i="7"/>
  <c r="A440" i="7"/>
  <c r="W440" i="7"/>
  <c r="X440" i="7"/>
  <c r="A441" i="7"/>
  <c r="W441" i="7"/>
  <c r="A442" i="7"/>
  <c r="W442" i="7"/>
  <c r="X442" i="7" s="1"/>
  <c r="A443" i="7"/>
  <c r="W443" i="7"/>
  <c r="X443" i="7"/>
  <c r="A444" i="7"/>
  <c r="W444" i="7"/>
  <c r="X444" i="7" s="1"/>
  <c r="A445" i="7"/>
  <c r="W445" i="7"/>
  <c r="X445" i="7" s="1"/>
  <c r="A446" i="7"/>
  <c r="W446" i="7"/>
  <c r="X446" i="7"/>
  <c r="A447" i="7"/>
  <c r="W447" i="7"/>
  <c r="X447" i="7"/>
  <c r="A448" i="7"/>
  <c r="W448" i="7"/>
  <c r="X448" i="7" s="1"/>
  <c r="A449" i="7"/>
  <c r="W449" i="7"/>
  <c r="X449" i="7"/>
  <c r="A450" i="7"/>
  <c r="W450" i="7"/>
  <c r="X450" i="7" s="1"/>
  <c r="A451" i="7"/>
  <c r="W451" i="7"/>
  <c r="X451" i="7" s="1"/>
  <c r="A452" i="7"/>
  <c r="W452" i="7"/>
  <c r="X452" i="7"/>
  <c r="A453" i="7"/>
  <c r="W453" i="7"/>
  <c r="X453" i="7"/>
  <c r="A454" i="7"/>
  <c r="W454" i="7"/>
  <c r="X454" i="7" s="1"/>
  <c r="A455" i="7"/>
  <c r="W455" i="7"/>
  <c r="X455" i="7" s="1"/>
  <c r="A456" i="7"/>
  <c r="W456" i="7"/>
  <c r="X456" i="7"/>
  <c r="A457" i="7"/>
  <c r="W457" i="7"/>
  <c r="X457" i="7"/>
  <c r="A458" i="7"/>
  <c r="W458" i="7"/>
  <c r="X458" i="7" s="1"/>
  <c r="A459" i="7"/>
  <c r="W459" i="7"/>
  <c r="X459" i="7" s="1"/>
  <c r="A460" i="7"/>
  <c r="W460" i="7"/>
  <c r="X460" i="7"/>
  <c r="A461" i="7"/>
  <c r="W461" i="7"/>
  <c r="X461" i="7"/>
  <c r="A462" i="7"/>
  <c r="W462" i="7"/>
  <c r="X462" i="7" s="1"/>
  <c r="A463" i="7"/>
  <c r="W463" i="7"/>
  <c r="X463" i="7" s="1"/>
  <c r="A464" i="7"/>
  <c r="W464" i="7"/>
  <c r="X464" i="7"/>
  <c r="A465" i="7"/>
  <c r="W465" i="7"/>
  <c r="X465" i="7"/>
  <c r="A466" i="7"/>
  <c r="W466" i="7"/>
  <c r="X466" i="7" s="1"/>
  <c r="A467" i="7"/>
  <c r="W467" i="7"/>
  <c r="X467" i="7" s="1"/>
  <c r="A468" i="7"/>
  <c r="W468" i="7"/>
  <c r="X468" i="7"/>
  <c r="A469" i="7"/>
  <c r="W469" i="7"/>
  <c r="X469" i="7"/>
  <c r="A470" i="7"/>
  <c r="W470" i="7"/>
  <c r="X470" i="7" s="1"/>
  <c r="A471" i="7"/>
  <c r="W471" i="7"/>
  <c r="X471" i="7" s="1"/>
  <c r="A472" i="7"/>
  <c r="W472" i="7"/>
  <c r="X472" i="7"/>
  <c r="A473" i="7"/>
  <c r="W473" i="7"/>
  <c r="X473" i="7"/>
  <c r="A474" i="7"/>
  <c r="W474" i="7"/>
  <c r="X474" i="7" s="1"/>
  <c r="A475" i="7"/>
  <c r="W475" i="7"/>
  <c r="X475" i="7" s="1"/>
  <c r="A476" i="7"/>
  <c r="W476" i="7"/>
  <c r="X476" i="7"/>
  <c r="A477" i="7"/>
  <c r="W477" i="7"/>
  <c r="X477" i="7"/>
  <c r="A478" i="7"/>
  <c r="W478" i="7"/>
  <c r="X478" i="7" s="1"/>
  <c r="A479" i="7"/>
  <c r="W479" i="7"/>
  <c r="A480" i="7"/>
  <c r="W480" i="7"/>
  <c r="X480" i="7"/>
  <c r="A481" i="7"/>
  <c r="W481" i="7"/>
  <c r="X481" i="7"/>
  <c r="A482" i="7"/>
  <c r="W482" i="7"/>
  <c r="A483" i="7"/>
  <c r="W483" i="7"/>
  <c r="X483" i="7" s="1"/>
  <c r="A484" i="7"/>
  <c r="W484" i="7"/>
  <c r="X484" i="7"/>
  <c r="A485" i="7"/>
  <c r="W485" i="7"/>
  <c r="X485" i="7" s="1"/>
  <c r="A486" i="7"/>
  <c r="W486" i="7"/>
  <c r="X486" i="7"/>
  <c r="A487" i="7"/>
  <c r="W487" i="7"/>
  <c r="X487" i="7"/>
  <c r="A488" i="7"/>
  <c r="W488" i="7"/>
  <c r="X488" i="7" s="1"/>
  <c r="A489" i="7"/>
  <c r="W489" i="7"/>
  <c r="X489" i="7" s="1"/>
  <c r="A490" i="7"/>
  <c r="W490" i="7"/>
  <c r="X490" i="7"/>
  <c r="A491" i="7"/>
  <c r="W491" i="7"/>
  <c r="X491" i="7" s="1"/>
  <c r="A492" i="7"/>
  <c r="W492" i="7"/>
  <c r="X492" i="7"/>
  <c r="A493" i="7"/>
  <c r="W493" i="7"/>
  <c r="X493" i="7" s="1"/>
  <c r="A494" i="7"/>
  <c r="W494" i="7"/>
  <c r="X494" i="7"/>
  <c r="A495" i="7"/>
  <c r="W495" i="7"/>
  <c r="A496" i="7"/>
  <c r="W496" i="7"/>
  <c r="X496" i="7" s="1"/>
  <c r="A497" i="7"/>
  <c r="W497" i="7"/>
  <c r="X497" i="7"/>
  <c r="A498" i="7"/>
  <c r="W498" i="7"/>
  <c r="X498" i="7" s="1"/>
  <c r="A499" i="7"/>
  <c r="W499" i="7"/>
  <c r="X499" i="7"/>
  <c r="A500" i="7"/>
  <c r="W500" i="7"/>
  <c r="X500" i="7" s="1"/>
  <c r="A501" i="7"/>
  <c r="W501" i="7"/>
  <c r="X501" i="7"/>
  <c r="A502" i="7"/>
  <c r="W502" i="7"/>
  <c r="X502" i="7"/>
  <c r="A503" i="7"/>
  <c r="W503" i="7"/>
  <c r="X503" i="7" s="1"/>
  <c r="A504" i="7"/>
  <c r="W504" i="7"/>
  <c r="X504" i="7"/>
  <c r="A505" i="7"/>
  <c r="W505" i="7"/>
  <c r="X505" i="7" s="1"/>
  <c r="A506" i="7"/>
  <c r="W506" i="7"/>
  <c r="X506" i="7" s="1"/>
  <c r="A507" i="7"/>
  <c r="W507" i="7"/>
  <c r="X507" i="7"/>
  <c r="A508" i="7"/>
  <c r="W508" i="7"/>
  <c r="X508" i="7"/>
  <c r="A509" i="7"/>
  <c r="W509" i="7"/>
  <c r="X509" i="7" s="1"/>
  <c r="A510" i="7"/>
  <c r="W510" i="7"/>
  <c r="X510" i="7"/>
  <c r="A511" i="7"/>
  <c r="W511" i="7"/>
  <c r="X511" i="7" s="1"/>
  <c r="A512" i="7"/>
  <c r="W512" i="7"/>
  <c r="A513" i="7"/>
  <c r="W513" i="7"/>
  <c r="X513" i="7"/>
  <c r="A514" i="7"/>
  <c r="W514" i="7"/>
  <c r="X514" i="7" s="1"/>
  <c r="A515" i="7"/>
  <c r="W515" i="7"/>
  <c r="X515" i="7"/>
  <c r="A516" i="7"/>
  <c r="W516" i="7"/>
  <c r="X516" i="7" s="1"/>
  <c r="A517" i="7"/>
  <c r="W517" i="7"/>
  <c r="X517" i="7"/>
  <c r="A518" i="7"/>
  <c r="W518" i="7"/>
  <c r="X518" i="7"/>
  <c r="A519" i="7"/>
  <c r="W519" i="7"/>
  <c r="A520" i="7"/>
  <c r="W520" i="7"/>
  <c r="X520" i="7"/>
  <c r="A521" i="7"/>
  <c r="W521" i="7"/>
  <c r="X521" i="7" s="1"/>
  <c r="A522" i="7"/>
  <c r="W522" i="7"/>
  <c r="X522" i="7" s="1"/>
  <c r="A523" i="7"/>
  <c r="W523" i="7"/>
  <c r="X523" i="7" s="1"/>
  <c r="A524" i="7"/>
  <c r="W524" i="7"/>
  <c r="X524" i="7"/>
  <c r="A525" i="7"/>
  <c r="W525" i="7"/>
  <c r="X525" i="7"/>
  <c r="A526" i="7"/>
  <c r="W526" i="7"/>
  <c r="X526" i="7" s="1"/>
  <c r="A527" i="7"/>
  <c r="W527" i="7"/>
  <c r="X527" i="7" s="1"/>
  <c r="A528" i="7"/>
  <c r="W528" i="7"/>
  <c r="X528" i="7"/>
  <c r="A529" i="7"/>
  <c r="W529" i="7"/>
  <c r="X529" i="7"/>
  <c r="A530" i="7"/>
  <c r="W530" i="7"/>
  <c r="X530" i="7" s="1"/>
  <c r="A531" i="7"/>
  <c r="W531" i="7"/>
  <c r="X531" i="7" s="1"/>
  <c r="A532" i="7"/>
  <c r="W532" i="7"/>
  <c r="X532" i="7"/>
  <c r="A533" i="7"/>
  <c r="W533" i="7"/>
  <c r="X533" i="7"/>
  <c r="A534" i="7"/>
  <c r="W534" i="7"/>
  <c r="X534" i="7" s="1"/>
  <c r="A535" i="7"/>
  <c r="W535" i="7"/>
  <c r="X535" i="7" s="1"/>
  <c r="A536" i="7"/>
  <c r="W536" i="7"/>
  <c r="X536" i="7" s="1"/>
  <c r="A537" i="7"/>
  <c r="W537" i="7"/>
  <c r="X537" i="7" s="1"/>
  <c r="A538" i="7"/>
  <c r="W538" i="7"/>
  <c r="X538" i="7"/>
  <c r="A539" i="7"/>
  <c r="W539" i="7"/>
  <c r="X539" i="7" s="1"/>
  <c r="A540" i="7"/>
  <c r="W540" i="7"/>
  <c r="X540" i="7" s="1"/>
  <c r="A541" i="7"/>
  <c r="W541" i="7"/>
  <c r="X541" i="7"/>
  <c r="A542" i="7"/>
  <c r="W542" i="7"/>
  <c r="X542" i="7" s="1"/>
  <c r="A543" i="7"/>
  <c r="W543" i="7"/>
  <c r="X543" i="7"/>
  <c r="A544" i="7"/>
  <c r="W544" i="7"/>
  <c r="X544" i="7" s="1"/>
  <c r="A545" i="7"/>
  <c r="W545" i="7"/>
  <c r="X545" i="7"/>
  <c r="A546" i="7"/>
  <c r="W546" i="7"/>
  <c r="X546" i="7"/>
  <c r="A547" i="7"/>
  <c r="W547" i="7"/>
  <c r="X547" i="7" s="1"/>
  <c r="A548" i="7"/>
  <c r="W548" i="7"/>
  <c r="X548" i="7"/>
  <c r="A549" i="7"/>
  <c r="W549" i="7"/>
  <c r="X549" i="7" s="1"/>
  <c r="A550" i="7"/>
  <c r="W550" i="7"/>
  <c r="X550" i="7" s="1"/>
  <c r="A551" i="7"/>
  <c r="W551" i="7"/>
  <c r="X551" i="7"/>
  <c r="A552" i="7"/>
  <c r="W552" i="7"/>
  <c r="X552" i="7"/>
  <c r="A553" i="7"/>
  <c r="W553" i="7"/>
  <c r="X553" i="7" s="1"/>
  <c r="A554" i="7"/>
  <c r="W554" i="7"/>
  <c r="X554" i="7"/>
  <c r="A555" i="7"/>
  <c r="W555" i="7"/>
  <c r="A556" i="7"/>
  <c r="W556" i="7"/>
  <c r="X556" i="7"/>
  <c r="A557" i="7"/>
  <c r="W557" i="7"/>
  <c r="X557" i="7" s="1"/>
  <c r="A558" i="7"/>
  <c r="W558" i="7"/>
  <c r="X558" i="7" s="1"/>
  <c r="A559" i="7"/>
  <c r="W559" i="7"/>
  <c r="X559" i="7"/>
  <c r="A560" i="7"/>
  <c r="W560" i="7"/>
  <c r="X560" i="7" s="1"/>
  <c r="A561" i="7"/>
  <c r="W561" i="7"/>
  <c r="X561" i="7"/>
  <c r="A562" i="7"/>
  <c r="W562" i="7"/>
  <c r="X562" i="7"/>
  <c r="A563" i="7"/>
  <c r="W563" i="7"/>
  <c r="X563" i="7" s="1"/>
  <c r="A564" i="7"/>
  <c r="W564" i="7"/>
  <c r="X564" i="7" s="1"/>
  <c r="A565" i="7"/>
  <c r="W565" i="7"/>
  <c r="X565" i="7"/>
  <c r="A566" i="7"/>
  <c r="W566" i="7"/>
  <c r="X566" i="7" s="1"/>
  <c r="A567" i="7"/>
  <c r="W567" i="7"/>
  <c r="X567" i="7"/>
  <c r="A568" i="7"/>
  <c r="W568" i="7"/>
  <c r="X568" i="7"/>
  <c r="A569" i="7"/>
  <c r="W569" i="7"/>
  <c r="X569" i="7" s="1"/>
  <c r="A570" i="7"/>
  <c r="W570" i="7"/>
  <c r="X570" i="7" s="1"/>
  <c r="A571" i="7"/>
  <c r="W571" i="7"/>
  <c r="X571" i="7" s="1"/>
  <c r="A572" i="7"/>
  <c r="W572" i="7"/>
  <c r="X572" i="7"/>
  <c r="A573" i="7"/>
  <c r="W573" i="7"/>
  <c r="X573" i="7"/>
  <c r="A574" i="7"/>
  <c r="W574" i="7"/>
  <c r="X574" i="7" s="1"/>
  <c r="A575" i="7"/>
  <c r="W575" i="7"/>
  <c r="X575" i="7" s="1"/>
  <c r="A576" i="7"/>
  <c r="W576" i="7"/>
  <c r="X576" i="7"/>
  <c r="A577" i="7"/>
  <c r="W577" i="7"/>
  <c r="X577" i="7"/>
  <c r="A578" i="7"/>
  <c r="W578" i="7"/>
  <c r="X578" i="7" s="1"/>
  <c r="A579" i="7"/>
  <c r="W579" i="7"/>
  <c r="X579" i="7" s="1"/>
  <c r="A580" i="7"/>
  <c r="W580" i="7"/>
  <c r="AQ284" i="4" s="1"/>
  <c r="X580" i="7"/>
  <c r="AR284" i="4" s="1"/>
  <c r="A581" i="7"/>
  <c r="W581" i="7"/>
  <c r="X581" i="7" s="1"/>
  <c r="A582" i="7"/>
  <c r="W582" i="7"/>
  <c r="X582" i="7"/>
  <c r="A583" i="7"/>
  <c r="W583" i="7"/>
  <c r="X583" i="7"/>
  <c r="A584" i="7"/>
  <c r="W584" i="7"/>
  <c r="X584" i="7" s="1"/>
  <c r="A585" i="7"/>
  <c r="W585" i="7"/>
  <c r="X585" i="7" s="1"/>
  <c r="A586" i="7"/>
  <c r="W586" i="7"/>
  <c r="X586" i="7"/>
  <c r="A587" i="7"/>
  <c r="W587" i="7"/>
  <c r="X587" i="7"/>
  <c r="A588" i="7"/>
  <c r="W588" i="7"/>
  <c r="X588" i="7" s="1"/>
  <c r="A589" i="7"/>
  <c r="W589" i="7"/>
  <c r="X589" i="7" s="1"/>
  <c r="A590" i="7"/>
  <c r="W590" i="7"/>
  <c r="X590" i="7"/>
  <c r="A591" i="7"/>
  <c r="W591" i="7"/>
  <c r="X591" i="7"/>
  <c r="A592" i="7"/>
  <c r="W592" i="7"/>
  <c r="X592" i="7" s="1"/>
  <c r="A593" i="7"/>
  <c r="W593" i="7"/>
  <c r="X593" i="7" s="1"/>
  <c r="A594" i="7"/>
  <c r="W594" i="7"/>
  <c r="X594" i="7"/>
  <c r="A595" i="7"/>
  <c r="W595" i="7"/>
  <c r="X595" i="7"/>
  <c r="A596" i="7"/>
  <c r="W596" i="7"/>
  <c r="X596" i="7" s="1"/>
  <c r="A597" i="7"/>
  <c r="W597" i="7"/>
  <c r="X597" i="7"/>
  <c r="A598" i="7"/>
  <c r="W598" i="7"/>
  <c r="X598" i="7" s="1"/>
  <c r="A599" i="7"/>
  <c r="W599" i="7"/>
  <c r="X599" i="7" s="1"/>
  <c r="A600" i="7"/>
  <c r="W600" i="7"/>
  <c r="X600" i="7"/>
  <c r="A601" i="7"/>
  <c r="W601" i="7"/>
  <c r="X601" i="7"/>
  <c r="A602" i="7"/>
  <c r="W602" i="7"/>
  <c r="X602" i="7" s="1"/>
  <c r="A603" i="7"/>
  <c r="W603" i="7"/>
  <c r="X603" i="7" s="1"/>
  <c r="A604" i="7"/>
  <c r="W604" i="7"/>
  <c r="X604" i="7"/>
  <c r="A605" i="7"/>
  <c r="W605" i="7"/>
  <c r="X605" i="7"/>
  <c r="A606" i="7"/>
  <c r="W606" i="7"/>
  <c r="X606" i="7" s="1"/>
  <c r="A607" i="7"/>
  <c r="W607" i="7"/>
  <c r="X607" i="7" s="1"/>
  <c r="A608" i="7"/>
  <c r="W608" i="7"/>
  <c r="X608" i="7"/>
  <c r="A609" i="7"/>
  <c r="W609" i="7"/>
  <c r="X609" i="7"/>
  <c r="A610" i="7"/>
  <c r="W610" i="7"/>
  <c r="X610" i="7" s="1"/>
  <c r="A611" i="7"/>
  <c r="W611" i="7"/>
  <c r="X611" i="7" s="1"/>
  <c r="A612" i="7"/>
  <c r="W612" i="7"/>
  <c r="X612" i="7"/>
  <c r="A613" i="7"/>
  <c r="W613" i="7"/>
  <c r="X613" i="7"/>
  <c r="A614" i="7"/>
  <c r="W614" i="7"/>
  <c r="X614" i="7" s="1"/>
  <c r="A615" i="7"/>
  <c r="W615" i="7"/>
  <c r="X615" i="7" s="1"/>
  <c r="A616" i="7"/>
  <c r="W616" i="7"/>
  <c r="X616" i="7"/>
  <c r="A617" i="7"/>
  <c r="W617" i="7"/>
  <c r="X617" i="7"/>
  <c r="A618" i="7"/>
  <c r="W618" i="7"/>
  <c r="X618" i="7" s="1"/>
  <c r="A619" i="7"/>
  <c r="W619" i="7"/>
  <c r="X619" i="7" s="1"/>
  <c r="A620" i="7"/>
  <c r="W620" i="7"/>
  <c r="X620" i="7"/>
  <c r="A621" i="7"/>
  <c r="W621" i="7"/>
  <c r="X621" i="7"/>
  <c r="A622" i="7"/>
  <c r="W622" i="7"/>
  <c r="X622" i="7" s="1"/>
  <c r="A623" i="7"/>
  <c r="W623" i="7"/>
  <c r="X623" i="7" s="1"/>
  <c r="A624" i="7"/>
  <c r="W624" i="7"/>
  <c r="X624" i="7"/>
  <c r="A625" i="7"/>
  <c r="W625" i="7"/>
  <c r="X625" i="7"/>
  <c r="A626" i="7"/>
  <c r="W626" i="7"/>
  <c r="X626" i="7" s="1"/>
  <c r="A627" i="7"/>
  <c r="W627" i="7"/>
  <c r="X627" i="7" s="1"/>
  <c r="A628" i="7"/>
  <c r="W628" i="7"/>
  <c r="X628" i="7"/>
  <c r="A629" i="7"/>
  <c r="W629" i="7"/>
  <c r="X629" i="7"/>
  <c r="A630" i="7"/>
  <c r="W630" i="7"/>
  <c r="X630" i="7" s="1"/>
  <c r="A631" i="7"/>
  <c r="W631" i="7"/>
  <c r="X631" i="7" s="1"/>
  <c r="A632" i="7"/>
  <c r="W632" i="7"/>
  <c r="X632" i="7"/>
  <c r="A633" i="7"/>
  <c r="W633" i="7"/>
  <c r="AQ358" i="4" s="1"/>
  <c r="X633" i="7"/>
  <c r="AR358" i="4" s="1"/>
  <c r="A634" i="7"/>
  <c r="W634" i="7"/>
  <c r="X634" i="7" s="1"/>
  <c r="A635" i="7"/>
  <c r="W635" i="7"/>
  <c r="X635" i="7" s="1"/>
  <c r="A636" i="7"/>
  <c r="W636" i="7"/>
  <c r="X636" i="7"/>
  <c r="A637" i="7"/>
  <c r="W637" i="7"/>
  <c r="X637" i="7" s="1"/>
  <c r="A638" i="7"/>
  <c r="W638" i="7"/>
  <c r="X638" i="7"/>
  <c r="A639" i="7"/>
  <c r="W639" i="7"/>
  <c r="X639" i="7" s="1"/>
  <c r="A640" i="7"/>
  <c r="W640" i="7"/>
  <c r="X640" i="7" s="1"/>
  <c r="A641" i="7"/>
  <c r="W641" i="7"/>
  <c r="X641" i="7"/>
  <c r="A642" i="7"/>
  <c r="W642" i="7"/>
  <c r="X642" i="7"/>
  <c r="A643" i="7"/>
  <c r="W643" i="7"/>
  <c r="X643" i="7" s="1"/>
  <c r="A644" i="7"/>
  <c r="W644" i="7"/>
  <c r="X644" i="7" s="1"/>
  <c r="A645" i="7"/>
  <c r="W645" i="7"/>
  <c r="X645" i="7"/>
  <c r="A646" i="7"/>
  <c r="W646" i="7"/>
  <c r="X646" i="7"/>
  <c r="A647" i="7"/>
  <c r="W647" i="7"/>
  <c r="X647" i="7" s="1"/>
  <c r="A648" i="7"/>
  <c r="W648" i="7"/>
  <c r="X648" i="7" s="1"/>
  <c r="A649" i="7"/>
  <c r="W649" i="7"/>
  <c r="X649" i="7"/>
  <c r="A650" i="7"/>
  <c r="W650" i="7"/>
  <c r="X650" i="7"/>
  <c r="A651" i="7"/>
  <c r="W651" i="7"/>
  <c r="X651" i="7" s="1"/>
  <c r="A652" i="7"/>
  <c r="W652" i="7"/>
  <c r="X652" i="7" s="1"/>
  <c r="A653" i="7"/>
  <c r="W653" i="7"/>
  <c r="X653" i="7"/>
  <c r="A654" i="7"/>
  <c r="W654" i="7"/>
  <c r="X654" i="7"/>
  <c r="A655" i="7"/>
  <c r="W655" i="7"/>
  <c r="X655" i="7" s="1"/>
  <c r="A656" i="7"/>
  <c r="W656" i="7"/>
  <c r="X656" i="7" s="1"/>
  <c r="A657" i="7"/>
  <c r="W657" i="7"/>
  <c r="X657" i="7"/>
  <c r="A658" i="7"/>
  <c r="W658" i="7"/>
  <c r="X658" i="7"/>
  <c r="A659" i="7"/>
  <c r="W659" i="7"/>
  <c r="X659" i="7" s="1"/>
  <c r="A660" i="7"/>
  <c r="W660" i="7"/>
  <c r="X660" i="7" s="1"/>
  <c r="A661" i="7"/>
  <c r="W661" i="7"/>
  <c r="X661" i="7"/>
  <c r="A662" i="7"/>
  <c r="W662" i="7"/>
  <c r="X662" i="7"/>
  <c r="A663" i="7"/>
  <c r="W663" i="7"/>
  <c r="X663" i="7" s="1"/>
  <c r="A664" i="7"/>
  <c r="W664" i="7"/>
  <c r="X664" i="7" s="1"/>
  <c r="A665" i="7"/>
  <c r="W665" i="7"/>
  <c r="X665" i="7"/>
  <c r="A666" i="7"/>
  <c r="W666" i="7"/>
  <c r="X666" i="7"/>
  <c r="A667" i="7"/>
  <c r="W667" i="7"/>
  <c r="X667" i="7" s="1"/>
  <c r="A668" i="7"/>
  <c r="W668" i="7"/>
  <c r="X668" i="7"/>
  <c r="A669" i="7"/>
  <c r="W669" i="7"/>
  <c r="X669" i="7"/>
  <c r="A670" i="7"/>
  <c r="W670" i="7"/>
  <c r="X670" i="7" s="1"/>
  <c r="A671" i="7"/>
  <c r="W671" i="7"/>
  <c r="X671" i="7"/>
  <c r="A672" i="7"/>
  <c r="W672" i="7"/>
  <c r="X672" i="7" s="1"/>
  <c r="A673" i="7"/>
  <c r="W673" i="7"/>
  <c r="X673" i="7" s="1"/>
  <c r="A674" i="7"/>
  <c r="W674" i="7"/>
  <c r="X674" i="7"/>
  <c r="A675" i="7"/>
  <c r="W675" i="7"/>
  <c r="X675" i="7" s="1"/>
  <c r="A676" i="7"/>
  <c r="W676" i="7"/>
  <c r="X676" i="7"/>
  <c r="A677" i="7"/>
  <c r="W677" i="7"/>
  <c r="X677" i="7"/>
  <c r="A678" i="7"/>
  <c r="W678" i="7"/>
  <c r="X678" i="7" s="1"/>
  <c r="A679" i="7"/>
  <c r="W679" i="7"/>
  <c r="X679" i="7"/>
  <c r="A680" i="7"/>
  <c r="W680" i="7"/>
  <c r="X680" i="7"/>
  <c r="A681" i="7"/>
  <c r="W681" i="7"/>
  <c r="X681" i="7"/>
  <c r="A682" i="7"/>
  <c r="W682" i="7"/>
  <c r="A683" i="7"/>
  <c r="W683" i="7"/>
  <c r="A684" i="7"/>
  <c r="W684" i="7"/>
  <c r="X684" i="7"/>
  <c r="A685" i="7"/>
  <c r="W685" i="7"/>
  <c r="X685" i="7" s="1"/>
  <c r="A686" i="7"/>
  <c r="W686" i="7"/>
  <c r="X686" i="7"/>
  <c r="A687" i="7"/>
  <c r="W687" i="7"/>
  <c r="X687" i="7"/>
  <c r="A688" i="7"/>
  <c r="W688" i="7"/>
  <c r="X688" i="7" s="1"/>
  <c r="A689" i="7"/>
  <c r="W689" i="7"/>
  <c r="X689" i="7" s="1"/>
  <c r="A690" i="7"/>
  <c r="W690" i="7"/>
  <c r="X690" i="7"/>
  <c r="A691" i="7"/>
  <c r="W691" i="7"/>
  <c r="X691" i="7" s="1"/>
  <c r="A692" i="7"/>
  <c r="W692" i="7"/>
  <c r="X692" i="7"/>
  <c r="A693" i="7"/>
  <c r="W693" i="7"/>
  <c r="X693" i="7"/>
  <c r="A694" i="7"/>
  <c r="W694" i="7"/>
  <c r="X694" i="7" s="1"/>
  <c r="A695" i="7"/>
  <c r="W695" i="7"/>
  <c r="X695" i="7"/>
  <c r="A696" i="7"/>
  <c r="W696" i="7"/>
  <c r="X696" i="7" s="1"/>
  <c r="A697" i="7"/>
  <c r="W697" i="7"/>
  <c r="X697" i="7" s="1"/>
  <c r="A698" i="7"/>
  <c r="W698" i="7"/>
  <c r="X698" i="7"/>
  <c r="A699" i="7"/>
  <c r="W699" i="7"/>
  <c r="X699" i="7"/>
  <c r="A700" i="7"/>
  <c r="W700" i="7"/>
  <c r="X700" i="7" s="1"/>
  <c r="A701" i="7"/>
  <c r="W701" i="7"/>
  <c r="X701" i="7" s="1"/>
  <c r="A702" i="7"/>
  <c r="W702" i="7"/>
  <c r="X702" i="7"/>
  <c r="A703" i="7"/>
  <c r="W703" i="7"/>
  <c r="X703" i="7"/>
  <c r="A704" i="7"/>
  <c r="W704" i="7"/>
  <c r="X704" i="7" s="1"/>
  <c r="A705" i="7"/>
  <c r="W705" i="7"/>
  <c r="X705" i="7" s="1"/>
  <c r="A706" i="7"/>
  <c r="W706" i="7"/>
  <c r="X706" i="7"/>
  <c r="A707" i="7"/>
  <c r="W707" i="7"/>
  <c r="X707" i="7"/>
  <c r="A708" i="7"/>
  <c r="W708" i="7"/>
  <c r="X708" i="7" s="1"/>
  <c r="A709" i="7"/>
  <c r="W709" i="7"/>
  <c r="X709" i="7" s="1"/>
  <c r="A710" i="7"/>
  <c r="W710" i="7"/>
  <c r="X710" i="7"/>
  <c r="A711" i="7"/>
  <c r="W711" i="7"/>
  <c r="X711" i="7"/>
  <c r="A712" i="7"/>
  <c r="W712" i="7"/>
  <c r="A713" i="7"/>
  <c r="W713" i="7"/>
  <c r="X713" i="7" s="1"/>
  <c r="A714" i="7"/>
  <c r="W714" i="7"/>
  <c r="X714" i="7"/>
  <c r="A715" i="7"/>
  <c r="W715" i="7"/>
  <c r="X715" i="7"/>
  <c r="A716" i="7"/>
  <c r="W716" i="7"/>
  <c r="X716" i="7"/>
  <c r="A717" i="7"/>
  <c r="W717" i="7"/>
  <c r="X717" i="7"/>
  <c r="A718" i="7"/>
  <c r="W718" i="7"/>
  <c r="X718" i="7" s="1"/>
  <c r="A719" i="7"/>
  <c r="W719" i="7"/>
  <c r="X719" i="7" s="1"/>
  <c r="A720" i="7"/>
  <c r="W720" i="7"/>
  <c r="X720" i="7"/>
  <c r="A721" i="7"/>
  <c r="W721" i="7"/>
  <c r="X721" i="7" s="1"/>
  <c r="A722" i="7"/>
  <c r="W722" i="7"/>
  <c r="X722" i="7"/>
  <c r="A723" i="7"/>
  <c r="W723" i="7"/>
  <c r="X723" i="7"/>
  <c r="A724" i="7"/>
  <c r="W724" i="7"/>
  <c r="X724" i="7" s="1"/>
  <c r="A725" i="7"/>
  <c r="W725" i="7"/>
  <c r="X725" i="7"/>
  <c r="A726" i="7"/>
  <c r="W726" i="7"/>
  <c r="X726" i="7" s="1"/>
  <c r="A727" i="7"/>
  <c r="W727" i="7"/>
  <c r="X727" i="7" s="1"/>
  <c r="A728" i="7"/>
  <c r="W728" i="7"/>
  <c r="X728" i="7"/>
  <c r="A729" i="7"/>
  <c r="W729" i="7"/>
  <c r="X729" i="7"/>
  <c r="A730" i="7"/>
  <c r="W730" i="7"/>
  <c r="X730" i="7"/>
  <c r="A731" i="7"/>
  <c r="W731" i="7"/>
  <c r="X731" i="7" s="1"/>
  <c r="A732" i="7"/>
  <c r="W732" i="7"/>
  <c r="X732" i="7" s="1"/>
  <c r="A733" i="7"/>
  <c r="W733" i="7"/>
  <c r="X733" i="7" s="1"/>
  <c r="A734" i="7"/>
  <c r="W734" i="7"/>
  <c r="X734" i="7" s="1"/>
  <c r="A735" i="7"/>
  <c r="W735" i="7"/>
  <c r="X735" i="7" s="1"/>
  <c r="A736" i="7"/>
  <c r="W736" i="7"/>
  <c r="X736" i="7" s="1"/>
  <c r="A737" i="7"/>
  <c r="W737" i="7"/>
  <c r="X737" i="7"/>
  <c r="A738" i="7"/>
  <c r="W738" i="7"/>
  <c r="AQ250" i="4" s="1"/>
  <c r="X738" i="7"/>
  <c r="AR250" i="4" s="1"/>
  <c r="A739" i="7"/>
  <c r="W739" i="7"/>
  <c r="X739" i="7" s="1"/>
  <c r="A740" i="7"/>
  <c r="W740" i="7"/>
  <c r="X740" i="7" s="1"/>
  <c r="A741" i="7"/>
  <c r="W741" i="7"/>
  <c r="X741" i="7"/>
  <c r="A742" i="7"/>
  <c r="W742" i="7"/>
  <c r="X742" i="7"/>
  <c r="A743" i="7"/>
  <c r="W743" i="7"/>
  <c r="X743" i="7" s="1"/>
  <c r="A744" i="7"/>
  <c r="W744" i="7"/>
  <c r="X744" i="7" s="1"/>
  <c r="A745" i="7"/>
  <c r="W745" i="7"/>
  <c r="X745" i="7"/>
  <c r="A746" i="7"/>
  <c r="W746" i="7"/>
  <c r="X746" i="7"/>
  <c r="A747" i="7"/>
  <c r="W747" i="7"/>
  <c r="X747" i="7" s="1"/>
  <c r="A748" i="7"/>
  <c r="W748" i="7"/>
  <c r="AQ29" i="4" s="1"/>
  <c r="A749" i="7"/>
  <c r="W749" i="7"/>
  <c r="X749" i="7"/>
  <c r="A750" i="7"/>
  <c r="W750" i="7"/>
  <c r="X750" i="7"/>
  <c r="A751" i="7"/>
  <c r="W751" i="7"/>
  <c r="X751" i="7" s="1"/>
  <c r="A752" i="7"/>
  <c r="W752" i="7"/>
  <c r="X752" i="7" s="1"/>
  <c r="A753" i="7"/>
  <c r="W753" i="7"/>
  <c r="X753" i="7"/>
  <c r="A754" i="7"/>
  <c r="W754" i="7"/>
  <c r="X754" i="7"/>
  <c r="A755" i="7"/>
  <c r="W755" i="7"/>
  <c r="A756" i="7"/>
  <c r="W756" i="7"/>
  <c r="X756" i="7" s="1"/>
  <c r="A757" i="7"/>
  <c r="W757" i="7"/>
  <c r="X757" i="7"/>
  <c r="A758" i="7"/>
  <c r="W758" i="7"/>
  <c r="X758" i="7"/>
  <c r="A759" i="7"/>
  <c r="W759" i="7"/>
  <c r="X759" i="7" s="1"/>
  <c r="A760" i="7"/>
  <c r="W760" i="7"/>
  <c r="X760" i="7" s="1"/>
  <c r="A761" i="7"/>
  <c r="W761" i="7"/>
  <c r="X761" i="7"/>
  <c r="A762" i="7"/>
  <c r="W762" i="7"/>
  <c r="X762" i="7"/>
  <c r="A763" i="7"/>
  <c r="W763" i="7"/>
  <c r="X763" i="7" s="1"/>
  <c r="A764" i="7"/>
  <c r="W764" i="7"/>
  <c r="X764" i="7" s="1"/>
  <c r="A765" i="7"/>
  <c r="W765" i="7"/>
  <c r="X765" i="7"/>
  <c r="A766" i="7"/>
  <c r="W766" i="7"/>
  <c r="X766" i="7" s="1"/>
  <c r="A767" i="7"/>
  <c r="W767" i="7"/>
  <c r="X767" i="7"/>
  <c r="A768" i="7"/>
  <c r="W768" i="7"/>
  <c r="A769" i="7"/>
  <c r="W769" i="7"/>
  <c r="X769" i="7"/>
  <c r="A770" i="7"/>
  <c r="W770" i="7"/>
  <c r="X770" i="7"/>
  <c r="A771" i="7"/>
  <c r="W771" i="7"/>
  <c r="X771" i="7" s="1"/>
  <c r="A772" i="7"/>
  <c r="W772" i="7"/>
  <c r="X772" i="7"/>
  <c r="A773" i="7"/>
  <c r="W773" i="7"/>
  <c r="X773" i="7"/>
  <c r="A774" i="7"/>
  <c r="W774" i="7"/>
  <c r="X774" i="7"/>
  <c r="A775" i="7"/>
  <c r="W775" i="7"/>
  <c r="X775" i="7"/>
  <c r="A776" i="7"/>
  <c r="W776" i="7"/>
  <c r="X776" i="7" s="1"/>
  <c r="A777" i="7"/>
  <c r="W777" i="7"/>
  <c r="X777" i="7"/>
  <c r="A778" i="7"/>
  <c r="W778" i="7"/>
  <c r="X778" i="7" s="1"/>
  <c r="A779" i="7"/>
  <c r="W779" i="7"/>
  <c r="X779" i="7" s="1"/>
  <c r="A780" i="7"/>
  <c r="W780" i="7"/>
  <c r="X780" i="7"/>
  <c r="A781" i="7"/>
  <c r="W781" i="7"/>
  <c r="X781" i="7" s="1"/>
  <c r="A782" i="7"/>
  <c r="W782" i="7"/>
  <c r="X782" i="7" s="1"/>
  <c r="A783" i="7"/>
  <c r="W783" i="7"/>
  <c r="X783" i="7"/>
  <c r="A784" i="7"/>
  <c r="W784" i="7"/>
  <c r="X784" i="7"/>
  <c r="A785" i="7"/>
  <c r="W785" i="7"/>
  <c r="X785" i="7" s="1"/>
  <c r="A786" i="7"/>
  <c r="W786" i="7"/>
  <c r="X786" i="7" s="1"/>
  <c r="A787" i="7"/>
  <c r="W787" i="7"/>
  <c r="X787" i="7"/>
  <c r="A788" i="7"/>
  <c r="W788" i="7"/>
  <c r="X788" i="7"/>
  <c r="A789" i="7"/>
  <c r="W789" i="7"/>
  <c r="X789" i="7" s="1"/>
  <c r="A790" i="7"/>
  <c r="W790" i="7"/>
  <c r="X790" i="7"/>
  <c r="A791" i="7"/>
  <c r="W791" i="7"/>
  <c r="X791" i="7" s="1"/>
  <c r="A792" i="7"/>
  <c r="W792" i="7"/>
  <c r="X792" i="7" s="1"/>
  <c r="A793" i="7"/>
  <c r="W793" i="7"/>
  <c r="X793" i="7"/>
  <c r="A794" i="7"/>
  <c r="W794" i="7"/>
  <c r="A795" i="7"/>
  <c r="W795" i="7"/>
  <c r="X795" i="7" s="1"/>
  <c r="A796" i="7"/>
  <c r="W796" i="7"/>
  <c r="X796" i="7"/>
  <c r="A797" i="7"/>
  <c r="W797" i="7"/>
  <c r="X797" i="7" s="1"/>
  <c r="A798" i="7"/>
  <c r="W798" i="7"/>
  <c r="X798" i="7"/>
  <c r="A799" i="7"/>
  <c r="W799" i="7"/>
  <c r="X799" i="7"/>
  <c r="A800" i="7"/>
  <c r="W800" i="7"/>
  <c r="X800" i="7" s="1"/>
  <c r="A801" i="7"/>
  <c r="W801" i="7"/>
  <c r="X801" i="7"/>
  <c r="A802" i="7"/>
  <c r="W802" i="7"/>
  <c r="X802" i="7" s="1"/>
  <c r="A803" i="7"/>
  <c r="W803" i="7"/>
  <c r="X803" i="7"/>
  <c r="A804" i="7"/>
  <c r="W804" i="7"/>
  <c r="X804" i="7" s="1"/>
  <c r="A805" i="7"/>
  <c r="W805" i="7"/>
  <c r="A806" i="7"/>
  <c r="W806" i="7"/>
  <c r="X806" i="7"/>
  <c r="A807" i="7"/>
  <c r="W807" i="7"/>
  <c r="X807" i="7"/>
  <c r="A808" i="7"/>
  <c r="W808" i="7"/>
  <c r="X808" i="7" s="1"/>
  <c r="A809" i="7"/>
  <c r="W809" i="7"/>
  <c r="A810" i="7"/>
  <c r="W810" i="7"/>
  <c r="X810" i="7"/>
  <c r="A811" i="7"/>
  <c r="W811" i="7"/>
  <c r="AQ308" i="4" s="1"/>
  <c r="X811" i="7"/>
  <c r="AR308" i="4" s="1"/>
  <c r="A812" i="7"/>
  <c r="W812" i="7"/>
  <c r="X812" i="7" s="1"/>
  <c r="A813" i="7"/>
  <c r="W813" i="7"/>
  <c r="X813" i="7" s="1"/>
  <c r="A814" i="7"/>
  <c r="W814" i="7"/>
  <c r="X814" i="7"/>
  <c r="A815" i="7"/>
  <c r="W815" i="7"/>
  <c r="X815" i="7" s="1"/>
  <c r="A816" i="7"/>
  <c r="W816" i="7"/>
  <c r="X816" i="7"/>
  <c r="A817" i="7"/>
  <c r="W817" i="7"/>
  <c r="AQ23" i="4" s="1"/>
  <c r="A818" i="7"/>
  <c r="W818" i="7"/>
  <c r="X818" i="7" s="1"/>
  <c r="A819" i="7"/>
  <c r="W819" i="7"/>
  <c r="X819" i="7"/>
  <c r="A820" i="7"/>
  <c r="W820" i="7"/>
  <c r="X820" i="7"/>
  <c r="A821" i="7"/>
  <c r="W821" i="7"/>
  <c r="X821" i="7" s="1"/>
  <c r="A822" i="7"/>
  <c r="W822" i="7"/>
  <c r="X822" i="7" s="1"/>
  <c r="A823" i="7"/>
  <c r="W823" i="7"/>
  <c r="X823" i="7"/>
  <c r="A824" i="7"/>
  <c r="W824" i="7"/>
  <c r="X824" i="7" s="1"/>
  <c r="A825" i="7"/>
  <c r="W825" i="7"/>
  <c r="X825" i="7"/>
  <c r="A826" i="7"/>
  <c r="W826" i="7"/>
  <c r="X826" i="7"/>
  <c r="A827" i="7"/>
  <c r="W827" i="7"/>
  <c r="X827" i="7" s="1"/>
  <c r="A828" i="7"/>
  <c r="W828" i="7"/>
  <c r="X828" i="7" s="1"/>
  <c r="A829" i="7"/>
  <c r="W829" i="7"/>
  <c r="X829" i="7"/>
  <c r="A830" i="7"/>
  <c r="W830" i="7"/>
  <c r="X830" i="7"/>
  <c r="A831" i="7"/>
  <c r="W831" i="7"/>
  <c r="X831" i="7" s="1"/>
  <c r="A832" i="7"/>
  <c r="W832" i="7"/>
  <c r="X832" i="7" s="1"/>
  <c r="A833" i="7"/>
  <c r="W833" i="7"/>
  <c r="X833" i="7"/>
  <c r="A834" i="7"/>
  <c r="W834" i="7"/>
  <c r="X834" i="7"/>
  <c r="A835" i="7"/>
  <c r="W835" i="7"/>
  <c r="X835" i="7" s="1"/>
  <c r="A836" i="7"/>
  <c r="W836" i="7"/>
  <c r="X836" i="7" s="1"/>
  <c r="A837" i="7"/>
  <c r="W837" i="7"/>
  <c r="X837" i="7"/>
  <c r="A838" i="7"/>
  <c r="W838" i="7"/>
  <c r="X838" i="7"/>
  <c r="A839" i="7"/>
  <c r="W839" i="7"/>
  <c r="X839" i="7" s="1"/>
  <c r="A840" i="7"/>
  <c r="W840" i="7"/>
  <c r="X840" i="7"/>
  <c r="A841" i="7"/>
  <c r="W841" i="7"/>
  <c r="X841" i="7" s="1"/>
  <c r="A842" i="7"/>
  <c r="W842" i="7"/>
  <c r="X842" i="7"/>
  <c r="A843" i="7"/>
  <c r="W843" i="7"/>
  <c r="X843" i="7"/>
  <c r="A844" i="7"/>
  <c r="W844" i="7"/>
  <c r="X844" i="7"/>
  <c r="A845" i="7"/>
  <c r="W845" i="7"/>
  <c r="X845" i="7"/>
  <c r="A846" i="7"/>
  <c r="W846" i="7"/>
  <c r="X846" i="7"/>
  <c r="A847" i="7"/>
  <c r="W847" i="7"/>
  <c r="X847" i="7"/>
  <c r="A848" i="7"/>
  <c r="W848" i="7"/>
  <c r="X848" i="7"/>
  <c r="A849" i="7"/>
  <c r="W849" i="7"/>
  <c r="X849" i="7"/>
  <c r="A850" i="7"/>
  <c r="W850" i="7"/>
  <c r="AQ290" i="4" s="1"/>
  <c r="X850" i="7"/>
  <c r="AR290" i="4" s="1"/>
  <c r="A851" i="7"/>
  <c r="W851" i="7"/>
  <c r="X851" i="7"/>
  <c r="A852" i="7"/>
  <c r="W852" i="7"/>
  <c r="X852" i="7"/>
  <c r="A853" i="7"/>
  <c r="W853" i="7"/>
  <c r="X853" i="7"/>
  <c r="A854" i="7"/>
  <c r="W854" i="7"/>
  <c r="X854" i="7"/>
  <c r="A855" i="7"/>
  <c r="W855" i="7"/>
  <c r="X855" i="7"/>
  <c r="A856" i="7"/>
  <c r="W856" i="7"/>
  <c r="X856" i="7"/>
  <c r="A857" i="7"/>
  <c r="W857" i="7"/>
  <c r="X857" i="7"/>
  <c r="A858" i="7"/>
  <c r="W858" i="7"/>
  <c r="X858" i="7" s="1"/>
  <c r="A859" i="7"/>
  <c r="W859" i="7"/>
  <c r="X859" i="7"/>
  <c r="A860" i="7"/>
  <c r="W860" i="7"/>
  <c r="X860" i="7"/>
  <c r="A861" i="7"/>
  <c r="W861" i="7"/>
  <c r="X861" i="7"/>
  <c r="A862" i="7"/>
  <c r="W862" i="7"/>
  <c r="X862" i="7"/>
  <c r="A863" i="7"/>
  <c r="W863" i="7"/>
  <c r="X863" i="7"/>
  <c r="A864" i="7"/>
  <c r="W864" i="7"/>
  <c r="X864" i="7"/>
  <c r="A865" i="7"/>
  <c r="W865" i="7"/>
  <c r="X865" i="7"/>
  <c r="A866" i="7"/>
  <c r="W866" i="7"/>
  <c r="X866" i="7"/>
  <c r="A867" i="7"/>
  <c r="W867" i="7"/>
  <c r="X867" i="7"/>
  <c r="A868" i="7"/>
  <c r="W868" i="7"/>
  <c r="AQ314" i="4" s="1"/>
  <c r="X868" i="7"/>
  <c r="AR314" i="4" s="1"/>
  <c r="A869" i="7"/>
  <c r="W869" i="7"/>
  <c r="X869" i="7"/>
  <c r="A870" i="7"/>
  <c r="W870" i="7"/>
  <c r="X870" i="7"/>
  <c r="A871" i="7"/>
  <c r="W871" i="7"/>
  <c r="X871" i="7"/>
  <c r="A872" i="7"/>
  <c r="W872" i="7"/>
  <c r="X872" i="7"/>
  <c r="A873" i="7"/>
  <c r="W873" i="7"/>
  <c r="X873" i="7"/>
  <c r="A874" i="7"/>
  <c r="W874" i="7"/>
  <c r="X874" i="7"/>
  <c r="A875" i="7"/>
  <c r="W875" i="7"/>
  <c r="X875" i="7"/>
  <c r="A876" i="7"/>
  <c r="W876" i="7"/>
  <c r="X876" i="7"/>
  <c r="A877" i="7"/>
  <c r="W877" i="7"/>
  <c r="X877" i="7" s="1"/>
  <c r="A878" i="7"/>
  <c r="W878" i="7"/>
  <c r="X878" i="7" s="1"/>
  <c r="A879" i="7"/>
  <c r="W879" i="7"/>
  <c r="X879" i="7"/>
  <c r="A880" i="7"/>
  <c r="W880" i="7"/>
  <c r="X880" i="7"/>
  <c r="A881" i="7"/>
  <c r="W881" i="7"/>
  <c r="X881" i="7"/>
  <c r="A882" i="7"/>
  <c r="W882" i="7"/>
  <c r="X882" i="7"/>
  <c r="A883" i="7"/>
  <c r="W883" i="7"/>
  <c r="X883" i="7"/>
  <c r="A884" i="7"/>
  <c r="W884" i="7"/>
  <c r="X884" i="7"/>
  <c r="A885" i="7"/>
  <c r="W885" i="7"/>
  <c r="X885" i="7"/>
  <c r="A886" i="7"/>
  <c r="W886" i="7"/>
  <c r="X886" i="7"/>
  <c r="A887" i="7"/>
  <c r="W887" i="7"/>
  <c r="X887" i="7"/>
  <c r="A888" i="7"/>
  <c r="W888" i="7"/>
  <c r="X888" i="7"/>
  <c r="A889" i="7"/>
  <c r="W889" i="7"/>
  <c r="X889" i="7"/>
  <c r="A890" i="7"/>
  <c r="W890" i="7"/>
  <c r="X890" i="7"/>
  <c r="A891" i="7"/>
  <c r="W891" i="7"/>
  <c r="X891" i="7" s="1"/>
  <c r="A892" i="7"/>
  <c r="W892" i="7"/>
  <c r="X892" i="7"/>
  <c r="A893" i="7"/>
  <c r="W893" i="7"/>
  <c r="X893" i="7" s="1"/>
  <c r="A894" i="7"/>
  <c r="W894" i="7"/>
  <c r="X894" i="7" s="1"/>
  <c r="A895" i="7"/>
  <c r="W895" i="7"/>
  <c r="X895" i="7"/>
  <c r="A896" i="7"/>
  <c r="W896" i="7"/>
  <c r="X896" i="7"/>
  <c r="A897" i="7"/>
  <c r="W897" i="7"/>
  <c r="A898" i="7"/>
  <c r="W898" i="7"/>
  <c r="X898" i="7" s="1"/>
  <c r="A899" i="7"/>
  <c r="W899" i="7"/>
  <c r="X899" i="7"/>
  <c r="A900" i="7"/>
  <c r="W900" i="7"/>
  <c r="A901" i="7"/>
  <c r="W901" i="7"/>
  <c r="A902" i="7"/>
  <c r="W902" i="7"/>
  <c r="X902" i="7" s="1"/>
  <c r="A903" i="7"/>
  <c r="W903" i="7"/>
  <c r="A904" i="7"/>
  <c r="W904" i="7"/>
  <c r="X904" i="7"/>
  <c r="A905" i="7"/>
  <c r="W905" i="7"/>
  <c r="X905" i="7"/>
  <c r="A906" i="7"/>
  <c r="W906" i="7"/>
  <c r="X906" i="7"/>
  <c r="A907" i="7"/>
  <c r="W907" i="7"/>
  <c r="X907" i="7"/>
  <c r="A908" i="7"/>
  <c r="W908" i="7"/>
  <c r="X908" i="7"/>
  <c r="A909" i="7"/>
  <c r="W909" i="7"/>
  <c r="X909" i="7"/>
  <c r="A910" i="7"/>
  <c r="W910" i="7"/>
  <c r="X910" i="7"/>
  <c r="A911" i="7"/>
  <c r="W911" i="7"/>
  <c r="X911" i="7"/>
  <c r="A912" i="7"/>
  <c r="W912" i="7"/>
  <c r="X912" i="7"/>
  <c r="A913" i="7"/>
  <c r="W913" i="7"/>
  <c r="X913" i="7"/>
  <c r="A914" i="7"/>
  <c r="W914" i="7"/>
  <c r="X914" i="7"/>
  <c r="A915" i="7"/>
  <c r="W915" i="7"/>
  <c r="X915" i="7"/>
  <c r="A916" i="7"/>
  <c r="W916" i="7"/>
  <c r="AQ55" i="4" s="1"/>
  <c r="A917" i="7"/>
  <c r="W917" i="7"/>
  <c r="X917" i="7"/>
  <c r="A918" i="7"/>
  <c r="W918" i="7"/>
  <c r="X918" i="7"/>
  <c r="A919" i="7"/>
  <c r="W919" i="7"/>
  <c r="X919" i="7"/>
  <c r="A920" i="7"/>
  <c r="W920" i="7"/>
  <c r="X920" i="7"/>
  <c r="A921" i="7"/>
  <c r="W921" i="7"/>
  <c r="X921" i="7"/>
  <c r="A922" i="7"/>
  <c r="W922" i="7"/>
  <c r="X922" i="7"/>
  <c r="A923" i="7"/>
  <c r="W923" i="7"/>
  <c r="X923" i="7"/>
  <c r="A924" i="7"/>
  <c r="W924" i="7"/>
  <c r="X924" i="7"/>
  <c r="A925" i="7"/>
  <c r="W925" i="7"/>
  <c r="X925" i="7"/>
  <c r="A926" i="7"/>
  <c r="W926" i="7"/>
  <c r="X926" i="7"/>
  <c r="A927" i="7"/>
  <c r="W927" i="7"/>
  <c r="X927" i="7"/>
  <c r="A928" i="7"/>
  <c r="W928" i="7"/>
  <c r="X928" i="7"/>
  <c r="A929" i="7"/>
  <c r="W929" i="7"/>
  <c r="X929" i="7"/>
  <c r="A930" i="7"/>
  <c r="W930" i="7"/>
  <c r="X930" i="7"/>
  <c r="A931" i="7"/>
  <c r="W931" i="7"/>
  <c r="X931" i="7" s="1"/>
  <c r="A932" i="7"/>
  <c r="W932" i="7"/>
  <c r="A933" i="7"/>
  <c r="W933" i="7"/>
  <c r="X933" i="7"/>
  <c r="A934" i="7"/>
  <c r="W934" i="7"/>
  <c r="X934" i="7"/>
  <c r="A935" i="7"/>
  <c r="W935" i="7"/>
  <c r="A936" i="7"/>
  <c r="W936" i="7"/>
  <c r="X936" i="7"/>
  <c r="A937" i="7"/>
  <c r="W937" i="7"/>
  <c r="A938" i="7"/>
  <c r="W938" i="7"/>
  <c r="X938" i="7"/>
  <c r="A939" i="7"/>
  <c r="W939" i="7"/>
  <c r="X939" i="7" s="1"/>
  <c r="A940" i="7"/>
  <c r="W940" i="7"/>
  <c r="X940" i="7"/>
  <c r="A941" i="7"/>
  <c r="W941" i="7"/>
  <c r="X941" i="7" s="1"/>
  <c r="A942" i="7"/>
  <c r="W942" i="7"/>
  <c r="X942" i="7" s="1"/>
  <c r="A943" i="7"/>
  <c r="W943" i="7"/>
  <c r="X943" i="7"/>
  <c r="A944" i="7"/>
  <c r="W944" i="7"/>
  <c r="X944" i="7" s="1"/>
  <c r="A945" i="7"/>
  <c r="W945" i="7"/>
  <c r="X945" i="7"/>
  <c r="A946" i="7"/>
  <c r="W946" i="7"/>
  <c r="X946" i="7"/>
  <c r="A947" i="7"/>
  <c r="W947" i="7"/>
  <c r="X947" i="7" s="1"/>
  <c r="A948" i="7"/>
  <c r="W948" i="7"/>
  <c r="X948" i="7"/>
  <c r="A949" i="7"/>
  <c r="W949" i="7"/>
  <c r="X949" i="7"/>
  <c r="A950" i="7"/>
  <c r="W950" i="7"/>
  <c r="X950" i="7"/>
  <c r="A951" i="7"/>
  <c r="W951" i="7"/>
  <c r="X951" i="7"/>
  <c r="A952" i="7"/>
  <c r="W952" i="7"/>
  <c r="X952" i="7"/>
  <c r="A953" i="7"/>
  <c r="W953" i="7"/>
  <c r="X953" i="7"/>
  <c r="A954" i="7"/>
  <c r="W954" i="7"/>
  <c r="X954" i="7"/>
  <c r="A955" i="7"/>
  <c r="W955" i="7"/>
  <c r="X955" i="7"/>
  <c r="A956" i="7"/>
  <c r="W956" i="7"/>
  <c r="X956" i="7"/>
  <c r="A957" i="7"/>
  <c r="W957" i="7"/>
  <c r="X957" i="7"/>
  <c r="A958" i="7"/>
  <c r="W958" i="7"/>
  <c r="X958" i="7"/>
  <c r="A959" i="7"/>
  <c r="W959" i="7"/>
  <c r="X959" i="7"/>
  <c r="A960" i="7"/>
  <c r="W960" i="7"/>
  <c r="AQ256" i="4" s="1"/>
  <c r="X960" i="7"/>
  <c r="AR256" i="4" s="1"/>
  <c r="A961" i="7"/>
  <c r="W961" i="7"/>
  <c r="X961" i="7"/>
  <c r="A962" i="7"/>
  <c r="W962" i="7"/>
  <c r="X962" i="7"/>
  <c r="A963" i="7"/>
  <c r="W963" i="7"/>
  <c r="X963" i="7"/>
  <c r="A964" i="7"/>
  <c r="W964" i="7"/>
  <c r="A965" i="7"/>
  <c r="W965" i="7"/>
  <c r="X965" i="7"/>
  <c r="A966" i="7"/>
  <c r="W966" i="7"/>
  <c r="X966" i="7"/>
  <c r="A967" i="7"/>
  <c r="W967" i="7"/>
  <c r="X967" i="7"/>
  <c r="A968" i="7"/>
  <c r="W968" i="7"/>
  <c r="X968" i="7"/>
  <c r="A969" i="7"/>
  <c r="W969" i="7"/>
  <c r="X969" i="7"/>
  <c r="A970" i="7"/>
  <c r="W970" i="7"/>
  <c r="X970" i="7" s="1"/>
  <c r="A971" i="7"/>
  <c r="W971" i="7"/>
  <c r="X971" i="7"/>
  <c r="A972" i="7"/>
  <c r="W972" i="7"/>
  <c r="X972" i="7"/>
  <c r="A973" i="7"/>
  <c r="W973" i="7"/>
  <c r="X973" i="7"/>
  <c r="A974" i="7"/>
  <c r="W974" i="7"/>
  <c r="X974" i="7"/>
  <c r="A975" i="7"/>
  <c r="W975" i="7"/>
  <c r="X975" i="7" s="1"/>
  <c r="A976" i="7"/>
  <c r="W976" i="7"/>
  <c r="X976" i="7"/>
  <c r="A977" i="7"/>
  <c r="W977" i="7"/>
  <c r="X977" i="7"/>
  <c r="A978" i="7"/>
  <c r="W978" i="7"/>
  <c r="X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5" i="7"/>
  <c r="AR138" i="4" l="1"/>
  <c r="AR139" i="4"/>
  <c r="AR137" i="4"/>
  <c r="AR162" i="4"/>
  <c r="AR163" i="4"/>
  <c r="AR164" i="4"/>
  <c r="AQ251" i="4"/>
  <c r="AQ252" i="4"/>
  <c r="AQ254" i="4"/>
  <c r="X712" i="7"/>
  <c r="AR24" i="4" s="1"/>
  <c r="AQ24" i="4"/>
  <c r="AQ279" i="4"/>
  <c r="AQ280" i="4"/>
  <c r="X512" i="7"/>
  <c r="AR36" i="4" s="1"/>
  <c r="AQ36" i="4"/>
  <c r="X155" i="7"/>
  <c r="AR117" i="4" s="1"/>
  <c r="AQ117" i="4"/>
  <c r="AQ191" i="4"/>
  <c r="AQ192" i="4"/>
  <c r="AQ193" i="4"/>
  <c r="X60" i="7"/>
  <c r="AQ92" i="4"/>
  <c r="AQ95" i="4"/>
  <c r="AQ275" i="4"/>
  <c r="AQ270" i="4"/>
  <c r="AQ267" i="4"/>
  <c r="AQ303" i="4"/>
  <c r="AQ297" i="4"/>
  <c r="AR253" i="4"/>
  <c r="AR249" i="4"/>
  <c r="X482" i="7"/>
  <c r="AR38" i="4" s="1"/>
  <c r="AQ38" i="4"/>
  <c r="AQ362" i="4"/>
  <c r="AQ363" i="4"/>
  <c r="AQ361" i="4"/>
  <c r="AQ373" i="4"/>
  <c r="AQ374" i="4"/>
  <c r="X159" i="7"/>
  <c r="AR67" i="4" s="1"/>
  <c r="AQ67" i="4"/>
  <c r="X141" i="7"/>
  <c r="AQ88" i="4"/>
  <c r="AQ89" i="4"/>
  <c r="X104" i="7"/>
  <c r="AQ90" i="4"/>
  <c r="AQ91" i="4"/>
  <c r="X91" i="7"/>
  <c r="AQ59" i="4"/>
  <c r="AQ60" i="4"/>
  <c r="X900" i="7"/>
  <c r="AR45" i="4" s="1"/>
  <c r="AQ45" i="4"/>
  <c r="AQ364" i="4"/>
  <c r="AQ365" i="4"/>
  <c r="AR271" i="4"/>
  <c r="AR266" i="4"/>
  <c r="AR348" i="4"/>
  <c r="AR346" i="4"/>
  <c r="AR350" i="4"/>
  <c r="AR373" i="4"/>
  <c r="AR374" i="4"/>
  <c r="AQ263" i="4"/>
  <c r="AQ261" i="4"/>
  <c r="AQ262" i="4"/>
  <c r="AQ319" i="4"/>
  <c r="AQ318" i="4"/>
  <c r="X555" i="7"/>
  <c r="AR34" i="4" s="1"/>
  <c r="AQ34" i="4"/>
  <c r="AQ343" i="4"/>
  <c r="AQ342" i="4"/>
  <c r="AR340" i="4"/>
  <c r="AR341" i="4"/>
  <c r="AQ377" i="4"/>
  <c r="AQ378" i="4"/>
  <c r="AQ311" i="4"/>
  <c r="AQ312" i="4"/>
  <c r="AR345" i="4"/>
  <c r="AR344" i="4"/>
  <c r="AR285" i="4"/>
  <c r="AR283" i="4"/>
  <c r="AR359" i="4"/>
  <c r="AR360" i="4"/>
  <c r="X419" i="7"/>
  <c r="AQ18" i="4"/>
  <c r="AQ9" i="4"/>
  <c r="AR299" i="4"/>
  <c r="AR298" i="4"/>
  <c r="AR286" i="4"/>
  <c r="AR287" i="4"/>
  <c r="AR381" i="4"/>
  <c r="AR380" i="4"/>
  <c r="AR366" i="4"/>
  <c r="AR367" i="4"/>
  <c r="AR361" i="4"/>
  <c r="AR363" i="4"/>
  <c r="AR362" i="4"/>
  <c r="AQ340" i="4"/>
  <c r="AQ341" i="4"/>
  <c r="AQ344" i="4"/>
  <c r="AQ345" i="4"/>
  <c r="AQ283" i="4"/>
  <c r="AQ285" i="4"/>
  <c r="AQ359" i="4"/>
  <c r="AQ360" i="4"/>
  <c r="X409" i="7"/>
  <c r="AQ5" i="4"/>
  <c r="AQ15" i="4"/>
  <c r="X404" i="7"/>
  <c r="AQ6" i="4"/>
  <c r="AQ16" i="4"/>
  <c r="AR368" i="4"/>
  <c r="AR370" i="4"/>
  <c r="AR372" i="4"/>
  <c r="AQ299" i="4"/>
  <c r="AQ298" i="4"/>
  <c r="AQ287" i="4"/>
  <c r="AQ286" i="4"/>
  <c r="AQ380" i="4"/>
  <c r="AQ381" i="4"/>
  <c r="X4" i="7"/>
  <c r="AQ178" i="4"/>
  <c r="AQ177" i="4"/>
  <c r="AR297" i="4"/>
  <c r="AR303" i="4"/>
  <c r="X423" i="7"/>
  <c r="AQ19" i="4"/>
  <c r="AQ11" i="4"/>
  <c r="AR265" i="4"/>
  <c r="AR264" i="4"/>
  <c r="AQ368" i="4"/>
  <c r="AQ372" i="4"/>
  <c r="AQ370" i="4"/>
  <c r="AR357" i="4"/>
  <c r="AR355" i="4"/>
  <c r="AR356" i="4"/>
  <c r="X220" i="7"/>
  <c r="AQ185" i="4"/>
  <c r="AQ182" i="4"/>
  <c r="AQ186" i="4"/>
  <c r="X131" i="7"/>
  <c r="AQ149" i="4"/>
  <c r="AQ150" i="4"/>
  <c r="AQ151" i="4"/>
  <c r="AR375" i="4"/>
  <c r="AR376" i="4"/>
  <c r="X29" i="7"/>
  <c r="AR445" i="4" s="1"/>
  <c r="AR333" i="4"/>
  <c r="AR334" i="4"/>
  <c r="AQ253" i="4"/>
  <c r="AQ249" i="4"/>
  <c r="AR318" i="4"/>
  <c r="AR319" i="4"/>
  <c r="X391" i="7"/>
  <c r="AQ448" i="4"/>
  <c r="AQ449" i="4"/>
  <c r="AQ271" i="4"/>
  <c r="AQ266" i="4"/>
  <c r="AQ333" i="4"/>
  <c r="AQ334" i="4"/>
  <c r="AR313" i="4"/>
  <c r="AR315" i="4"/>
  <c r="AR386" i="4"/>
  <c r="AR384" i="4"/>
  <c r="AR387" i="4"/>
  <c r="AQ255" i="4"/>
  <c r="AQ257" i="4"/>
  <c r="AQ315" i="4"/>
  <c r="AQ313" i="4"/>
  <c r="X897" i="7"/>
  <c r="AQ42" i="4"/>
  <c r="AQ43" i="4"/>
  <c r="AR282" i="4"/>
  <c r="AR281" i="4"/>
  <c r="AQ247" i="4"/>
  <c r="AQ248" i="4"/>
  <c r="AR302" i="4"/>
  <c r="AR300" i="4"/>
  <c r="X519" i="7"/>
  <c r="AR33" i="4" s="1"/>
  <c r="AQ33" i="4"/>
  <c r="X495" i="7"/>
  <c r="AR35" i="4" s="1"/>
  <c r="AQ35" i="4"/>
  <c r="AR353" i="4"/>
  <c r="AR352" i="4"/>
  <c r="AQ264" i="4"/>
  <c r="AQ265" i="4"/>
  <c r="AQ355" i="4"/>
  <c r="AQ356" i="4"/>
  <c r="AQ357" i="4"/>
  <c r="AR274" i="4"/>
  <c r="AR278" i="4"/>
  <c r="AQ162" i="4"/>
  <c r="AQ163" i="4"/>
  <c r="AQ164" i="4"/>
  <c r="AQ376" i="4"/>
  <c r="AQ375" i="4"/>
  <c r="X35" i="7"/>
  <c r="AR444" i="4" s="1"/>
  <c r="AQ444" i="4"/>
  <c r="AR342" i="4"/>
  <c r="AR343" i="4"/>
  <c r="AR247" i="4"/>
  <c r="AR248" i="4"/>
  <c r="AQ281" i="4"/>
  <c r="AQ282" i="4"/>
  <c r="AR301" i="4"/>
  <c r="AR296" i="4"/>
  <c r="AQ25" i="4"/>
  <c r="AQ27" i="4"/>
  <c r="AQ302" i="4"/>
  <c r="AQ300" i="4"/>
  <c r="AQ352" i="4"/>
  <c r="AQ353" i="4"/>
  <c r="X427" i="7"/>
  <c r="AQ10" i="4"/>
  <c r="AQ22" i="4"/>
  <c r="X329" i="7"/>
  <c r="AQ49" i="4"/>
  <c r="AQ51" i="4"/>
  <c r="AQ274" i="4"/>
  <c r="AQ278" i="4"/>
  <c r="X157" i="7"/>
  <c r="AQ68" i="4"/>
  <c r="AQ66" i="4"/>
  <c r="X71" i="7"/>
  <c r="AQ209" i="4"/>
  <c r="AQ211" i="4"/>
  <c r="AQ210" i="4"/>
  <c r="X24" i="7"/>
  <c r="AQ441" i="4"/>
  <c r="AQ446" i="4"/>
  <c r="AR329" i="4"/>
  <c r="AR330" i="4"/>
  <c r="AQ330" i="4"/>
  <c r="AQ329" i="4"/>
  <c r="AQ346" i="4"/>
  <c r="AQ348" i="4"/>
  <c r="AQ350" i="4"/>
  <c r="AR312" i="4"/>
  <c r="AR311" i="4"/>
  <c r="AQ134" i="4"/>
  <c r="AQ135" i="4"/>
  <c r="AQ136" i="4"/>
  <c r="AR255" i="4"/>
  <c r="AR257" i="4"/>
  <c r="AQ384" i="4"/>
  <c r="AQ386" i="4"/>
  <c r="AQ387" i="4"/>
  <c r="AR323" i="4"/>
  <c r="AR324" i="4"/>
  <c r="AR291" i="4"/>
  <c r="AR292" i="4"/>
  <c r="X794" i="7"/>
  <c r="AR31" i="4" s="1"/>
  <c r="AQ31" i="4"/>
  <c r="AQ296" i="4"/>
  <c r="AQ301" i="4"/>
  <c r="AR293" i="4"/>
  <c r="AR294" i="4"/>
  <c r="AR295" i="4"/>
  <c r="X441" i="7"/>
  <c r="AQ212" i="4"/>
  <c r="AQ213" i="4"/>
  <c r="X179" i="7"/>
  <c r="AQ174" i="4"/>
  <c r="AQ175" i="4"/>
  <c r="AQ176" i="4"/>
  <c r="AR277" i="4"/>
  <c r="AR273" i="4"/>
  <c r="AR269" i="4"/>
  <c r="AR268" i="4"/>
  <c r="AR272" i="4"/>
  <c r="AR276" i="4"/>
  <c r="X37" i="7"/>
  <c r="AR447" i="4" s="1"/>
  <c r="AQ447" i="4"/>
  <c r="X401" i="7"/>
  <c r="AQ13" i="4"/>
  <c r="AQ21" i="4"/>
  <c r="AQ371" i="4"/>
  <c r="AQ369" i="4"/>
  <c r="AR261" i="4"/>
  <c r="AR262" i="4"/>
  <c r="AR263" i="4"/>
  <c r="AQ367" i="4"/>
  <c r="AQ366" i="4"/>
  <c r="X901" i="7"/>
  <c r="AR46" i="4" s="1"/>
  <c r="AQ46" i="4"/>
  <c r="AQ323" i="4"/>
  <c r="AQ324" i="4"/>
  <c r="AQ291" i="4"/>
  <c r="AQ292" i="4"/>
  <c r="AQ295" i="4"/>
  <c r="AQ293" i="4"/>
  <c r="AQ294" i="4"/>
  <c r="X431" i="7"/>
  <c r="AQ7" i="4"/>
  <c r="AQ14" i="4"/>
  <c r="X426" i="7"/>
  <c r="AQ17" i="4"/>
  <c r="AQ8" i="4"/>
  <c r="AR304" i="4"/>
  <c r="AR305" i="4"/>
  <c r="AR379" i="4"/>
  <c r="AR382" i="4"/>
  <c r="AR325" i="4"/>
  <c r="AR328" i="4"/>
  <c r="AR326" i="4"/>
  <c r="AR321" i="4"/>
  <c r="AR320" i="4"/>
  <c r="AR439" i="4"/>
  <c r="AR440" i="4"/>
  <c r="X111" i="7"/>
  <c r="AR69" i="4" s="1"/>
  <c r="AQ69" i="4"/>
  <c r="AQ269" i="4"/>
  <c r="AQ273" i="4"/>
  <c r="AQ277" i="4"/>
  <c r="AQ137" i="4"/>
  <c r="AQ138" i="4"/>
  <c r="AQ139" i="4"/>
  <c r="AQ276" i="4"/>
  <c r="AQ272" i="4"/>
  <c r="AQ268" i="4"/>
  <c r="X32" i="7"/>
  <c r="AQ443" i="4"/>
  <c r="AQ442" i="4"/>
  <c r="X327" i="7"/>
  <c r="AQ48" i="4"/>
  <c r="AQ53" i="4"/>
  <c r="AR377" i="4"/>
  <c r="AR378" i="4"/>
  <c r="X903" i="7"/>
  <c r="AQ44" i="4"/>
  <c r="AQ41" i="4"/>
  <c r="X683" i="7"/>
  <c r="AR26" i="4" s="1"/>
  <c r="AQ26" i="4"/>
  <c r="AR385" i="4"/>
  <c r="AR383" i="4"/>
  <c r="AR388" i="4"/>
  <c r="AR254" i="4"/>
  <c r="AR251" i="4"/>
  <c r="AR252" i="4"/>
  <c r="AQ383" i="4"/>
  <c r="AQ385" i="4"/>
  <c r="AQ388" i="4"/>
  <c r="AR349" i="4"/>
  <c r="AR347" i="4"/>
  <c r="AR351" i="4"/>
  <c r="X479" i="7"/>
  <c r="AR37" i="4" s="1"/>
  <c r="AQ37" i="4"/>
  <c r="AQ304" i="4"/>
  <c r="AQ305" i="4"/>
  <c r="AQ379" i="4"/>
  <c r="AQ382" i="4"/>
  <c r="X218" i="7"/>
  <c r="AQ187" i="4"/>
  <c r="AQ183" i="4"/>
  <c r="AQ184" i="4"/>
  <c r="AQ325" i="4"/>
  <c r="AQ326" i="4"/>
  <c r="AQ328" i="4"/>
  <c r="AQ320" i="4"/>
  <c r="AQ321" i="4"/>
  <c r="AQ439" i="4"/>
  <c r="AQ440" i="4"/>
  <c r="X188" i="7"/>
  <c r="AQ39" i="4"/>
  <c r="AQ40" i="4"/>
  <c r="X129" i="7"/>
  <c r="AQ179" i="4"/>
  <c r="AQ180" i="4"/>
  <c r="AQ181" i="4"/>
  <c r="X101" i="7"/>
  <c r="AQ197" i="4"/>
  <c r="AQ199" i="4"/>
  <c r="AQ198" i="4"/>
  <c r="AR364" i="4"/>
  <c r="AR365" i="4"/>
  <c r="X755" i="7"/>
  <c r="AQ30" i="4"/>
  <c r="AQ32" i="4"/>
  <c r="AQ28" i="4"/>
  <c r="AQ347" i="4"/>
  <c r="AQ349" i="4"/>
  <c r="AQ351" i="4"/>
  <c r="AR279" i="4"/>
  <c r="AR280" i="4"/>
  <c r="X430" i="7"/>
  <c r="AQ12" i="4"/>
  <c r="AQ20" i="4"/>
  <c r="AR369" i="4"/>
  <c r="AR371" i="4"/>
  <c r="X74" i="7"/>
  <c r="X65" i="7"/>
  <c r="AQ93" i="4"/>
  <c r="AQ96" i="4"/>
  <c r="AR275" i="4"/>
  <c r="AR270" i="4"/>
  <c r="AR267" i="4"/>
  <c r="X935" i="7"/>
  <c r="X682" i="7"/>
  <c r="X937" i="7"/>
  <c r="X817" i="7"/>
  <c r="AR23" i="4" s="1"/>
  <c r="X809" i="7"/>
  <c r="X805" i="7"/>
  <c r="X964" i="7"/>
  <c r="X932" i="7"/>
  <c r="X916" i="7"/>
  <c r="AR55" i="4" s="1"/>
  <c r="X768" i="7"/>
  <c r="X748" i="7"/>
  <c r="AR29" i="4" s="1"/>
  <c r="X332" i="7"/>
  <c r="AR47" i="4" s="1"/>
  <c r="X100" i="7"/>
  <c r="AR152" i="4" s="1"/>
  <c r="X76" i="7"/>
  <c r="X63" i="7"/>
  <c r="AR94" i="4" s="1"/>
  <c r="X422" i="7"/>
  <c r="AR4" i="4" s="1"/>
  <c r="AR177" i="4" l="1"/>
  <c r="AR178" i="4"/>
  <c r="AR16" i="4"/>
  <c r="AR6" i="4"/>
  <c r="AR60" i="4"/>
  <c r="AR59" i="4"/>
  <c r="AR42" i="4"/>
  <c r="AR43" i="4"/>
  <c r="AR20" i="4"/>
  <c r="AR12" i="4"/>
  <c r="AR48" i="4"/>
  <c r="AR53" i="4"/>
  <c r="AR441" i="4"/>
  <c r="AR446" i="4"/>
  <c r="AR49" i="4"/>
  <c r="AR51" i="4"/>
  <c r="AR9" i="4"/>
  <c r="AR18" i="4"/>
  <c r="AR92" i="4"/>
  <c r="AR95" i="4"/>
  <c r="AR25" i="4"/>
  <c r="AR27" i="4"/>
  <c r="AR39" i="4"/>
  <c r="AR40" i="4"/>
  <c r="AR197" i="4"/>
  <c r="AR198" i="4"/>
  <c r="AR199" i="4"/>
  <c r="AR13" i="4"/>
  <c r="AR21" i="4"/>
  <c r="AR174" i="4"/>
  <c r="AR176" i="4"/>
  <c r="AR175" i="4"/>
  <c r="AR448" i="4"/>
  <c r="AR449" i="4"/>
  <c r="AR15" i="4"/>
  <c r="AR5" i="4"/>
  <c r="AR90" i="4"/>
  <c r="AR91" i="4"/>
  <c r="AR10" i="4"/>
  <c r="AR22" i="4"/>
  <c r="AR209" i="4"/>
  <c r="AR210" i="4"/>
  <c r="AR211" i="4"/>
  <c r="AR17" i="4"/>
  <c r="AR8" i="4"/>
  <c r="AR93" i="4"/>
  <c r="AR96" i="4"/>
  <c r="AR213" i="4"/>
  <c r="AR212" i="4"/>
  <c r="AR88" i="4"/>
  <c r="AR89" i="4"/>
  <c r="AR442" i="4"/>
  <c r="AR443" i="4"/>
  <c r="AR150" i="4"/>
  <c r="AR151" i="4"/>
  <c r="AR149" i="4"/>
  <c r="AR193" i="4"/>
  <c r="AR191" i="4"/>
  <c r="AR192" i="4"/>
  <c r="AR181" i="4"/>
  <c r="AR179" i="4"/>
  <c r="AR180" i="4"/>
  <c r="AR19" i="4"/>
  <c r="AR11" i="4"/>
  <c r="AR136" i="4"/>
  <c r="AR134" i="4"/>
  <c r="AR135" i="4"/>
  <c r="AR44" i="4"/>
  <c r="AR41" i="4"/>
  <c r="AR14" i="4"/>
  <c r="AR7" i="4"/>
  <c r="AR66" i="4"/>
  <c r="AR68" i="4"/>
  <c r="AR182" i="4"/>
  <c r="AR185" i="4"/>
  <c r="AR186" i="4"/>
  <c r="AR32" i="4"/>
  <c r="AR30" i="4"/>
  <c r="AR28" i="4"/>
  <c r="AR187" i="4"/>
  <c r="AR183" i="4"/>
  <c r="AR1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Cálculo Caja" type="1" refreshedVersion="8" savePassword="1" background="1" saveData="1">
    <dbPr connection="DRIVER=SQL Server;SERVER=SPPEDBS00024\INSSQLSRVINT01;UID=app_sit_mesa;PWD=4pp_sit_m$2024#;APP=Microsoft Office 2010;WSID=ZXDES29;DATABASE=SIT-INTEGRA" command="select _x000d__x000a_   dbo.RetornarDescripcionPortafolio(oi.CodigoPortafolioSBS) as PORTAFOLIO_x000d__x000a_   ,ISNULL(dbo.FormatDate(oi.FechaOperacion),'') AS FECHA_OPERACION_x000d__x000a_   ,dbo.fn_Obtener_ValorIndicador('CAJBAN',oi.CodigoPortafolioSBS,oi.FechaOperacion,'A') as CAJA_x000d__x000a_   ,dbo.fn_Obtener_ValorIndicador('CTACOB',oi.CodigoPortafolioSBS,oi.FechaOperacion,'A') as CXC_x000d__x000a_   ,dbo.fn_Obtener_ValorIndicador('CTAPAG',oi.CodigoPortafolioSBS,oi.FechaOperacion,'A') as CXP_x000d__x000a_   ,dbo.fn_Obtener_ValorIndicador('VALFON',oi.CodigoPortafolioSBS,oi.FechaOperacion,'A') +_x000d__x000a_    dbo.fn_Obtener_ValorIndicador('CTAPAG',oi.CodigoPortafolioSBS,oi.FechaOperacion,'A') -_x000d__x000a_dbo.fn_Obtener_ValorIndicador('CAJBAN',oi.CodigoPortafolioSBS,oi.FechaOperacion,'A') - _x000d__x000a_    dbo.fn_Obtener_ValorIndicador('CTACOB',oi.CodigoPortafolioSBS,oi.FechaOperacion,'A') as INVERSIONES_x000d__x000a_   ,dbo.fn_Obtener_ValorIndicador('VALFON',oi.CodigoPortafolioSBS,oi.FechaOperacion,'A') as PATRIMONIO_x000d__x000a_from OrdenInversion oi_x000d__x000a_WHERE (oi.FechaOperacion between ? AND ?) and oi.Estado in ('E-EJE','E-CON') and oi.CodigoPortafolioSBS not in (5) group by oi.CodigoPortafolioSBS,oi.FechaOperacion,oi.Estado_x000d__x000a_order by oi.FechaOperacion asc"/>
    <parameters count="2">
      <parameter name="Fecha Desde" sqlType="2" parameterType="cell" refreshOnChange="1" cell="'Cálculo Caja'!$B$1"/>
      <parameter name="Fecha Hasta" sqlType="2" parameterType="cell" refreshOnChange="1" cell="'Cálculo Caja'!$D$1"/>
    </parameters>
  </connection>
  <connection id="2" xr16:uid="{00000000-0015-0000-FFFF-FFFF02000000}" name="Consulta desde Reporte de Valorización de Instrumentos" type="1" refreshedVersion="8" savePassword="1" background="1" saveData="1">
    <dbPr connection="DRIVER=SQL Server;SERVER=SPPEDBS00024\INSSQLSRVINT01;UID=app_sit_mesa;PWD=4pp_sit_m$2024#;APP=Microsoft Office 2010;WSID=ZXDES29;DATABASE=SIT-INTEGRA" command="EXEC dbo.PR_SIT_REP_ValorizacionInstrumento @p_FechaValorizacion=?"/>
    <parameters count="1">
      <parameter name="Fecha Desde" sqlType="2" parameterType="cell" refreshOnChange="1" cell="'Valorización de Instrumentos'!$B$1"/>
    </parameters>
  </connection>
  <connection id="3" xr16:uid="{00000000-0015-0000-FFFF-FFFF04000000}" name="Consulta desde Tipo de Cambio" type="1" refreshedVersion="8" savePassword="1" background="1" saveData="1">
    <dbPr connection="DRIVER=SQL Server;SERVER=SPPEDBS00024\INSSQLSRVINT01;UID=app_sit_mesa;PWD=4pp_sit_m$2024#;APP=Microsoft Office 2010;WSID=ZXDES29;DATABASE=SIT-INTEGRA" command="select _x000d__x000a_    vtc.CodigoMoneda as CODIGO_MONEDA_x000d__x000a_    ,m.Descripcion as NOMBRE_MONEDA_x000d__x000a_    ,dbo.FormatDate(vtc.Fecha) as FECHA_x000d__x000a_    ,vtc.ValorPrimario as VALOR_x000d__x000a_    ,m.CodigoMonedaSBS as CODIGO_MONEDA_SBS_x000d__x000a_    ,m.SinonimoISO as MONEDA_INTERNACIONAL_x000d__x000a_from VectorTipoCambio vtc_x000d__x000a__x0009_inner join Moneda m on vtc.CodigoMoneda = m.CodigoMoneda_x000d__x000a_WHERE (vtc.Fecha between ? AND ?) and vtc.EntidadExt = 'Real'_x000d__x000a_order by vtc.CodigoMoneda,vtc.Fecha"/>
    <parameters count="2">
      <parameter name="Fecha Desde" sqlType="2" parameterType="cell" refreshOnChange="1" cell="'Tipo de Cambio'!$B$1"/>
      <parameter name="Fecha Hasta" sqlType="2" parameterType="cell" refreshOnChange="1" cell="'Tipo de Cambio'!$D$1"/>
    </parameters>
  </connection>
  <connection id="4" xr16:uid="{A01704F1-1242-4C83-8E5A-827A2B960BB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43252A6A-AAF9-441D-A9EF-E986C2F76A83}" name="WorksheetConnection_Reporte de la Huella(Región) 2024.xlsm!Tabla_Consulta_desde_Cálculo_Caja" type="102" refreshedVersion="8" minRefreshableVersion="5">
    <extLst>
      <ext xmlns:x15="http://schemas.microsoft.com/office/spreadsheetml/2010/11/main" uri="{DE250136-89BD-433C-8126-D09CA5730AF9}">
        <x15:connection id="Tabla_Consulta_desde_Cálculo_Caja">
          <x15:rangePr sourceName="_xlcn.WorksheetConnection_ReportedelaHuellaRegión2024.xlsmTabla_Consulta_desde_Cálculo_Caja1"/>
        </x15:connection>
      </ext>
    </extLst>
  </connection>
  <connection id="6" xr16:uid="{2A25BA65-C414-46FD-9029-1229DEC7DB12}" name="WorksheetConnection_Reporte de la Huella(Región) 2024.xlsm!Tabla_Consulta_desde_Reporte_de_Valorización_de_Instrumentos" type="102" refreshedVersion="8" minRefreshableVersion="5">
    <extLst>
      <ext xmlns:x15="http://schemas.microsoft.com/office/spreadsheetml/2010/11/main" uri="{DE250136-89BD-433C-8126-D09CA5730AF9}">
        <x15:connection id="Tabla_Consulta_desde_Reporte_de_Valorización_de_Instrumentos">
          <x15:rangePr sourceName="_xlcn.WorksheetConnection_ReportedelaHuellaRegión2024.xlsmTabla_Consulta_desde_Reporte_de_Valorización_de_Instrumentos1"/>
        </x15:connection>
      </ext>
    </extLst>
  </connection>
  <connection id="7" xr16:uid="{039E05C0-CD28-46DA-89A1-D389E74C7E33}" name="WorksheetConnection_Valorización de Instrumentos!$A$3:$AM$60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ValorizacióndeInstrumentosA3AM6011"/>
        </x15:connection>
      </ext>
    </extLst>
  </connection>
</connections>
</file>

<file path=xl/sharedStrings.xml><?xml version="1.0" encoding="utf-8"?>
<sst xmlns="http://schemas.openxmlformats.org/spreadsheetml/2006/main" count="28575" uniqueCount="6458">
  <si>
    <t>Fecha Desde</t>
  </si>
  <si>
    <t>Fecha Hasta</t>
  </si>
  <si>
    <t>PORTAFOLIO</t>
  </si>
  <si>
    <t>FECHA_OPERACION</t>
  </si>
  <si>
    <t>CAJA</t>
  </si>
  <si>
    <t>CXC</t>
  </si>
  <si>
    <t>CXP</t>
  </si>
  <si>
    <t>PATRIMONIO</t>
  </si>
  <si>
    <t>INVERSIONES</t>
  </si>
  <si>
    <t>IN-FONDO0</t>
  </si>
  <si>
    <t>IN-FONDO2</t>
  </si>
  <si>
    <t>IN-FONDO3</t>
  </si>
  <si>
    <t>IN-FONDO1</t>
  </si>
  <si>
    <t>CODIGO_MONEDA</t>
  </si>
  <si>
    <t>NOMBRE_MONEDA</t>
  </si>
  <si>
    <t>FECHA</t>
  </si>
  <si>
    <t>VALOR</t>
  </si>
  <si>
    <t>CODIGO_MONEDA_SBS</t>
  </si>
  <si>
    <t>MONEDA_INTERNACIONAL</t>
  </si>
  <si>
    <t>AUD</t>
  </si>
  <si>
    <t>DOLARES AUSTRALIANOS</t>
  </si>
  <si>
    <t>B</t>
  </si>
  <si>
    <t>BRL</t>
  </si>
  <si>
    <t>REALES BRASILEROS</t>
  </si>
  <si>
    <t>8</t>
  </si>
  <si>
    <t>CAD</t>
  </si>
  <si>
    <t>DOLARES CANADIENSES</t>
  </si>
  <si>
    <t>7</t>
  </si>
  <si>
    <t>CHF</t>
  </si>
  <si>
    <t>FRANCOS SUIZOS</t>
  </si>
  <si>
    <t>A</t>
  </si>
  <si>
    <t>CLP</t>
  </si>
  <si>
    <t>PESOS CHILENOS</t>
  </si>
  <si>
    <t>C</t>
  </si>
  <si>
    <t>CNH</t>
  </si>
  <si>
    <t>N</t>
  </si>
  <si>
    <t>CNY</t>
  </si>
  <si>
    <t>ONSHORE RENMINBI CHINO</t>
  </si>
  <si>
    <t>J</t>
  </si>
  <si>
    <t>COP</t>
  </si>
  <si>
    <t>PESOS COLOMBIANOS</t>
  </si>
  <si>
    <t>F</t>
  </si>
  <si>
    <t>CZK</t>
  </si>
  <si>
    <t>CORONA CHECA</t>
  </si>
  <si>
    <t>Q</t>
  </si>
  <si>
    <t>DKK</t>
  </si>
  <si>
    <t>CORONA DANESA</t>
  </si>
  <si>
    <t>M</t>
  </si>
  <si>
    <t>DOL</t>
  </si>
  <si>
    <t>DOLARES AMERICANOS</t>
  </si>
  <si>
    <t>2</t>
  </si>
  <si>
    <t>USD</t>
  </si>
  <si>
    <t>EGP</t>
  </si>
  <si>
    <t>LIBRA EGIPCIA</t>
  </si>
  <si>
    <t>V</t>
  </si>
  <si>
    <t>EUR</t>
  </si>
  <si>
    <t>EUROS</t>
  </si>
  <si>
    <t>4</t>
  </si>
  <si>
    <t>GBP</t>
  </si>
  <si>
    <t>LIBRAS ESTERLINAS</t>
  </si>
  <si>
    <t>6</t>
  </si>
  <si>
    <t>HKD</t>
  </si>
  <si>
    <t>DOLAR DE HONG KONG</t>
  </si>
  <si>
    <t>O</t>
  </si>
  <si>
    <t>HUF</t>
  </si>
  <si>
    <t>FORINT HUNGARO</t>
  </si>
  <si>
    <t>P</t>
  </si>
  <si>
    <t>IDR</t>
  </si>
  <si>
    <t>RUPIA INDONESIA</t>
  </si>
  <si>
    <t>L</t>
  </si>
  <si>
    <t>ILS</t>
  </si>
  <si>
    <t>SHEKEL ISRAELI</t>
  </si>
  <si>
    <t>W</t>
  </si>
  <si>
    <t>INR</t>
  </si>
  <si>
    <t>RUPIA INDIA</t>
  </si>
  <si>
    <t>I</t>
  </si>
  <si>
    <t>JPY</t>
  </si>
  <si>
    <t>YENES</t>
  </si>
  <si>
    <t>5</t>
  </si>
  <si>
    <t>KRW</t>
  </si>
  <si>
    <t>WON COREANO</t>
  </si>
  <si>
    <t>Y</t>
  </si>
  <si>
    <t>MXN</t>
  </si>
  <si>
    <t>PESOS MEXICANOS</t>
  </si>
  <si>
    <t>9</t>
  </si>
  <si>
    <t>NOK</t>
  </si>
  <si>
    <t>CORONAS NORUEGAS</t>
  </si>
  <si>
    <t>D</t>
  </si>
  <si>
    <t>NSOL</t>
  </si>
  <si>
    <t>NUEVOS SOLES</t>
  </si>
  <si>
    <t>1</t>
  </si>
  <si>
    <t>PEN</t>
  </si>
  <si>
    <t>NZD</t>
  </si>
  <si>
    <t>DOLARES NEOZELANDESES</t>
  </si>
  <si>
    <t>E</t>
  </si>
  <si>
    <t>PLN</t>
  </si>
  <si>
    <t>ZLOTY POLACO</t>
  </si>
  <si>
    <t>R</t>
  </si>
  <si>
    <t>RON</t>
  </si>
  <si>
    <t>LEU RUMANO</t>
  </si>
  <si>
    <t>S</t>
  </si>
  <si>
    <t>RUB</t>
  </si>
  <si>
    <t>RUBLO RUSO</t>
  </si>
  <si>
    <t>X</t>
  </si>
  <si>
    <t>SEK</t>
  </si>
  <si>
    <t>CORONAS SUECAS</t>
  </si>
  <si>
    <t>G</t>
  </si>
  <si>
    <t>SGD</t>
  </si>
  <si>
    <t>DOLAR DE SINGAPUR</t>
  </si>
  <si>
    <t>K</t>
  </si>
  <si>
    <t>THB</t>
  </si>
  <si>
    <t>BAHT TAILANDES</t>
  </si>
  <si>
    <t>U</t>
  </si>
  <si>
    <t>TRY</t>
  </si>
  <si>
    <t>LIRAS TURCAS</t>
  </si>
  <si>
    <t>H</t>
  </si>
  <si>
    <t>TWD</t>
  </si>
  <si>
    <t>DOLAR DE TAIWAN</t>
  </si>
  <si>
    <t>Z</t>
  </si>
  <si>
    <t>VAC</t>
  </si>
  <si>
    <t>VALOR DE ACTUALIZACION CONSTANTE</t>
  </si>
  <si>
    <t>3</t>
  </si>
  <si>
    <t>-</t>
  </si>
  <si>
    <t>ZAR</t>
  </si>
  <si>
    <t>RAND SUDAFRICANO</t>
  </si>
  <si>
    <t>T</t>
  </si>
  <si>
    <t>Fecha Valoración</t>
  </si>
  <si>
    <t>FechaValoracion</t>
  </si>
  <si>
    <t>TIPO_TITULO</t>
  </si>
  <si>
    <t>GRUPO</t>
  </si>
  <si>
    <t>CODIGO_SBS</t>
  </si>
  <si>
    <t>CODIGO_ISIN</t>
  </si>
  <si>
    <t>TITULO</t>
  </si>
  <si>
    <t>EMISOR</t>
  </si>
  <si>
    <t>Moneda</t>
  </si>
  <si>
    <t>VALOR_UNITARIO</t>
  </si>
  <si>
    <t>VALOR_VECTOR_LOCAL</t>
  </si>
  <si>
    <t>VALOR_VECTOR_ORIGEN</t>
  </si>
  <si>
    <t>CANTIDAD</t>
  </si>
  <si>
    <t>FECHA_VENCIMIENTO</t>
  </si>
  <si>
    <t>DIAS_VENTIMIENTO</t>
  </si>
  <si>
    <t>TIPO_CAMBIO</t>
  </si>
  <si>
    <t>TIPO_RENTA</t>
  </si>
  <si>
    <t>VALOR_VECTOR_LOCAL_T-1</t>
  </si>
  <si>
    <t>VALOR_VECTOR_ORIGEN_T-1</t>
  </si>
  <si>
    <t>GRUPO_ECONOMICO</t>
  </si>
  <si>
    <t>ACTIVO_DEL_EMISOR</t>
  </si>
  <si>
    <t>PASIVO_DEL_EMISOR</t>
  </si>
  <si>
    <t>PASTRIMONIO_DEL_EMISOR</t>
  </si>
  <si>
    <t>DIFERENCIA</t>
  </si>
  <si>
    <t>Column1</t>
  </si>
  <si>
    <t>01</t>
  </si>
  <si>
    <t>BGC</t>
  </si>
  <si>
    <t>PEP01000C0J9</t>
  </si>
  <si>
    <t>1000</t>
  </si>
  <si>
    <t>RENTA FIJA</t>
  </si>
  <si>
    <t/>
  </si>
  <si>
    <t>011000112F42</t>
  </si>
  <si>
    <t>PEP01000C4L7</t>
  </si>
  <si>
    <t>011000313O24</t>
  </si>
  <si>
    <t>011000112G40</t>
  </si>
  <si>
    <t>PEP01000C5H2</t>
  </si>
  <si>
    <t>011000112G31</t>
  </si>
  <si>
    <t>PEP01000C4G7</t>
  </si>
  <si>
    <t>011000112G37</t>
  </si>
  <si>
    <t>PEP01000C2Z1</t>
  </si>
  <si>
    <t>SOBAGO2037</t>
  </si>
  <si>
    <t>011000112G34</t>
  </si>
  <si>
    <t>PEP01000C5G4</t>
  </si>
  <si>
    <t>011000112B29</t>
  </si>
  <si>
    <t>PEP01000C5F6</t>
  </si>
  <si>
    <t>PEP01000C5D1</t>
  </si>
  <si>
    <t>011000112G32</t>
  </si>
  <si>
    <t>PEP01000C5E9</t>
  </si>
  <si>
    <t>SB12AGO32</t>
  </si>
  <si>
    <t>08</t>
  </si>
  <si>
    <t>TEX</t>
  </si>
  <si>
    <t>084006C54248</t>
  </si>
  <si>
    <t>CL0002454248</t>
  </si>
  <si>
    <t>4006</t>
  </si>
  <si>
    <t>4003</t>
  </si>
  <si>
    <t>BRSTNCNTF1P8</t>
  </si>
  <si>
    <t>US105756CB40</t>
  </si>
  <si>
    <t>0840038TF1Q6</t>
  </si>
  <si>
    <t>BRSTNCNTF1Q6</t>
  </si>
  <si>
    <t>08400425BB02</t>
  </si>
  <si>
    <t>US195325BB02</t>
  </si>
  <si>
    <t>4004</t>
  </si>
  <si>
    <t>084005237039</t>
  </si>
  <si>
    <t>XS2280637039</t>
  </si>
  <si>
    <t>4005</t>
  </si>
  <si>
    <t>12</t>
  </si>
  <si>
    <t>GFAL</t>
  </si>
  <si>
    <t>5094</t>
  </si>
  <si>
    <t>1251272LAD57</t>
  </si>
  <si>
    <t>1251272LAC74</t>
  </si>
  <si>
    <t>1252802VAC49</t>
  </si>
  <si>
    <t>ISQ</t>
  </si>
  <si>
    <t>USL67359AA48</t>
  </si>
  <si>
    <t>5833</t>
  </si>
  <si>
    <t>15</t>
  </si>
  <si>
    <t>OSX</t>
  </si>
  <si>
    <t>5119</t>
  </si>
  <si>
    <t>1551192KAA99</t>
  </si>
  <si>
    <t>USP1401KAA99</t>
  </si>
  <si>
    <t>15511928AE91</t>
  </si>
  <si>
    <t>USP14008AE91</t>
  </si>
  <si>
    <t>1551192KAB72</t>
  </si>
  <si>
    <t>USP1401KAB72</t>
  </si>
  <si>
    <t>BANORT 6 5/8  P</t>
  </si>
  <si>
    <t>15527829AM84</t>
  </si>
  <si>
    <t>USP16259AM84</t>
  </si>
  <si>
    <t>5278</t>
  </si>
  <si>
    <t>GBBV</t>
  </si>
  <si>
    <t>1551112LAL62</t>
  </si>
  <si>
    <t>5111</t>
  </si>
  <si>
    <t>18</t>
  </si>
  <si>
    <t>BNP</t>
  </si>
  <si>
    <t>182096345816</t>
  </si>
  <si>
    <t>XS0799645816</t>
  </si>
  <si>
    <t>IVPRB 6.45 06/3</t>
  </si>
  <si>
    <t>2096</t>
  </si>
  <si>
    <t>21</t>
  </si>
  <si>
    <t>BSF</t>
  </si>
  <si>
    <t>21015121901U</t>
  </si>
  <si>
    <t>GITC</t>
  </si>
  <si>
    <t>CCOR</t>
  </si>
  <si>
    <t>21003811902A</t>
  </si>
  <si>
    <t>PEP12100D292</t>
  </si>
  <si>
    <t>BIF3BS2A</t>
  </si>
  <si>
    <t>0038</t>
  </si>
  <si>
    <t>GFIE</t>
  </si>
  <si>
    <t>21001811601A</t>
  </si>
  <si>
    <t>PEP12030D010</t>
  </si>
  <si>
    <t>BN1BS1A</t>
  </si>
  <si>
    <t>0018</t>
  </si>
  <si>
    <t>21004211201A</t>
  </si>
  <si>
    <t>0042</t>
  </si>
  <si>
    <t>GBNS</t>
  </si>
  <si>
    <t>0086</t>
  </si>
  <si>
    <t>GFON</t>
  </si>
  <si>
    <t>0011</t>
  </si>
  <si>
    <t>0003</t>
  </si>
  <si>
    <t>0048</t>
  </si>
  <si>
    <t>21000911501A</t>
  </si>
  <si>
    <t>0009</t>
  </si>
  <si>
    <t>22</t>
  </si>
  <si>
    <t>BEP</t>
  </si>
  <si>
    <t>22210611905U</t>
  </si>
  <si>
    <t>PEP70215M025</t>
  </si>
  <si>
    <t>22211027AA17</t>
  </si>
  <si>
    <t>USP84527AA17</t>
  </si>
  <si>
    <t>22211619AA48</t>
  </si>
  <si>
    <t>USP82169AA48</t>
  </si>
  <si>
    <t>RUTLI 2036</t>
  </si>
  <si>
    <t>2116</t>
  </si>
  <si>
    <t>USP3773QAA24</t>
  </si>
  <si>
    <t>GGRA</t>
  </si>
  <si>
    <t>22212211502U</t>
  </si>
  <si>
    <t>PEP74850M025</t>
  </si>
  <si>
    <t>22212311701A</t>
  </si>
  <si>
    <t>22212511603A</t>
  </si>
  <si>
    <t>PEP71320M030</t>
  </si>
  <si>
    <t>JPLAZ1BC3A</t>
  </si>
  <si>
    <t>2125</t>
  </si>
  <si>
    <t>GACU</t>
  </si>
  <si>
    <t>22212521501A</t>
  </si>
  <si>
    <t>PEP71320M014</t>
  </si>
  <si>
    <t>JPLAZ1BC1A</t>
  </si>
  <si>
    <t>22207130603A</t>
  </si>
  <si>
    <t>PEP72900M038</t>
  </si>
  <si>
    <t>22207130704A</t>
  </si>
  <si>
    <t>PEP72900M046</t>
  </si>
  <si>
    <t>22582511801A</t>
  </si>
  <si>
    <t>PEP73125M049</t>
  </si>
  <si>
    <t>5825</t>
  </si>
  <si>
    <t>22582811701A</t>
  </si>
  <si>
    <t>PEP73668M014</t>
  </si>
  <si>
    <t>HERME1BC1A</t>
  </si>
  <si>
    <t>5828</t>
  </si>
  <si>
    <t>22583521701U</t>
  </si>
  <si>
    <t>CVL14017HL12</t>
  </si>
  <si>
    <t>BCIR1P1ESA</t>
  </si>
  <si>
    <t>5835</t>
  </si>
  <si>
    <t>22583911801U</t>
  </si>
  <si>
    <t>CVL11000A018</t>
  </si>
  <si>
    <t>22584221801U</t>
  </si>
  <si>
    <t>CVL74200B016</t>
  </si>
  <si>
    <t>INTBC1A</t>
  </si>
  <si>
    <t>5842</t>
  </si>
  <si>
    <t>GITU</t>
  </si>
  <si>
    <t>22585911901A</t>
  </si>
  <si>
    <t>CVL71370PA16</t>
  </si>
  <si>
    <t>22586511901A</t>
  </si>
  <si>
    <t>CVL75840TB14</t>
  </si>
  <si>
    <t>TECSB1P1A</t>
  </si>
  <si>
    <t>5865</t>
  </si>
  <si>
    <t>2011</t>
  </si>
  <si>
    <t>GROM</t>
  </si>
  <si>
    <t>22201111502A</t>
  </si>
  <si>
    <t>PEP21400M064</t>
  </si>
  <si>
    <t>2220111KDW01</t>
  </si>
  <si>
    <t>USP0161KDW01</t>
  </si>
  <si>
    <t>2220082PAA95</t>
  </si>
  <si>
    <t>2008</t>
  </si>
  <si>
    <t>GBUE</t>
  </si>
  <si>
    <t>22205111901A</t>
  </si>
  <si>
    <t>2051</t>
  </si>
  <si>
    <t>GHOC</t>
  </si>
  <si>
    <t>2304</t>
  </si>
  <si>
    <t>GTEL</t>
  </si>
  <si>
    <t>22230411801A</t>
  </si>
  <si>
    <t>CVL70500T015</t>
  </si>
  <si>
    <t>TDP1PP1A</t>
  </si>
  <si>
    <t>2223041GAR67</t>
  </si>
  <si>
    <t>USP9T36GAR67</t>
  </si>
  <si>
    <t>TELEFO 7 3/8  4</t>
  </si>
  <si>
    <t>22230430719A</t>
  </si>
  <si>
    <t>PEP70500M335</t>
  </si>
  <si>
    <t>TELE4BC19A</t>
  </si>
  <si>
    <t>22230411715A</t>
  </si>
  <si>
    <t>PEP70500M764</t>
  </si>
  <si>
    <t>22230430819C</t>
  </si>
  <si>
    <t>PEP70500M459</t>
  </si>
  <si>
    <t>TELE4BC19C</t>
  </si>
  <si>
    <t>2030</t>
  </si>
  <si>
    <t>GENE</t>
  </si>
  <si>
    <t>2220472BAA19</t>
  </si>
  <si>
    <t>USP7372BAA19</t>
  </si>
  <si>
    <t>2047</t>
  </si>
  <si>
    <t>2061</t>
  </si>
  <si>
    <t>GENG</t>
  </si>
  <si>
    <t>22206111703A</t>
  </si>
  <si>
    <t>2220392TAB19</t>
  </si>
  <si>
    <t>USP6811TAB19</t>
  </si>
  <si>
    <t>2039</t>
  </si>
  <si>
    <t>22204327AC08</t>
  </si>
  <si>
    <t>2043</t>
  </si>
  <si>
    <t>GVOL</t>
  </si>
  <si>
    <t>23</t>
  </si>
  <si>
    <t>PCOM</t>
  </si>
  <si>
    <t>25</t>
  </si>
  <si>
    <t>OSF</t>
  </si>
  <si>
    <t>25010512202A</t>
  </si>
  <si>
    <t>25210511701U</t>
  </si>
  <si>
    <t>25210511604A</t>
  </si>
  <si>
    <t>PEP16880M023</t>
  </si>
  <si>
    <t>25210512006A</t>
  </si>
  <si>
    <t>PEP16880M056</t>
  </si>
  <si>
    <t>25210511905A</t>
  </si>
  <si>
    <t>PEP16880M049</t>
  </si>
  <si>
    <t>25517212A018</t>
  </si>
  <si>
    <t>CVL52632A018</t>
  </si>
  <si>
    <t>IFHBH 7 21/32 0</t>
  </si>
  <si>
    <t>5172</t>
  </si>
  <si>
    <t>25517212A026</t>
  </si>
  <si>
    <t>CVL52632A026</t>
  </si>
  <si>
    <t>INTSNO2029</t>
  </si>
  <si>
    <t>25008611209A</t>
  </si>
  <si>
    <t>25008612104A</t>
  </si>
  <si>
    <t>2500021V2B09</t>
  </si>
  <si>
    <t>0002</t>
  </si>
  <si>
    <t>USP5626FAA05</t>
  </si>
  <si>
    <t>0013</t>
  </si>
  <si>
    <t>25000310A109</t>
  </si>
  <si>
    <t>CVL14800A109</t>
  </si>
  <si>
    <t>IBKSNO2026</t>
  </si>
  <si>
    <t>27</t>
  </si>
  <si>
    <t>TCDC</t>
  </si>
  <si>
    <t>2721171IRSM1</t>
  </si>
  <si>
    <t>CVL800707107</t>
  </si>
  <si>
    <t>TITIRSM1</t>
  </si>
  <si>
    <t>2117</t>
  </si>
  <si>
    <t>27211723AD31</t>
  </si>
  <si>
    <t>2721181IRC1U</t>
  </si>
  <si>
    <t>CVL80070P015</t>
  </si>
  <si>
    <t>INRT4.90</t>
  </si>
  <si>
    <t>2118</t>
  </si>
  <si>
    <t>27211826AB16</t>
  </si>
  <si>
    <t>USP56236AB16</t>
  </si>
  <si>
    <t>274325396355</t>
  </si>
  <si>
    <t>XS0511096355</t>
  </si>
  <si>
    <t>HUASCA 5.2  04/</t>
  </si>
  <si>
    <t>4325</t>
  </si>
  <si>
    <t>274325395894</t>
  </si>
  <si>
    <t>XS0511095894</t>
  </si>
  <si>
    <t>HUASCA 5.2 04/0</t>
  </si>
  <si>
    <t>274329357609</t>
  </si>
  <si>
    <t>XS0601857609</t>
  </si>
  <si>
    <t>2702021ADP1A</t>
  </si>
  <si>
    <t>CVL80050A019</t>
  </si>
  <si>
    <t>2743032NAB38</t>
  </si>
  <si>
    <t>27430325AB80</t>
  </si>
  <si>
    <t>2702011INSC2</t>
  </si>
  <si>
    <t>CVL800703P16</t>
  </si>
  <si>
    <t>INNSCH2E1U</t>
  </si>
  <si>
    <t>0201</t>
  </si>
  <si>
    <t>2702011INS3U</t>
  </si>
  <si>
    <t>CVL800702P33</t>
  </si>
  <si>
    <t>COLPE1P3E</t>
  </si>
  <si>
    <t>2702011IS11A</t>
  </si>
  <si>
    <t>PEP80070F166</t>
  </si>
  <si>
    <t>SINT1TCP1A</t>
  </si>
  <si>
    <t>2702042CA11U</t>
  </si>
  <si>
    <t>CVL80200F308</t>
  </si>
  <si>
    <t>CA11U</t>
  </si>
  <si>
    <t>0204</t>
  </si>
  <si>
    <t>30</t>
  </si>
  <si>
    <t>ACC</t>
  </si>
  <si>
    <t>3021012171A1</t>
  </si>
  <si>
    <t>PAL1801171A1</t>
  </si>
  <si>
    <t>INRETC1</t>
  </si>
  <si>
    <t>2101</t>
  </si>
  <si>
    <t>RENTA VARIABLE</t>
  </si>
  <si>
    <t>302107100001</t>
  </si>
  <si>
    <t>PEP736001004</t>
  </si>
  <si>
    <t>ACC_SOL EFE</t>
  </si>
  <si>
    <t>2107</t>
  </si>
  <si>
    <t>GFER</t>
  </si>
  <si>
    <t>302011100001</t>
  </si>
  <si>
    <t>PEP214001005</t>
  </si>
  <si>
    <t>ACC_SOL ALI</t>
  </si>
  <si>
    <t>302048100001</t>
  </si>
  <si>
    <t>PEP608001108</t>
  </si>
  <si>
    <t>302008100002</t>
  </si>
  <si>
    <t>PEP612001003</t>
  </si>
  <si>
    <t>ACC_SOL</t>
  </si>
  <si>
    <t>302072200001</t>
  </si>
  <si>
    <t>PEP646501002</t>
  </si>
  <si>
    <t>302002100001</t>
  </si>
  <si>
    <t>PEP761001002</t>
  </si>
  <si>
    <t>ACC_SOL CL</t>
  </si>
  <si>
    <t>2002</t>
  </si>
  <si>
    <t>GUNA</t>
  </si>
  <si>
    <t>300011100001</t>
  </si>
  <si>
    <t>PEP116001004</t>
  </si>
  <si>
    <t>ACC_SOL BCO</t>
  </si>
  <si>
    <t>302051100001</t>
  </si>
  <si>
    <t>PEP239501005</t>
  </si>
  <si>
    <t>ACC_SOL   CP</t>
  </si>
  <si>
    <t>302012200001</t>
  </si>
  <si>
    <t>BMG2519Y1084</t>
  </si>
  <si>
    <t>ACC_DOL BAP</t>
  </si>
  <si>
    <t>2012</t>
  </si>
  <si>
    <t>302032100002</t>
  </si>
  <si>
    <t>PEP700511004</t>
  </si>
  <si>
    <t>ACC_SOL EDEG</t>
  </si>
  <si>
    <t>2032</t>
  </si>
  <si>
    <t>302030100001</t>
  </si>
  <si>
    <t>PEP701011004</t>
  </si>
  <si>
    <t>ACC_SOL EDEL</t>
  </si>
  <si>
    <t>302061100001</t>
  </si>
  <si>
    <t>PEP702101002</t>
  </si>
  <si>
    <t>ACCNLB</t>
  </si>
  <si>
    <t>302029100001</t>
  </si>
  <si>
    <t>PEP736581005</t>
  </si>
  <si>
    <t>ACC_SOL GM</t>
  </si>
  <si>
    <t>2029</t>
  </si>
  <si>
    <t>GB00B1FW5029</t>
  </si>
  <si>
    <t>300013200002</t>
  </si>
  <si>
    <t>PAL2400671A3</t>
  </si>
  <si>
    <t>IFS US</t>
  </si>
  <si>
    <t>302845100002</t>
  </si>
  <si>
    <t>PEP620001003</t>
  </si>
  <si>
    <t>ACC_SOL MILP</t>
  </si>
  <si>
    <t>2845</t>
  </si>
  <si>
    <t>GMIL</t>
  </si>
  <si>
    <t>302043100002</t>
  </si>
  <si>
    <t>PEP648014202</t>
  </si>
  <si>
    <t>ACC_SOL VCM</t>
  </si>
  <si>
    <t>302043100001</t>
  </si>
  <si>
    <t>PEP648011109</t>
  </si>
  <si>
    <t>VOLCANC1A</t>
  </si>
  <si>
    <t>31</t>
  </si>
  <si>
    <t>ACT</t>
  </si>
  <si>
    <t>312025100001</t>
  </si>
  <si>
    <t>PEP294015008</t>
  </si>
  <si>
    <t>ACI_SOL ELCO</t>
  </si>
  <si>
    <t>2025</t>
  </si>
  <si>
    <t>GCOM</t>
  </si>
  <si>
    <t>312039100001</t>
  </si>
  <si>
    <t>PEP622005002</t>
  </si>
  <si>
    <t>ACI_SOL MIN</t>
  </si>
  <si>
    <t>32</t>
  </si>
  <si>
    <t>ADR</t>
  </si>
  <si>
    <t>3221282L1089</t>
  </si>
  <si>
    <t>ADR FOSSAL</t>
  </si>
  <si>
    <t>2128</t>
  </si>
  <si>
    <t>3220082A1040</t>
  </si>
  <si>
    <t>US2044481040</t>
  </si>
  <si>
    <t>ADR_DOL BVN</t>
  </si>
  <si>
    <t>3220512Q1094</t>
  </si>
  <si>
    <t>US15126Q2084</t>
  </si>
  <si>
    <t>CPAC</t>
  </si>
  <si>
    <t>34</t>
  </si>
  <si>
    <t>ACX</t>
  </si>
  <si>
    <t>3458857M1032</t>
  </si>
  <si>
    <t>CA00461M1032</t>
  </si>
  <si>
    <t>39</t>
  </si>
  <si>
    <t>AEX</t>
  </si>
  <si>
    <t>395833228291</t>
  </si>
  <si>
    <t>LU1701428291</t>
  </si>
  <si>
    <t>NEXA</t>
  </si>
  <si>
    <t>43</t>
  </si>
  <si>
    <t>GDN</t>
  </si>
  <si>
    <t>USP78024AC31</t>
  </si>
  <si>
    <t>US715638AY86</t>
  </si>
  <si>
    <t>431000112G31</t>
  </si>
  <si>
    <t>US715638BE14</t>
  </si>
  <si>
    <t>SOBAGO31 GDN</t>
  </si>
  <si>
    <t>431000112B29</t>
  </si>
  <si>
    <t>USP78024AE96</t>
  </si>
  <si>
    <t>48</t>
  </si>
  <si>
    <t>FMAELL</t>
  </si>
  <si>
    <t>4871412CLPEF</t>
  </si>
  <si>
    <t>7141</t>
  </si>
  <si>
    <t>49</t>
  </si>
  <si>
    <t>FIT</t>
  </si>
  <si>
    <t>4911141MIND1</t>
  </si>
  <si>
    <t>CVL79560FI39</t>
  </si>
  <si>
    <t>1114</t>
  </si>
  <si>
    <t>4974252SCBDC</t>
  </si>
  <si>
    <t>CVL79590GA30</t>
  </si>
  <si>
    <t>7425</t>
  </si>
  <si>
    <t>491105206SI1</t>
  </si>
  <si>
    <t>CVL795509FD6</t>
  </si>
  <si>
    <t>1105</t>
  </si>
  <si>
    <t>51</t>
  </si>
  <si>
    <t>FIV</t>
  </si>
  <si>
    <t>5111142FFOR1</t>
  </si>
  <si>
    <t>CVL79560FI05</t>
  </si>
  <si>
    <t>5111141KFIIP</t>
  </si>
  <si>
    <t>CVL795602F20</t>
  </si>
  <si>
    <t>5111181FDVI1</t>
  </si>
  <si>
    <t>CVL225501V53</t>
  </si>
  <si>
    <t>1118</t>
  </si>
  <si>
    <t>5111302INFAM</t>
  </si>
  <si>
    <t>CVL79610C019</t>
  </si>
  <si>
    <t>1130</t>
  </si>
  <si>
    <t>5111042INF2A</t>
  </si>
  <si>
    <t>CVL79410FH16</t>
  </si>
  <si>
    <t>1104</t>
  </si>
  <si>
    <t>5111042FINM2</t>
  </si>
  <si>
    <t>CVL79410FI80</t>
  </si>
  <si>
    <t>5111042INF1U</t>
  </si>
  <si>
    <t>CVL79410FI15</t>
  </si>
  <si>
    <t>5111022FINR2</t>
  </si>
  <si>
    <t>CVL790409F59</t>
  </si>
  <si>
    <t>5111011CCINM</t>
  </si>
  <si>
    <t>CVL790801F46</t>
  </si>
  <si>
    <t>1101</t>
  </si>
  <si>
    <t>5111072DES1B</t>
  </si>
  <si>
    <t>CVL79010FI43</t>
  </si>
  <si>
    <t>1107</t>
  </si>
  <si>
    <t>5111072DES2B</t>
  </si>
  <si>
    <t>CVL79010FO29</t>
  </si>
  <si>
    <t>5111152FCRET</t>
  </si>
  <si>
    <t>CVL793501F27</t>
  </si>
  <si>
    <t>1115</t>
  </si>
  <si>
    <t>1110</t>
  </si>
  <si>
    <t>5111102FIBR2</t>
  </si>
  <si>
    <t>CVL79033FI61</t>
  </si>
  <si>
    <t>5111102FIBR3</t>
  </si>
  <si>
    <t>CVL79033FI87</t>
  </si>
  <si>
    <t>5111052INFS1</t>
  </si>
  <si>
    <t>CVL79550FD69</t>
  </si>
  <si>
    <t>52</t>
  </si>
  <si>
    <t>FMX</t>
  </si>
  <si>
    <t>5270492F8979</t>
  </si>
  <si>
    <t>LU1305089796</t>
  </si>
  <si>
    <t>7049</t>
  </si>
  <si>
    <t>5270492F3972</t>
  </si>
  <si>
    <t>LU0926439729</t>
  </si>
  <si>
    <t>5270512FGKM4</t>
  </si>
  <si>
    <t>IE00BKZGKM40</t>
  </si>
  <si>
    <t>7051</t>
  </si>
  <si>
    <t>5270512FWZK5</t>
  </si>
  <si>
    <t>IE00BYXWZK58</t>
  </si>
  <si>
    <t>5270942F9527</t>
  </si>
  <si>
    <t>IE0003895277</t>
  </si>
  <si>
    <t>7094</t>
  </si>
  <si>
    <t>5270942FY6L5</t>
  </si>
  <si>
    <t>IE00B0JY6L58</t>
  </si>
  <si>
    <t>5271112E8851</t>
  </si>
  <si>
    <t>US4642888519</t>
  </si>
  <si>
    <t>7111</t>
  </si>
  <si>
    <t>5271112E6400</t>
  </si>
  <si>
    <t>US4642864007</t>
  </si>
  <si>
    <t>5271112EG103</t>
  </si>
  <si>
    <t>US46434G1031</t>
  </si>
  <si>
    <t>5271112EB671</t>
  </si>
  <si>
    <t>US46429B6719</t>
  </si>
  <si>
    <t>5271112EC608</t>
  </si>
  <si>
    <t>US09290C6084</t>
  </si>
  <si>
    <t>5271112E8281</t>
  </si>
  <si>
    <t>US4642882819</t>
  </si>
  <si>
    <t>5271112E8513</t>
  </si>
  <si>
    <t>US4642885135</t>
  </si>
  <si>
    <t>5271112E7234</t>
  </si>
  <si>
    <t>US4642872349</t>
  </si>
  <si>
    <t>5271112E7200</t>
  </si>
  <si>
    <t>US4642872000</t>
  </si>
  <si>
    <t>5271112E7184</t>
  </si>
  <si>
    <t>US4642871846</t>
  </si>
  <si>
    <t>5271112E8182</t>
  </si>
  <si>
    <t>US4642881829</t>
  </si>
  <si>
    <t>5273792E1879</t>
  </si>
  <si>
    <t>US2330518794</t>
  </si>
  <si>
    <t>5273874F4273</t>
  </si>
  <si>
    <t>LU1353442731</t>
  </si>
  <si>
    <t>7387</t>
  </si>
  <si>
    <t>5273882F7240</t>
  </si>
  <si>
    <t>LU0440072402</t>
  </si>
  <si>
    <t>7388</t>
  </si>
  <si>
    <t>5273882F4892</t>
  </si>
  <si>
    <t>LU0398248921</t>
  </si>
  <si>
    <t>5273932EX509</t>
  </si>
  <si>
    <t>US78463X5095</t>
  </si>
  <si>
    <t>5273976E9477</t>
  </si>
  <si>
    <t>LU0846194776</t>
  </si>
  <si>
    <t>5274042EE302</t>
  </si>
  <si>
    <t>US33733E3027</t>
  </si>
  <si>
    <t>5274084F6545</t>
  </si>
  <si>
    <t>LU1240965456</t>
  </si>
  <si>
    <t>7408</t>
  </si>
  <si>
    <t>5274095F6533</t>
  </si>
  <si>
    <t>LU1259265335</t>
  </si>
  <si>
    <t>7409</t>
  </si>
  <si>
    <t>5274104F8932</t>
  </si>
  <si>
    <t>FR0010589325</t>
  </si>
  <si>
    <t>7410</t>
  </si>
  <si>
    <t>5274122F6097</t>
  </si>
  <si>
    <t>IE0002460974</t>
  </si>
  <si>
    <t>7412</t>
  </si>
  <si>
    <t>5274122FK0P9</t>
  </si>
  <si>
    <t>IE00B29K0P99</t>
  </si>
  <si>
    <t>5274186F1948</t>
  </si>
  <si>
    <t>GB00B0119487</t>
  </si>
  <si>
    <t>7418</t>
  </si>
  <si>
    <t>5274244F1260</t>
  </si>
  <si>
    <t>LU1136112601</t>
  </si>
  <si>
    <t>7424</t>
  </si>
  <si>
    <t>5274302F65N6</t>
  </si>
  <si>
    <t>IE00BD065N65</t>
  </si>
  <si>
    <t>7430</t>
  </si>
  <si>
    <t>5274472F3543</t>
  </si>
  <si>
    <t>LU1200235437</t>
  </si>
  <si>
    <t>7447</t>
  </si>
  <si>
    <t>5274492F8555</t>
  </si>
  <si>
    <t>FR0013185550</t>
  </si>
  <si>
    <t>7449</t>
  </si>
  <si>
    <t>5274494F1144</t>
  </si>
  <si>
    <t>FR0013311446</t>
  </si>
  <si>
    <t>5274822F3551</t>
  </si>
  <si>
    <t>CL0002535517</t>
  </si>
  <si>
    <t>7482</t>
  </si>
  <si>
    <t>5274822F3552</t>
  </si>
  <si>
    <t>CL0002535525</t>
  </si>
  <si>
    <t>5275114F0215</t>
  </si>
  <si>
    <t>LU1163202150</t>
  </si>
  <si>
    <t>7511</t>
  </si>
  <si>
    <t>5275122EE800</t>
  </si>
  <si>
    <t>US46138E8003</t>
  </si>
  <si>
    <t>5275522EX192</t>
  </si>
  <si>
    <t>US33734X1928</t>
  </si>
  <si>
    <t>5275552EQ217</t>
  </si>
  <si>
    <t>US46641Q2176</t>
  </si>
  <si>
    <t>GJPM</t>
  </si>
  <si>
    <t>5270472F4576</t>
  </si>
  <si>
    <t>LU1997245763</t>
  </si>
  <si>
    <t>7047</t>
  </si>
  <si>
    <t>5270474F8219</t>
  </si>
  <si>
    <t>LU0852482198</t>
  </si>
  <si>
    <t>5260002EE103</t>
  </si>
  <si>
    <t>US46090E1038</t>
  </si>
  <si>
    <t>5270242F3827</t>
  </si>
  <si>
    <t>US2332038270</t>
  </si>
  <si>
    <t>7024</t>
  </si>
  <si>
    <t>5270465F0075</t>
  </si>
  <si>
    <t>LU0102000758</t>
  </si>
  <si>
    <t>7046</t>
  </si>
  <si>
    <t>5270272F0606</t>
  </si>
  <si>
    <t>LU0622306065</t>
  </si>
  <si>
    <t>7027</t>
  </si>
  <si>
    <t>5270132F4904</t>
  </si>
  <si>
    <t>LU0129464904</t>
  </si>
  <si>
    <t>7013</t>
  </si>
  <si>
    <t>5270802F0077</t>
  </si>
  <si>
    <t>LU1164800770</t>
  </si>
  <si>
    <t>7080</t>
  </si>
  <si>
    <t>5270192F5998</t>
  </si>
  <si>
    <t>LU0106259988</t>
  </si>
  <si>
    <t>7019</t>
  </si>
  <si>
    <t>5260012E5069</t>
  </si>
  <si>
    <t>US81369Y5069</t>
  </si>
  <si>
    <t>6001</t>
  </si>
  <si>
    <t>5260012E1030</t>
  </si>
  <si>
    <t>US78462F1030</t>
  </si>
  <si>
    <t>5260012ER556</t>
  </si>
  <si>
    <t>US78468R5569</t>
  </si>
  <si>
    <t>5270082F8671</t>
  </si>
  <si>
    <t>LU1951186714</t>
  </si>
  <si>
    <t>7008</t>
  </si>
  <si>
    <t>5270652EF494</t>
  </si>
  <si>
    <t>US92189H3003</t>
  </si>
  <si>
    <t>5270172E8413</t>
  </si>
  <si>
    <t>US9229083632</t>
  </si>
  <si>
    <t>53</t>
  </si>
  <si>
    <t>FIAX</t>
  </si>
  <si>
    <t>5358472ASF8G</t>
  </si>
  <si>
    <t>5847</t>
  </si>
  <si>
    <t>5370862TRGL1</t>
  </si>
  <si>
    <t>PRIVATE1</t>
  </si>
  <si>
    <t>PRIVFAATRGL1</t>
  </si>
  <si>
    <t>7086</t>
  </si>
  <si>
    <t>5370904PGD09</t>
  </si>
  <si>
    <t>PARTNERS1</t>
  </si>
  <si>
    <t>PRIVFADPGD09</t>
  </si>
  <si>
    <t>7090</t>
  </si>
  <si>
    <t>5371072PBCR2</t>
  </si>
  <si>
    <t>PINEBRIDGE</t>
  </si>
  <si>
    <t>5371242PAVIL</t>
  </si>
  <si>
    <t>PANTHEON</t>
  </si>
  <si>
    <t>7124</t>
  </si>
  <si>
    <t>5371262AGPII</t>
  </si>
  <si>
    <t>ARCFUNDII</t>
  </si>
  <si>
    <t>PRIVFAEAGPII</t>
  </si>
  <si>
    <t>7126</t>
  </si>
  <si>
    <t>5371332COL6A</t>
  </si>
  <si>
    <t>COLLER</t>
  </si>
  <si>
    <t>PRIVFAECOL6A</t>
  </si>
  <si>
    <t>7133</t>
  </si>
  <si>
    <t>5371362PGS11</t>
  </si>
  <si>
    <t>7136</t>
  </si>
  <si>
    <t>5371484A8AFE</t>
  </si>
  <si>
    <t>APAX VIII</t>
  </si>
  <si>
    <t>PRIVFAEA8AFE</t>
  </si>
  <si>
    <t>7148</t>
  </si>
  <si>
    <t>5372842LCP8F</t>
  </si>
  <si>
    <t>LEXCAPVIIIA</t>
  </si>
  <si>
    <t>7284</t>
  </si>
  <si>
    <t>5373382ACOA3</t>
  </si>
  <si>
    <t>APOLLO</t>
  </si>
  <si>
    <t>5373542PGS15</t>
  </si>
  <si>
    <t>PGS15</t>
  </si>
  <si>
    <t>7354</t>
  </si>
  <si>
    <t>5373592OPF6F</t>
  </si>
  <si>
    <t>OPF6F</t>
  </si>
  <si>
    <t>OAKPVILP</t>
  </si>
  <si>
    <t>7359</t>
  </si>
  <si>
    <t>5373852ASSIV</t>
  </si>
  <si>
    <t>7385</t>
  </si>
  <si>
    <t>5373892AESS3</t>
  </si>
  <si>
    <t>AESS3</t>
  </si>
  <si>
    <t>AECPIII</t>
  </si>
  <si>
    <t>7389</t>
  </si>
  <si>
    <t>5373962COL7F</t>
  </si>
  <si>
    <t>COL7F</t>
  </si>
  <si>
    <t>7396</t>
  </si>
  <si>
    <t>5374062AIXFE</t>
  </si>
  <si>
    <t>7406</t>
  </si>
  <si>
    <t>5374112KKR12</t>
  </si>
  <si>
    <t>7411</t>
  </si>
  <si>
    <t>5374192HCI4A</t>
  </si>
  <si>
    <t>7419</t>
  </si>
  <si>
    <t>5374204CVC7A</t>
  </si>
  <si>
    <t>7420</t>
  </si>
  <si>
    <t>5374272CRF8B</t>
  </si>
  <si>
    <t>7427</t>
  </si>
  <si>
    <t>5374342CPVII</t>
  </si>
  <si>
    <t>7434</t>
  </si>
  <si>
    <t>5374404P7SCS</t>
  </si>
  <si>
    <t>7440</t>
  </si>
  <si>
    <t>5374414P7SLP</t>
  </si>
  <si>
    <t>7441</t>
  </si>
  <si>
    <t>5374434CEPVF</t>
  </si>
  <si>
    <t>7443</t>
  </si>
  <si>
    <t>5374482LCPIX</t>
  </si>
  <si>
    <t>LCPIX</t>
  </si>
  <si>
    <t>7448</t>
  </si>
  <si>
    <t>5374552HFCP9</t>
  </si>
  <si>
    <t>7455</t>
  </si>
  <si>
    <t>HELF</t>
  </si>
  <si>
    <t>5374632COL8F</t>
  </si>
  <si>
    <t>7463</t>
  </si>
  <si>
    <t>5374652VEP7A</t>
  </si>
  <si>
    <t>7465</t>
  </si>
  <si>
    <t>5374782A10FE</t>
  </si>
  <si>
    <t>7478</t>
  </si>
  <si>
    <t>5374792GIP4F</t>
  </si>
  <si>
    <t>7479</t>
  </si>
  <si>
    <t>5374842BREVI</t>
  </si>
  <si>
    <t>7484</t>
  </si>
  <si>
    <t>5374872ASFCC</t>
  </si>
  <si>
    <t>7487</t>
  </si>
  <si>
    <t>5311082FIEAM</t>
  </si>
  <si>
    <t>CVL79033FI20</t>
  </si>
  <si>
    <t>1108</t>
  </si>
  <si>
    <t>54</t>
  </si>
  <si>
    <t>5460042E8427</t>
  </si>
  <si>
    <t>US4642898427</t>
  </si>
  <si>
    <t>59</t>
  </si>
  <si>
    <t>TDEMEX</t>
  </si>
  <si>
    <t>59509428AQ26</t>
  </si>
  <si>
    <t>US279158AQ26</t>
  </si>
  <si>
    <t>ECOPET 51</t>
  </si>
  <si>
    <t>595132FRAZ03</t>
  </si>
  <si>
    <t>USP9379RAZ03</t>
  </si>
  <si>
    <t>EEPPME8 3/8 11/</t>
  </si>
  <si>
    <t>5132</t>
  </si>
  <si>
    <t>5951322RBC09</t>
  </si>
  <si>
    <t>60</t>
  </si>
  <si>
    <t>DPZ</t>
  </si>
  <si>
    <t>DPZNSOL360</t>
  </si>
  <si>
    <t>63</t>
  </si>
  <si>
    <t>CDLP</t>
  </si>
  <si>
    <t>0103</t>
  </si>
  <si>
    <t>6B</t>
  </si>
  <si>
    <t>DPZ6B</t>
  </si>
  <si>
    <t>DONDOL360DTV</t>
  </si>
  <si>
    <t>PEP74190M042</t>
  </si>
  <si>
    <t>COL17CT03342</t>
  </si>
  <si>
    <t>COL17CT03490</t>
  </si>
  <si>
    <t>USP3984LAA81</t>
  </si>
  <si>
    <t>1252172VAJ44</t>
  </si>
  <si>
    <t>US84265VAJ44</t>
  </si>
  <si>
    <t>1252172VAE56</t>
  </si>
  <si>
    <t>US84265VAE56</t>
  </si>
  <si>
    <t>US84265VAG05</t>
  </si>
  <si>
    <t>USG42045AC15</t>
  </si>
  <si>
    <t>2009</t>
  </si>
  <si>
    <t>GSEM</t>
  </si>
  <si>
    <t>5271112EG764</t>
  </si>
  <si>
    <t>US46434G7640</t>
  </si>
  <si>
    <t>5273932EY852</t>
  </si>
  <si>
    <t>US81369Y8527</t>
  </si>
  <si>
    <t>5274122FXQQ0</t>
  </si>
  <si>
    <t>IE00BGSXQQ02</t>
  </si>
  <si>
    <t>5270652EF106</t>
  </si>
  <si>
    <t>US92189F1066</t>
  </si>
  <si>
    <t>US279158AE95</t>
  </si>
  <si>
    <t>011000112G33</t>
  </si>
  <si>
    <t>PEP01000C5I0</t>
  </si>
  <si>
    <t>011000112F55</t>
  </si>
  <si>
    <t>PEP01000C4S2</t>
  </si>
  <si>
    <t>084006C39505</t>
  </si>
  <si>
    <t>CL0002839505</t>
  </si>
  <si>
    <t>084009BLWAG2</t>
  </si>
  <si>
    <t>AU000XCLWAG2</t>
  </si>
  <si>
    <t>084009B97495</t>
  </si>
  <si>
    <t>AU0000097495</t>
  </si>
  <si>
    <t>085905521PA1</t>
  </si>
  <si>
    <t>JP1103721PA1</t>
  </si>
  <si>
    <t>0840038TF204</t>
  </si>
  <si>
    <t>BRSTNCNTF204</t>
  </si>
  <si>
    <t>0840038TF212</t>
  </si>
  <si>
    <t>BRSTNCNTF212</t>
  </si>
  <si>
    <t>084004F03813</t>
  </si>
  <si>
    <t>COL17CT03813</t>
  </si>
  <si>
    <t>08400425EM30</t>
  </si>
  <si>
    <t>US195325EM30</t>
  </si>
  <si>
    <t>08400425EL56</t>
  </si>
  <si>
    <t>US195325EL56</t>
  </si>
  <si>
    <t>084004F03862</t>
  </si>
  <si>
    <t>COL17CT03862</t>
  </si>
  <si>
    <t>08400425CU73</t>
  </si>
  <si>
    <t>US195325CU73</t>
  </si>
  <si>
    <t>0840059001D6</t>
  </si>
  <si>
    <t>MX0MGO0001D6</t>
  </si>
  <si>
    <t>0840059000R8</t>
  </si>
  <si>
    <t>MX0MGO0000R8</t>
  </si>
  <si>
    <t>0840059001E4</t>
  </si>
  <si>
    <t>MX0MGO0001E4</t>
  </si>
  <si>
    <t>08400020TT51</t>
  </si>
  <si>
    <t>US912810TT51</t>
  </si>
  <si>
    <t>08400020TP30</t>
  </si>
  <si>
    <t>US912810TP30</t>
  </si>
  <si>
    <t>0840002CHP95</t>
  </si>
  <si>
    <t>US91282CHP95</t>
  </si>
  <si>
    <t>1551192MAB48</t>
  </si>
  <si>
    <t>USP1400MAB48</t>
  </si>
  <si>
    <t>15527829AN67</t>
  </si>
  <si>
    <t>USP16259AN67</t>
  </si>
  <si>
    <t>1552782BAA64</t>
  </si>
  <si>
    <t>USP1S81BAA64</t>
  </si>
  <si>
    <t>1551112LAK89</t>
  </si>
  <si>
    <t>US05968LAK89</t>
  </si>
  <si>
    <t>2100022V2D64</t>
  </si>
  <si>
    <t>US05971V2D64</t>
  </si>
  <si>
    <t>2258402PAC79</t>
  </si>
  <si>
    <t>225917115156</t>
  </si>
  <si>
    <t>XS2693815156</t>
  </si>
  <si>
    <t>23008612302A</t>
  </si>
  <si>
    <t>23200912302A</t>
  </si>
  <si>
    <t>23200912302C</t>
  </si>
  <si>
    <t>23200912303A</t>
  </si>
  <si>
    <t>23200912303B</t>
  </si>
  <si>
    <t>402029100003</t>
  </si>
  <si>
    <t>431000112G33</t>
  </si>
  <si>
    <t>US715638DZ25</t>
  </si>
  <si>
    <t>50</t>
  </si>
  <si>
    <t>FM</t>
  </si>
  <si>
    <t>5076822E0800</t>
  </si>
  <si>
    <t>PEP798008004</t>
  </si>
  <si>
    <t>7682</t>
  </si>
  <si>
    <t>5271112E6822</t>
  </si>
  <si>
    <t>US4642868222</t>
  </si>
  <si>
    <t>5271112E6608</t>
  </si>
  <si>
    <t>US4642866085</t>
  </si>
  <si>
    <t>5271112E7655</t>
  </si>
  <si>
    <t>US4642876555</t>
  </si>
  <si>
    <t>5271112E9131</t>
  </si>
  <si>
    <t>US4642891315</t>
  </si>
  <si>
    <t>5271112E6772</t>
  </si>
  <si>
    <t>US4642867729</t>
  </si>
  <si>
    <t>5271112E7242</t>
  </si>
  <si>
    <t>US4642872422</t>
  </si>
  <si>
    <t>5271112E7440</t>
  </si>
  <si>
    <t>US4642874402</t>
  </si>
  <si>
    <t>5271112E7432</t>
  </si>
  <si>
    <t>US4642874329</t>
  </si>
  <si>
    <t>5274722E7306</t>
  </si>
  <si>
    <t>US5007673065</t>
  </si>
  <si>
    <t>5275152F0769</t>
  </si>
  <si>
    <t>LU1713307699</t>
  </si>
  <si>
    <t>5277192F9LZQ</t>
  </si>
  <si>
    <t>5270012F2664</t>
  </si>
  <si>
    <t>LU0823426647</t>
  </si>
  <si>
    <t>7001</t>
  </si>
  <si>
    <t>5270172FWXN8</t>
  </si>
  <si>
    <t>IE00BKLWXN81</t>
  </si>
  <si>
    <t>5270172FWXM7</t>
  </si>
  <si>
    <t>IE00BKLWXM74</t>
  </si>
  <si>
    <t>59509428AJ82</t>
  </si>
  <si>
    <t>US279158AJ82</t>
  </si>
  <si>
    <t>59509428AS81</t>
  </si>
  <si>
    <t>US279158AS81</t>
  </si>
  <si>
    <t>595132FRAV98</t>
  </si>
  <si>
    <t>5951322RBA43</t>
  </si>
  <si>
    <t>6000022AJ346</t>
  </si>
  <si>
    <t>6000022AJ356</t>
  </si>
  <si>
    <t>6000022AJ357</t>
  </si>
  <si>
    <t>6000022AJ345</t>
  </si>
  <si>
    <t>6001031AJ347</t>
  </si>
  <si>
    <t>6000031AJ350</t>
  </si>
  <si>
    <t>6000111AG188</t>
  </si>
  <si>
    <t>6000091AG262</t>
  </si>
  <si>
    <t>6000031AG259</t>
  </si>
  <si>
    <t>6000091AG316</t>
  </si>
  <si>
    <t>6000031AG315</t>
  </si>
  <si>
    <t>6000031AG406</t>
  </si>
  <si>
    <t>6000381AJ275</t>
  </si>
  <si>
    <t>6000021AJ344</t>
  </si>
  <si>
    <t>6000481AJ137</t>
  </si>
  <si>
    <t>6000091AJ182</t>
  </si>
  <si>
    <t>6000481AJ179</t>
  </si>
  <si>
    <t>6000481AJ200</t>
  </si>
  <si>
    <t>6000031AJ199</t>
  </si>
  <si>
    <t>6000091AJ201</t>
  </si>
  <si>
    <t>6000031AI982</t>
  </si>
  <si>
    <t>6000111AI981</t>
  </si>
  <si>
    <t>6000481AJ052</t>
  </si>
  <si>
    <t>6000031AJ047</t>
  </si>
  <si>
    <t>6000091AJ089</t>
  </si>
  <si>
    <t>6000031AJ141</t>
  </si>
  <si>
    <t>6000111AI730</t>
  </si>
  <si>
    <t>6058361AI729</t>
  </si>
  <si>
    <t>6000091AI943</t>
  </si>
  <si>
    <t>6000111AI941</t>
  </si>
  <si>
    <t>6000221AI984</t>
  </si>
  <si>
    <t>6000481AI983</t>
  </si>
  <si>
    <t>6001031AI128</t>
  </si>
  <si>
    <t>6001031AI409</t>
  </si>
  <si>
    <t>6000481AI408</t>
  </si>
  <si>
    <t>6001031AI733</t>
  </si>
  <si>
    <t>6000481AI732</t>
  </si>
  <si>
    <t>6000031AI731</t>
  </si>
  <si>
    <t>6000111AG819</t>
  </si>
  <si>
    <t>6000111AH111</t>
  </si>
  <si>
    <t>6000111AH545</t>
  </si>
  <si>
    <t>6000111AH715</t>
  </si>
  <si>
    <t>6000111AH860</t>
  </si>
  <si>
    <t>6000111AH885</t>
  </si>
  <si>
    <t>6000091AG405</t>
  </si>
  <si>
    <t>6000091AG441</t>
  </si>
  <si>
    <t>6000091AG515</t>
  </si>
  <si>
    <t>6000091AG603</t>
  </si>
  <si>
    <t>6000111AG742</t>
  </si>
  <si>
    <t>6000111AG739</t>
  </si>
  <si>
    <t>6000381AJ358</t>
  </si>
  <si>
    <t>6000031AJ361</t>
  </si>
  <si>
    <t>6000031AJ360</t>
  </si>
  <si>
    <t>6000031AJ359</t>
  </si>
  <si>
    <t>6001031AJ349</t>
  </si>
  <si>
    <t>6000031AJ352</t>
  </si>
  <si>
    <t>6001031AJ348</t>
  </si>
  <si>
    <t>6000031AJ351</t>
  </si>
  <si>
    <t>63010312302G</t>
  </si>
  <si>
    <t>63010512301A</t>
  </si>
  <si>
    <t>6301051OH253</t>
  </si>
  <si>
    <t>6301051OH246</t>
  </si>
  <si>
    <t>6301051OH238</t>
  </si>
  <si>
    <t>63003812303D</t>
  </si>
  <si>
    <t>63003812303C</t>
  </si>
  <si>
    <t>63004812302H</t>
  </si>
  <si>
    <t>63004812302F</t>
  </si>
  <si>
    <t>6B58502AJ353</t>
  </si>
  <si>
    <t>6B58504AJ355</t>
  </si>
  <si>
    <t>6B58502AJ354</t>
  </si>
  <si>
    <t>6B58504AJ362</t>
  </si>
  <si>
    <t>6B57632AJ363</t>
  </si>
  <si>
    <t>Patrimonio</t>
  </si>
  <si>
    <t>Fechas</t>
  </si>
  <si>
    <t>Mes</t>
  </si>
  <si>
    <t>Año</t>
  </si>
  <si>
    <t>Nombre</t>
  </si>
  <si>
    <t>Client_ID</t>
  </si>
  <si>
    <t>client1</t>
  </si>
  <si>
    <t>client2</t>
  </si>
  <si>
    <t>Valor</t>
  </si>
  <si>
    <t>País</t>
  </si>
  <si>
    <t>Sector</t>
  </si>
  <si>
    <t>EVIC</t>
  </si>
  <si>
    <t>CO2</t>
  </si>
  <si>
    <t>CO2/EVIC</t>
  </si>
  <si>
    <t>ESG</t>
  </si>
  <si>
    <t>Controversia</t>
  </si>
  <si>
    <t>Co2/Sales</t>
  </si>
  <si>
    <t>Gov_pctl</t>
  </si>
  <si>
    <t>Rating</t>
  </si>
  <si>
    <t>CAT</t>
  </si>
  <si>
    <t>DFA US Large Cap Value Portfolio;Institutional</t>
  </si>
  <si>
    <t>FONDOS MUTUOS DEL EXTRANJERO</t>
  </si>
  <si>
    <t>United States of America</t>
  </si>
  <si>
    <t>Equity US</t>
  </si>
  <si>
    <t>ETF_ETY</t>
  </si>
  <si>
    <t>US</t>
  </si>
  <si>
    <t>RV_EQT</t>
  </si>
  <si>
    <t>BBB</t>
  </si>
  <si>
    <t>DFA US Small Cap Value Portfolio;Institutional</t>
  </si>
  <si>
    <t>US2332038197</t>
  </si>
  <si>
    <t>5270242F3819</t>
  </si>
  <si>
    <t>Equity US Sm&amp;Mid Cap</t>
  </si>
  <si>
    <t>BlackRock Global Allocation Fund;Institutional</t>
  </si>
  <si>
    <t>US09251T5092</t>
  </si>
  <si>
    <t>5271282GALLO</t>
  </si>
  <si>
    <t>Global</t>
  </si>
  <si>
    <t>AA</t>
  </si>
  <si>
    <t>DFA US Small Cap Portfolio;Institutional</t>
  </si>
  <si>
    <t>US2332038437</t>
  </si>
  <si>
    <t>5270242USMALL</t>
  </si>
  <si>
    <t>iShares MSCI United Kingdom ETF</t>
  </si>
  <si>
    <t>US46435G3341</t>
  </si>
  <si>
    <t>5271112E6699</t>
  </si>
  <si>
    <t>United Kingdom</t>
  </si>
  <si>
    <t>Equity UK</t>
  </si>
  <si>
    <t>Construction Materials</t>
  </si>
  <si>
    <t>iShares MSCI Hong Kong ETF</t>
  </si>
  <si>
    <t>US4642868719</t>
  </si>
  <si>
    <t>5271112E6871</t>
  </si>
  <si>
    <t>Hong Kong</t>
  </si>
  <si>
    <t>Equity Hong Kong</t>
  </si>
  <si>
    <t>iShares MSCI Italy ETF</t>
  </si>
  <si>
    <t>US46434G8309</t>
  </si>
  <si>
    <t>5271112E6855</t>
  </si>
  <si>
    <t>Italy</t>
  </si>
  <si>
    <t>Equity Italy</t>
  </si>
  <si>
    <t>iShares MSCI Malaysia ETF</t>
  </si>
  <si>
    <t>US46434G8143</t>
  </si>
  <si>
    <t>5271112MALAS</t>
  </si>
  <si>
    <t>Malaysia</t>
  </si>
  <si>
    <t>Equity Malaysia</t>
  </si>
  <si>
    <t>Retail - Food &amp; Staples</t>
  </si>
  <si>
    <t>iShares MSCI Netherlands ETF</t>
  </si>
  <si>
    <t>US4642868149</t>
  </si>
  <si>
    <t>5271112E6814</t>
  </si>
  <si>
    <t>Netherlands</t>
  </si>
  <si>
    <t>Equity Netherlands</t>
  </si>
  <si>
    <t>iShares MSCI Spain ETF</t>
  </si>
  <si>
    <t>US4642867646</t>
  </si>
  <si>
    <t>5271112E6764</t>
  </si>
  <si>
    <t>Spain</t>
  </si>
  <si>
    <t>Equity Spain</t>
  </si>
  <si>
    <t>iShares MSCI Canada ETF</t>
  </si>
  <si>
    <t>US4642865095</t>
  </si>
  <si>
    <t>5271112CANAD</t>
  </si>
  <si>
    <t>Canada</t>
  </si>
  <si>
    <t>Equity Canada</t>
  </si>
  <si>
    <t>iShares MSCI France ETF</t>
  </si>
  <si>
    <t>US4642867075</t>
  </si>
  <si>
    <t>5271112FRANC</t>
  </si>
  <si>
    <t>France</t>
  </si>
  <si>
    <t>Equity France</t>
  </si>
  <si>
    <t>Banks</t>
  </si>
  <si>
    <t>iShares MSCI Australia ETF</t>
  </si>
  <si>
    <t>US4642861037</t>
  </si>
  <si>
    <t>5271112AUSTR</t>
  </si>
  <si>
    <t>Australia</t>
  </si>
  <si>
    <t>Equity Australia</t>
  </si>
  <si>
    <t>iShares MSCI Germany ETF</t>
  </si>
  <si>
    <t>US4642868065</t>
  </si>
  <si>
    <t>5271112E6806</t>
  </si>
  <si>
    <t>Germany</t>
  </si>
  <si>
    <t>Equity Germany</t>
  </si>
  <si>
    <t>iShares MSCI Mexico ETF</t>
  </si>
  <si>
    <t>Mexico</t>
  </si>
  <si>
    <t>Equity Mexico</t>
  </si>
  <si>
    <t>DFA Emerging Markets Small Cap Portfolio;Inst</t>
  </si>
  <si>
    <t>US2332036118</t>
  </si>
  <si>
    <t>5270242F3611</t>
  </si>
  <si>
    <t>Global Emerging Markets</t>
  </si>
  <si>
    <t>BB</t>
  </si>
  <si>
    <t>CA</t>
  </si>
  <si>
    <t>Food Products</t>
  </si>
  <si>
    <t>iShares Core S&amp;P 500 ETF</t>
  </si>
  <si>
    <t>iShares Core S&amp;P Small-Cap ETF</t>
  </si>
  <si>
    <t>US4642878049</t>
  </si>
  <si>
    <t>5271112E7804</t>
  </si>
  <si>
    <t>JP</t>
  </si>
  <si>
    <t>iShares Russell 2000 ETF</t>
  </si>
  <si>
    <t>Metals and Mining - Non-Precious Metals</t>
  </si>
  <si>
    <t>Metals and Mining - Precious Metals</t>
  </si>
  <si>
    <t>iShares Russell 1000 Value ETF</t>
  </si>
  <si>
    <t>US4642875987</t>
  </si>
  <si>
    <t>5260022E7598</t>
  </si>
  <si>
    <t>iShares US Healthcare ETF</t>
  </si>
  <si>
    <t>US4642877629</t>
  </si>
  <si>
    <t>5271112EUSHC</t>
  </si>
  <si>
    <t>Equity Sector Healthcare</t>
  </si>
  <si>
    <t>iShares US Financial Services ETF</t>
  </si>
  <si>
    <t>US4642877702</t>
  </si>
  <si>
    <t>5271112E7770</t>
  </si>
  <si>
    <t>Equity Sector Financials</t>
  </si>
  <si>
    <t>iShares Europe ETF</t>
  </si>
  <si>
    <t>US4642878619</t>
  </si>
  <si>
    <t>5271112E7861</t>
  </si>
  <si>
    <t>Europe</t>
  </si>
  <si>
    <t>Equity Europe</t>
  </si>
  <si>
    <t>iShares S&amp;P Small-Cap 600 Value ETF</t>
  </si>
  <si>
    <t>US4642878791</t>
  </si>
  <si>
    <t>5271112SPSMC</t>
  </si>
  <si>
    <t>BR</t>
  </si>
  <si>
    <t>iShares MSCI South Korea ETF</t>
  </si>
  <si>
    <t>Korea</t>
  </si>
  <si>
    <t>Equity Korea</t>
  </si>
  <si>
    <t>iShares MSCI Eurozone ETF</t>
  </si>
  <si>
    <t>iShares MSCI Brazil ETF</t>
  </si>
  <si>
    <t>Brazil</t>
  </si>
  <si>
    <t>Equity Brazil</t>
  </si>
  <si>
    <t>Steel</t>
  </si>
  <si>
    <t>iShares MSCI Taiwan ETF</t>
  </si>
  <si>
    <t>US46434G7723</t>
  </si>
  <si>
    <t>5271112E6731</t>
  </si>
  <si>
    <t>Taiwan</t>
  </si>
  <si>
    <t>Equity Taiwan</t>
  </si>
  <si>
    <t>US78467X1090</t>
  </si>
  <si>
    <t>5260012EX109</t>
  </si>
  <si>
    <t>MX</t>
  </si>
  <si>
    <t>US81369Y1001</t>
  </si>
  <si>
    <t>5260012EY100</t>
  </si>
  <si>
    <t>Equity Sector Materials</t>
  </si>
  <si>
    <t>US81369Y2090</t>
  </si>
  <si>
    <t>5260012E2090</t>
  </si>
  <si>
    <t>US81369Y3080</t>
  </si>
  <si>
    <t>5273932EY308</t>
  </si>
  <si>
    <t>Equity Sector Consumer Staples</t>
  </si>
  <si>
    <t>Intercorp Financial Services Inc.</t>
  </si>
  <si>
    <t>PE</t>
  </si>
  <si>
    <t>US81369Y4070</t>
  </si>
  <si>
    <t>5260012E4070</t>
  </si>
  <si>
    <t>Equity Sector Consumer Discretionary</t>
  </si>
  <si>
    <t>Integrated Oil &amp; Gas</t>
  </si>
  <si>
    <t>Equity Theme - Natural Resources</t>
  </si>
  <si>
    <t>US81369Y6059</t>
  </si>
  <si>
    <t>5260012EY605</t>
  </si>
  <si>
    <t>US81369Y7040</t>
  </si>
  <si>
    <t>5260012EY704</t>
  </si>
  <si>
    <t>Equity Sector Industrials</t>
  </si>
  <si>
    <t>US81369Y8030</t>
  </si>
  <si>
    <t>5260012EY803</t>
  </si>
  <si>
    <t>GB</t>
  </si>
  <si>
    <t>US81369Y8865</t>
  </si>
  <si>
    <t>5260012E8865</t>
  </si>
  <si>
    <t>Equity Sector Utilities</t>
  </si>
  <si>
    <t>5260012EY886</t>
  </si>
  <si>
    <t>BANCO BBVA PERU SOCIEDAD ANONIMA</t>
  </si>
  <si>
    <t>Vanguard Total Stock Market Index Fund;ETF</t>
  </si>
  <si>
    <t>US9229087690</t>
  </si>
  <si>
    <t>5270172TOMKT</t>
  </si>
  <si>
    <t>Vanguard Value Index Fund;ETF</t>
  </si>
  <si>
    <t>US9229087443</t>
  </si>
  <si>
    <t>5270172E8744</t>
  </si>
  <si>
    <t>iShares Biotechnology ETF</t>
  </si>
  <si>
    <t>US4642875565</t>
  </si>
  <si>
    <t>5271112ISQQQ</t>
  </si>
  <si>
    <t>iShares Latin America 40 ETF</t>
  </si>
  <si>
    <t>US4642873909</t>
  </si>
  <si>
    <t>5271112E7390</t>
  </si>
  <si>
    <t>Latin America</t>
  </si>
  <si>
    <t>iShares Russell Mid-Cap Value ETF</t>
  </si>
  <si>
    <t>US4642874733</t>
  </si>
  <si>
    <t>5271112USMIV</t>
  </si>
  <si>
    <t>US4642875318</t>
  </si>
  <si>
    <t>5271112E7531</t>
  </si>
  <si>
    <t>Equity Sector Communication Services</t>
  </si>
  <si>
    <t>iShares Semiconductor ETF</t>
  </si>
  <si>
    <t>US4642875235</t>
  </si>
  <si>
    <t>5271112E7523</t>
  </si>
  <si>
    <t>iShares Expanded Tech-Software Sector ETF</t>
  </si>
  <si>
    <t>US4642875151</t>
  </si>
  <si>
    <t>5271112E7515</t>
  </si>
  <si>
    <t>iShares MSCI EAFE ETF</t>
  </si>
  <si>
    <t>US4642874659</t>
  </si>
  <si>
    <t>5271112E7465</t>
  </si>
  <si>
    <t>Global Ex US</t>
  </si>
  <si>
    <t>Equity Global ex US</t>
  </si>
  <si>
    <t>iShares MSCI Pacific ex Japan ETF</t>
  </si>
  <si>
    <t>US4642866655</t>
  </si>
  <si>
    <t>5271112E6665</t>
  </si>
  <si>
    <t>Asia Pacific ex Japan</t>
  </si>
  <si>
    <t>Equity Asia Pacific ex Japan</t>
  </si>
  <si>
    <t>iShares Global Energy ETF</t>
  </si>
  <si>
    <t>US4642873412</t>
  </si>
  <si>
    <t>5271112I3412</t>
  </si>
  <si>
    <t>iShares Global Healthcare ETF</t>
  </si>
  <si>
    <t>US4642873255</t>
  </si>
  <si>
    <t>5271112E7325</t>
  </si>
  <si>
    <t>US91912EAA38</t>
  </si>
  <si>
    <t>iShares 1-3 Year Treasury Bond ETF</t>
  </si>
  <si>
    <t>US4642874576</t>
  </si>
  <si>
    <t>5271112E7457</t>
  </si>
  <si>
    <t>Bond USD Government Short Term</t>
  </si>
  <si>
    <t>ETF_SOV</t>
  </si>
  <si>
    <t>iShares 7-10 Year Treasury Bond ETF</t>
  </si>
  <si>
    <t>Bond USD Government</t>
  </si>
  <si>
    <t>iShares 20+ Year Treasury Bond ETF</t>
  </si>
  <si>
    <t>iShares iBoxx $ Inv Grade Corporate Bond ETF</t>
  </si>
  <si>
    <t>Bond USD Corporates</t>
  </si>
  <si>
    <t>Telecommunication Services</t>
  </si>
  <si>
    <t>Federated Hermes Inst High Yield Bond Fd;IS</t>
  </si>
  <si>
    <t>US31420B3006</t>
  </si>
  <si>
    <t>5274002FB300</t>
  </si>
  <si>
    <t>Bond USD High Yield</t>
  </si>
  <si>
    <t>iShares China Large-Cap ETF</t>
  </si>
  <si>
    <t>China</t>
  </si>
  <si>
    <t>Equity China</t>
  </si>
  <si>
    <t>iShares MSCI Emerging Markets ETF</t>
  </si>
  <si>
    <t>US46137V3574</t>
  </si>
  <si>
    <t>5275122EV357</t>
  </si>
  <si>
    <t>CO</t>
  </si>
  <si>
    <t>Vanguard European Stock Index Fund;ETF</t>
  </si>
  <si>
    <t>US9220428745</t>
  </si>
  <si>
    <t>5270172E2874</t>
  </si>
  <si>
    <t>Vanguard Emerging Markets Stock Index Fund;ETF</t>
  </si>
  <si>
    <t>US9220428588</t>
  </si>
  <si>
    <t>5270172E2858</t>
  </si>
  <si>
    <t>Vanguard Energy Index Fund;ETF</t>
  </si>
  <si>
    <t>US92204A3068</t>
  </si>
  <si>
    <t>5270172ENERG</t>
  </si>
  <si>
    <t>US279158AN94</t>
  </si>
  <si>
    <t>Vanguard Information Technology Index Fund;ETF</t>
  </si>
  <si>
    <t>US92204A7028</t>
  </si>
  <si>
    <t>5270172A7028</t>
  </si>
  <si>
    <t>US279158AP43</t>
  </si>
  <si>
    <t>Vanguard Materials Index Fund;ETF</t>
  </si>
  <si>
    <t>US92204A8018</t>
  </si>
  <si>
    <t>5270172MATER</t>
  </si>
  <si>
    <t>Vanguard Utilities Index Fund;ETF</t>
  </si>
  <si>
    <t>US92204A8760</t>
  </si>
  <si>
    <t>5270172A8760</t>
  </si>
  <si>
    <t>iShares US Transportation ETF</t>
  </si>
  <si>
    <t>US4642871929</t>
  </si>
  <si>
    <t>5271112TRANS</t>
  </si>
  <si>
    <t>iShares TIPS Bond ETF</t>
  </si>
  <si>
    <t>US4642871762</t>
  </si>
  <si>
    <t>5271112E7176</t>
  </si>
  <si>
    <t>Bond USD Inflation Linked</t>
  </si>
  <si>
    <t>Utilities</t>
  </si>
  <si>
    <t>Invesco WilderHill Clean Energy ETF</t>
  </si>
  <si>
    <t>US46137V1347</t>
  </si>
  <si>
    <t>5275122E1347</t>
  </si>
  <si>
    <t>Equity Theme - Alternative Energy</t>
  </si>
  <si>
    <t>5275122EV134</t>
  </si>
  <si>
    <t>US2332034212</t>
  </si>
  <si>
    <t>5270242EMECO</t>
  </si>
  <si>
    <t>Invesco Leisure and Entertainment ETF</t>
  </si>
  <si>
    <t>US46137V7203</t>
  </si>
  <si>
    <t>5275122V7203</t>
  </si>
  <si>
    <t>DFA US Core Equity 1 Portfolio;Institutional</t>
  </si>
  <si>
    <t>US2332034139</t>
  </si>
  <si>
    <t>5270242USACOR</t>
  </si>
  <si>
    <t>US2332033719</t>
  </si>
  <si>
    <t>5270242INTCO</t>
  </si>
  <si>
    <t>iShares US Oil &amp; Gas Exploration &amp; Production ETF</t>
  </si>
  <si>
    <t>iShares US Oil Equipment &amp; Services ETF</t>
  </si>
  <si>
    <t>US4642888444</t>
  </si>
  <si>
    <t>5271112OEQ&amp;S</t>
  </si>
  <si>
    <t>iShares US Medical Devices ETF</t>
  </si>
  <si>
    <t>US4642888105</t>
  </si>
  <si>
    <t>5271112E8810</t>
  </si>
  <si>
    <t>iShares US Regional Banks ETF</t>
  </si>
  <si>
    <t>US4642887784</t>
  </si>
  <si>
    <t>5271112E8778</t>
  </si>
  <si>
    <t>iShares US Home Construction ETF</t>
  </si>
  <si>
    <t>US4642887529</t>
  </si>
  <si>
    <t>5271112E8752</t>
  </si>
  <si>
    <t>US78464A8889</t>
  </si>
  <si>
    <t>5260012A8889</t>
  </si>
  <si>
    <t>Vanguard Dividend Appreciation Index Fund;ETF</t>
  </si>
  <si>
    <t>US9219088443</t>
  </si>
  <si>
    <t>5270172EDVAP</t>
  </si>
  <si>
    <t>Equity US Income</t>
  </si>
  <si>
    <t>US78464A8707</t>
  </si>
  <si>
    <t>5273932EA870</t>
  </si>
  <si>
    <t>VanEck Gold Miners ETF</t>
  </si>
  <si>
    <t>First Trust Dow Jones Internet Index Fund</t>
  </si>
  <si>
    <t>First Trust NYSE Arca Biotechnology Index Fund</t>
  </si>
  <si>
    <t>US33733E2037</t>
  </si>
  <si>
    <t>5274042US337</t>
  </si>
  <si>
    <t>WisdomTree US LargeCap Dividend Fund</t>
  </si>
  <si>
    <t>US97717W3079</t>
  </si>
  <si>
    <t>5272872W3079</t>
  </si>
  <si>
    <t>WisdomTree Japan Hedged Equity Fund</t>
  </si>
  <si>
    <t>US97717W8516</t>
  </si>
  <si>
    <t>5272872EW851</t>
  </si>
  <si>
    <t>Japan</t>
  </si>
  <si>
    <t>Equity Japan</t>
  </si>
  <si>
    <t>WisdomTree Japan SmallCap Dividend Fund</t>
  </si>
  <si>
    <t>US97717W8367</t>
  </si>
  <si>
    <t>5272872JPSCD</t>
  </si>
  <si>
    <t>Equity Japan Income</t>
  </si>
  <si>
    <t>Vanguard Mid-Cap Growth Index Fund;ETF</t>
  </si>
  <si>
    <t>US9229085389</t>
  </si>
  <si>
    <t>5270172MCGRO</t>
  </si>
  <si>
    <t>CL</t>
  </si>
  <si>
    <t>US78464A7550</t>
  </si>
  <si>
    <t>5260012EA755</t>
  </si>
  <si>
    <t>5273932ER556</t>
  </si>
  <si>
    <t>US78464A7147</t>
  </si>
  <si>
    <t>5260012RETAI</t>
  </si>
  <si>
    <t>US78464A6982</t>
  </si>
  <si>
    <t>5260012EA698</t>
  </si>
  <si>
    <t>US4642886794</t>
  </si>
  <si>
    <t>5271112E8679</t>
  </si>
  <si>
    <t>Retail - Consumer Discretionary</t>
  </si>
  <si>
    <t>iShares 3-7 Year Treasury Bond ETF</t>
  </si>
  <si>
    <t>US4642886612</t>
  </si>
  <si>
    <t>5271112E8661</t>
  </si>
  <si>
    <t>iShares 10-20 Year Treasury Bond ETF</t>
  </si>
  <si>
    <t>US4642886539</t>
  </si>
  <si>
    <t>5271112E8653</t>
  </si>
  <si>
    <t>Invesco S&amp;P 500 Eql Wght Materials ETF</t>
  </si>
  <si>
    <t>US46137V3160</t>
  </si>
  <si>
    <t>5275122V3160</t>
  </si>
  <si>
    <t>Vanguard FTSE All-World ex US Index Fund;ETF</t>
  </si>
  <si>
    <t>US9220427754</t>
  </si>
  <si>
    <t>5270172AWXUS</t>
  </si>
  <si>
    <t>5273932EMEQ</t>
  </si>
  <si>
    <t>iShares iBoxx $ High Yield Corporate Bond ETF</t>
  </si>
  <si>
    <t>First Trust Energy AlphaDEX Fund</t>
  </si>
  <si>
    <t>US33734X1274</t>
  </si>
  <si>
    <t>5274042EX127</t>
  </si>
  <si>
    <t>US78468R6633</t>
  </si>
  <si>
    <t>5273932BILUS</t>
  </si>
  <si>
    <t>VanEck Agribusiness ETF</t>
  </si>
  <si>
    <t>US92189F7006</t>
  </si>
  <si>
    <t>5275512EF700</t>
  </si>
  <si>
    <t>CREDICORP LTD.</t>
  </si>
  <si>
    <t>US78468R6229</t>
  </si>
  <si>
    <t>5260012ER622</t>
  </si>
  <si>
    <t>iShares MSCI Chile ETF</t>
  </si>
  <si>
    <t>US4642866408</t>
  </si>
  <si>
    <t>5271112E6640</t>
  </si>
  <si>
    <t>Chile</t>
  </si>
  <si>
    <t>Equity Chile</t>
  </si>
  <si>
    <t>WisdomTree Emerging Markets SmallCap Dividend Fund</t>
  </si>
  <si>
    <t>US97717W2816</t>
  </si>
  <si>
    <t>5272872W2816</t>
  </si>
  <si>
    <t>iShares JPMorgan USD Emerging Markets Bond ETF</t>
  </si>
  <si>
    <t>Bond Emerging Markets Global HC</t>
  </si>
  <si>
    <t>iShares MSCI Emerging Markets Small-Cap ETF</t>
  </si>
  <si>
    <t>US4642864759</t>
  </si>
  <si>
    <t>5271112E6475</t>
  </si>
  <si>
    <t>iShares MSCI ACWI ETF</t>
  </si>
  <si>
    <t>US4642882579</t>
  </si>
  <si>
    <t>5271112E8257</t>
  </si>
  <si>
    <t>Equity Global</t>
  </si>
  <si>
    <t>Invesco Solar ETF</t>
  </si>
  <si>
    <t>US46138G7060</t>
  </si>
  <si>
    <t>5275122EG706</t>
  </si>
  <si>
    <t>iShares MSCI All Country Asia ex Japan ETF</t>
  </si>
  <si>
    <t>Vanguard Total World Stock Index Fund;ETF</t>
  </si>
  <si>
    <t>US9220427424</t>
  </si>
  <si>
    <t>5270172E2742</t>
  </si>
  <si>
    <t>US78464A3591</t>
  </si>
  <si>
    <t>5273932EA359</t>
  </si>
  <si>
    <t>Bond Convertibles US</t>
  </si>
  <si>
    <t>iShares MSCI Peru and Global Exposure ETF</t>
  </si>
  <si>
    <t>FONDOS MUTUOS DEL EXT - ETF DEL MERCADO LOCAL</t>
  </si>
  <si>
    <t>Peru</t>
  </si>
  <si>
    <t>VanEck Brazil Small-Cap ETF</t>
  </si>
  <si>
    <t>US92189F8251</t>
  </si>
  <si>
    <t>5270652EF825</t>
  </si>
  <si>
    <t>VanEck Junior Gold Miners ETF</t>
  </si>
  <si>
    <t>US92189F7915</t>
  </si>
  <si>
    <t>5270652EU589</t>
  </si>
  <si>
    <t>Invesco China Technology ETF</t>
  </si>
  <si>
    <t>WisdomTree Europe Hedged Equity Fund</t>
  </si>
  <si>
    <t>US97717X7012</t>
  </si>
  <si>
    <t>5272872EX701</t>
  </si>
  <si>
    <t>iShares MSCI Europe Financials ETF</t>
  </si>
  <si>
    <t>US4642891802</t>
  </si>
  <si>
    <t>5271112E9180</t>
  </si>
  <si>
    <t>5271112EUFIN</t>
  </si>
  <si>
    <t>Global X Copper Miners ETF</t>
  </si>
  <si>
    <t>US37954Y8306</t>
  </si>
  <si>
    <t>5275282EY830</t>
  </si>
  <si>
    <t>iShares MSCI Poland ETF</t>
  </si>
  <si>
    <t>US46429B6065</t>
  </si>
  <si>
    <t>5271112EPOLO</t>
  </si>
  <si>
    <t>Poland</t>
  </si>
  <si>
    <t>Equity Poland</t>
  </si>
  <si>
    <t>iShares MSCI Brazil Small-Cap ETF</t>
  </si>
  <si>
    <t>5271112US464</t>
  </si>
  <si>
    <t>iShares MSCI New Zealand ETF</t>
  </si>
  <si>
    <t>US4642891232</t>
  </si>
  <si>
    <t>5271112NEWZL</t>
  </si>
  <si>
    <t>New Zealand</t>
  </si>
  <si>
    <t>Equity New Zealand</t>
  </si>
  <si>
    <t>5271112G7988</t>
  </si>
  <si>
    <t>VanEck JP Morgan EM Local Currency Bond ETF</t>
  </si>
  <si>
    <t>Bond Emerging Markets Global LC</t>
  </si>
  <si>
    <t>Vanguard 500 Index Fund;ETF</t>
  </si>
  <si>
    <t>Gruma, S.A.B. de C.V.</t>
  </si>
  <si>
    <t>MXP4948K1056</t>
  </si>
  <si>
    <t>Matthews India Fund;Institutional</t>
  </si>
  <si>
    <t>US5771307684</t>
  </si>
  <si>
    <t>5272092MIDNX</t>
  </si>
  <si>
    <t>India</t>
  </si>
  <si>
    <t>Equity India</t>
  </si>
  <si>
    <t>Matthews Japan Fund;Institutional</t>
  </si>
  <si>
    <t>US5771307924</t>
  </si>
  <si>
    <t>5272092F0792</t>
  </si>
  <si>
    <t>Matthews Asia Growth Fund;Institutional</t>
  </si>
  <si>
    <t>US5771307767</t>
  </si>
  <si>
    <t>5272092MIAPX</t>
  </si>
  <si>
    <t>Asia Pacific</t>
  </si>
  <si>
    <t>Equity Asia Pacific</t>
  </si>
  <si>
    <t>Matthews Pacific Tiger Fund;Institutional</t>
  </si>
  <si>
    <t>US5771308344</t>
  </si>
  <si>
    <t>5272092F0834</t>
  </si>
  <si>
    <t>HOCHSCHILD MINING PLC</t>
  </si>
  <si>
    <t>Matthews China Fund;Institutional</t>
  </si>
  <si>
    <t>US5771308187</t>
  </si>
  <si>
    <t>5272092MICFX</t>
  </si>
  <si>
    <t>iShares 0-5 Year TIPS Bond ETF</t>
  </si>
  <si>
    <t>US46429B7477</t>
  </si>
  <si>
    <t>5271112EB747</t>
  </si>
  <si>
    <t>iShares MSCI China ETF</t>
  </si>
  <si>
    <t>MINSUR S.A.</t>
  </si>
  <si>
    <t>US78464A5810</t>
  </si>
  <si>
    <t>5273932EA581</t>
  </si>
  <si>
    <t>Xtrackers MSCI EAFE Hedged Equity ETF</t>
  </si>
  <si>
    <t>US2330512003</t>
  </si>
  <si>
    <t>5273792E1200</t>
  </si>
  <si>
    <t>First Trust Emerging Markets AlphaDEX Fund</t>
  </si>
  <si>
    <t>US33737J1824</t>
  </si>
  <si>
    <t>5274042FEMUS</t>
  </si>
  <si>
    <t>SOUTHERN COPPER CORPORATION</t>
  </si>
  <si>
    <t>US84265V1052</t>
  </si>
  <si>
    <t>First Trust Cloud Computing ETF</t>
  </si>
  <si>
    <t>US84265VAA35</t>
  </si>
  <si>
    <t>iShares MSCI Emerging Markets Min Vol Factor ETF</t>
  </si>
  <si>
    <t>US4642865335</t>
  </si>
  <si>
    <t>5271112E6533</t>
  </si>
  <si>
    <t>iShares JP Morgan EM Local Currency Bond ETF</t>
  </si>
  <si>
    <t>US4642865178</t>
  </si>
  <si>
    <t>5271112E6517</t>
  </si>
  <si>
    <t>Invesco KBW Bank ETF</t>
  </si>
  <si>
    <t>US46138E6288</t>
  </si>
  <si>
    <t>5275122E6288</t>
  </si>
  <si>
    <t>5275122EE628</t>
  </si>
  <si>
    <t>VanEck Semiconductor ETF</t>
  </si>
  <si>
    <t>US92189F6768</t>
  </si>
  <si>
    <t>5270652EF676</t>
  </si>
  <si>
    <t>VanEck Oil Services ETF</t>
  </si>
  <si>
    <t>US92189H6071</t>
  </si>
  <si>
    <t>5270652EF718</t>
  </si>
  <si>
    <t>iShares MSCI Global Metals &amp; Mining Producers ETF</t>
  </si>
  <si>
    <t>US46434G8481</t>
  </si>
  <si>
    <t>5271112EG848</t>
  </si>
  <si>
    <t>iShares MSCI Agriculture Producers ETF</t>
  </si>
  <si>
    <t>US4642863504</t>
  </si>
  <si>
    <t>5271112V3504</t>
  </si>
  <si>
    <t>iShares MSCI India ETF</t>
  </si>
  <si>
    <t>US46429B5984</t>
  </si>
  <si>
    <t>5271112EB598</t>
  </si>
  <si>
    <t>5271112INDIA</t>
  </si>
  <si>
    <t>iShares JP Morgan EM High Yield Bond ETF</t>
  </si>
  <si>
    <t>US4642862852</t>
  </si>
  <si>
    <t>5271112EMHYU</t>
  </si>
  <si>
    <t>iShares JP Morgan EM Corporate Bond ETF</t>
  </si>
  <si>
    <t>US4642862514</t>
  </si>
  <si>
    <t>5271112E6251</t>
  </si>
  <si>
    <t>VanEck Fallen Angel High Yield Bond ETF</t>
  </si>
  <si>
    <t>US92189F4375</t>
  </si>
  <si>
    <t>5270652US921</t>
  </si>
  <si>
    <t>5271112FRONT</t>
  </si>
  <si>
    <t>Equity Frontier Markets</t>
  </si>
  <si>
    <t>WisdomTree China ex-State-Owned Enterprises Fund</t>
  </si>
  <si>
    <t>US97717X7194</t>
  </si>
  <si>
    <t>5272872X7194</t>
  </si>
  <si>
    <t>iShares Core MSCI Emerging Markets ETF</t>
  </si>
  <si>
    <t>BANCOLOMBIA S.A.</t>
  </si>
  <si>
    <t>US78467V6083</t>
  </si>
  <si>
    <t>5260012EV608</t>
  </si>
  <si>
    <t>Loan Participation Funds</t>
  </si>
  <si>
    <t>iShares MSCI USA Value Factor ETF</t>
  </si>
  <si>
    <t>US46432F3881</t>
  </si>
  <si>
    <t>5271112VLUEU</t>
  </si>
  <si>
    <t>Matthews Emerging Markets Small Companies Fd;Instl</t>
  </si>
  <si>
    <t>US5771258671</t>
  </si>
  <si>
    <t>5272092MISMX</t>
  </si>
  <si>
    <t>US78468R8530</t>
  </si>
  <si>
    <t>5273932ER853</t>
  </si>
  <si>
    <t>iShares MSCI USA Quality Factor ETF</t>
  </si>
  <si>
    <t>US46432F3394</t>
  </si>
  <si>
    <t>5271112QUALU</t>
  </si>
  <si>
    <t>KraneShares CSI China Internet ETF</t>
  </si>
  <si>
    <t>527472273065</t>
  </si>
  <si>
    <t>WisdomTree US Quality Dividend Growth Fund</t>
  </si>
  <si>
    <t>US97717X6691</t>
  </si>
  <si>
    <t>5272872USDGQ</t>
  </si>
  <si>
    <t>Xtrackers MSCI Europe Hedged Equity ETF</t>
  </si>
  <si>
    <t>US2330518539</t>
  </si>
  <si>
    <t>5273792E1853</t>
  </si>
  <si>
    <t>Xtrackers Hvst CSI 300 China A-Shs ETF</t>
  </si>
  <si>
    <t>Greater China</t>
  </si>
  <si>
    <t>Equity Greater China</t>
  </si>
  <si>
    <t>iShares Currency Hedged MSCI Japan ETF</t>
  </si>
  <si>
    <t>US46434V8862</t>
  </si>
  <si>
    <t>5271112V8862</t>
  </si>
  <si>
    <t>KraneShares Bosera MSCI China A 50 Connect Idx ETF</t>
  </si>
  <si>
    <t>US5007674055</t>
  </si>
  <si>
    <t>5274722K4055</t>
  </si>
  <si>
    <t>iShares Currency Hedged MSCI Eurozone ETF</t>
  </si>
  <si>
    <t>US46434V6395</t>
  </si>
  <si>
    <t>5271112EV639</t>
  </si>
  <si>
    <t>US46434V4648</t>
  </si>
  <si>
    <t>5271112EV464</t>
  </si>
  <si>
    <t>WisdomTree EM ex-State-Owned Enterprises</t>
  </si>
  <si>
    <t>US97717X5784</t>
  </si>
  <si>
    <t>5272872X5784</t>
  </si>
  <si>
    <t>iShares MSCI Saudi Arabia ETF</t>
  </si>
  <si>
    <t>US46434V4234</t>
  </si>
  <si>
    <t>5271112XA24C</t>
  </si>
  <si>
    <t>Saudi Arabia</t>
  </si>
  <si>
    <t>Equity Saudi Arabia</t>
  </si>
  <si>
    <t>iShares US Equity Factor ETF</t>
  </si>
  <si>
    <t>US46434V2824</t>
  </si>
  <si>
    <t>5271112MULTI</t>
  </si>
  <si>
    <t>iShares Convertible Bond ETF</t>
  </si>
  <si>
    <t>US46435G1022</t>
  </si>
  <si>
    <t>5271112EG102</t>
  </si>
  <si>
    <t>First Trust Nasdaq Cybersecurity ETF</t>
  </si>
  <si>
    <t>US33734X8469</t>
  </si>
  <si>
    <t>5275522EX846</t>
  </si>
  <si>
    <t>iShares Fallen Angels USD Bond ETF</t>
  </si>
  <si>
    <t>US46435G4745</t>
  </si>
  <si>
    <t>5271112EG474</t>
  </si>
  <si>
    <t>iShares MSCI Emerging Markets ex China ETF</t>
  </si>
  <si>
    <t>KraneShares MSCI China Clean Technology Index ETF</t>
  </si>
  <si>
    <t>US5007678502</t>
  </si>
  <si>
    <t>5274722KGRN2</t>
  </si>
  <si>
    <t>KraneShares Electric Vehicles and Future Mobility</t>
  </si>
  <si>
    <t>US5007678270</t>
  </si>
  <si>
    <t>5274722KARS0</t>
  </si>
  <si>
    <t>KraneShares MSCI All China Health Care Index ETF</t>
  </si>
  <si>
    <t>US5007678353</t>
  </si>
  <si>
    <t>5274722KURE3</t>
  </si>
  <si>
    <t>JPMorgan BetaBuilders Japan ETF</t>
  </si>
  <si>
    <t>WisdomTree Cloud Computing Fund</t>
  </si>
  <si>
    <t>US97717Y6914</t>
  </si>
  <si>
    <t>5272872US977</t>
  </si>
  <si>
    <t>5274722KFVG8</t>
  </si>
  <si>
    <t>US09290C5094</t>
  </si>
  <si>
    <t>5271112E5094</t>
  </si>
  <si>
    <t>LU0100600369</t>
  </si>
  <si>
    <t>5274082CHINA</t>
  </si>
  <si>
    <t>Invesco Global Consumer Trends C USD Acc</t>
  </si>
  <si>
    <t>LU0100598878</t>
  </si>
  <si>
    <t>5274082GLEIS</t>
  </si>
  <si>
    <t>Pictet-Japanese Equity Selection-I JPY</t>
  </si>
  <si>
    <t>LU0080998981</t>
  </si>
  <si>
    <t>5270805F9898</t>
  </si>
  <si>
    <t>PIMCO GIS US High Yield Bond Inst USD Acc</t>
  </si>
  <si>
    <t>JPM USD Liquidity LVNAV Institutional Dist</t>
  </si>
  <si>
    <t>LU0103813712</t>
  </si>
  <si>
    <t>5270882F1371</t>
  </si>
  <si>
    <t>Money Market USD</t>
  </si>
  <si>
    <t>PIMCO GIS US High Yield Bond Invr USD Acc</t>
  </si>
  <si>
    <t>IE0005300805</t>
  </si>
  <si>
    <t>5274122USHYB</t>
  </si>
  <si>
    <t>Baillie Gifford Japanese Smaller Companies B Acc</t>
  </si>
  <si>
    <t>GB0006014921</t>
  </si>
  <si>
    <t>5274626JAPSC</t>
  </si>
  <si>
    <t>Equity Japan Sm&amp;Mid Cap</t>
  </si>
  <si>
    <t>Baillie Gifford Pacific B Acc</t>
  </si>
  <si>
    <t>GB0006063233</t>
  </si>
  <si>
    <t>5275336GB000</t>
  </si>
  <si>
    <t>Invesco Asian (UK) Acc</t>
  </si>
  <si>
    <t>GB0033028225</t>
  </si>
  <si>
    <t>5274136F2822</t>
  </si>
  <si>
    <t>UNACEM Corp S.A.A.</t>
  </si>
  <si>
    <t>Invesco European Equity (UK) Acc</t>
  </si>
  <si>
    <t>GB0033028001</t>
  </si>
  <si>
    <t>5274136F2800</t>
  </si>
  <si>
    <t>Europe exc UK</t>
  </si>
  <si>
    <t>Equity Europe ex UK</t>
  </si>
  <si>
    <t>Invesco UK Opportunities (UK) Acc</t>
  </si>
  <si>
    <t>GB0033031153</t>
  </si>
  <si>
    <t>5274136F3115</t>
  </si>
  <si>
    <t>GB0001448785</t>
  </si>
  <si>
    <t>5270856UKEQI</t>
  </si>
  <si>
    <t>Equity UK Income</t>
  </si>
  <si>
    <t>PIMCO GIS StocksPLUS Inst USD Acc</t>
  </si>
  <si>
    <t>IE0002459539</t>
  </si>
  <si>
    <t>5274122STOCK</t>
  </si>
  <si>
    <t>52EDMG4INVES</t>
  </si>
  <si>
    <t>Robeco Global Consumer Trends D EUR</t>
  </si>
  <si>
    <t>LU0187079347</t>
  </si>
  <si>
    <t>5273884CONSU</t>
  </si>
  <si>
    <t>Robeco Chinese Equities D EUR</t>
  </si>
  <si>
    <t>LU0187077309</t>
  </si>
  <si>
    <t>5270264F7309</t>
  </si>
  <si>
    <t>PineBridge Global Dynamic Asset Allocation Y USD</t>
  </si>
  <si>
    <t>IE0007357332</t>
  </si>
  <si>
    <t>5270942F5733</t>
  </si>
  <si>
    <t>Allianz Wachstum Euroland - A - EUR</t>
  </si>
  <si>
    <t>DE0009789842</t>
  </si>
  <si>
    <t>5270474F8984</t>
  </si>
  <si>
    <t>EuroZone</t>
  </si>
  <si>
    <t>Concentra - A - EUR</t>
  </si>
  <si>
    <t>DE0008475005</t>
  </si>
  <si>
    <t>5270474ALALE</t>
  </si>
  <si>
    <t>Allianz Wachstum Europa - A - EUR</t>
  </si>
  <si>
    <t>DE0008481821</t>
  </si>
  <si>
    <t>5270474F8182</t>
  </si>
  <si>
    <t>Fidelity Funds - Emerging Markets A-USD</t>
  </si>
  <si>
    <t>LU0048575426</t>
  </si>
  <si>
    <t>527040275426</t>
  </si>
  <si>
    <t>LU0110060430</t>
  </si>
  <si>
    <t>5270404FEUHY</t>
  </si>
  <si>
    <t>Bond Europe High Yield</t>
  </si>
  <si>
    <t>LU0114720955</t>
  </si>
  <si>
    <t>5270404GLOHC</t>
  </si>
  <si>
    <t>Compania de Minas Buenaventura S.A.A.</t>
  </si>
  <si>
    <t>Fidelity Funds - Greater China A-USD</t>
  </si>
  <si>
    <t>LU0048580855</t>
  </si>
  <si>
    <t>5270402F0855</t>
  </si>
  <si>
    <t>Fidelity Funds - Iberia A-EUR-DIS</t>
  </si>
  <si>
    <t>LU0048581077</t>
  </si>
  <si>
    <t>5273874FIBER</t>
  </si>
  <si>
    <t>Iberia</t>
  </si>
  <si>
    <t>Equity Iberia</t>
  </si>
  <si>
    <t>LU0107852435</t>
  </si>
  <si>
    <t>5270182F5243</t>
  </si>
  <si>
    <t>5270185F0537</t>
  </si>
  <si>
    <t>BNP Paribas Japan Small Cap I Cap</t>
  </si>
  <si>
    <t>Pictet-Digital-I USD</t>
  </si>
  <si>
    <t>LU0101689882</t>
  </si>
  <si>
    <t>5270802PTDIG</t>
  </si>
  <si>
    <t>Media &amp; Entertainment</t>
  </si>
  <si>
    <t>Robeco High Yield Bonds DH EUR</t>
  </si>
  <si>
    <t>LU0085136942</t>
  </si>
  <si>
    <t>5270264F6942</t>
  </si>
  <si>
    <t>Bond Global High Yield EUR</t>
  </si>
  <si>
    <t>Schroder ISF EURO Equity C Acc EUR</t>
  </si>
  <si>
    <t>LU0106235459</t>
  </si>
  <si>
    <t>5270194EUREQ</t>
  </si>
  <si>
    <t>Banco Internacional del Peru S.A.A. - Interbank</t>
  </si>
  <si>
    <t>Schroder ISF Japanese Smaller Companies C Acc JPY</t>
  </si>
  <si>
    <t>LU0106243982</t>
  </si>
  <si>
    <t>5270195F3982</t>
  </si>
  <si>
    <t>PEP14800M015</t>
  </si>
  <si>
    <t>Schroder ISF Japanese Equity C Acc JPY</t>
  </si>
  <si>
    <t>LU0106240533</t>
  </si>
  <si>
    <t>5270195F4053</t>
  </si>
  <si>
    <t>Schroder ISF Asian Opportunities C Acc USD</t>
  </si>
  <si>
    <t>Asia (ex-Japan)</t>
  </si>
  <si>
    <t>USP13435AC98</t>
  </si>
  <si>
    <t>UBS (Lux) Eq Fd - China Opportunity (USD) P-acc</t>
  </si>
  <si>
    <t>LU0067412154</t>
  </si>
  <si>
    <t>5270082F1215</t>
  </si>
  <si>
    <t>LU0040507039</t>
  </si>
  <si>
    <t>5270492F0703</t>
  </si>
  <si>
    <t>527049208755</t>
  </si>
  <si>
    <t>Janus Henderson Continental Eupn I2 EUR</t>
  </si>
  <si>
    <t>LU0113993397</t>
  </si>
  <si>
    <t>5270324F9339</t>
  </si>
  <si>
    <t>INDUSTRIAS PENOLES, S.A.B. DE C.V.</t>
  </si>
  <si>
    <t>USP55409AA77</t>
  </si>
  <si>
    <t>LU0119176310</t>
  </si>
  <si>
    <t>5270254F7631</t>
  </si>
  <si>
    <t>Bond EUR High Yield</t>
  </si>
  <si>
    <t>USP55409AB50</t>
  </si>
  <si>
    <t>LU0050381036</t>
  </si>
  <si>
    <t>52WELL2USRES</t>
  </si>
  <si>
    <t>USP55409AC34</t>
  </si>
  <si>
    <t>Janus Henderson PanEupn Sm and MdCp I2 EUR</t>
  </si>
  <si>
    <t>LU0113993553</t>
  </si>
  <si>
    <t>5270324JHESC</t>
  </si>
  <si>
    <t>Equity Europe Sm&amp;Mid Cap</t>
  </si>
  <si>
    <t>Schroder ISF Emerging Europe C Acc EUR</t>
  </si>
  <si>
    <t>LU0106820292</t>
  </si>
  <si>
    <t>5270194EMEUR</t>
  </si>
  <si>
    <t>Eastern Europe</t>
  </si>
  <si>
    <t>Franklin Mutual European A (acc) USD</t>
  </si>
  <si>
    <t>LU0109981661</t>
  </si>
  <si>
    <t>5270772TEMEU</t>
  </si>
  <si>
    <t>LU0122379950</t>
  </si>
  <si>
    <t>5270632F7995</t>
  </si>
  <si>
    <t>GS Eurozone EQ Inc-X Cap EUR</t>
  </si>
  <si>
    <t>LU0127786860</t>
  </si>
  <si>
    <t>5270224F8686</t>
  </si>
  <si>
    <t>Pinebridge Japan Small Cap Equity Y USD</t>
  </si>
  <si>
    <t>IE0030395846</t>
  </si>
  <si>
    <t>5270942F9584</t>
  </si>
  <si>
    <t>CT European Inst Acc EUR</t>
  </si>
  <si>
    <t>GB0030810021</t>
  </si>
  <si>
    <t>5270854F1002</t>
  </si>
  <si>
    <t>LU0132412106</t>
  </si>
  <si>
    <t>527025212106</t>
  </si>
  <si>
    <t>LU0132414144</t>
  </si>
  <si>
    <t>5270252F1414</t>
  </si>
  <si>
    <t>Goldman Sachs Em Markets Debt Pf I USD</t>
  </si>
  <si>
    <t>LU0129914015</t>
  </si>
  <si>
    <t>52GLDS2GEMDB</t>
  </si>
  <si>
    <t>Muzinich Americayield Hedged USD Acc A</t>
  </si>
  <si>
    <t>IE0004347849</t>
  </si>
  <si>
    <t>5270972F4784</t>
  </si>
  <si>
    <t>Pictet-Global Emerging Debt-I USD</t>
  </si>
  <si>
    <t>LU0128469243</t>
  </si>
  <si>
    <t>5270802F6924</t>
  </si>
  <si>
    <t>Pinebridge Japan Small Cap Equity Y3 JPY</t>
  </si>
  <si>
    <t>IE0030395952</t>
  </si>
  <si>
    <t>5270945PBJSC</t>
  </si>
  <si>
    <t>PineBridge Asia ex Japan Small Cap Equity Y USD</t>
  </si>
  <si>
    <t>Equity Asia Pacific Sm&amp;Mid Cap</t>
  </si>
  <si>
    <t>Janus Henderson Global Life Sciences I2 USD</t>
  </si>
  <si>
    <t>IE0002141913</t>
  </si>
  <si>
    <t>5273112F4191</t>
  </si>
  <si>
    <t>Janus Henderson High Yield I1m USD</t>
  </si>
  <si>
    <t>IE0009531710</t>
  </si>
  <si>
    <t>5270282F3171</t>
  </si>
  <si>
    <t>Paper &amp; Forest Products</t>
  </si>
  <si>
    <t>iShares EURO STOXX Banks 30-15 UCITS ETF (DE) Dist</t>
  </si>
  <si>
    <t>DE0006289309</t>
  </si>
  <si>
    <t>5271284E8930</t>
  </si>
  <si>
    <t>Cencosud S.A.</t>
  </si>
  <si>
    <t>CL0000000100</t>
  </si>
  <si>
    <t>DWS Invest ESG Top Euroland FC</t>
  </si>
  <si>
    <t>LU0145647722</t>
  </si>
  <si>
    <t>5270414F7722</t>
  </si>
  <si>
    <t>LU0153585137</t>
  </si>
  <si>
    <t>527049485137</t>
  </si>
  <si>
    <t>Candriam Equities L Emerging Markets I EUR Cap</t>
  </si>
  <si>
    <t>LU0133355080</t>
  </si>
  <si>
    <t>48CAND4EMKC</t>
  </si>
  <si>
    <t>Fondo Mutuo Alternativo Extranj-Límite Local</t>
  </si>
  <si>
    <t>MSIF Global Convertible Bond Fund I USD Acc</t>
  </si>
  <si>
    <t>LU0149084476</t>
  </si>
  <si>
    <t>52MOST2GCOND</t>
  </si>
  <si>
    <t>Bond Convertibles Global</t>
  </si>
  <si>
    <t>PineBridge Asia ex Japan Equity Class Y USD</t>
  </si>
  <si>
    <t>IE0049168572</t>
  </si>
  <si>
    <t>5270942PB572</t>
  </si>
  <si>
    <t>Schroder ISF European Value C Acc EUR</t>
  </si>
  <si>
    <t>LU0161305759</t>
  </si>
  <si>
    <t>5270194EURVA</t>
  </si>
  <si>
    <t>Goldman Sachs US Fixed Income Pf Base Acc USD</t>
  </si>
  <si>
    <t>LU0234572708</t>
  </si>
  <si>
    <t>52GLDS2GIGUS</t>
  </si>
  <si>
    <t>Bond USD</t>
  </si>
  <si>
    <t>iShares $ Corp Bond UCITS ETF USD Dist</t>
  </si>
  <si>
    <t>IE0032895942</t>
  </si>
  <si>
    <t>5270732E9594</t>
  </si>
  <si>
    <t>Vanguard Japan Stock Index USD Acc</t>
  </si>
  <si>
    <t>IE0007292422</t>
  </si>
  <si>
    <t>5273952JAPIX</t>
  </si>
  <si>
    <t>Aviva Investors Emerging Markets Bond B USD</t>
  </si>
  <si>
    <t>LU0180621863</t>
  </si>
  <si>
    <t>52AVIV2EMMHC</t>
  </si>
  <si>
    <t>Schroder ISF Emerging Asia C Acc USD</t>
  </si>
  <si>
    <t>LU0181496059</t>
  </si>
  <si>
    <t>5270192SCHEC</t>
  </si>
  <si>
    <t>PIMCO GIS Emerging Mkts Bd Inst USD Acc</t>
  </si>
  <si>
    <t>IE0030759645</t>
  </si>
  <si>
    <t>5274122EMBFU</t>
  </si>
  <si>
    <t>Templeton Global Bond I (acc) USD</t>
  </si>
  <si>
    <t>LU0181997262</t>
  </si>
  <si>
    <t>5270772F9726</t>
  </si>
  <si>
    <t>Bond Global USD</t>
  </si>
  <si>
    <t>BNP Paribas US Small Cap I Cap</t>
  </si>
  <si>
    <t>LU0823411292</t>
  </si>
  <si>
    <t>5270462USMCP</t>
  </si>
  <si>
    <t>Schroder ISF Global High Yield C Acc USD</t>
  </si>
  <si>
    <t>LU0189893794</t>
  </si>
  <si>
    <t>5270192SCHHY</t>
  </si>
  <si>
    <t>Bond Global High Yield USD</t>
  </si>
  <si>
    <t>GB00B0119B50</t>
  </si>
  <si>
    <t>5274186JPALP</t>
  </si>
  <si>
    <t>Templeton Emerging Markets Bond I (acc) USD</t>
  </si>
  <si>
    <t>LU0195951966</t>
  </si>
  <si>
    <t>5270772F5196</t>
  </si>
  <si>
    <t>Templeton Global Total Return I (acc) USD</t>
  </si>
  <si>
    <t>LU0195953152</t>
  </si>
  <si>
    <t>5270772F5315</t>
  </si>
  <si>
    <t>JPM Japan Equity C Acc USD</t>
  </si>
  <si>
    <t>JPM US Value C Acc USD</t>
  </si>
  <si>
    <t>LU0129463179</t>
  </si>
  <si>
    <t>5270882JPUSV</t>
  </si>
  <si>
    <t>5274302ASIAN</t>
  </si>
  <si>
    <t>Coca-Cola FEMSA, S.A.B. de C.V.</t>
  </si>
  <si>
    <t>US1912411089</t>
  </si>
  <si>
    <t>Beverages</t>
  </si>
  <si>
    <t>LU0823397798</t>
  </si>
  <si>
    <t>5270464ASEXJ</t>
  </si>
  <si>
    <t>AB FCP I-Emerging Markets Growth Portfolio S1 USD</t>
  </si>
  <si>
    <t>LU0206294794</t>
  </si>
  <si>
    <t>52ALLB2EMGRO</t>
  </si>
  <si>
    <t>JPM Europe Strategic Growth C Acc EUR</t>
  </si>
  <si>
    <t>LU0129443577</t>
  </si>
  <si>
    <t>5270884SGWEU</t>
  </si>
  <si>
    <t>BNY Mellon Emerging Mkts Debt C USD</t>
  </si>
  <si>
    <t>IE00B06YCB08</t>
  </si>
  <si>
    <t>5270062FCB08</t>
  </si>
  <si>
    <t>AIM FIIS US Sh Dur Hg Yld A Cap USD</t>
  </si>
  <si>
    <t>LU0188167505</t>
  </si>
  <si>
    <t>5270432F6750</t>
  </si>
  <si>
    <t>AIM FIIS US Sh Dur Hg Yld B Cap USD</t>
  </si>
  <si>
    <t>LU0211118053</t>
  </si>
  <si>
    <t>5270432USSHY</t>
  </si>
  <si>
    <t>PIMCO GIS Global High Yld Bd Inst USD Acc</t>
  </si>
  <si>
    <t>IE0002420739</t>
  </si>
  <si>
    <t>5274122GD0HY</t>
  </si>
  <si>
    <t>AXA WF Europe Small Cap I Cap EUR</t>
  </si>
  <si>
    <t>LU0184624863</t>
  </si>
  <si>
    <t>5270434F2486</t>
  </si>
  <si>
    <t>MFS Meridian Funds-Emerging Markets Debt I1 USD</t>
  </si>
  <si>
    <t>LU0219455952</t>
  </si>
  <si>
    <t>5270392F5595</t>
  </si>
  <si>
    <t>Janus Henderson Horizon Japanese SmComp I2 USD</t>
  </si>
  <si>
    <t>LU0196036015</t>
  </si>
  <si>
    <t>5274242JPYSC</t>
  </si>
  <si>
    <t>PineBridge India Equity Y USD</t>
  </si>
  <si>
    <t>BNP Paribas China Equity I Cap</t>
  </si>
  <si>
    <t>BNY Mellon Em Mkts Debt Local Curr C USD</t>
  </si>
  <si>
    <t>IE00B11YFN53</t>
  </si>
  <si>
    <t>5270062FFN53</t>
  </si>
  <si>
    <t>LU</t>
  </si>
  <si>
    <t>BNY Mellon Em Mkts Debt Local Curr C EUR</t>
  </si>
  <si>
    <t>IE00B11YFJ18</t>
  </si>
  <si>
    <t>5270064EMDEB</t>
  </si>
  <si>
    <t>LU0231473439</t>
  </si>
  <si>
    <t>5270254F7343</t>
  </si>
  <si>
    <t>Santander Latin American Corporate Bond I</t>
  </si>
  <si>
    <t>LU0363170191</t>
  </si>
  <si>
    <t>52SANT2LATAM</t>
  </si>
  <si>
    <t>LU0231459107</t>
  </si>
  <si>
    <t>5270252F5910</t>
  </si>
  <si>
    <t>LU0231483743</t>
  </si>
  <si>
    <t>5270252F8374</t>
  </si>
  <si>
    <t>PIMCO GIS Glo Invt Grd Crdt E Cl EUR Hgd Acc</t>
  </si>
  <si>
    <t>IE00B11XZ434</t>
  </si>
  <si>
    <t>5274124GBLIG</t>
  </si>
  <si>
    <t>Bond Global Corporates USD</t>
  </si>
  <si>
    <t>JPM Emerging Markets Equity I Acc USD</t>
  </si>
  <si>
    <t>LU0248044025</t>
  </si>
  <si>
    <t>5270882EMIUS</t>
  </si>
  <si>
    <t>JPM Japan Equity I Acc USD</t>
  </si>
  <si>
    <t>LU0248056110</t>
  </si>
  <si>
    <t>5270132F56110</t>
  </si>
  <si>
    <t>JPM Greater China I Acc USD</t>
  </si>
  <si>
    <t>LU0248053877</t>
  </si>
  <si>
    <t>5270882F3877</t>
  </si>
  <si>
    <t>Pictet-Emerging Local Currency Debt-I USD</t>
  </si>
  <si>
    <t>LU0255798018</t>
  </si>
  <si>
    <t>5270802F9801</t>
  </si>
  <si>
    <t>BNP Paribas India Equity I Cap</t>
  </si>
  <si>
    <t>LU0823429237</t>
  </si>
  <si>
    <t>5270462BNPIN</t>
  </si>
  <si>
    <t>LU0260086037</t>
  </si>
  <si>
    <t>5274564JEURG</t>
  </si>
  <si>
    <t>52JUPI4JEURG</t>
  </si>
  <si>
    <t>BNP Paribas Local Emerging Bd I Cap</t>
  </si>
  <si>
    <t>LU0823386593</t>
  </si>
  <si>
    <t>5270462F0367</t>
  </si>
  <si>
    <t>DWS Invest Global Agribusiness FC</t>
  </si>
  <si>
    <t>LU0273147834</t>
  </si>
  <si>
    <t>5270414F4783</t>
  </si>
  <si>
    <t>Equity Theme - Agribusiness</t>
  </si>
  <si>
    <t>AXA WF US Hg Yld Bds I Cap USD</t>
  </si>
  <si>
    <t>LU0276015889</t>
  </si>
  <si>
    <t>5270432F1588</t>
  </si>
  <si>
    <t>Schroder ISF Indian Equity C Acc USD</t>
  </si>
  <si>
    <t>LU0264410993</t>
  </si>
  <si>
    <t>5270192SCIND</t>
  </si>
  <si>
    <t>Aviva Investors Emerging Markets Loc Cur Bd A EUR</t>
  </si>
  <si>
    <t>LU0273494806</t>
  </si>
  <si>
    <t>52AVIV4EMLC</t>
  </si>
  <si>
    <t>DWS Invest Convertibles USD FCH</t>
  </si>
  <si>
    <t>LU0273179522</t>
  </si>
  <si>
    <t>5270412CONVE</t>
  </si>
  <si>
    <t>Xtrackers MSCI Japan UCITS ETF 1C</t>
  </si>
  <si>
    <t>LU0274209740</t>
  </si>
  <si>
    <t>5273972E0974</t>
  </si>
  <si>
    <t>Xtrackers DAX UCITS ETF 1C</t>
  </si>
  <si>
    <t>LU0274211480</t>
  </si>
  <si>
    <t>5273974E1148</t>
  </si>
  <si>
    <t>5270296FDJP0</t>
  </si>
  <si>
    <t>LU0278936439</t>
  </si>
  <si>
    <t>5270255M6439</t>
  </si>
  <si>
    <t>LU0278930234</t>
  </si>
  <si>
    <t>5270255A0234</t>
  </si>
  <si>
    <t>America Movil, S.A.B. de C.V.</t>
  </si>
  <si>
    <t>GAM Star China Equity Ord Acc USD</t>
  </si>
  <si>
    <t>IE00B1W3WR42</t>
  </si>
  <si>
    <t>52GAML2CHINA</t>
  </si>
  <si>
    <t>LU0297941386</t>
  </si>
  <si>
    <t>52BRAF2BEMRG</t>
  </si>
  <si>
    <t>ANTOFAGASTA PLC</t>
  </si>
  <si>
    <t>PIMCO GIS Emerging Local Bd Inst USD Acc</t>
  </si>
  <si>
    <t>Ninety One GSF Global Natural Res A Acc USD</t>
  </si>
  <si>
    <t>LU0345780950</t>
  </si>
  <si>
    <t>5276702INGDR</t>
  </si>
  <si>
    <t>Ninety One GSF Global Natural Res I Acc USD</t>
  </si>
  <si>
    <t>LU0345781172</t>
  </si>
  <si>
    <t>5276702F8117</t>
  </si>
  <si>
    <t>LU0231480137</t>
  </si>
  <si>
    <t>5270252F8013</t>
  </si>
  <si>
    <t>AU</t>
  </si>
  <si>
    <t>Fidelity Funds - Iberia Y-ACC-EUR</t>
  </si>
  <si>
    <t>LU0346389850</t>
  </si>
  <si>
    <t>5273874F8985</t>
  </si>
  <si>
    <t>iShares JP Morgan $ EM Bond UCITS ETF USD Dis</t>
  </si>
  <si>
    <t>IE00B2NPKV68</t>
  </si>
  <si>
    <t>5270732EPKV6</t>
  </si>
  <si>
    <t>LU0321158882</t>
  </si>
  <si>
    <t>5275504BE882</t>
  </si>
  <si>
    <t>Bond EUR Short Term</t>
  </si>
  <si>
    <t>BNP Paribas Europe Small Cap I Cap</t>
  </si>
  <si>
    <t>LU0212179997</t>
  </si>
  <si>
    <t>5270464BPESC</t>
  </si>
  <si>
    <t>Lazard Convertible Europe PC H-EUR</t>
  </si>
  <si>
    <t>FR0010642611</t>
  </si>
  <si>
    <t>5274494CONVE</t>
  </si>
  <si>
    <t>Bond Convertibles Europe</t>
  </si>
  <si>
    <t>FR0010655746</t>
  </si>
  <si>
    <t>5273986E5574</t>
  </si>
  <si>
    <t>Templeton Asian Smaller Companies I (acc) USD</t>
  </si>
  <si>
    <t>LU0390136223</t>
  </si>
  <si>
    <t>5270772T6223</t>
  </si>
  <si>
    <t>LU0360481153</t>
  </si>
  <si>
    <t>52MSIM4EURHY</t>
  </si>
  <si>
    <t>Comgest Growth Japan JPY I Acc</t>
  </si>
  <si>
    <t>IE00BQ1YBP44</t>
  </si>
  <si>
    <t>52COMG5JAPGR</t>
  </si>
  <si>
    <t>Nomura Funds Ireland-US High Yield Bond I USD</t>
  </si>
  <si>
    <t>IE00B3RW8498</t>
  </si>
  <si>
    <t>5273862FW849</t>
  </si>
  <si>
    <t>LU0411709560</t>
  </si>
  <si>
    <t>52BRAF2BRADF</t>
  </si>
  <si>
    <t>BlueBay Financial Capital Bond I EUR</t>
  </si>
  <si>
    <t>Bond Other</t>
  </si>
  <si>
    <t>BlueBay Financial Capital Bond I USD</t>
  </si>
  <si>
    <t>LU1163201939</t>
  </si>
  <si>
    <t>5275112FCBIU</t>
  </si>
  <si>
    <t>Robeco Emerging Stars Equities DL EUR</t>
  </si>
  <si>
    <t>LU0334642401</t>
  </si>
  <si>
    <t>5270264F4240</t>
  </si>
  <si>
    <t>5270222F3349</t>
  </si>
  <si>
    <t>Goldman Sachs EMs CORE? Eq I Acc USD (Close)</t>
  </si>
  <si>
    <t>LU0313358250</t>
  </si>
  <si>
    <t>5270272F5825</t>
  </si>
  <si>
    <t>LU0453818972</t>
  </si>
  <si>
    <t>52BELL2F1897</t>
  </si>
  <si>
    <t>Robeco High Yield Bonds IH USD</t>
  </si>
  <si>
    <t>iShares Core MSCI World UCITS ETF USD (Acc)</t>
  </si>
  <si>
    <t>IE00B4L5Y983</t>
  </si>
  <si>
    <t>5270732E5Y98</t>
  </si>
  <si>
    <t>iShares Core MSCI Japan IMI UCITS ETF USD Acc</t>
  </si>
  <si>
    <t>IE00B4L5YX21</t>
  </si>
  <si>
    <t>5270732E5YX2</t>
  </si>
  <si>
    <t>iShares Core MSCI EMU UCITS ETF EUR Acc</t>
  </si>
  <si>
    <t>IE00B53QG562</t>
  </si>
  <si>
    <t>5270734EG562</t>
  </si>
  <si>
    <t>5270734EQG56</t>
  </si>
  <si>
    <t>iShares Core EURO STOXX 50 UCITS ETF EUR (Acc)</t>
  </si>
  <si>
    <t>IE00B53L3W79</t>
  </si>
  <si>
    <t>5270734EL3W7</t>
  </si>
  <si>
    <t>Banco de Credito del Peru</t>
  </si>
  <si>
    <t>Ninety One GSF LatAm Corporate Debt I Acc USD</t>
  </si>
  <si>
    <t>LU0492943013</t>
  </si>
  <si>
    <t>5270292F4301</t>
  </si>
  <si>
    <t>Ninety One GSF Latin American Equity I Acc USD</t>
  </si>
  <si>
    <t>LU0492943443</t>
  </si>
  <si>
    <t>5270292LATAM</t>
  </si>
  <si>
    <t>PEP12000D039</t>
  </si>
  <si>
    <t>AB SICAV I-International Health Care Pf S1 USD</t>
  </si>
  <si>
    <t>LU0260062368</t>
  </si>
  <si>
    <t>5270074F6236</t>
  </si>
  <si>
    <t>FTGF Royce US Small Cap Opp Pr Acc USD</t>
  </si>
  <si>
    <t>IE00B23Z8S99</t>
  </si>
  <si>
    <t>5275242LEGGM</t>
  </si>
  <si>
    <t>iShares Core S&amp;P 500 UCITS ETF USD (Acc)</t>
  </si>
  <si>
    <t>IE00B5BMR087</t>
  </si>
  <si>
    <t>5270732EMR08</t>
  </si>
  <si>
    <t>5270224F8317</t>
  </si>
  <si>
    <t>Goldman Sachs Em Markets Debt Pf I Acc USD</t>
  </si>
  <si>
    <t>LU0234573185</t>
  </si>
  <si>
    <t>5270272F7318</t>
  </si>
  <si>
    <t>GB00B4ZM1M76</t>
  </si>
  <si>
    <t>5276846FM1M7</t>
  </si>
  <si>
    <t>Muzinich Short Duration High Yield Hgd USD Acc A</t>
  </si>
  <si>
    <t>IE00B59XD059</t>
  </si>
  <si>
    <t>5270972FXD05</t>
  </si>
  <si>
    <t>Xtrackers MSCI Japan UCITS ETF 2D HUSD</t>
  </si>
  <si>
    <t>LU0927735406</t>
  </si>
  <si>
    <t>5273972E3540</t>
  </si>
  <si>
    <t>Ninety One GSF Em Mkts LC Dyn Debt I Acc USD</t>
  </si>
  <si>
    <t>LU0565899027</t>
  </si>
  <si>
    <t>5274352INVDY</t>
  </si>
  <si>
    <t>Robeco QI Emerging Conservative Equities I EUR</t>
  </si>
  <si>
    <t>LU0582530498</t>
  </si>
  <si>
    <t>5273884F3049</t>
  </si>
  <si>
    <t>JPM Emerging Markets Small Cap I perf Acc USD</t>
  </si>
  <si>
    <t>LU0318933560</t>
  </si>
  <si>
    <t>5270882F3560</t>
  </si>
  <si>
    <t>LU0603408385</t>
  </si>
  <si>
    <t>52MSIM2EMERG</t>
  </si>
  <si>
    <t>Bond Emerging Markets Global Corporates</t>
  </si>
  <si>
    <t>Ninety One GSF Em Mkts Corp Debt I Acc USD</t>
  </si>
  <si>
    <t>LU0611395327</t>
  </si>
  <si>
    <t>5270292EMCOD</t>
  </si>
  <si>
    <t>LU0566481197</t>
  </si>
  <si>
    <t>5270252AB197</t>
  </si>
  <si>
    <t>LU0602539271</t>
  </si>
  <si>
    <t>52NORD4EMSTR</t>
  </si>
  <si>
    <t>LU0602539354</t>
  </si>
  <si>
    <t>52NORD2EMSEF</t>
  </si>
  <si>
    <t>Goldman Sachs Em Mkts Corp Bond Pf I Acc USD</t>
  </si>
  <si>
    <t>iShares JPM EM Local Govt Bond UCITS ETF USD D</t>
  </si>
  <si>
    <t>IE00B5M4WH52</t>
  </si>
  <si>
    <t>5270732E4WH5</t>
  </si>
  <si>
    <t>Cementos Pacasmayo S.A.A.</t>
  </si>
  <si>
    <t>JPM Emerging Markets Corporate Bd I Acc USD</t>
  </si>
  <si>
    <t>LU0512128439</t>
  </si>
  <si>
    <t>5253232MECIU</t>
  </si>
  <si>
    <t>5270132MECIU</t>
  </si>
  <si>
    <t>Deutsche Managed Dollar Advisory Accumulate</t>
  </si>
  <si>
    <t>IE00B5N2XQ43</t>
  </si>
  <si>
    <t>5270412DBDOL</t>
  </si>
  <si>
    <t>Robeco Chinese Equities I USD</t>
  </si>
  <si>
    <t>Jupiter European Fund I Class Accumulation</t>
  </si>
  <si>
    <t>GB00B5STJW84</t>
  </si>
  <si>
    <t>5274566EURO</t>
  </si>
  <si>
    <t>52JUPI6EURO</t>
  </si>
  <si>
    <t>LU0607514808</t>
  </si>
  <si>
    <t>5274085INJAD</t>
  </si>
  <si>
    <t>GB00B76V7Q08</t>
  </si>
  <si>
    <t>5275156FV7Q0</t>
  </si>
  <si>
    <t>Finiens Long Term Investment Program UI</t>
  </si>
  <si>
    <t>LU0632028865</t>
  </si>
  <si>
    <t>5275504FI865</t>
  </si>
  <si>
    <t>iShares USD Asia HY Bond ETF USD</t>
  </si>
  <si>
    <t>SG2D83975482</t>
  </si>
  <si>
    <t>5276932E7548</t>
  </si>
  <si>
    <t>Bond Asia Pacific HC</t>
  </si>
  <si>
    <t>Comgest Growth Europe EUR I Acc</t>
  </si>
  <si>
    <t>IE00B5WN3467</t>
  </si>
  <si>
    <t>52COMG4N3467</t>
  </si>
  <si>
    <t>5273982AEEMF</t>
  </si>
  <si>
    <t>Fidelity Funds - Emerging Markets I-ACC-USD</t>
  </si>
  <si>
    <t>LU0742536872</t>
  </si>
  <si>
    <t>5273872FIDEM</t>
  </si>
  <si>
    <t>Franklin Global Convertible Securities I acc USD</t>
  </si>
  <si>
    <t>LU0727122698</t>
  </si>
  <si>
    <t>5270772F2269</t>
  </si>
  <si>
    <t>5272092MACSM</t>
  </si>
  <si>
    <t>iShares MSCI ACWI UCITS ETF USD (Acc)</t>
  </si>
  <si>
    <t>IE00B6R52259</t>
  </si>
  <si>
    <t>5270732E5225</t>
  </si>
  <si>
    <t>iShares $ High Yield Corp Bond UCITS ETF USD D</t>
  </si>
  <si>
    <t>IE00B4PY7Y77</t>
  </si>
  <si>
    <t>5270732EY7Y7</t>
  </si>
  <si>
    <t>GB00B3ZG2Y18</t>
  </si>
  <si>
    <t>5274376G2Y18</t>
  </si>
  <si>
    <t>Bond Global High Yield GBP</t>
  </si>
  <si>
    <t>5270292F0472</t>
  </si>
  <si>
    <t>Vanguard FTSE All-World UCITS ETF USD Dis</t>
  </si>
  <si>
    <t>IE00B3RBWM25</t>
  </si>
  <si>
    <t>5273952EBMW2</t>
  </si>
  <si>
    <t>Vanguard FTSE Emerging Mkts UCITS ETF USD Dis</t>
  </si>
  <si>
    <t>IE00B3VVMM84</t>
  </si>
  <si>
    <t>5273952EVMM8</t>
  </si>
  <si>
    <t>Vanguard S&amp;P 500 UCITS ETF USD Dis</t>
  </si>
  <si>
    <t>IE00B3XXRP09</t>
  </si>
  <si>
    <t>5273952EXRP0</t>
  </si>
  <si>
    <t>Nordea 1 - Emerging Market Bond BI USD</t>
  </si>
  <si>
    <t>LU0772925789</t>
  </si>
  <si>
    <t>52NORD2EMBBI</t>
  </si>
  <si>
    <t>iShares J.P. Morgan $ EM Corp Bd UCITS ETF USD D</t>
  </si>
  <si>
    <t>IE00B6TLBW47</t>
  </si>
  <si>
    <t>5270732ELBW4</t>
  </si>
  <si>
    <t>LU0636630260</t>
  </si>
  <si>
    <t>5275504GM260</t>
  </si>
  <si>
    <t>52CRSU2EMCHC</t>
  </si>
  <si>
    <t>DWS Invest Euro High Yield Corporates FC</t>
  </si>
  <si>
    <t>LU0616840772</t>
  </si>
  <si>
    <t>5273974EURHY</t>
  </si>
  <si>
    <t>LU0815264279</t>
  </si>
  <si>
    <t>52MSIM2CA24X</t>
  </si>
  <si>
    <t>Santander Select Moderate A</t>
  </si>
  <si>
    <t>LU0781563928</t>
  </si>
  <si>
    <t>52SANT4FIOCD</t>
  </si>
  <si>
    <t>GB00B5TGB445</t>
  </si>
  <si>
    <t>5274566GB445</t>
  </si>
  <si>
    <t>52JUPI6GB445</t>
  </si>
  <si>
    <t>LU0794787092</t>
  </si>
  <si>
    <t>5274142ASHFM</t>
  </si>
  <si>
    <t>Frontier Markets</t>
  </si>
  <si>
    <t>Berenberg Euro Enhanced Liquidity AK I D</t>
  </si>
  <si>
    <t>DE000A1J3N83</t>
  </si>
  <si>
    <t>5275504J3N83</t>
  </si>
  <si>
    <t>Bond EUR</t>
  </si>
  <si>
    <t>GAM Star Continental European Equity Inst Acc EUR</t>
  </si>
  <si>
    <t>IE00B3CTFW21</t>
  </si>
  <si>
    <t>52GAML4ECIEA</t>
  </si>
  <si>
    <t>Allianz German Equity W-EUR</t>
  </si>
  <si>
    <t>LU0840619489</t>
  </si>
  <si>
    <t>5270474ALLGR</t>
  </si>
  <si>
    <t>EL PUERTO DE LIVERPOOL, S.A.B. DE C.V.</t>
  </si>
  <si>
    <t>Candriam Bonds Emerging Debt Local Cur C EUR C</t>
  </si>
  <si>
    <t>LU0616945282</t>
  </si>
  <si>
    <t>48CAND4EMLCC</t>
  </si>
  <si>
    <t>Schroder ISF China Local Currency Bond C Acc USD</t>
  </si>
  <si>
    <t>LU0845699684</t>
  </si>
  <si>
    <t>5275152LU084</t>
  </si>
  <si>
    <t>Bond CNY</t>
  </si>
  <si>
    <t>Xtrackers MSCI EMU UCITS ETF 1D</t>
  </si>
  <si>
    <t>5273974E9477</t>
  </si>
  <si>
    <t>Allianz Euroland Equity Growth WT-EUR</t>
  </si>
  <si>
    <t>LU0635707705</t>
  </si>
  <si>
    <t>52CRSU2GLOAN</t>
  </si>
  <si>
    <t>527497215850</t>
  </si>
  <si>
    <t>5272022F1437</t>
  </si>
  <si>
    <t>LU0886779783</t>
  </si>
  <si>
    <t>5270252ABEEM</t>
  </si>
  <si>
    <t>Vanguard FTSE Developed Europe UCITS ETF EUR D</t>
  </si>
  <si>
    <t>IE00B945VV12</t>
  </si>
  <si>
    <t>5273956E5VV1</t>
  </si>
  <si>
    <t>Vanguard FTSE Japan UCITS ETF USD Dist</t>
  </si>
  <si>
    <t>IE00B95PGT31</t>
  </si>
  <si>
    <t>5273952EPGT3</t>
  </si>
  <si>
    <t>Robeco Global Consumer Trends I USD</t>
  </si>
  <si>
    <t>LU0936248318</t>
  </si>
  <si>
    <t>5273882RGCTI</t>
  </si>
  <si>
    <t>IE00B99K4563</t>
  </si>
  <si>
    <t>52NBER2EMDHC</t>
  </si>
  <si>
    <t>Janus Henderson China Opportunities I Acc USD</t>
  </si>
  <si>
    <t>GB00B4YXVT80</t>
  </si>
  <si>
    <t>5273112FXVT8</t>
  </si>
  <si>
    <t>LU0860715415</t>
  </si>
  <si>
    <t>52NORT2F1541</t>
  </si>
  <si>
    <t>JPM Global Bond Opportunities I Acc USD</t>
  </si>
  <si>
    <t>LU0867954777</t>
  </si>
  <si>
    <t>5270882JPGLB</t>
  </si>
  <si>
    <t>GBM Fondo de Crecimiento SA de CV FIRV BP</t>
  </si>
  <si>
    <t>MX52GB0W0043</t>
  </si>
  <si>
    <t>52GBMA9FEME</t>
  </si>
  <si>
    <t>LU0849905665</t>
  </si>
  <si>
    <t>52NORT2F0566</t>
  </si>
  <si>
    <t>LU0880945901</t>
  </si>
  <si>
    <t>5274142F4590</t>
  </si>
  <si>
    <t>Robeco Asian Stars Equities IL USD</t>
  </si>
  <si>
    <t>LU0963031652</t>
  </si>
  <si>
    <t>5273882RBAST</t>
  </si>
  <si>
    <t>5274972DI16R</t>
  </si>
  <si>
    <t>GAM Star Credit Opportunities (USD) Inst Acc USD</t>
  </si>
  <si>
    <t>IE00B5769310</t>
  </si>
  <si>
    <t>52GAML2USCOF</t>
  </si>
  <si>
    <t>LU0912262945</t>
  </si>
  <si>
    <t>5270252F6294</t>
  </si>
  <si>
    <t>JPM Asia Growth I Acc USD</t>
  </si>
  <si>
    <t>LU0943624824</t>
  </si>
  <si>
    <t>5270882ALCIA</t>
  </si>
  <si>
    <t>GAM Star Japan Leaders Inst Acc USD</t>
  </si>
  <si>
    <t>IE00B3CTGR43</t>
  </si>
  <si>
    <t>5274532FTGR4</t>
  </si>
  <si>
    <t>LU0912263752</t>
  </si>
  <si>
    <t>52NORT2EMDBT</t>
  </si>
  <si>
    <t>JPM Emerging Markets Debt I Acc USD</t>
  </si>
  <si>
    <t>LU0973522674</t>
  </si>
  <si>
    <t>5270882F2267</t>
  </si>
  <si>
    <t>Robeco High Yield Bonds I USD</t>
  </si>
  <si>
    <t>LU0990544842</t>
  </si>
  <si>
    <t>5273882HIGHY</t>
  </si>
  <si>
    <t>GS FrntierMrk Db HC-I Cap USD</t>
  </si>
  <si>
    <t>LU0990547431</t>
  </si>
  <si>
    <t>52702222NNFMD</t>
  </si>
  <si>
    <t>AXA WF US Dynamic Hg Yld Bds I Cap USD</t>
  </si>
  <si>
    <t>LU0998992639</t>
  </si>
  <si>
    <t>5270432AX639</t>
  </si>
  <si>
    <t>LU1003376065</t>
  </si>
  <si>
    <t>52702527606A</t>
  </si>
  <si>
    <t>LU0946223368</t>
  </si>
  <si>
    <t>5274566EURG</t>
  </si>
  <si>
    <t>52JUPI6EURG</t>
  </si>
  <si>
    <t>Comgest Growth Europe Opps EUR I Acc</t>
  </si>
  <si>
    <t>IE00BHWQNN83</t>
  </si>
  <si>
    <t>52COMG4QNN83</t>
  </si>
  <si>
    <t>Vanguard Eurozone Stock Index USD Acc</t>
  </si>
  <si>
    <t>IE00B02JYG83</t>
  </si>
  <si>
    <t>5273952EUZSI</t>
  </si>
  <si>
    <t>Lord Abbett High Yield I USD Acc</t>
  </si>
  <si>
    <t>IE00BFNWYS31</t>
  </si>
  <si>
    <t>5274852WYS31</t>
  </si>
  <si>
    <t>Comgest Growth Europe Smaller Companies EUR I Acc</t>
  </si>
  <si>
    <t>IE00BHWQNP08</t>
  </si>
  <si>
    <t>52COMG4QNP08</t>
  </si>
  <si>
    <t>52GLOE2GEFFM</t>
  </si>
  <si>
    <t>52EDMG4SPAIN</t>
  </si>
  <si>
    <t>LU1076333167</t>
  </si>
  <si>
    <t>52NORT2F3316</t>
  </si>
  <si>
    <t>iShares Core MSCI EM IMI UCITS ETF USD Acc</t>
  </si>
  <si>
    <t>IE00BKM4GZ66</t>
  </si>
  <si>
    <t>5270732E4GZ6</t>
  </si>
  <si>
    <t>Grupo Mexico, S.A.B. de C.V.</t>
  </si>
  <si>
    <t>MXP370841019</t>
  </si>
  <si>
    <t>GS Central Europe EQ-I Cap EUR</t>
  </si>
  <si>
    <t>LU1086912554</t>
  </si>
  <si>
    <t>5270224CZCHE</t>
  </si>
  <si>
    <t>LU1102506067</t>
  </si>
  <si>
    <t>5273872F0606</t>
  </si>
  <si>
    <t>LU1010337324</t>
  </si>
  <si>
    <t>48CAND4EURHY</t>
  </si>
  <si>
    <t>XS0931063779</t>
  </si>
  <si>
    <t>MSIF US High Yield Middle Market Bond Fd Z USD Acc</t>
  </si>
  <si>
    <t>LU1134228409</t>
  </si>
  <si>
    <t>52MSIM2MSUHY</t>
  </si>
  <si>
    <t>LU0675296932</t>
  </si>
  <si>
    <t>5274104AVEUR</t>
  </si>
  <si>
    <t>5270472ALLEM</t>
  </si>
  <si>
    <t>LU1130125799</t>
  </si>
  <si>
    <t>5270252F5799</t>
  </si>
  <si>
    <t>GAM Multistock - Emerging Markets Eq-USD C</t>
  </si>
  <si>
    <t>LU1112790479</t>
  </si>
  <si>
    <t>5270182JBEME</t>
  </si>
  <si>
    <t>iShares Edge MSCI Eu Val Factor UCITS ETF EUR Acc</t>
  </si>
  <si>
    <t>IE00BQN1K901</t>
  </si>
  <si>
    <t>5270734EUVAF</t>
  </si>
  <si>
    <t>Pictet-Chinese Local Currency Debt-I USD</t>
  </si>
  <si>
    <t>IE00BW4NVR20</t>
  </si>
  <si>
    <t>52WELI2NVR20</t>
  </si>
  <si>
    <t>5272092F5713</t>
  </si>
  <si>
    <t>52MDOM230822</t>
  </si>
  <si>
    <t>Ninety One GSF All China Equity I Acc USD</t>
  </si>
  <si>
    <t>LU1235249262</t>
  </si>
  <si>
    <t>5274352CHINA</t>
  </si>
  <si>
    <t>LU1079841513</t>
  </si>
  <si>
    <t>5274162E4151</t>
  </si>
  <si>
    <t>Eastspring Investments-Japan Dynamic CJ</t>
  </si>
  <si>
    <t>IE00B3SHFF36</t>
  </si>
  <si>
    <t>5273862HFF36</t>
  </si>
  <si>
    <t>IE00BYPC7R45</t>
  </si>
  <si>
    <t>52UTII2C7R45</t>
  </si>
  <si>
    <t>IE00BYYTL417</t>
  </si>
  <si>
    <t>52TOKI5JAPEF</t>
  </si>
  <si>
    <t>Invesco Euro Equity S EUR Acc</t>
  </si>
  <si>
    <t>5274084EUROP</t>
  </si>
  <si>
    <t>LU1268048490</t>
  </si>
  <si>
    <t>5275104LU126</t>
  </si>
  <si>
    <t>LU1256229680</t>
  </si>
  <si>
    <t>5270492F2968</t>
  </si>
  <si>
    <t>GB00BZ2YND85</t>
  </si>
  <si>
    <t>5274566FYND8</t>
  </si>
  <si>
    <t>5274742MONLA</t>
  </si>
  <si>
    <t>5274692JHR67</t>
  </si>
  <si>
    <t>5274692JHW11</t>
  </si>
  <si>
    <t>iShares S&amp;P 500 Financials Sector UCITS ETF USD A</t>
  </si>
  <si>
    <t>IE00B4JNQZ49</t>
  </si>
  <si>
    <t>5270732ENQZ4</t>
  </si>
  <si>
    <t>LARGO INC.</t>
  </si>
  <si>
    <t>CA5170971017</t>
  </si>
  <si>
    <t>Vontobel Fund EM Corporate Bond I USD Acc</t>
  </si>
  <si>
    <t>iShares Fallen Angels HY Corp Bd UCITS ETF USD D</t>
  </si>
  <si>
    <t>IE00BYM31M36</t>
  </si>
  <si>
    <t>5270732E31M3</t>
  </si>
  <si>
    <t>Fidelity Funds - European Dynamic Gth I-ACC-EUR</t>
  </si>
  <si>
    <t>Lazard Convertible Global PC USD</t>
  </si>
  <si>
    <t>MSIF Asia Opportunity Fund Z USD Acc</t>
  </si>
  <si>
    <t>LU1378878604</t>
  </si>
  <si>
    <t>5275232F8604</t>
  </si>
  <si>
    <t>LU1387591560</t>
  </si>
  <si>
    <t>5275234F1560</t>
  </si>
  <si>
    <t>LU1390246210</t>
  </si>
  <si>
    <t>52CRSU4EURSC</t>
  </si>
  <si>
    <t>Luz del Sur S.A.A.</t>
  </si>
  <si>
    <t>Candriam Bonds Euro High Yield S EUR C</t>
  </si>
  <si>
    <t>LU1432307756</t>
  </si>
  <si>
    <t>48CAND4EHY2</t>
  </si>
  <si>
    <t>LU1432415641</t>
  </si>
  <si>
    <t>5273974EUHY2</t>
  </si>
  <si>
    <t>Candriam Equities L Emerging Markets V2 EUR Cap</t>
  </si>
  <si>
    <t>LU1397645281</t>
  </si>
  <si>
    <t>48CAND4EMVCE</t>
  </si>
  <si>
    <t>Bellevue F (Lux) Bellevue Healthcare Strat I USD</t>
  </si>
  <si>
    <t>LU1477742818</t>
  </si>
  <si>
    <t>52BELL2F4281</t>
  </si>
  <si>
    <t>Candriam Sustainable Equity Emerging Mkt I EUR C</t>
  </si>
  <si>
    <t>LU1434524259</t>
  </si>
  <si>
    <t>5275064CSEEM</t>
  </si>
  <si>
    <t>FTGF ClearBridgeInfra Val Pr USD Acc</t>
  </si>
  <si>
    <t>IE00BD4GV785</t>
  </si>
  <si>
    <t>5270772FGV78</t>
  </si>
  <si>
    <t>Equity Theme - Infrastructure</t>
  </si>
  <si>
    <t>DPAM L Bonds Emerging Markets Sust F USD Cap</t>
  </si>
  <si>
    <t>Robeco Chinese A-share Equities I USD</t>
  </si>
  <si>
    <t>LU1529950328</t>
  </si>
  <si>
    <t>5273882F0328</t>
  </si>
  <si>
    <t>DWS Invest Brazilian Equities IC</t>
  </si>
  <si>
    <t>LU1573968200</t>
  </si>
  <si>
    <t>5270414DBRZE</t>
  </si>
  <si>
    <t>LU1668149443</t>
  </si>
  <si>
    <t>5270404F4944</t>
  </si>
  <si>
    <t>FTGF ClearBridgeInfra Val F USD Acc</t>
  </si>
  <si>
    <t>IE00BYZ6J585</t>
  </si>
  <si>
    <t>52707726J585</t>
  </si>
  <si>
    <t>Candriam Bonds Emerging Markets V2 USD C</t>
  </si>
  <si>
    <t>LU1410485624</t>
  </si>
  <si>
    <t>48CAND2EMBON</t>
  </si>
  <si>
    <t>AXA WF Digital Economy I Cap USD</t>
  </si>
  <si>
    <t>LU1694772994</t>
  </si>
  <si>
    <t>5270432F2994</t>
  </si>
  <si>
    <t>Schroder ISF China A C Acc USD</t>
  </si>
  <si>
    <t>52751520769L</t>
  </si>
  <si>
    <t>5275194BERSC</t>
  </si>
  <si>
    <t>5273662CORP1</t>
  </si>
  <si>
    <t>52MDOM2CORP1</t>
  </si>
  <si>
    <t>LU1683287707</t>
  </si>
  <si>
    <t>5275102CSGDE</t>
  </si>
  <si>
    <t>LU1564424452</t>
  </si>
  <si>
    <t>52EDMO224452</t>
  </si>
  <si>
    <t>Lazard Capital Fi SRI SC EUR</t>
  </si>
  <si>
    <t>LU1767066605</t>
  </si>
  <si>
    <t>5270492F6660</t>
  </si>
  <si>
    <t>LU1670626446</t>
  </si>
  <si>
    <t>5274374MGJAP</t>
  </si>
  <si>
    <t>M&amp;G (Lux) Japan Smaller Companies EUR A Acc</t>
  </si>
  <si>
    <t>LU1670715975</t>
  </si>
  <si>
    <t>5274374JAPSC</t>
  </si>
  <si>
    <t>M&amp;G (Lux) Japan Smaller Companies USD A Acc</t>
  </si>
  <si>
    <t>LU1670715629</t>
  </si>
  <si>
    <t>5274372JAPSC</t>
  </si>
  <si>
    <t>DWS Invest Latin American Equities FC50</t>
  </si>
  <si>
    <t>LU1796233820</t>
  </si>
  <si>
    <t>5270414DFC5I</t>
  </si>
  <si>
    <t>Invesco Continental Eupn Small Cap Eq S EUR Acc</t>
  </si>
  <si>
    <t>LU1775962480</t>
  </si>
  <si>
    <t>5274134CESEA</t>
  </si>
  <si>
    <t>iShares J.P. Morgan $ EM Corp Bd UCITS ETF USD A</t>
  </si>
  <si>
    <t>IE00BFM6TD65</t>
  </si>
  <si>
    <t>5270732E6TD5</t>
  </si>
  <si>
    <t>iShares China CNY Bond UCITS ETF USD (Dist)</t>
  </si>
  <si>
    <t>IE00BYPC1H27</t>
  </si>
  <si>
    <t>5270734IE00B</t>
  </si>
  <si>
    <t>IE00BFZPF322</t>
  </si>
  <si>
    <t>5276632EPF32</t>
  </si>
  <si>
    <t>M&amp;G (Lux) Emerging Markets Bd USD Cl Acc</t>
  </si>
  <si>
    <t>LU1797810857</t>
  </si>
  <si>
    <t>5274372L0857</t>
  </si>
  <si>
    <t>M&amp;G (Lux) Global Floating Rate HY USD CI Acc</t>
  </si>
  <si>
    <t>LU1866903385</t>
  </si>
  <si>
    <t>5274372L3385</t>
  </si>
  <si>
    <t>DWS Invest CROCI Euro IC</t>
  </si>
  <si>
    <t>LU1769937829</t>
  </si>
  <si>
    <t>5270414CROCI</t>
  </si>
  <si>
    <t>5273974F3782</t>
  </si>
  <si>
    <t>5275332JJ945</t>
  </si>
  <si>
    <t>Invesco Global Consumer Trends S USD Acc</t>
  </si>
  <si>
    <t>LU1887442066</t>
  </si>
  <si>
    <t>5274082CONST</t>
  </si>
  <si>
    <t>iShares MSCI Brazil UCITS ETF (DE)</t>
  </si>
  <si>
    <t>DE000A0Q4R85</t>
  </si>
  <si>
    <t>5271282EQ4R8</t>
  </si>
  <si>
    <t>LU1866781336</t>
  </si>
  <si>
    <t>5274104AVEAC</t>
  </si>
  <si>
    <t>CT (Lux) European Smaller Companies 2E EUR</t>
  </si>
  <si>
    <t>LU1865158890</t>
  </si>
  <si>
    <t>5270854TSMEQ</t>
  </si>
  <si>
    <t>LU1548499711</t>
  </si>
  <si>
    <t>5270474GAIWT</t>
  </si>
  <si>
    <t>52NBER2FGRM4</t>
  </si>
  <si>
    <t>UBS (Lux) Eq Fd - China Opport (USD) I-A3-acc</t>
  </si>
  <si>
    <t>PIMCO GIS Asia High Yld Bd Inst USD Acc</t>
  </si>
  <si>
    <t>5273982F6385</t>
  </si>
  <si>
    <t>Amundi Funds Global Subordinated Bond - I2 EUR C</t>
  </si>
  <si>
    <t>LU1883334515</t>
  </si>
  <si>
    <t>5273984AGSBI</t>
  </si>
  <si>
    <t>LU2014311232</t>
  </si>
  <si>
    <t>5274082LU201</t>
  </si>
  <si>
    <t>UI Aktia EM Frontier Bond+ I-USD</t>
  </si>
  <si>
    <t>LU1950511193</t>
  </si>
  <si>
    <t>5275502U1193</t>
  </si>
  <si>
    <t>52NORD2EHBPU</t>
  </si>
  <si>
    <t>JPM China A-Share Opportunities I Acc USD</t>
  </si>
  <si>
    <t>LU2055182070</t>
  </si>
  <si>
    <t>5270882LU205</t>
  </si>
  <si>
    <t>UBS (Lux) Equity SICAV All China (USD) I-A3-acc</t>
  </si>
  <si>
    <t>LU2061828062</t>
  </si>
  <si>
    <t>5270082F8062</t>
  </si>
  <si>
    <t>DWS Invest Global Agribusiness IC</t>
  </si>
  <si>
    <t>LU2058011201</t>
  </si>
  <si>
    <t>5270414F1120</t>
  </si>
  <si>
    <t>Vanguard Emerging Markets Bond Investor USD Acc</t>
  </si>
  <si>
    <t>Vanguard Emerging Markets Bond Inst Plus USD Acc</t>
  </si>
  <si>
    <t>5274564LA16C</t>
  </si>
  <si>
    <t>FALABELLA S.A.</t>
  </si>
  <si>
    <t>Candriam Equities L Biotechnology V2 USD C</t>
  </si>
  <si>
    <t>LU2026682919</t>
  </si>
  <si>
    <t>52CAND2CACEL</t>
  </si>
  <si>
    <t>Equity Sector Biotechnology</t>
  </si>
  <si>
    <t>Candriam Equities L Europe Innovation V2 EUR Cap</t>
  </si>
  <si>
    <t>LU2026683131</t>
  </si>
  <si>
    <t>5275064CAELE</t>
  </si>
  <si>
    <t>USP82290AR17</t>
  </si>
  <si>
    <t>LU2134542260</t>
  </si>
  <si>
    <t>5274292E2260</t>
  </si>
  <si>
    <t>52751942546L</t>
  </si>
  <si>
    <t>Candriam Sustainable Equity Emerging Mkt I USD C</t>
  </si>
  <si>
    <t>LU1797946594</t>
  </si>
  <si>
    <t>52CAND246594</t>
  </si>
  <si>
    <t>iShares China CNY Bond UCITS ETF USD (Acc)</t>
  </si>
  <si>
    <t>IE00BKPSFD61</t>
  </si>
  <si>
    <t>5270732ESFD6</t>
  </si>
  <si>
    <t>52751946750L</t>
  </si>
  <si>
    <t>Barings EM Sovereign Debt B USD Acc</t>
  </si>
  <si>
    <t>LU1805531933</t>
  </si>
  <si>
    <t>52751023193L</t>
  </si>
  <si>
    <t>5270472AGIF2</t>
  </si>
  <si>
    <t>5274852V3A43</t>
  </si>
  <si>
    <t>GB00BKPQVT86</t>
  </si>
  <si>
    <t>5276846FQVT8</t>
  </si>
  <si>
    <t>Volcan Compania Minera S.A.A.</t>
  </si>
  <si>
    <t>FRESNILLO PLC</t>
  </si>
  <si>
    <t>US358070AB61</t>
  </si>
  <si>
    <t>USG371E72B25</t>
  </si>
  <si>
    <t>BBVA Mexico, S.A., Institucion de Banca Multiple, Grupo Financiero BBVA Mexico</t>
  </si>
  <si>
    <t>Minera Mexico, S.A. de C.V.</t>
  </si>
  <si>
    <t>USP6777MAB83</t>
  </si>
  <si>
    <t>Inversiones CMPC S.A.</t>
  </si>
  <si>
    <t>USP58072AL66</t>
  </si>
  <si>
    <t>VALE OVERSEAS LIMITED</t>
  </si>
  <si>
    <t>US91911TAK97</t>
  </si>
  <si>
    <t>CONSORCIO TRANSMANTARO S.A.</t>
  </si>
  <si>
    <t>USP3083SAD73</t>
  </si>
  <si>
    <t>USP3083SAF22</t>
  </si>
  <si>
    <t>SCOTIA SOCIEDAD TITULIZADORA S.A.</t>
  </si>
  <si>
    <t>PEP80200F276</t>
  </si>
  <si>
    <t>Red de Energia del Peru S.A.</t>
  </si>
  <si>
    <t>PEP70310M131</t>
  </si>
  <si>
    <t>Soberano</t>
  </si>
  <si>
    <t>RF_SOV</t>
  </si>
  <si>
    <t>Grupo Energia Bogota S.A. ESP</t>
  </si>
  <si>
    <t>USP4R53VAB95</t>
  </si>
  <si>
    <t>Republica del Peru</t>
  </si>
  <si>
    <t>PEP01000C1S8</t>
  </si>
  <si>
    <t>PEP01000C4Q6</t>
  </si>
  <si>
    <t>PEP01000C4T0</t>
  </si>
  <si>
    <t>PEP01000C4U8</t>
  </si>
  <si>
    <t>PEP01000C4V6</t>
  </si>
  <si>
    <t>PEP01000CV85</t>
  </si>
  <si>
    <t>US715638AP79</t>
  </si>
  <si>
    <t>US715638AU64</t>
  </si>
  <si>
    <t>US715638BM30</t>
  </si>
  <si>
    <t>US715638BU55</t>
  </si>
  <si>
    <t>US715638DA73</t>
  </si>
  <si>
    <t>US715638DC30</t>
  </si>
  <si>
    <t>US715638DP43</t>
  </si>
  <si>
    <t>US715638DQ26</t>
  </si>
  <si>
    <t>US715638DR09</t>
  </si>
  <si>
    <t>US715638DT64</t>
  </si>
  <si>
    <t>US715638DU38</t>
  </si>
  <si>
    <t>US715638DW93</t>
  </si>
  <si>
    <t>USP87324BE10</t>
  </si>
  <si>
    <t>Commonwealth of Australia</t>
  </si>
  <si>
    <t>AU0000075681</t>
  </si>
  <si>
    <t>AU0000217101</t>
  </si>
  <si>
    <t>AU0000300535</t>
  </si>
  <si>
    <t>Estados Unidos Mexicanos</t>
  </si>
  <si>
    <t>MX0MGO0000B2</t>
  </si>
  <si>
    <t>MX0MGO0000D8</t>
  </si>
  <si>
    <t>MX0MGO0000H9</t>
  </si>
  <si>
    <t>MX0MGO0000J5</t>
  </si>
  <si>
    <t>MX0MGO0000P2</t>
  </si>
  <si>
    <t>MX0MGO0000U2</t>
  </si>
  <si>
    <t>US91086QAG38</t>
  </si>
  <si>
    <t>US91086QAS75</t>
  </si>
  <si>
    <t>US91086QAV05</t>
  </si>
  <si>
    <t>US91086QAZ19</t>
  </si>
  <si>
    <t>US91086QBB32</t>
  </si>
  <si>
    <t>US91086QBE70</t>
  </si>
  <si>
    <t>US91086QBF46</t>
  </si>
  <si>
    <t>US91087BAB62</t>
  </si>
  <si>
    <t>US91087BAD29</t>
  </si>
  <si>
    <t>US91087BAE02</t>
  </si>
  <si>
    <t>US91087BAF76</t>
  </si>
  <si>
    <t>US91087BAG59</t>
  </si>
  <si>
    <t>US91087BAH33</t>
  </si>
  <si>
    <t>US91087BAK61</t>
  </si>
  <si>
    <t>US91087BAL45</t>
  </si>
  <si>
    <t>US91087BAN01</t>
  </si>
  <si>
    <t>US91087BAS97</t>
  </si>
  <si>
    <t>US91087BAX82</t>
  </si>
  <si>
    <t>United Kingdom of Great Britain and Northern Ireland</t>
  </si>
  <si>
    <t>GB00BMBL1D50</t>
  </si>
  <si>
    <t>GB00BPCJD997</t>
  </si>
  <si>
    <t>US912810RH32</t>
  </si>
  <si>
    <t>US912810RK60</t>
  </si>
  <si>
    <t>US912810TD00</t>
  </si>
  <si>
    <t>US912810TE82</t>
  </si>
  <si>
    <t>US912810TF57</t>
  </si>
  <si>
    <t>US912810TJ79</t>
  </si>
  <si>
    <t>US912810TL26</t>
  </si>
  <si>
    <t>US912810TN81</t>
  </si>
  <si>
    <t>US912810TQ13</t>
  </si>
  <si>
    <t>US912810TR95</t>
  </si>
  <si>
    <t>US912810TS78</t>
  </si>
  <si>
    <t>US9128283W81</t>
  </si>
  <si>
    <t>US9128284V99</t>
  </si>
  <si>
    <t>US912828ZQ64</t>
  </si>
  <si>
    <t>US91282CGM73</t>
  </si>
  <si>
    <t>US91282CHT18</t>
  </si>
  <si>
    <t>Republica Federativa do Brasil</t>
  </si>
  <si>
    <t>US105756BB58</t>
  </si>
  <si>
    <t>US105756BK57</t>
  </si>
  <si>
    <t>US105756BN96</t>
  </si>
  <si>
    <t>US105756BR01</t>
  </si>
  <si>
    <t>US105756BW95</t>
  </si>
  <si>
    <t>US105756BY51</t>
  </si>
  <si>
    <t>US105756CA66</t>
  </si>
  <si>
    <t>US105756CC23</t>
  </si>
  <si>
    <t>JP1051541NA0</t>
  </si>
  <si>
    <t>JP1051591P70</t>
  </si>
  <si>
    <t>JP1103681NA2</t>
  </si>
  <si>
    <t>JP1400151N57</t>
  </si>
  <si>
    <t>CA135087N266</t>
  </si>
  <si>
    <t>CA135087N837</t>
  </si>
  <si>
    <t>Republica de Colombia</t>
  </si>
  <si>
    <t>COL17CT02625</t>
  </si>
  <si>
    <t>COL17CT02914</t>
  </si>
  <si>
    <t>COL17CT03615</t>
  </si>
  <si>
    <t>COL17CT03672</t>
  </si>
  <si>
    <t>COL17CT03722</t>
  </si>
  <si>
    <t>COL17CT03771</t>
  </si>
  <si>
    <t>US195325AL92</t>
  </si>
  <si>
    <t>US195325AQ89</t>
  </si>
  <si>
    <t>US195325BM66</t>
  </si>
  <si>
    <t>US195325BR53</t>
  </si>
  <si>
    <t>US195325DL65</t>
  </si>
  <si>
    <t>US195325DP79</t>
  </si>
  <si>
    <t>US195325DQ52</t>
  </si>
  <si>
    <t>US195325DR36</t>
  </si>
  <si>
    <t>US195325DS19</t>
  </si>
  <si>
    <t>US195325DT91</t>
  </si>
  <si>
    <t>US195325DX04</t>
  </si>
  <si>
    <t>US195325DZ51</t>
  </si>
  <si>
    <t>US195325EF88</t>
  </si>
  <si>
    <t>US195325EG61</t>
  </si>
  <si>
    <t>XS0306322065</t>
  </si>
  <si>
    <t>CL0001974774</t>
  </si>
  <si>
    <t>CL0002798016</t>
  </si>
  <si>
    <t>US168863BP27</t>
  </si>
  <si>
    <t>US168863CE60</t>
  </si>
  <si>
    <t>US168863EA21</t>
  </si>
  <si>
    <t>XS0820857422</t>
  </si>
  <si>
    <t>XS0820857778</t>
  </si>
  <si>
    <t>XS0820858669</t>
  </si>
  <si>
    <t>XS0831740138</t>
  </si>
  <si>
    <t>AMBEV S.A.</t>
  </si>
  <si>
    <t>US02319V1035</t>
  </si>
  <si>
    <t>BANCO MERCANTIL DEL NORTE S.A.</t>
  </si>
  <si>
    <t>KY</t>
  </si>
  <si>
    <t>GRUPO AVAL LIMITED</t>
  </si>
  <si>
    <t>PETROBRAS GLOBAL FINANCE B.V.</t>
  </si>
  <si>
    <t>NL</t>
  </si>
  <si>
    <t>US71647NBK46</t>
  </si>
  <si>
    <t>InRetail Peru Corp.</t>
  </si>
  <si>
    <t>Fondo MIVIVIENDA S.A.</t>
  </si>
  <si>
    <t>PATRIMONIO EN FIDEICOMISO D.S 093-2002-EF - INRETAIL CONSUMER</t>
  </si>
  <si>
    <t>ENERGIA EOLICA S.A.</t>
  </si>
  <si>
    <t>Nexa Resources S.A.</t>
  </si>
  <si>
    <t>Suzano Austria GmbH</t>
  </si>
  <si>
    <t>US86964WAH51</t>
  </si>
  <si>
    <t>AT</t>
  </si>
  <si>
    <t>US86964WAJ18</t>
  </si>
  <si>
    <t>US86964WAK80</t>
  </si>
  <si>
    <t>USA8372TAC20</t>
  </si>
  <si>
    <t>Rutas de Lima S.A.C.</t>
  </si>
  <si>
    <t>XS1084504874</t>
  </si>
  <si>
    <t>Braskem Netherlands Finance B.V.</t>
  </si>
  <si>
    <t>USN15516AH53</t>
  </si>
  <si>
    <t>Empresa de Creditos Santander Consumo Peru S.A.</t>
  </si>
  <si>
    <t>Weight</t>
  </si>
  <si>
    <t>Interseguro</t>
  </si>
  <si>
    <t>Pacífico Peruano Suiza</t>
  </si>
  <si>
    <t>21015421101A</t>
  </si>
  <si>
    <t>Casa Andina (Scotia Sociedad Titulizadora)</t>
  </si>
  <si>
    <t>Inversiones Nacionales de Turismo S.A.</t>
  </si>
  <si>
    <t>Orazen</t>
  </si>
  <si>
    <t>Financiera Oh! S.A.</t>
  </si>
  <si>
    <t>Banco Interamericano de Finanzas</t>
  </si>
  <si>
    <t>Crediscotia</t>
  </si>
  <si>
    <t>Falabella Perú</t>
  </si>
  <si>
    <t>COFIDE</t>
  </si>
  <si>
    <t>2100862GAA71</t>
  </si>
  <si>
    <t>Colegios Peruanos - Internacional de Titulos Soc. Titulizadora</t>
  </si>
  <si>
    <t xml:space="preserve">Telefónica del Perú </t>
  </si>
  <si>
    <t>22230411611A</t>
  </si>
  <si>
    <t>Inkia Energy Limited</t>
  </si>
  <si>
    <t>Empresas Públicas Medellin</t>
  </si>
  <si>
    <t>Ferreyros S.A.A.</t>
  </si>
  <si>
    <t>Nexa Perú (Milpo)</t>
  </si>
  <si>
    <t>Sociedad Minera Cerro Verde S.A.A.</t>
  </si>
  <si>
    <t>CO2/Debt(Intensidad)</t>
  </si>
  <si>
    <t>%DebtPub</t>
  </si>
  <si>
    <t>100</t>
  </si>
  <si>
    <t>AT. EN FID. D.LEG- N 861,NO INS. EN LA SMV, DIRIGIDO A INVERS. INSTIT. - INRETAIL SHOPPING MALLS</t>
  </si>
  <si>
    <t>Inv MM$</t>
  </si>
  <si>
    <t>F0</t>
  </si>
  <si>
    <t>F1</t>
  </si>
  <si>
    <t>F2</t>
  </si>
  <si>
    <t>F3</t>
  </si>
  <si>
    <t>M (MM$)</t>
  </si>
  <si>
    <t>Huella</t>
  </si>
  <si>
    <t>Intensidad</t>
  </si>
  <si>
    <t>SBS</t>
  </si>
  <si>
    <t>5376614AIP5B</t>
  </si>
  <si>
    <t>5374914AIP4B</t>
  </si>
  <si>
    <t>5374462SPIF3</t>
  </si>
  <si>
    <t>5374642EQTI4</t>
  </si>
  <si>
    <t>5375254EQTI5</t>
  </si>
  <si>
    <t>5375454IEF5S</t>
  </si>
  <si>
    <t>5375052PGD20</t>
  </si>
  <si>
    <t>5375002NHIP3</t>
  </si>
  <si>
    <t>5374702OSF6F</t>
  </si>
  <si>
    <t>5374802BCDSS</t>
  </si>
  <si>
    <t>5374152CIP6F</t>
  </si>
  <si>
    <t>5374672SPOS8</t>
  </si>
  <si>
    <t>5374232CSOF3</t>
  </si>
  <si>
    <t>5374602CVCII</t>
  </si>
  <si>
    <t>5374224AEPF3</t>
  </si>
  <si>
    <t>5375072PDCO3</t>
  </si>
  <si>
    <t>5373914ICGVI</t>
  </si>
  <si>
    <t>53CIP62FEEDE</t>
  </si>
  <si>
    <t>53GSOC2GSOCS</t>
  </si>
  <si>
    <t>5374442FREO3</t>
  </si>
  <si>
    <t>5374592NBDF3</t>
  </si>
  <si>
    <t>5370964ALT08</t>
  </si>
  <si>
    <t>5370964ALT10</t>
  </si>
  <si>
    <t>5371042HIXCB</t>
  </si>
  <si>
    <t>5371254HIPVI</t>
  </si>
  <si>
    <t>5373572HGPEF</t>
  </si>
  <si>
    <t>5373652HIP7C</t>
  </si>
  <si>
    <t>5374682HLGII</t>
  </si>
  <si>
    <t>53AAAA1AAAAA</t>
  </si>
  <si>
    <t>5375422SCPVO</t>
  </si>
  <si>
    <t>5375272BSGLP</t>
  </si>
  <si>
    <t>5375172CDRXI</t>
  </si>
  <si>
    <t>5374212PGD16</t>
  </si>
  <si>
    <t>5374664CCM7F</t>
  </si>
  <si>
    <t>5375292IPC12</t>
  </si>
  <si>
    <t>5374902IPCXI</t>
  </si>
  <si>
    <t>5374752PGD19</t>
  </si>
  <si>
    <t>5371082CSABF</t>
  </si>
  <si>
    <t>5371592CPSMF</t>
  </si>
  <si>
    <t>5372282ACTG4</t>
  </si>
  <si>
    <t>5372462PGD12</t>
  </si>
  <si>
    <t>5373704BPEVD</t>
  </si>
  <si>
    <t>5373704BPE6C</t>
  </si>
  <si>
    <t>5374954ABF7A</t>
  </si>
  <si>
    <t>5374964IK9SC</t>
  </si>
  <si>
    <t>5372784P6FPC</t>
  </si>
  <si>
    <t>5376622KVCXC</t>
  </si>
  <si>
    <t>5375402GS5SC</t>
  </si>
  <si>
    <t>5375224EQT9S</t>
  </si>
  <si>
    <t>5372784P6SCS</t>
  </si>
  <si>
    <t>5375042TB14A</t>
  </si>
  <si>
    <t>5374312VCIIF</t>
  </si>
  <si>
    <t>5370904PGD16</t>
  </si>
  <si>
    <t>5374712PECPV</t>
  </si>
  <si>
    <t>5374682HALII</t>
  </si>
  <si>
    <t>5374932OHCPV</t>
  </si>
  <si>
    <t>5374832WPGGF</t>
  </si>
  <si>
    <t>5375032FPVIA</t>
  </si>
  <si>
    <t>5374902TB14A</t>
  </si>
  <si>
    <t>5375212CRSFV</t>
  </si>
  <si>
    <t>5375132DSFFX</t>
  </si>
  <si>
    <t>5370562DSVII</t>
  </si>
  <si>
    <t>5370904PGS08</t>
  </si>
  <si>
    <t>5374582PGSF6</t>
  </si>
  <si>
    <t>5370992LCP7O</t>
  </si>
  <si>
    <t>5374052ASF7G</t>
  </si>
  <si>
    <t>5375182CEVFV</t>
  </si>
  <si>
    <t>5374524TSEV8</t>
  </si>
  <si>
    <t>5371912TCRE1</t>
  </si>
  <si>
    <t>5373922TCRE2</t>
  </si>
  <si>
    <t>5374732SPOR7</t>
  </si>
  <si>
    <t>5374322SOIKP</t>
  </si>
  <si>
    <t>5374322SOMAR</t>
  </si>
  <si>
    <t>5374382MRES2</t>
  </si>
  <si>
    <t>5371372PRE17</t>
  </si>
  <si>
    <t>5111041FIDAF</t>
  </si>
  <si>
    <t>5111132INBRO</t>
  </si>
  <si>
    <t>5370552AARCF</t>
  </si>
  <si>
    <t>5111092FMEZZ</t>
  </si>
  <si>
    <t>5111322LATAM</t>
  </si>
  <si>
    <t>5111032LATAM</t>
  </si>
  <si>
    <t>5111092TRANC</t>
  </si>
  <si>
    <t>5111032TRANC</t>
  </si>
  <si>
    <t>5111071DESC1</t>
  </si>
  <si>
    <t>5111071DESC2</t>
  </si>
  <si>
    <t>5111072DCVY1</t>
  </si>
  <si>
    <t>5111152FICP1</t>
  </si>
  <si>
    <t>5111022FINM1</t>
  </si>
  <si>
    <t>5111042FIMRE</t>
  </si>
  <si>
    <t>5111102FIBRC</t>
  </si>
  <si>
    <t>5111151FCIN1</t>
  </si>
  <si>
    <t>5270602F1457</t>
  </si>
  <si>
    <t>5270164F3629</t>
  </si>
  <si>
    <t>5270164F5125</t>
  </si>
  <si>
    <t>5270382F9940</t>
  </si>
  <si>
    <t>5270384EUBON</t>
  </si>
  <si>
    <t>5270384F5073</t>
  </si>
  <si>
    <t>5270854FK5G4</t>
  </si>
  <si>
    <t>52INVE2GLHIC</t>
  </si>
  <si>
    <t>5272184GLBHB</t>
  </si>
  <si>
    <t>5272182GSEHB</t>
  </si>
  <si>
    <t>5270384GBOND</t>
  </si>
  <si>
    <t>5270382STRIN</t>
  </si>
  <si>
    <t>52INVE2FLOAT</t>
  </si>
  <si>
    <t>0840016JD997</t>
  </si>
  <si>
    <t>0840016L1D50</t>
  </si>
  <si>
    <t>084009B17101</t>
  </si>
  <si>
    <t>084009B75681</t>
  </si>
  <si>
    <t>084009B83768</t>
  </si>
  <si>
    <t>08401377N837</t>
  </si>
  <si>
    <t>08401377N266</t>
  </si>
  <si>
    <t>085905591P70</t>
  </si>
  <si>
    <t>085905551N57</t>
  </si>
  <si>
    <t>085905541NA0</t>
  </si>
  <si>
    <t>085905581NA2</t>
  </si>
  <si>
    <t>08400020TN81</t>
  </si>
  <si>
    <t>08400020TQ13</t>
  </si>
  <si>
    <t>0840002CHT18</t>
  </si>
  <si>
    <t>08400020TR95</t>
  </si>
  <si>
    <t>08400020TD00</t>
  </si>
  <si>
    <t>08400020TS78</t>
  </si>
  <si>
    <t>08400020TF57</t>
  </si>
  <si>
    <t>0840002CEP23</t>
  </si>
  <si>
    <t>08400020TL26</t>
  </si>
  <si>
    <t>08400020TJ79</t>
  </si>
  <si>
    <t>08400028ZQ64</t>
  </si>
  <si>
    <t>08400020TE82</t>
  </si>
  <si>
    <t>08400020RH32</t>
  </si>
  <si>
    <t>08400020RJ97</t>
  </si>
  <si>
    <t>08400020RK60</t>
  </si>
  <si>
    <t>08400020RM27</t>
  </si>
  <si>
    <t>08400020RN00</t>
  </si>
  <si>
    <t>08400026AW97</t>
  </si>
  <si>
    <t>08400026BA68</t>
  </si>
  <si>
    <t>08400026BE80</t>
  </si>
  <si>
    <t>08400026BJ77</t>
  </si>
  <si>
    <t>08400026BT59</t>
  </si>
  <si>
    <t>08400026BU23</t>
  </si>
  <si>
    <t>08400026CA59</t>
  </si>
  <si>
    <t>08400026CG20</t>
  </si>
  <si>
    <t>08400026DR75</t>
  </si>
  <si>
    <t>08400026EG02</t>
  </si>
  <si>
    <t>08400028D564</t>
  </si>
  <si>
    <t>08400028G385</t>
  </si>
  <si>
    <t>08400028H292</t>
  </si>
  <si>
    <t>08400028J272</t>
  </si>
  <si>
    <t>08400028K742</t>
  </si>
  <si>
    <t>08400028MW79</t>
  </si>
  <si>
    <t>08400028RH57</t>
  </si>
  <si>
    <t>08400028WJ58</t>
  </si>
  <si>
    <t>08400028XB14</t>
  </si>
  <si>
    <t>08400028VA49</t>
  </si>
  <si>
    <t>084000284N73</t>
  </si>
  <si>
    <t>08400020SF66</t>
  </si>
  <si>
    <t>08400020RT79</t>
  </si>
  <si>
    <t>08400028P469</t>
  </si>
  <si>
    <t>08400028R366</t>
  </si>
  <si>
    <t>084000283W81</t>
  </si>
  <si>
    <t>08400020H789</t>
  </si>
  <si>
    <t>08400020RS96</t>
  </si>
  <si>
    <t>08400020RU43</t>
  </si>
  <si>
    <t>084000284V99</t>
  </si>
  <si>
    <t>5211082FRFLU</t>
  </si>
  <si>
    <t>5273662PASEL</t>
  </si>
  <si>
    <t>52MDOM2PASEL</t>
  </si>
  <si>
    <t>52MAIN209955</t>
  </si>
  <si>
    <t>5275262COMP2</t>
  </si>
  <si>
    <t>5276642FJ177</t>
  </si>
  <si>
    <t>5277012F9LZQ</t>
  </si>
  <si>
    <t>5270582DEUDA</t>
  </si>
  <si>
    <t>1259102NBK46</t>
  </si>
  <si>
    <t>59509428AP43</t>
  </si>
  <si>
    <t>1228462UAF30</t>
  </si>
  <si>
    <t>1228462UAE64</t>
  </si>
  <si>
    <t>1250242TAH68</t>
  </si>
  <si>
    <t>12502526AH53</t>
  </si>
  <si>
    <t>1250302CAA82</t>
  </si>
  <si>
    <t>1250302CAD22</t>
  </si>
  <si>
    <t>1250302TAA72</t>
  </si>
  <si>
    <t>1250842WAQ42</t>
  </si>
  <si>
    <t>12509428AB56</t>
  </si>
  <si>
    <t>12509428AC30</t>
  </si>
  <si>
    <t>59509428AN94</t>
  </si>
  <si>
    <t>59509428AE95</t>
  </si>
  <si>
    <t>12509428AE95</t>
  </si>
  <si>
    <t>12509428AK55</t>
  </si>
  <si>
    <t>12509428AL39</t>
  </si>
  <si>
    <t>1250942PAA95</t>
  </si>
  <si>
    <t>1250942USP43</t>
  </si>
  <si>
    <t>1250942USQ26</t>
  </si>
  <si>
    <t>12509921AA41</t>
  </si>
  <si>
    <t>12518120EAG5</t>
  </si>
  <si>
    <t>12521725SUNA</t>
  </si>
  <si>
    <t>12525628AB42</t>
  </si>
  <si>
    <t>12525628AC25</t>
  </si>
  <si>
    <t>12525628AD08</t>
  </si>
  <si>
    <t>1252802VAA82</t>
  </si>
  <si>
    <t>12529728AA10</t>
  </si>
  <si>
    <t>12535926AA73</t>
  </si>
  <si>
    <t>12537028AA04</t>
  </si>
  <si>
    <t>1253762AAF05</t>
  </si>
  <si>
    <t>1254212AAA53</t>
  </si>
  <si>
    <t>12582329AA30</t>
  </si>
  <si>
    <t>1258232LAA63</t>
  </si>
  <si>
    <t>1550162MAH51</t>
  </si>
  <si>
    <t>1550162MAJ18</t>
  </si>
  <si>
    <t>15502322DN01</t>
  </si>
  <si>
    <t>1550232WAA01</t>
  </si>
  <si>
    <t>1550232WAC66</t>
  </si>
  <si>
    <t>1551192MAA64</t>
  </si>
  <si>
    <t>15511928AD19</t>
  </si>
  <si>
    <t>1551112US059</t>
  </si>
  <si>
    <t>15511128LAA0</t>
  </si>
  <si>
    <t>15511128LAH50</t>
  </si>
  <si>
    <t>15511128LAG77</t>
  </si>
  <si>
    <t>15527829AJ55</t>
  </si>
  <si>
    <t>15527829AA47</t>
  </si>
  <si>
    <t>15527829AH99</t>
  </si>
  <si>
    <t>15528725AC15</t>
  </si>
  <si>
    <t>15528725AA58</t>
  </si>
  <si>
    <t>15528725AB32</t>
  </si>
  <si>
    <t>15529926AB25</t>
  </si>
  <si>
    <t>1553242ZAX44</t>
  </si>
  <si>
    <t>15532622AB63</t>
  </si>
  <si>
    <t>15532622AC47</t>
  </si>
  <si>
    <t>15537120AD31</t>
  </si>
  <si>
    <t>1253042VAB95</t>
  </si>
  <si>
    <t>15539325AD54</t>
  </si>
  <si>
    <t>1558212TAN92</t>
  </si>
  <si>
    <t>1703042VAA82</t>
  </si>
  <si>
    <t>1703042VAB65</t>
  </si>
  <si>
    <t>5755442JAA19</t>
  </si>
  <si>
    <t>5951322EPM29</t>
  </si>
  <si>
    <t>15532622AK62</t>
  </si>
  <si>
    <t>1553782SAG23</t>
  </si>
  <si>
    <t>1553782SAD91</t>
  </si>
  <si>
    <t>1250302CAE05</t>
  </si>
  <si>
    <t>15532622AM29</t>
  </si>
  <si>
    <t>1250242TAK97</t>
  </si>
  <si>
    <t>1250242TAM53</t>
  </si>
  <si>
    <t>1253042VAA13</t>
  </si>
  <si>
    <t>1250342JAE03</t>
  </si>
  <si>
    <t>1250342JAH34</t>
  </si>
  <si>
    <t>1250342JAK62</t>
  </si>
  <si>
    <t>1250342JAQ33</t>
  </si>
  <si>
    <t>12503724WAP0</t>
  </si>
  <si>
    <t>1250742LAA81</t>
  </si>
  <si>
    <t>12507420AA81</t>
  </si>
  <si>
    <t>12507420AG51</t>
  </si>
  <si>
    <t>12507420AR17</t>
  </si>
  <si>
    <t>1250822JAE58</t>
  </si>
  <si>
    <t>1251202HAL70</t>
  </si>
  <si>
    <t>12512927AS04</t>
  </si>
  <si>
    <t>1251812EAK67</t>
  </si>
  <si>
    <t>1251812EAL41</t>
  </si>
  <si>
    <t>1251812EAP54</t>
  </si>
  <si>
    <t>12521725SUNB</t>
  </si>
  <si>
    <t>1252172VAD73</t>
  </si>
  <si>
    <t>1252172VAF22</t>
  </si>
  <si>
    <t>1252172VAG05</t>
  </si>
  <si>
    <t>1258642MAB83</t>
  </si>
  <si>
    <t>12586329AB50</t>
  </si>
  <si>
    <t>12586329AC34</t>
  </si>
  <si>
    <t>12586329AA77</t>
  </si>
  <si>
    <t>12539028AA02</t>
  </si>
  <si>
    <t>1254402NBF61</t>
  </si>
  <si>
    <t>1255202KAA37</t>
  </si>
  <si>
    <t>15527829AB20</t>
  </si>
  <si>
    <t>15527829AK29</t>
  </si>
  <si>
    <t>1553242WAC49</t>
  </si>
  <si>
    <t>1553712BAB53</t>
  </si>
  <si>
    <t>1553782US150</t>
  </si>
  <si>
    <t>1553782SAC19</t>
  </si>
  <si>
    <t>59529429BR86</t>
  </si>
  <si>
    <t>59529429BQ04</t>
  </si>
  <si>
    <t>1250932US358</t>
  </si>
  <si>
    <t>125093272B25</t>
  </si>
  <si>
    <t>1250932FRE23</t>
  </si>
  <si>
    <t>1250242TAP84</t>
  </si>
  <si>
    <t>12535622AL66</t>
  </si>
  <si>
    <t>15532622AL46</t>
  </si>
  <si>
    <t>12SUZA2SUZ32</t>
  </si>
  <si>
    <t>12SUZA2SUZ30</t>
  </si>
  <si>
    <t>1258612WAJ18</t>
  </si>
  <si>
    <t>1258612TAC20</t>
  </si>
  <si>
    <t>1252172VAH87</t>
  </si>
  <si>
    <t>1557372LAA63</t>
  </si>
  <si>
    <t>1250242EAA38</t>
  </si>
  <si>
    <t>08400326BZ27</t>
  </si>
  <si>
    <t>08400326CA66</t>
  </si>
  <si>
    <t>0840032BRA26</t>
  </si>
  <si>
    <t>08400326BR01</t>
  </si>
  <si>
    <t>08400326BK57</t>
  </si>
  <si>
    <t>08400326BB58</t>
  </si>
  <si>
    <t>08400326CB40</t>
  </si>
  <si>
    <t>0840032US105</t>
  </si>
  <si>
    <t>0840032USB40</t>
  </si>
  <si>
    <t>0840032BRA47</t>
  </si>
  <si>
    <t>0840032BRA25</t>
  </si>
  <si>
    <t>0840032BRA23</t>
  </si>
  <si>
    <t>0840032BRA45</t>
  </si>
  <si>
    <t>08400623AV04</t>
  </si>
  <si>
    <t>08400623AW86</t>
  </si>
  <si>
    <t>08400623BN78</t>
  </si>
  <si>
    <t>08400623BP27</t>
  </si>
  <si>
    <t>08400623BW77</t>
  </si>
  <si>
    <t>08400623EA21</t>
  </si>
  <si>
    <t>08400623CE60</t>
  </si>
  <si>
    <t>08400425BM66</t>
  </si>
  <si>
    <t>08400425EF88</t>
  </si>
  <si>
    <t>08400425DS19</t>
  </si>
  <si>
    <t>08400425DP79</t>
  </si>
  <si>
    <t>08400425DR36</t>
  </si>
  <si>
    <t>08400425EG61</t>
  </si>
  <si>
    <t>08400425AL92</t>
  </si>
  <si>
    <t>084004225BK0</t>
  </si>
  <si>
    <t>08400425AQ89</t>
  </si>
  <si>
    <t>08400425AU91</t>
  </si>
  <si>
    <t>08400425BJ38</t>
  </si>
  <si>
    <t>08400425BL83</t>
  </si>
  <si>
    <t>08400425BN40</t>
  </si>
  <si>
    <t>08400425BQ70</t>
  </si>
  <si>
    <t>08400425BR53</t>
  </si>
  <si>
    <t>0840042NHK11</t>
  </si>
  <si>
    <t>08400425DL65</t>
  </si>
  <si>
    <t>08400425DQ52</t>
  </si>
  <si>
    <t>08400425DX04</t>
  </si>
  <si>
    <t>08400425DT91</t>
  </si>
  <si>
    <t>08400425CX13</t>
  </si>
  <si>
    <t>0840052BAS97</t>
  </si>
  <si>
    <t>0840052BAX82</t>
  </si>
  <si>
    <t>08400528AX90</t>
  </si>
  <si>
    <t>0840052BAF76</t>
  </si>
  <si>
    <t>0840052BAH33</t>
  </si>
  <si>
    <t>08400528AY44</t>
  </si>
  <si>
    <t>08400528BA89</t>
  </si>
  <si>
    <t>08400528BD97</t>
  </si>
  <si>
    <t>08400528BN00</t>
  </si>
  <si>
    <t>08400528BX15</t>
  </si>
  <si>
    <t>0840052BAC46</t>
  </si>
  <si>
    <t>0840052QAG38</t>
  </si>
  <si>
    <t>0840052QAJ76</t>
  </si>
  <si>
    <t>0840052QAN88</t>
  </si>
  <si>
    <t>0840052QAS75</t>
  </si>
  <si>
    <t>0840052QAU22</t>
  </si>
  <si>
    <t>0840052QAV05</t>
  </si>
  <si>
    <t>0840052QAW87</t>
  </si>
  <si>
    <t>0840052QAZ19</t>
  </si>
  <si>
    <t>0840052QBA58</t>
  </si>
  <si>
    <t>0840052QBB32</t>
  </si>
  <si>
    <t>0840052QBE70</t>
  </si>
  <si>
    <t>0840052QBF46</t>
  </si>
  <si>
    <t>0840052BAB62</t>
  </si>
  <si>
    <t>0840052BAG59</t>
  </si>
  <si>
    <t>0840052BAD29</t>
  </si>
  <si>
    <t>0840052US910</t>
  </si>
  <si>
    <t>0840052BAK61</t>
  </si>
  <si>
    <t>0840052QBG29</t>
  </si>
  <si>
    <t>0840052BAE02</t>
  </si>
  <si>
    <t>0840052BAN01</t>
  </si>
  <si>
    <t>491105207SI3</t>
  </si>
  <si>
    <t>4974252S2BDC</t>
  </si>
  <si>
    <t>4974252SLBDC</t>
  </si>
  <si>
    <t>4974252SVBDC</t>
  </si>
  <si>
    <t>4911022COABR</t>
  </si>
  <si>
    <t>4911021COMHY</t>
  </si>
  <si>
    <t>4911102LINAE</t>
  </si>
  <si>
    <t>4975141HMCPS</t>
  </si>
  <si>
    <t>4975142HMPDX</t>
  </si>
  <si>
    <t>4975142HMCHY</t>
  </si>
  <si>
    <t>4911182HMCHY</t>
  </si>
  <si>
    <t>18208920902A</t>
  </si>
  <si>
    <t>18208920903A</t>
  </si>
  <si>
    <t>18208920904A</t>
  </si>
  <si>
    <t>20001120901A</t>
  </si>
  <si>
    <t>20002221503U</t>
  </si>
  <si>
    <t>20009821004A</t>
  </si>
  <si>
    <t>20009821205A</t>
  </si>
  <si>
    <t>20009821303A</t>
  </si>
  <si>
    <t>21000220301A</t>
  </si>
  <si>
    <t>21000220301B</t>
  </si>
  <si>
    <t>21000220904A</t>
  </si>
  <si>
    <t>21000220904B</t>
  </si>
  <si>
    <t>21000220904C</t>
  </si>
  <si>
    <t>21000220904D</t>
  </si>
  <si>
    <t>21000320802B</t>
  </si>
  <si>
    <t>21000320906A</t>
  </si>
  <si>
    <t>21000321303A</t>
  </si>
  <si>
    <t>21001120701A</t>
  </si>
  <si>
    <t>21001120702A</t>
  </si>
  <si>
    <t>21001120803A</t>
  </si>
  <si>
    <t>21001121301U</t>
  </si>
  <si>
    <t>21003521503U</t>
  </si>
  <si>
    <t>21003821703C</t>
  </si>
  <si>
    <t>21003820905A</t>
  </si>
  <si>
    <t>21015122003U</t>
  </si>
  <si>
    <t>21015121401U</t>
  </si>
  <si>
    <t>21015121402U</t>
  </si>
  <si>
    <t>21015121902U</t>
  </si>
  <si>
    <t>21015422002A</t>
  </si>
  <si>
    <t>22200221003A</t>
  </si>
  <si>
    <t>22203220808A</t>
  </si>
  <si>
    <t>22203220810A</t>
  </si>
  <si>
    <t>22203220911A</t>
  </si>
  <si>
    <t>22203221004A</t>
  </si>
  <si>
    <t>22203221005A</t>
  </si>
  <si>
    <t>22204721101A</t>
  </si>
  <si>
    <t>22204721202A</t>
  </si>
  <si>
    <t>22205420101B</t>
  </si>
  <si>
    <t>22205420201C</t>
  </si>
  <si>
    <t>22205820405A</t>
  </si>
  <si>
    <t>22205820704A</t>
  </si>
  <si>
    <t>22205820915A</t>
  </si>
  <si>
    <t>22205821017A</t>
  </si>
  <si>
    <t>22205821020A</t>
  </si>
  <si>
    <t>22205821204A</t>
  </si>
  <si>
    <t>22205821303A</t>
  </si>
  <si>
    <t>22205821407A</t>
  </si>
  <si>
    <t>22206120803U</t>
  </si>
  <si>
    <t>22206121006A</t>
  </si>
  <si>
    <t>22207120601A</t>
  </si>
  <si>
    <t>22207120702A</t>
  </si>
  <si>
    <t>22207620601A</t>
  </si>
  <si>
    <t>22207620601B</t>
  </si>
  <si>
    <t>22208820901U</t>
  </si>
  <si>
    <t>22209321001A</t>
  </si>
  <si>
    <t>22209321002A</t>
  </si>
  <si>
    <t>22210821102A</t>
  </si>
  <si>
    <t>22210821102B</t>
  </si>
  <si>
    <t>22212511502A</t>
  </si>
  <si>
    <t>22230420945A</t>
  </si>
  <si>
    <t>25001120704A</t>
  </si>
  <si>
    <t>25008721306A</t>
  </si>
  <si>
    <t>2702022AT01A</t>
  </si>
  <si>
    <t>2702022AT02A</t>
  </si>
  <si>
    <t>2702022H101A</t>
  </si>
  <si>
    <t>2702022H102A</t>
  </si>
  <si>
    <t>2702022H103A</t>
  </si>
  <si>
    <t>2702022H307A</t>
  </si>
  <si>
    <t>2702022H308A</t>
  </si>
  <si>
    <t>2702022H310A</t>
  </si>
  <si>
    <t>27020321301A</t>
  </si>
  <si>
    <t>2702042LR01U</t>
  </si>
  <si>
    <t>2702042TRSU1</t>
  </si>
  <si>
    <t>2702042TRSU2</t>
  </si>
  <si>
    <t>27020422001U</t>
  </si>
  <si>
    <t>2743342RDOR1</t>
  </si>
  <si>
    <t>28000320401A</t>
  </si>
  <si>
    <t>28000320502B</t>
  </si>
  <si>
    <t>28003820702B</t>
  </si>
  <si>
    <t>28003820702C</t>
  </si>
  <si>
    <t>3743332FINF2</t>
  </si>
  <si>
    <t>47020221001J</t>
  </si>
  <si>
    <t>47020221001P</t>
  </si>
  <si>
    <t>47020320701J</t>
  </si>
  <si>
    <t>47020320701P</t>
  </si>
  <si>
    <t>21004921601A</t>
  </si>
  <si>
    <t>22206120904A</t>
  </si>
  <si>
    <t>22203220901A</t>
  </si>
  <si>
    <t>25001121206A</t>
  </si>
  <si>
    <t>23204321701B</t>
  </si>
  <si>
    <t>25003520804A</t>
  </si>
  <si>
    <t>05202922101U</t>
  </si>
  <si>
    <t>1256692LAA47</t>
  </si>
  <si>
    <t>1257382RAD81</t>
  </si>
  <si>
    <t>1257382RAC09</t>
  </si>
  <si>
    <t>165172231857</t>
  </si>
  <si>
    <t>182111238405</t>
  </si>
  <si>
    <t>21000224AB92</t>
  </si>
  <si>
    <t>21000225AA37</t>
  </si>
  <si>
    <t>21000226AD58</t>
  </si>
  <si>
    <t>21000226AE32</t>
  </si>
  <si>
    <t>21000226AG89</t>
  </si>
  <si>
    <t>2100022TAA97</t>
  </si>
  <si>
    <t>2100022TAC53</t>
  </si>
  <si>
    <t>2100022V2C81</t>
  </si>
  <si>
    <t>21000325AA33</t>
  </si>
  <si>
    <t>21000325AD71</t>
  </si>
  <si>
    <t>210003271536</t>
  </si>
  <si>
    <t>25000325AB16</t>
  </si>
  <si>
    <t>25000325AC98</t>
  </si>
  <si>
    <t>2100092TAP23</t>
  </si>
  <si>
    <t>21001126AG98</t>
  </si>
  <si>
    <t>1258742VAA63</t>
  </si>
  <si>
    <t>2220022YAC77</t>
  </si>
  <si>
    <t>2220112KDN02</t>
  </si>
  <si>
    <t>2220392TAA36</t>
  </si>
  <si>
    <t>2220432UAB26</t>
  </si>
  <si>
    <t>22204327AA42</t>
  </si>
  <si>
    <t>22205124PAA7</t>
  </si>
  <si>
    <t>2220552SAF22</t>
  </si>
  <si>
    <t>2220552SAC90</t>
  </si>
  <si>
    <t>2220552SAD73</t>
  </si>
  <si>
    <t>2220642RAG67</t>
  </si>
  <si>
    <t>2220682AAA45</t>
  </si>
  <si>
    <t>2221292BAB38</t>
  </si>
  <si>
    <t>2221292BAC11</t>
  </si>
  <si>
    <t>2220892BAE13</t>
  </si>
  <si>
    <t>22208522AA77</t>
  </si>
  <si>
    <t>22208522AC34</t>
  </si>
  <si>
    <t>22208727AA71</t>
  </si>
  <si>
    <t>2220872RAA51</t>
  </si>
  <si>
    <t>2220882KAB37</t>
  </si>
  <si>
    <t>2220882PAA77</t>
  </si>
  <si>
    <t>22300220AB35</t>
  </si>
  <si>
    <t>22209123AA96</t>
  </si>
  <si>
    <t>22209729AA04</t>
  </si>
  <si>
    <t>22209729AB86</t>
  </si>
  <si>
    <t>22209729AC69</t>
  </si>
  <si>
    <t>22209729AE26</t>
  </si>
  <si>
    <t>22209828AA74</t>
  </si>
  <si>
    <t>22209923AA66</t>
  </si>
  <si>
    <t>2221002CAA73</t>
  </si>
  <si>
    <t>22210623AA63</t>
  </si>
  <si>
    <t>22210728AA11</t>
  </si>
  <si>
    <t>2221092NAC67</t>
  </si>
  <si>
    <t>22211023AA03</t>
  </si>
  <si>
    <t>2221102PAB22</t>
  </si>
  <si>
    <t>22211023AB85</t>
  </si>
  <si>
    <t>2221122GAA69</t>
  </si>
  <si>
    <t>22211323AA51</t>
  </si>
  <si>
    <t>2221192QAA24</t>
  </si>
  <si>
    <t>22284528AA22</t>
  </si>
  <si>
    <t>25000225AG07</t>
  </si>
  <si>
    <t>25000226AC75</t>
  </si>
  <si>
    <t>25000226AH62</t>
  </si>
  <si>
    <t>2500022JCG87</t>
  </si>
  <si>
    <t>2500022JCJ27</t>
  </si>
  <si>
    <t>2500022V2A26</t>
  </si>
  <si>
    <t>8102031ENE4U</t>
  </si>
  <si>
    <t>2500032SAC00</t>
  </si>
  <si>
    <t>2100132IFSPE</t>
  </si>
  <si>
    <t>2500132FAA05</t>
  </si>
  <si>
    <t>25001120AA28</t>
  </si>
  <si>
    <t>25001126AF16</t>
  </si>
  <si>
    <t>25008629AY82</t>
  </si>
  <si>
    <t>2500862GAF68</t>
  </si>
  <si>
    <t>2500862GAK53</t>
  </si>
  <si>
    <t>2500862GAL37</t>
  </si>
  <si>
    <t>250153209291</t>
  </si>
  <si>
    <t>25210529AE34</t>
  </si>
  <si>
    <t>25210529AA12</t>
  </si>
  <si>
    <t>25210529AB94</t>
  </si>
  <si>
    <t>25210529AC77</t>
  </si>
  <si>
    <t>2551722XAB03</t>
  </si>
  <si>
    <t>2551722XAC85</t>
  </si>
  <si>
    <t>27211723AA91</t>
  </si>
  <si>
    <t>27211826AA33</t>
  </si>
  <si>
    <t>2743022PTS11</t>
  </si>
  <si>
    <t>2743022PTS22</t>
  </si>
  <si>
    <t>2743022PTSA1</t>
  </si>
  <si>
    <t>2743022PTSA2</t>
  </si>
  <si>
    <t>27430325AA08</t>
  </si>
  <si>
    <t>2743032NAA54</t>
  </si>
  <si>
    <t>27430522AC59</t>
  </si>
  <si>
    <t>2743052JAC09</t>
  </si>
  <si>
    <t>27430620AA82</t>
  </si>
  <si>
    <t>27430628AA69</t>
  </si>
  <si>
    <t>274308284595</t>
  </si>
  <si>
    <t>2743242PAB16</t>
  </si>
  <si>
    <t>27432729AA53</t>
  </si>
  <si>
    <t>2743282RAA52</t>
  </si>
  <si>
    <t>2743302GAA88</t>
  </si>
  <si>
    <t>274331229698</t>
  </si>
  <si>
    <t>2743352L2ML1</t>
  </si>
  <si>
    <t>27532021AA72</t>
  </si>
  <si>
    <t>275321293727</t>
  </si>
  <si>
    <t>275361279716</t>
  </si>
  <si>
    <t>2753612YAP88</t>
  </si>
  <si>
    <t>25001126AE41</t>
  </si>
  <si>
    <t>2221292BAA54</t>
  </si>
  <si>
    <t>22583927AA16</t>
  </si>
  <si>
    <t>12583328AA38</t>
  </si>
  <si>
    <t>12583329AA48</t>
  </si>
  <si>
    <t>2258402PAB96</t>
  </si>
  <si>
    <t>01100028DU38</t>
  </si>
  <si>
    <t>01100028DW93</t>
  </si>
  <si>
    <t>01100028DP43</t>
  </si>
  <si>
    <t>01100028DQ26</t>
  </si>
  <si>
    <t>01100028DR09</t>
  </si>
  <si>
    <t>011000238AS1</t>
  </si>
  <si>
    <t>011000238AU6</t>
  </si>
  <si>
    <t>01100028AN22</t>
  </si>
  <si>
    <t>01100028DA73</t>
  </si>
  <si>
    <t>01100028AP79</t>
  </si>
  <si>
    <t>01100028AQ52</t>
  </si>
  <si>
    <t>01100028AW21</t>
  </si>
  <si>
    <t>01100028BM30</t>
  </si>
  <si>
    <t>01100028DT64</t>
  </si>
  <si>
    <t>01100028BU55</t>
  </si>
  <si>
    <t>011000481182</t>
  </si>
  <si>
    <t>011000481708</t>
  </si>
  <si>
    <t>5211082FRFML</t>
  </si>
  <si>
    <t>5270582MDLOC</t>
  </si>
  <si>
    <t>1250248VAL22</t>
  </si>
  <si>
    <t>12509981AB24</t>
  </si>
  <si>
    <t>1251818EAN07</t>
  </si>
  <si>
    <t>125392FZAB50</t>
  </si>
  <si>
    <t>15527890A0051</t>
  </si>
  <si>
    <t>155800F0AA25</t>
  </si>
  <si>
    <t>595132FRBB26</t>
  </si>
  <si>
    <t>1250248VAL21</t>
  </si>
  <si>
    <t>595132FRBD81</t>
  </si>
  <si>
    <t>1250308CAC49</t>
  </si>
  <si>
    <t>125037906935</t>
  </si>
  <si>
    <t>125072963779</t>
  </si>
  <si>
    <t>125074C0AB64</t>
  </si>
  <si>
    <t>125272FCAA82</t>
  </si>
  <si>
    <t>12530087AA09</t>
  </si>
  <si>
    <t>15510182CAP8</t>
  </si>
  <si>
    <t>155104920379</t>
  </si>
  <si>
    <t>15510587YBA2</t>
  </si>
  <si>
    <t>155165C9AL46</t>
  </si>
  <si>
    <t>15520186EU29</t>
  </si>
  <si>
    <t>1552018UAR59</t>
  </si>
  <si>
    <t>155310165785</t>
  </si>
  <si>
    <t>155324FWAF79</t>
  </si>
  <si>
    <t>155371F07087</t>
  </si>
  <si>
    <t>1603001DBA17</t>
  </si>
  <si>
    <t>160301123346</t>
  </si>
  <si>
    <t>270300887474</t>
  </si>
  <si>
    <t>294102106139</t>
  </si>
  <si>
    <t>595132FRAB35</t>
  </si>
  <si>
    <t>0840038TF147</t>
  </si>
  <si>
    <t>0840038BRA16</t>
  </si>
  <si>
    <t>08400386BT66</t>
  </si>
  <si>
    <t>0840038TF0N5</t>
  </si>
  <si>
    <t>0840038TF7J0</t>
  </si>
  <si>
    <t>0840038TF1P8</t>
  </si>
  <si>
    <t>0840038TF170</t>
  </si>
  <si>
    <t>0840038TN7S1</t>
  </si>
  <si>
    <t>0840038BRAZ21</t>
  </si>
  <si>
    <t>0840038BRALT</t>
  </si>
  <si>
    <t>0840038BRA22</t>
  </si>
  <si>
    <t>08400386BN96</t>
  </si>
  <si>
    <t>084006C40138</t>
  </si>
  <si>
    <t>084006C74774</t>
  </si>
  <si>
    <t>084006C04540</t>
  </si>
  <si>
    <t>084006C37767</t>
  </si>
  <si>
    <t>084006C52621</t>
  </si>
  <si>
    <t>084006C55640</t>
  </si>
  <si>
    <t>084006C03013</t>
  </si>
  <si>
    <t>084006C55668</t>
  </si>
  <si>
    <t>084006C69331</t>
  </si>
  <si>
    <t>084006C72501</t>
  </si>
  <si>
    <t>084006C56457</t>
  </si>
  <si>
    <t>084006C57422</t>
  </si>
  <si>
    <t>084006C54230</t>
  </si>
  <si>
    <t>084006C20275</t>
  </si>
  <si>
    <t>084006C57349</t>
  </si>
  <si>
    <t>084006C58669</t>
  </si>
  <si>
    <t>084006C57778</t>
  </si>
  <si>
    <t>084006C99166</t>
  </si>
  <si>
    <t>084004F72122</t>
  </si>
  <si>
    <t>084004F58444</t>
  </si>
  <si>
    <t>084004F03771</t>
  </si>
  <si>
    <t>084004F03557</t>
  </si>
  <si>
    <t>084004F03722</t>
  </si>
  <si>
    <t>084004F03615</t>
  </si>
  <si>
    <t>084004F03490</t>
  </si>
  <si>
    <t>084004F03672</t>
  </si>
  <si>
    <t>084004F02625</t>
  </si>
  <si>
    <t>084004F03011</t>
  </si>
  <si>
    <t>084004F22065</t>
  </si>
  <si>
    <t>084004F02302</t>
  </si>
  <si>
    <t>084004F02385</t>
  </si>
  <si>
    <t>084004F03342</t>
  </si>
  <si>
    <t>084004F02864</t>
  </si>
  <si>
    <t>084004F02914</t>
  </si>
  <si>
    <t>084004FCOL28</t>
  </si>
  <si>
    <t>084004F03581</t>
  </si>
  <si>
    <t>5270802F2756</t>
  </si>
  <si>
    <t>5270804F2853</t>
  </si>
  <si>
    <t>52AVIV2EMLC</t>
  </si>
  <si>
    <t>52DTRG2EDMLC</t>
  </si>
  <si>
    <t>084005900015</t>
  </si>
  <si>
    <t>084005900056</t>
  </si>
  <si>
    <t>0840059000B2</t>
  </si>
  <si>
    <t>0840059000CO</t>
  </si>
  <si>
    <t>0840059000D8</t>
  </si>
  <si>
    <t>0840059000U2</t>
  </si>
  <si>
    <t>0840059000F3</t>
  </si>
  <si>
    <t>0840059000G1</t>
  </si>
  <si>
    <t>0840059000H9</t>
  </si>
  <si>
    <t>0840059000J5</t>
  </si>
  <si>
    <t>0840059000L1</t>
  </si>
  <si>
    <t>0840059000N7</t>
  </si>
  <si>
    <t>0840059000P2</t>
  </si>
  <si>
    <t>0840059000Q0</t>
  </si>
  <si>
    <t>084005900GF0</t>
  </si>
  <si>
    <t>084005900OA5</t>
  </si>
  <si>
    <t>084005900M95</t>
  </si>
  <si>
    <t>084005900GL8</t>
  </si>
  <si>
    <t>084005900GV7</t>
  </si>
  <si>
    <t>084005900GW5</t>
  </si>
  <si>
    <t>084005900H43</t>
  </si>
  <si>
    <t>084005900H50</t>
  </si>
  <si>
    <t>084005900HH4</t>
  </si>
  <si>
    <t>084005900HR3</t>
  </si>
  <si>
    <t>084005900JZ2</t>
  </si>
  <si>
    <t>084005900K22</t>
  </si>
  <si>
    <t>084005900KJ4</t>
  </si>
  <si>
    <t>084005900KL0</t>
  </si>
  <si>
    <t>084005900LR5</t>
  </si>
  <si>
    <t>084005900LE3</t>
  </si>
  <si>
    <t>084005900NA7</t>
  </si>
  <si>
    <t>084005900NO8</t>
  </si>
  <si>
    <t>084005900N52</t>
  </si>
  <si>
    <t>0840059MCET2</t>
  </si>
  <si>
    <t>084005900OK4</t>
  </si>
  <si>
    <t>08400590CO78</t>
  </si>
  <si>
    <t>084005900078</t>
  </si>
  <si>
    <t>0840059000Y4</t>
  </si>
  <si>
    <t>084005900M38</t>
  </si>
  <si>
    <t>084005900MQ5</t>
  </si>
  <si>
    <t>084005900MJ0</t>
  </si>
  <si>
    <t>084007XJTJL3</t>
  </si>
  <si>
    <t>4911021PYME1</t>
  </si>
  <si>
    <t>4911021PYMR2</t>
  </si>
  <si>
    <t>4911021PYMR3</t>
  </si>
  <si>
    <t>4911011FCDS1</t>
  </si>
  <si>
    <t>4975142HMCPD</t>
  </si>
  <si>
    <t>4975141HMPSX</t>
  </si>
  <si>
    <t>4975141HMCSY</t>
  </si>
  <si>
    <t>4911181HMCSY</t>
  </si>
  <si>
    <t>094104130111</t>
  </si>
  <si>
    <t>1641031BLA72</t>
  </si>
  <si>
    <t>17030210802A</t>
  </si>
  <si>
    <t>1703021CEA08</t>
  </si>
  <si>
    <t>1703031CHO1A</t>
  </si>
  <si>
    <t>17030510801U</t>
  </si>
  <si>
    <t>17030710M018</t>
  </si>
  <si>
    <t>18210211201U</t>
  </si>
  <si>
    <t>20000210806A</t>
  </si>
  <si>
    <t>20001110902A</t>
  </si>
  <si>
    <t>20001110903A</t>
  </si>
  <si>
    <t>20001111401A</t>
  </si>
  <si>
    <t>20001111601B</t>
  </si>
  <si>
    <t>20001111702A</t>
  </si>
  <si>
    <t>20001111701C</t>
  </si>
  <si>
    <t>25001111802A</t>
  </si>
  <si>
    <t>20003811402B</t>
  </si>
  <si>
    <t>20003811402C</t>
  </si>
  <si>
    <t>21000210701A</t>
  </si>
  <si>
    <t>21000310905A</t>
  </si>
  <si>
    <t>21000311208A</t>
  </si>
  <si>
    <t>21000311302A</t>
  </si>
  <si>
    <t>63000311901A</t>
  </si>
  <si>
    <t>25001111902C</t>
  </si>
  <si>
    <t>21001110701A</t>
  </si>
  <si>
    <t>25001111901D</t>
  </si>
  <si>
    <t>25001111901E</t>
  </si>
  <si>
    <t>25001111901F</t>
  </si>
  <si>
    <t>21003511301A</t>
  </si>
  <si>
    <t>63003511902A</t>
  </si>
  <si>
    <t>21003811903A</t>
  </si>
  <si>
    <t>21004811601A</t>
  </si>
  <si>
    <t>22587612001A</t>
  </si>
  <si>
    <t>22200210701U</t>
  </si>
  <si>
    <t>22200210702U</t>
  </si>
  <si>
    <t>22200210703U</t>
  </si>
  <si>
    <t>22200210906U</t>
  </si>
  <si>
    <t>22200210908U</t>
  </si>
  <si>
    <t>22200211301A</t>
  </si>
  <si>
    <t>22200211302A</t>
  </si>
  <si>
    <t>22200211303A</t>
  </si>
  <si>
    <t>22200910711A</t>
  </si>
  <si>
    <t>22200910711B</t>
  </si>
  <si>
    <t>22200910712A</t>
  </si>
  <si>
    <t>22200910813A</t>
  </si>
  <si>
    <t>22200910915A</t>
  </si>
  <si>
    <t>22200911016U</t>
  </si>
  <si>
    <t>22200911101U</t>
  </si>
  <si>
    <t>22200911102U</t>
  </si>
  <si>
    <t>22200911203U</t>
  </si>
  <si>
    <t>22200911204U</t>
  </si>
  <si>
    <t>22200911205U</t>
  </si>
  <si>
    <t>22200911206U</t>
  </si>
  <si>
    <t>22200911207U</t>
  </si>
  <si>
    <t>22200911308U</t>
  </si>
  <si>
    <t>22200911309U</t>
  </si>
  <si>
    <t>22200911401A</t>
  </si>
  <si>
    <t>22200911403A</t>
  </si>
  <si>
    <t>22200911410U</t>
  </si>
  <si>
    <t>22200911502A</t>
  </si>
  <si>
    <t>22200911604A</t>
  </si>
  <si>
    <t>22200911705A</t>
  </si>
  <si>
    <t>22200911807A</t>
  </si>
  <si>
    <t>22200911908A</t>
  </si>
  <si>
    <t>22200911901A</t>
  </si>
  <si>
    <t>22201110702U</t>
  </si>
  <si>
    <t>22201110903A</t>
  </si>
  <si>
    <t>22201111401A</t>
  </si>
  <si>
    <t>22201111603A</t>
  </si>
  <si>
    <t>22201111604A</t>
  </si>
  <si>
    <t>22201111705A</t>
  </si>
  <si>
    <t>22202110605A</t>
  </si>
  <si>
    <t>22202110706A</t>
  </si>
  <si>
    <t>22202110707A</t>
  </si>
  <si>
    <t>22202110708A</t>
  </si>
  <si>
    <t>22202111402A</t>
  </si>
  <si>
    <t>22202111503A</t>
  </si>
  <si>
    <t>22202111504A</t>
  </si>
  <si>
    <t>22202111505A</t>
  </si>
  <si>
    <t>22203011211A</t>
  </si>
  <si>
    <t>22203012105A</t>
  </si>
  <si>
    <t>22203010503A</t>
  </si>
  <si>
    <t>22203010514U</t>
  </si>
  <si>
    <t>22203010603B</t>
  </si>
  <si>
    <t>22203010605A</t>
  </si>
  <si>
    <t>22203010610U</t>
  </si>
  <si>
    <t>22203010701A</t>
  </si>
  <si>
    <t>22203010718A</t>
  </si>
  <si>
    <t>22203010806A</t>
  </si>
  <si>
    <t>22203010807A</t>
  </si>
  <si>
    <t>22203010913A</t>
  </si>
  <si>
    <t>22203010917A</t>
  </si>
  <si>
    <t>22203011001A</t>
  </si>
  <si>
    <t>22203011001B</t>
  </si>
  <si>
    <t>22203011003A</t>
  </si>
  <si>
    <t>22203011005A</t>
  </si>
  <si>
    <t>22203011104A</t>
  </si>
  <si>
    <t>22203011213A</t>
  </si>
  <si>
    <t>22203011215A</t>
  </si>
  <si>
    <t>22203011301A</t>
  </si>
  <si>
    <t>22203011301B</t>
  </si>
  <si>
    <t>22203011312A</t>
  </si>
  <si>
    <t>222030113A22</t>
  </si>
  <si>
    <t>22203011402A</t>
  </si>
  <si>
    <t>22203011409A</t>
  </si>
  <si>
    <t>22203011410A</t>
  </si>
  <si>
    <t>22203011411A</t>
  </si>
  <si>
    <t>22203011412A</t>
  </si>
  <si>
    <t>22203011517A</t>
  </si>
  <si>
    <t>22203011619A</t>
  </si>
  <si>
    <t>22203011620A</t>
  </si>
  <si>
    <t>22203110701A</t>
  </si>
  <si>
    <t>22203110801B</t>
  </si>
  <si>
    <t>22203111803A</t>
  </si>
  <si>
    <t>22203111501A</t>
  </si>
  <si>
    <t>22203111502A</t>
  </si>
  <si>
    <t>22584111801A</t>
  </si>
  <si>
    <t>22203210701A</t>
  </si>
  <si>
    <t>22203210703A</t>
  </si>
  <si>
    <t>22203210704A</t>
  </si>
  <si>
    <t>22203210809A</t>
  </si>
  <si>
    <t>22205111902A</t>
  </si>
  <si>
    <t>22205811201A</t>
  </si>
  <si>
    <t>22205811301B</t>
  </si>
  <si>
    <t>22206110701U</t>
  </si>
  <si>
    <t>22206110802U</t>
  </si>
  <si>
    <t>22206110905A</t>
  </si>
  <si>
    <t>22206111007A</t>
  </si>
  <si>
    <t>22206111601A</t>
  </si>
  <si>
    <t>22207410703U</t>
  </si>
  <si>
    <t>22207410901U</t>
  </si>
  <si>
    <t>22207410902U</t>
  </si>
  <si>
    <t>22207511001A</t>
  </si>
  <si>
    <t>22207511101B</t>
  </si>
  <si>
    <t>22207511102B</t>
  </si>
  <si>
    <t>22207511201A</t>
  </si>
  <si>
    <t>22207511201B</t>
  </si>
  <si>
    <t>22207511302A</t>
  </si>
  <si>
    <t>22207710702A</t>
  </si>
  <si>
    <t>22583211701A</t>
  </si>
  <si>
    <t>22207711704A</t>
  </si>
  <si>
    <t>22207711705A</t>
  </si>
  <si>
    <t>22208511601A</t>
  </si>
  <si>
    <t>22209211001U</t>
  </si>
  <si>
    <t>22209410613A</t>
  </si>
  <si>
    <t>22209410713B</t>
  </si>
  <si>
    <t>22209911601A</t>
  </si>
  <si>
    <t>22211511401A</t>
  </si>
  <si>
    <t>22211511901A</t>
  </si>
  <si>
    <t>22212011501A</t>
  </si>
  <si>
    <t>22212211501U</t>
  </si>
  <si>
    <t>22212311501A</t>
  </si>
  <si>
    <t>22212311603A</t>
  </si>
  <si>
    <t>22212311603B</t>
  </si>
  <si>
    <t>22212411501A</t>
  </si>
  <si>
    <t>22230411713A</t>
  </si>
  <si>
    <t>22230411816A</t>
  </si>
  <si>
    <t>22230411812B</t>
  </si>
  <si>
    <t>22230411009A</t>
  </si>
  <si>
    <t>22230411009B</t>
  </si>
  <si>
    <t>22230411011A</t>
  </si>
  <si>
    <t>22230411033A</t>
  </si>
  <si>
    <t>22230411111B</t>
  </si>
  <si>
    <t>22230411227A</t>
  </si>
  <si>
    <t>22230510918A</t>
  </si>
  <si>
    <t>22230510918B</t>
  </si>
  <si>
    <t>22230511009A</t>
  </si>
  <si>
    <t>22230511009B</t>
  </si>
  <si>
    <t>22230511011A</t>
  </si>
  <si>
    <t>22230511111B</t>
  </si>
  <si>
    <t>22230511227A</t>
  </si>
  <si>
    <t>22582511601A</t>
  </si>
  <si>
    <t>22582511602A</t>
  </si>
  <si>
    <t>22582511603A</t>
  </si>
  <si>
    <t>22582511802A</t>
  </si>
  <si>
    <t>22582511904A</t>
  </si>
  <si>
    <t>23230411603A</t>
  </si>
  <si>
    <t>25002211901U</t>
  </si>
  <si>
    <t>25000210701A</t>
  </si>
  <si>
    <t>25000210801B</t>
  </si>
  <si>
    <t>25000210803A</t>
  </si>
  <si>
    <t>25000210803B</t>
  </si>
  <si>
    <t>25000210904A</t>
  </si>
  <si>
    <t>25000210904B</t>
  </si>
  <si>
    <t>25000210904C</t>
  </si>
  <si>
    <t>25000210904D</t>
  </si>
  <si>
    <t>25000211110A</t>
  </si>
  <si>
    <t>25000211210B</t>
  </si>
  <si>
    <t>25000211210C</t>
  </si>
  <si>
    <t>25000211601A</t>
  </si>
  <si>
    <t>25000211601B</t>
  </si>
  <si>
    <t>25000211601C</t>
  </si>
  <si>
    <t>25000211701D</t>
  </si>
  <si>
    <t>25000211903C</t>
  </si>
  <si>
    <t>25000910905A</t>
  </si>
  <si>
    <t>25000910905B</t>
  </si>
  <si>
    <t>25000910905C</t>
  </si>
  <si>
    <t>25000911007A</t>
  </si>
  <si>
    <t>25000911008A</t>
  </si>
  <si>
    <t>25000911103A</t>
  </si>
  <si>
    <t>25000911201A</t>
  </si>
  <si>
    <t>25000911201B</t>
  </si>
  <si>
    <t>25000911201C</t>
  </si>
  <si>
    <t>25000911203B</t>
  </si>
  <si>
    <t>25000911205A</t>
  </si>
  <si>
    <t>25000911305B</t>
  </si>
  <si>
    <t>25000911409A</t>
  </si>
  <si>
    <t>25000911409B</t>
  </si>
  <si>
    <t>25000911509C</t>
  </si>
  <si>
    <t>25001110807U</t>
  </si>
  <si>
    <t>25001111001U</t>
  </si>
  <si>
    <t>25001111002A</t>
  </si>
  <si>
    <t>25001111101A</t>
  </si>
  <si>
    <t>25001111102A</t>
  </si>
  <si>
    <t>25001111103A</t>
  </si>
  <si>
    <t>25001111205U</t>
  </si>
  <si>
    <t>25001111601A</t>
  </si>
  <si>
    <t>25001111601B</t>
  </si>
  <si>
    <t>25001111703A</t>
  </si>
  <si>
    <t>25001111602A</t>
  </si>
  <si>
    <t>25003511301A</t>
  </si>
  <si>
    <t>25003511503A</t>
  </si>
  <si>
    <t>25004211102A</t>
  </si>
  <si>
    <t>25004211102B</t>
  </si>
  <si>
    <t>25004211202C</t>
  </si>
  <si>
    <t>25004211304A</t>
  </si>
  <si>
    <t>25004811201A</t>
  </si>
  <si>
    <t>25004811201B</t>
  </si>
  <si>
    <t>25004811202A</t>
  </si>
  <si>
    <t>25004811204A</t>
  </si>
  <si>
    <t>25004811305A</t>
  </si>
  <si>
    <t>25004811305B</t>
  </si>
  <si>
    <t>25004811501A</t>
  </si>
  <si>
    <t>25004811601B</t>
  </si>
  <si>
    <t>25008610708A</t>
  </si>
  <si>
    <t>25008610808B</t>
  </si>
  <si>
    <t>25008610912A</t>
  </si>
  <si>
    <t>25008611001A</t>
  </si>
  <si>
    <t>25008611104A</t>
  </si>
  <si>
    <t>25008611105A</t>
  </si>
  <si>
    <t>25008611210A</t>
  </si>
  <si>
    <t>25008611211A</t>
  </si>
  <si>
    <t>25008611505A</t>
  </si>
  <si>
    <t>25008611610A</t>
  </si>
  <si>
    <t>25008611610B</t>
  </si>
  <si>
    <t>25008611611A</t>
  </si>
  <si>
    <t>23008611901C</t>
  </si>
  <si>
    <t>23008611901B</t>
  </si>
  <si>
    <t>23008611901A</t>
  </si>
  <si>
    <t>25008611901A</t>
  </si>
  <si>
    <t>25008611903A</t>
  </si>
  <si>
    <t>25008711101B</t>
  </si>
  <si>
    <t>25008711102A</t>
  </si>
  <si>
    <t>25008711102B</t>
  </si>
  <si>
    <t>25008711304A</t>
  </si>
  <si>
    <t>25008711407A</t>
  </si>
  <si>
    <t>25008811201U</t>
  </si>
  <si>
    <t>25008811302U</t>
  </si>
  <si>
    <t>25008811303A</t>
  </si>
  <si>
    <t>25008811401A</t>
  </si>
  <si>
    <t>25008811501B</t>
  </si>
  <si>
    <t>25008811602A</t>
  </si>
  <si>
    <t>25008811702B</t>
  </si>
  <si>
    <t>25008811803B</t>
  </si>
  <si>
    <t>63008811901F</t>
  </si>
  <si>
    <t>63008811801B</t>
  </si>
  <si>
    <t>63008811901D</t>
  </si>
  <si>
    <t>63008811901E</t>
  </si>
  <si>
    <t>63008811801L</t>
  </si>
  <si>
    <t>63008811902A</t>
  </si>
  <si>
    <t>25009911201A</t>
  </si>
  <si>
    <t>25009911202A</t>
  </si>
  <si>
    <t>25010411301A</t>
  </si>
  <si>
    <t>25010511701A</t>
  </si>
  <si>
    <t>63010512203A</t>
  </si>
  <si>
    <t>63010511801E</t>
  </si>
  <si>
    <t>63010511802C</t>
  </si>
  <si>
    <t>63010511902E</t>
  </si>
  <si>
    <t>63010511901C</t>
  </si>
  <si>
    <t>63010511902A</t>
  </si>
  <si>
    <t>25210511601A</t>
  </si>
  <si>
    <t>2702011INSC3</t>
  </si>
  <si>
    <t>2702011HCP1U</t>
  </si>
  <si>
    <t>2702021CMR4A</t>
  </si>
  <si>
    <t>2702021IP01U</t>
  </si>
  <si>
    <t>2702021IP02U</t>
  </si>
  <si>
    <t>2702041AP01U</t>
  </si>
  <si>
    <t>2702041CM071</t>
  </si>
  <si>
    <t>2702041MA01U</t>
  </si>
  <si>
    <t>2702041OP01U</t>
  </si>
  <si>
    <t>2721181IRCO1</t>
  </si>
  <si>
    <t>29410110601U</t>
  </si>
  <si>
    <t>29410110901A</t>
  </si>
  <si>
    <t>63000211403A</t>
  </si>
  <si>
    <t>63000211403B</t>
  </si>
  <si>
    <t>63000211403C</t>
  </si>
  <si>
    <t>63001111903A</t>
  </si>
  <si>
    <t>63001111601A</t>
  </si>
  <si>
    <t>63003811401A</t>
  </si>
  <si>
    <t>63003811501C</t>
  </si>
  <si>
    <t>63003811501D</t>
  </si>
  <si>
    <t>63003811902A</t>
  </si>
  <si>
    <t>63004211401D</t>
  </si>
  <si>
    <t>63004211401E</t>
  </si>
  <si>
    <t>63004211901A</t>
  </si>
  <si>
    <t>63004911401A</t>
  </si>
  <si>
    <t>63004911402A</t>
  </si>
  <si>
    <t>63004911603A</t>
  </si>
  <si>
    <t>63004911901A</t>
  </si>
  <si>
    <t>25004911802A</t>
  </si>
  <si>
    <t>63008611503A</t>
  </si>
  <si>
    <t>63008611504A</t>
  </si>
  <si>
    <t>63008611504B</t>
  </si>
  <si>
    <t>63008611805A</t>
  </si>
  <si>
    <t>63008711302A</t>
  </si>
  <si>
    <t>63008811801C</t>
  </si>
  <si>
    <t>63008811203A</t>
  </si>
  <si>
    <t>63008811401A</t>
  </si>
  <si>
    <t>63008811401B</t>
  </si>
  <si>
    <t>63008811501D</t>
  </si>
  <si>
    <t>63008811601F</t>
  </si>
  <si>
    <t>63008811601G</t>
  </si>
  <si>
    <t>63010011302A</t>
  </si>
  <si>
    <t>63010111201B</t>
  </si>
  <si>
    <t>63010211301U</t>
  </si>
  <si>
    <t>63010312202D</t>
  </si>
  <si>
    <t>63010311901D</t>
  </si>
  <si>
    <t>63010311603A</t>
  </si>
  <si>
    <t>63010311703B</t>
  </si>
  <si>
    <t>63010311801B</t>
  </si>
  <si>
    <t>63010311801C</t>
  </si>
  <si>
    <t>25010311801A</t>
  </si>
  <si>
    <t>25010311902A</t>
  </si>
  <si>
    <t>63010511301U</t>
  </si>
  <si>
    <t>63010511401A</t>
  </si>
  <si>
    <t>63010511402A</t>
  </si>
  <si>
    <t>63010511403U</t>
  </si>
  <si>
    <t>63010511501A</t>
  </si>
  <si>
    <t>63010511504A</t>
  </si>
  <si>
    <t>63010511601A</t>
  </si>
  <si>
    <t>63010511601C</t>
  </si>
  <si>
    <t>63010511602A</t>
  </si>
  <si>
    <t>63010511801B</t>
  </si>
  <si>
    <t>63010611806B</t>
  </si>
  <si>
    <t>63010611401A</t>
  </si>
  <si>
    <t>63010611402A</t>
  </si>
  <si>
    <t>63010611404B</t>
  </si>
  <si>
    <t>63010611503A</t>
  </si>
  <si>
    <t>63010611906E</t>
  </si>
  <si>
    <t>63010611906D</t>
  </si>
  <si>
    <t>76230410602D</t>
  </si>
  <si>
    <t>76230410601N</t>
  </si>
  <si>
    <t>22230411031A</t>
  </si>
  <si>
    <t>25009911403A</t>
  </si>
  <si>
    <t>63008811501C</t>
  </si>
  <si>
    <t>21004811101A</t>
  </si>
  <si>
    <t>21004811102A</t>
  </si>
  <si>
    <t>21004811405A</t>
  </si>
  <si>
    <t>21004811405B</t>
  </si>
  <si>
    <t>22203011621A</t>
  </si>
  <si>
    <t>22203011701A</t>
  </si>
  <si>
    <t>22203011802A</t>
  </si>
  <si>
    <t>22203011903A</t>
  </si>
  <si>
    <t>22203011904A</t>
  </si>
  <si>
    <t>22230411711B</t>
  </si>
  <si>
    <t>22230411714A</t>
  </si>
  <si>
    <t>22230411712A</t>
  </si>
  <si>
    <t>63010511601B</t>
  </si>
  <si>
    <t>2702041IPS1U</t>
  </si>
  <si>
    <t>22202110910A</t>
  </si>
  <si>
    <t>22230411129A</t>
  </si>
  <si>
    <t>25008711101A</t>
  </si>
  <si>
    <t>25000211109A</t>
  </si>
  <si>
    <t>63010611504A</t>
  </si>
  <si>
    <t>63010611504B</t>
  </si>
  <si>
    <t>63010611706A</t>
  </si>
  <si>
    <t>63010611704D</t>
  </si>
  <si>
    <t>63010611906C</t>
  </si>
  <si>
    <t>63010511531A</t>
  </si>
  <si>
    <t>25004811403A</t>
  </si>
  <si>
    <t>63008811601H</t>
  </si>
  <si>
    <t>63008811701A</t>
  </si>
  <si>
    <t>63008811701I</t>
  </si>
  <si>
    <t>63008811701K</t>
  </si>
  <si>
    <t>63008811701J</t>
  </si>
  <si>
    <t>63003811401B</t>
  </si>
  <si>
    <t>63003811702A</t>
  </si>
  <si>
    <t>63010511703A</t>
  </si>
  <si>
    <t>63010511702A</t>
  </si>
  <si>
    <t>63010511802D</t>
  </si>
  <si>
    <t>25010511701B</t>
  </si>
  <si>
    <t>25010511702A</t>
  </si>
  <si>
    <t>25010512102A</t>
  </si>
  <si>
    <t>25010511903A</t>
  </si>
  <si>
    <t>63010511702B</t>
  </si>
  <si>
    <t>63010511801D</t>
  </si>
  <si>
    <t>23583411902B</t>
  </si>
  <si>
    <t>23583411701A</t>
  </si>
  <si>
    <t>23583411802A</t>
  </si>
  <si>
    <t>23583411803A</t>
  </si>
  <si>
    <t>23583411904A</t>
  </si>
  <si>
    <t>23583411901B</t>
  </si>
  <si>
    <t>21004812101A</t>
  </si>
  <si>
    <t>21004811701B</t>
  </si>
  <si>
    <t>22206111702A</t>
  </si>
  <si>
    <t>22212311802A</t>
  </si>
  <si>
    <t>2702041CCPN1</t>
  </si>
  <si>
    <t>25010511802B</t>
  </si>
  <si>
    <t>25001111801A</t>
  </si>
  <si>
    <t>25001111801B</t>
  </si>
  <si>
    <t>22206111803B</t>
  </si>
  <si>
    <t>25001111801C</t>
  </si>
  <si>
    <t>25001111802B</t>
  </si>
  <si>
    <t>22210611802U</t>
  </si>
  <si>
    <t>25010411801A</t>
  </si>
  <si>
    <t>22201111801A</t>
  </si>
  <si>
    <t>23201111801A</t>
  </si>
  <si>
    <t>210002162267</t>
  </si>
  <si>
    <t>210002162937</t>
  </si>
  <si>
    <t>222304105SUN</t>
  </si>
  <si>
    <t>2500021JCK99</t>
  </si>
  <si>
    <t>13210519AD50</t>
  </si>
  <si>
    <t>2721171IRSM2</t>
  </si>
  <si>
    <t>274304115N22</t>
  </si>
  <si>
    <t>274307120991</t>
  </si>
  <si>
    <t>560001115G16</t>
  </si>
  <si>
    <t>560001120L16</t>
  </si>
  <si>
    <t>640001109M17</t>
  </si>
  <si>
    <t>640001106F14</t>
  </si>
  <si>
    <t>640001106N14</t>
  </si>
  <si>
    <t>640001107G14</t>
  </si>
  <si>
    <t>640001107S17</t>
  </si>
  <si>
    <t>640001107Y15</t>
  </si>
  <si>
    <t>640001108E15</t>
  </si>
  <si>
    <t>640001108F18</t>
  </si>
  <si>
    <t>640001108M18</t>
  </si>
  <si>
    <t>640001108Y14</t>
  </si>
  <si>
    <t>640001109A15</t>
  </si>
  <si>
    <t>640001109F17</t>
  </si>
  <si>
    <t>640001109L15</t>
  </si>
  <si>
    <t>640001110A14</t>
  </si>
  <si>
    <t>640001110G17</t>
  </si>
  <si>
    <t>640001111D14</t>
  </si>
  <si>
    <t>640001111J15</t>
  </si>
  <si>
    <t>640001111S14</t>
  </si>
  <si>
    <t>640001112F15</t>
  </si>
  <si>
    <t>640001112J14</t>
  </si>
  <si>
    <t>640001113D16</t>
  </si>
  <si>
    <t>640001113M14</t>
  </si>
  <si>
    <t>640001115A14</t>
  </si>
  <si>
    <t>640001115E15</t>
  </si>
  <si>
    <t>640001115O15</t>
  </si>
  <si>
    <t>640001116F17</t>
  </si>
  <si>
    <t>640001116O14</t>
  </si>
  <si>
    <t>640001117G17</t>
  </si>
  <si>
    <t>640001127D16</t>
  </si>
  <si>
    <t>770001105M15</t>
  </si>
  <si>
    <t>640001115D16</t>
  </si>
  <si>
    <t>640001112Y16</t>
  </si>
  <si>
    <t>640001110N16</t>
  </si>
  <si>
    <t>640001106A17</t>
  </si>
  <si>
    <t>640001113L17</t>
  </si>
  <si>
    <t>640001108S16</t>
  </si>
  <si>
    <t>640001112O17</t>
  </si>
  <si>
    <t>640001113O16</t>
  </si>
  <si>
    <t>640001106L17</t>
  </si>
  <si>
    <t>640001105E17</t>
  </si>
  <si>
    <t>640001109E18</t>
  </si>
  <si>
    <t>640001117N16</t>
  </si>
  <si>
    <t>640001113F18</t>
  </si>
  <si>
    <t>640001112A18</t>
  </si>
  <si>
    <t>640001107M17</t>
  </si>
  <si>
    <t>640001115M17</t>
  </si>
  <si>
    <t>640001116Y17</t>
  </si>
  <si>
    <t>640001106J17</t>
  </si>
  <si>
    <t>640001110A17</t>
  </si>
  <si>
    <t>640001117A17</t>
  </si>
  <si>
    <t>640001124A17</t>
  </si>
  <si>
    <t>640001102Y17</t>
  </si>
  <si>
    <t>640001114S17</t>
  </si>
  <si>
    <t>640001112D17</t>
  </si>
  <si>
    <t>640001106F18</t>
  </si>
  <si>
    <t>640001106S18</t>
  </si>
  <si>
    <t>640001108N18</t>
  </si>
  <si>
    <t>011000105Y15</t>
  </si>
  <si>
    <t>011000112F29</t>
  </si>
  <si>
    <t>011000112G17</t>
  </si>
  <si>
    <t>011000112G20</t>
  </si>
  <si>
    <t>011000112G24</t>
  </si>
  <si>
    <t>011000112G26</t>
  </si>
  <si>
    <t>011000112G28</t>
  </si>
  <si>
    <t>011000112S23</t>
  </si>
  <si>
    <t>041000101J14</t>
  </si>
  <si>
    <t>041000104Y14</t>
  </si>
  <si>
    <t>041000104Y16</t>
  </si>
  <si>
    <t>041000113J15</t>
  </si>
  <si>
    <t>041000114F15</t>
  </si>
  <si>
    <t>041000114M15</t>
  </si>
  <si>
    <t>041000114O15</t>
  </si>
  <si>
    <t>041000115N14</t>
  </si>
  <si>
    <t>041000118O14</t>
  </si>
  <si>
    <t>4310001PEB40</t>
  </si>
  <si>
    <t>431000112G20</t>
  </si>
  <si>
    <t>431000112G24</t>
  </si>
  <si>
    <t>431000112G26</t>
  </si>
  <si>
    <t>431000112G28</t>
  </si>
  <si>
    <t>431000112G37</t>
  </si>
  <si>
    <t>4911021CORF1</t>
  </si>
  <si>
    <t>041000118A15</t>
  </si>
  <si>
    <t>041000127L15</t>
  </si>
  <si>
    <t>18210231202U</t>
  </si>
  <si>
    <t>25000331905A</t>
  </si>
  <si>
    <t>21000330803A</t>
  </si>
  <si>
    <t>21001130702A</t>
  </si>
  <si>
    <t>21001130703A</t>
  </si>
  <si>
    <t>21001130804U</t>
  </si>
  <si>
    <t>21001130805U</t>
  </si>
  <si>
    <t>21001130806A</t>
  </si>
  <si>
    <t>21003830904A</t>
  </si>
  <si>
    <t>21003830904B</t>
  </si>
  <si>
    <t>21003831201B</t>
  </si>
  <si>
    <t>22203030411U</t>
  </si>
  <si>
    <t>22203030412U</t>
  </si>
  <si>
    <t>22206430404A</t>
  </si>
  <si>
    <t>22206430506A</t>
  </si>
  <si>
    <t>222116304874</t>
  </si>
  <si>
    <t>222121371023</t>
  </si>
  <si>
    <t>22230430704A</t>
  </si>
  <si>
    <t>22230430712A</t>
  </si>
  <si>
    <t>22230430836B</t>
  </si>
  <si>
    <t>22230430922A</t>
  </si>
  <si>
    <t>2702023IP01U</t>
  </si>
  <si>
    <t>2702033CCH1A</t>
  </si>
  <si>
    <t>2702033CCH2A</t>
  </si>
  <si>
    <t>274310115N24</t>
  </si>
  <si>
    <t>3743261FDINF</t>
  </si>
  <si>
    <t>2702043IPS2U</t>
  </si>
  <si>
    <t>27020230F042</t>
  </si>
  <si>
    <t>011000311D13</t>
  </si>
  <si>
    <t>011000312F18</t>
  </si>
  <si>
    <t>011000312F30</t>
  </si>
  <si>
    <t>011000312F40</t>
  </si>
  <si>
    <t>011000312F54</t>
  </si>
  <si>
    <t>011000312G46</t>
  </si>
  <si>
    <t>011000313J19</t>
  </si>
  <si>
    <t>011000314A16</t>
  </si>
  <si>
    <t>011000330E14</t>
  </si>
  <si>
    <t>011000331E35</t>
  </si>
  <si>
    <t>011000308J16</t>
  </si>
  <si>
    <t>5260012EV107</t>
  </si>
  <si>
    <t>5271112E5105</t>
  </si>
  <si>
    <t>5271112EQ109</t>
  </si>
  <si>
    <t>345878734047</t>
  </si>
  <si>
    <t>345877731120</t>
  </si>
  <si>
    <t>5270652EU100</t>
  </si>
  <si>
    <t>5270222GCONS</t>
  </si>
  <si>
    <t>5270194SCEUR</t>
  </si>
  <si>
    <t>5270292F85G6</t>
  </si>
  <si>
    <t>5273974E3308</t>
  </si>
  <si>
    <t>5273874EURDG</t>
  </si>
  <si>
    <t>5274504EUREQ</t>
  </si>
  <si>
    <t>5271116EEURO</t>
  </si>
  <si>
    <t>52INVE4CESEA</t>
  </si>
  <si>
    <t>5270184JBGER</t>
  </si>
  <si>
    <t>5272872ALEMI</t>
  </si>
  <si>
    <t>5270382PJAPE</t>
  </si>
  <si>
    <t>5271112E8487</t>
  </si>
  <si>
    <t>5275246FLC77</t>
  </si>
  <si>
    <t>52EAIN2JAPEQ</t>
  </si>
  <si>
    <t>52INVE5JAPAN</t>
  </si>
  <si>
    <t>5274245YJPSC</t>
  </si>
  <si>
    <t>5274042USLCP</t>
  </si>
  <si>
    <t>PROXYS2US</t>
  </si>
  <si>
    <t>3452392V1098</t>
  </si>
  <si>
    <t>345432201006</t>
  </si>
  <si>
    <t>345442271068</t>
  </si>
  <si>
    <t>3454772H1068</t>
  </si>
  <si>
    <t>3455112T1051</t>
  </si>
  <si>
    <t>345575241015</t>
  </si>
  <si>
    <t>345576291044</t>
  </si>
  <si>
    <t>3455772Q1040</t>
  </si>
  <si>
    <t>PTCMEF0-II016C-PUT</t>
  </si>
  <si>
    <t>PTCMEF0-II017C-PUT</t>
  </si>
  <si>
    <t>PTCMEF0-II022C-CALL</t>
  </si>
  <si>
    <t>PTCMEF0-II008C-CALL</t>
  </si>
  <si>
    <t>PTCMEF0-II007C-CALL</t>
  </si>
  <si>
    <t>PTCMEF0-II006C-CALL</t>
  </si>
  <si>
    <t>PTCMEF0-II042C-CALL</t>
  </si>
  <si>
    <t>PTCMEF0-II044C-CALL</t>
  </si>
  <si>
    <t>PTCMEF0-II045C-CALL</t>
  </si>
  <si>
    <t>PTCMEF0-II046C-CALL</t>
  </si>
  <si>
    <t>PTCMEF0-II047C-CALL</t>
  </si>
  <si>
    <t>PTCMEF0-II049C-CALL</t>
  </si>
  <si>
    <t>PTCMEF0-II050C-CALL</t>
  </si>
  <si>
    <t>PTCMEF0-II051C-CALL</t>
  </si>
  <si>
    <t>PTCMEF0-II052C-CALL</t>
  </si>
  <si>
    <t>PTCMEF0-II030C-CALL</t>
  </si>
  <si>
    <t>PTCMEF0-II031C-CALL</t>
  </si>
  <si>
    <t>PTCMEF0-II048C-CALL</t>
  </si>
  <si>
    <t>PTCMEF0-II043C-CALL</t>
  </si>
  <si>
    <t>PTCMEF0-II005C-CALL</t>
  </si>
  <si>
    <t>PTCMEF0-II011C-CALL</t>
  </si>
  <si>
    <t>PTCMEF0-II008C-PUT</t>
  </si>
  <si>
    <t>PTCMEF0-II009C-PUT</t>
  </si>
  <si>
    <t>PTCMEF0-II024C-PUT</t>
  </si>
  <si>
    <t>PTCMEF0-II035C-PUT</t>
  </si>
  <si>
    <t>PTCMEF0-II041C-CALL</t>
  </si>
  <si>
    <t>PTCMEF0-II010C-PUT</t>
  </si>
  <si>
    <t>PTCMEF0-II011C-PUT</t>
  </si>
  <si>
    <t>PTCMEF0-II012C-CALL</t>
  </si>
  <si>
    <t>PTCMEF0-II016C-CALL</t>
  </si>
  <si>
    <t>PTCMEF0-II029C-CALL</t>
  </si>
  <si>
    <t>PTCMEF0-II015C-CALL</t>
  </si>
  <si>
    <t>PTCMEF0-II010C-CALL</t>
  </si>
  <si>
    <t>PTCMEF0-II001C-CALL</t>
  </si>
  <si>
    <t>PTCMEF0-II002C-CALL</t>
  </si>
  <si>
    <t>PTCMEF0-II040C-CALL</t>
  </si>
  <si>
    <t>PTCMEF0-II038C-CALL</t>
  </si>
  <si>
    <t>PTCMEF0-II036C-CALL</t>
  </si>
  <si>
    <t>PTCMEF0-II033C-CALL</t>
  </si>
  <si>
    <t>PTCMEF0-II003C-CALL</t>
  </si>
  <si>
    <t>PTCMEF0-II004C-CALL</t>
  </si>
  <si>
    <t>PTCMEF0-II021C-CALL</t>
  </si>
  <si>
    <t>PTCMEF0-II023C-CALL</t>
  </si>
  <si>
    <t>PTCMEF0-II026C-CALL</t>
  </si>
  <si>
    <t>PTCMEF0-II027C-CALL</t>
  </si>
  <si>
    <t>PTCMEF0-II025C-CALL</t>
  </si>
  <si>
    <t>PTCMEF0-II028C-CALL</t>
  </si>
  <si>
    <t>PTCMEF0-II032C-PUT</t>
  </si>
  <si>
    <t>PTCMEF0-II022C-PUT</t>
  </si>
  <si>
    <t>PTCMEF0-II034C-PUT</t>
  </si>
  <si>
    <t>PTCMEF0-II023C-PUT</t>
  </si>
  <si>
    <t>345071270108</t>
  </si>
  <si>
    <t>345403291080</t>
  </si>
  <si>
    <t>3454922Q1040</t>
  </si>
  <si>
    <t>3454942R1086</t>
  </si>
  <si>
    <t>3455062C8394</t>
  </si>
  <si>
    <t>3455372P1005</t>
  </si>
  <si>
    <t>3456662H1059</t>
  </si>
  <si>
    <t>3454562G1076</t>
  </si>
  <si>
    <t>3455482K1088</t>
  </si>
  <si>
    <t>3455562C1018</t>
  </si>
  <si>
    <t>3455882SQD29</t>
  </si>
  <si>
    <t>3456802G1085</t>
  </si>
  <si>
    <t>345214221022</t>
  </si>
  <si>
    <t>345315201095</t>
  </si>
  <si>
    <t>3453172W1062</t>
  </si>
  <si>
    <t>3455982A1025</t>
  </si>
  <si>
    <t>345708261066</t>
  </si>
  <si>
    <t>34505125R102</t>
  </si>
  <si>
    <t>345426231005</t>
  </si>
  <si>
    <t>345499251036</t>
  </si>
  <si>
    <t>5260002E1043</t>
  </si>
  <si>
    <t>5273932EMERG</t>
  </si>
  <si>
    <t>5273984A9676</t>
  </si>
  <si>
    <t>PTCMEF0-II039C-CALL</t>
  </si>
  <si>
    <t>PTCMEF0-II037C-CALL</t>
  </si>
  <si>
    <t>PTCMEF0-II017C-CALL</t>
  </si>
  <si>
    <t>PTCMEF0-II019C-CALL</t>
  </si>
  <si>
    <t>PTCMEF0-II013C-CALL</t>
  </si>
  <si>
    <t>PTCMEF0-II020C-CALL</t>
  </si>
  <si>
    <t>PTCMEF0-II024C-CALL</t>
  </si>
  <si>
    <t>52INVE4ASEQT</t>
  </si>
  <si>
    <t>5270772TEMKO</t>
  </si>
  <si>
    <t>5272092KOREA</t>
  </si>
  <si>
    <t>5271112SINGA</t>
  </si>
  <si>
    <t>PTCMEF0-II018C-CALL</t>
  </si>
  <si>
    <t>PTCMEF0-II014C-CALL</t>
  </si>
  <si>
    <t>5270224EMEUR</t>
  </si>
  <si>
    <t>5270802PRUSI</t>
  </si>
  <si>
    <t>5270652EU506</t>
  </si>
  <si>
    <t>5270464F4267</t>
  </si>
  <si>
    <t>527023418073</t>
  </si>
  <si>
    <t>3401558CNOR0</t>
  </si>
  <si>
    <t>3350222V1035</t>
  </si>
  <si>
    <t>3458308CNOR2</t>
  </si>
  <si>
    <t>3457848CNOR3</t>
  </si>
  <si>
    <t>3457938CNOR1</t>
  </si>
  <si>
    <t>345206231073</t>
  </si>
  <si>
    <t>5270652EU613</t>
  </si>
  <si>
    <t>3453438CNOR8</t>
  </si>
  <si>
    <t>335082271050</t>
  </si>
  <si>
    <t>3350242A2099</t>
  </si>
  <si>
    <t>3350162A2201</t>
  </si>
  <si>
    <t>3351152A3100</t>
  </si>
  <si>
    <t>345115C00423</t>
  </si>
  <si>
    <t>345034C00100</t>
  </si>
  <si>
    <t>345074C0F108</t>
  </si>
  <si>
    <t>3351632F1049</t>
  </si>
  <si>
    <t>335158201064</t>
  </si>
  <si>
    <t>3352482H1059</t>
  </si>
  <si>
    <t>3354462G1004</t>
  </si>
  <si>
    <t>455289F00017</t>
  </si>
  <si>
    <t>3452567U2065</t>
  </si>
  <si>
    <t>3351112L1026</t>
  </si>
  <si>
    <t>3352872W1018</t>
  </si>
  <si>
    <t>455324F00076</t>
  </si>
  <si>
    <t>5273662MES44</t>
  </si>
  <si>
    <t>52MDOM2MES44</t>
  </si>
  <si>
    <t>4A7482254332</t>
  </si>
  <si>
    <t>5274822MSCLA</t>
  </si>
  <si>
    <t>3454129K1056</t>
  </si>
  <si>
    <t>335447291064</t>
  </si>
  <si>
    <t>345824900038</t>
  </si>
  <si>
    <t>335073241108</t>
  </si>
  <si>
    <t>345420900005</t>
  </si>
  <si>
    <t>3455719M0003</t>
  </si>
  <si>
    <t>335407208898</t>
  </si>
  <si>
    <t>345407911567</t>
  </si>
  <si>
    <t>345205941019</t>
  </si>
  <si>
    <t>345217200001</t>
  </si>
  <si>
    <t>345438950007</t>
  </si>
  <si>
    <t>3353732C1053</t>
  </si>
  <si>
    <t>345119911014</t>
  </si>
  <si>
    <t>345296261054</t>
  </si>
  <si>
    <t>3020111OALIC</t>
  </si>
  <si>
    <t>312011100001</t>
  </si>
  <si>
    <t>312026100001</t>
  </si>
  <si>
    <t>302059100001</t>
  </si>
  <si>
    <t>302082600001</t>
  </si>
  <si>
    <t>402059100001</t>
  </si>
  <si>
    <t>300009100001</t>
  </si>
  <si>
    <t>300013200001</t>
  </si>
  <si>
    <t>4B2029100001</t>
  </si>
  <si>
    <t>402029200001</t>
  </si>
  <si>
    <t>402029100002</t>
  </si>
  <si>
    <t>312034100001</t>
  </si>
  <si>
    <t>312051100001</t>
  </si>
  <si>
    <t>3220292P2083</t>
  </si>
  <si>
    <t>302048100002</t>
  </si>
  <si>
    <t>302057100001</t>
  </si>
  <si>
    <t>3958792W1068</t>
  </si>
  <si>
    <t>3958797W1068</t>
  </si>
  <si>
    <t>402057100003</t>
  </si>
  <si>
    <t>4020571CS002</t>
  </si>
  <si>
    <t>3020836W5029</t>
  </si>
  <si>
    <t>4A2083600001</t>
  </si>
  <si>
    <t>302128100001</t>
  </si>
  <si>
    <t>302068100001</t>
  </si>
  <si>
    <t>302009100001</t>
  </si>
  <si>
    <t>345020242204</t>
  </si>
  <si>
    <t>345129271014</t>
  </si>
  <si>
    <t>345325741052</t>
  </si>
  <si>
    <t>345387251017</t>
  </si>
  <si>
    <t>3454532P1012</t>
  </si>
  <si>
    <t>345508251012</t>
  </si>
  <si>
    <t>3456722P1012</t>
  </si>
  <si>
    <t>PROXYS2ENER</t>
  </si>
  <si>
    <t>345260291016</t>
  </si>
  <si>
    <t>345219261017</t>
  </si>
  <si>
    <t>345220271086</t>
  </si>
  <si>
    <t>345318241075</t>
  </si>
  <si>
    <t>5270652EU191</t>
  </si>
  <si>
    <t>3453652C1036</t>
  </si>
  <si>
    <t>FTCMEF0-WNU3</t>
  </si>
  <si>
    <t>FTCMEF0-UXYU3</t>
  </si>
  <si>
    <t>FTCMEF0-WNZ3</t>
  </si>
  <si>
    <t>FTCMEF0-UXYZ3</t>
  </si>
  <si>
    <t>FTCMEF0-FVU3</t>
  </si>
  <si>
    <t>FTCMEF0-FVM3</t>
  </si>
  <si>
    <t>FTCMEF0-USM3</t>
  </si>
  <si>
    <t>FTCMEF0-UXYM3</t>
  </si>
  <si>
    <t>FTCMEF0-UXYH3</t>
  </si>
  <si>
    <t>FTCMEF0-UXYZ2</t>
  </si>
  <si>
    <t>FTCMEF0-UXYZ1</t>
  </si>
  <si>
    <t>FTCMEF0-UXYH1</t>
  </si>
  <si>
    <t>FTCMEF0-FVZ1</t>
  </si>
  <si>
    <t>FTCMEF0-FVH2</t>
  </si>
  <si>
    <t>FTCMEF0-FVH4</t>
  </si>
  <si>
    <t>FTCMEF0-WNH4</t>
  </si>
  <si>
    <t>FTCMEF0-WNH2</t>
  </si>
  <si>
    <t>FTCMEF0-UXYH2</t>
  </si>
  <si>
    <t>FTCMEF0-WNH1</t>
  </si>
  <si>
    <t>FTCMEF0-WNZ0</t>
  </si>
  <si>
    <t>FTCMEF0-WNZ1</t>
  </si>
  <si>
    <t>FTCMEF0-UXYZ0</t>
  </si>
  <si>
    <t>FTCMEF0-WNM7</t>
  </si>
  <si>
    <t>FTCMEF0-WNU7</t>
  </si>
  <si>
    <t>FTCMEF0-WNZ7</t>
  </si>
  <si>
    <t>FTCMEF0-WNH8</t>
  </si>
  <si>
    <t>FTCMEF0-TYM8</t>
  </si>
  <si>
    <t>FTCMEF0-TYM9</t>
  </si>
  <si>
    <t>FTCMEF0-UXYU2</t>
  </si>
  <si>
    <t>FTCMEF0-UXYM2</t>
  </si>
  <si>
    <t>FTCMEF0-UXYU1</t>
  </si>
  <si>
    <t>FTCMEF0-UXYM1</t>
  </si>
  <si>
    <t>FTCMEF0-TYU9</t>
  </si>
  <si>
    <t>0840001TS10Y</t>
  </si>
  <si>
    <t>FTCMEF0-TYU8</t>
  </si>
  <si>
    <t>FTCMEF0-US9128284-191218</t>
  </si>
  <si>
    <t>FTCMEF0-TYH9</t>
  </si>
  <si>
    <t>FTCMEF0-TYH0</t>
  </si>
  <si>
    <t>FTCMEF0-UXYM0</t>
  </si>
  <si>
    <t>FTCMEF0-WNZ2</t>
  </si>
  <si>
    <t>Asset Class</t>
  </si>
  <si>
    <t>Rank Rt</t>
  </si>
  <si>
    <t>ALT</t>
  </si>
  <si>
    <t>Riesgos</t>
  </si>
  <si>
    <t>TD</t>
  </si>
  <si>
    <t>GOB</t>
  </si>
  <si>
    <t>BU</t>
  </si>
  <si>
    <t>Categoria</t>
  </si>
  <si>
    <t>Estrategia</t>
  </si>
  <si>
    <t>Cash</t>
  </si>
  <si>
    <t>Global Infrastructure GP IV, L.P.</t>
  </si>
  <si>
    <t xml:space="preserve">PineBridge - Credit Opportunities II </t>
  </si>
  <si>
    <t>Apollo Credit Opportunity III</t>
  </si>
  <si>
    <t>Oaktree Principal Fund VI GP, L.P.</t>
  </si>
  <si>
    <t>ASSF - Operating Manager IV, LP</t>
  </si>
  <si>
    <t>Avenue - Europe Capital Partners III, LLC</t>
  </si>
  <si>
    <t>Pantheon - PASIA VI</t>
  </si>
  <si>
    <t>TRG Rohatyn - LAPEF I</t>
  </si>
  <si>
    <t>Partners - PGD 2009</t>
  </si>
  <si>
    <t>Apax VIII</t>
  </si>
  <si>
    <t>Apax X</t>
  </si>
  <si>
    <t>KKR</t>
  </si>
  <si>
    <t>PAI Europe VII</t>
  </si>
  <si>
    <t xml:space="preserve">Apax IX </t>
  </si>
  <si>
    <t>CVC Capital Partners - VII Limited</t>
  </si>
  <si>
    <t>HarbourVest Co-Investment Fund IV</t>
  </si>
  <si>
    <t>Vista Equity Partners Fund VII GP, L.P.</t>
  </si>
  <si>
    <t>CEP V LUX</t>
  </si>
  <si>
    <t>Carlyle Partners VII</t>
  </si>
  <si>
    <t>Hellman &amp; Friedman</t>
  </si>
  <si>
    <t>PRIVFAELCPIX</t>
  </si>
  <si>
    <t>Coller - Coller VI</t>
  </si>
  <si>
    <t>Coller - Coller VIII</t>
  </si>
  <si>
    <t>Partners - PG Secondary 2011</t>
  </si>
  <si>
    <t>Lexington Partners GP Holdings VIII LLC</t>
  </si>
  <si>
    <t>Partners - PG Secondary 2015</t>
  </si>
  <si>
    <t>Coller</t>
  </si>
  <si>
    <t>ASF Cosmos Co-Invest L.P.</t>
  </si>
  <si>
    <t>ASF VIII GP Limited</t>
  </si>
  <si>
    <t>Carlyle Realty Partners - VIII</t>
  </si>
  <si>
    <t>Blackstone Real Estate Associates Europe VI</t>
  </si>
  <si>
    <t>AC Capitales - Infraestructura</t>
  </si>
  <si>
    <t>AC Capitales - Infraestructura II</t>
  </si>
  <si>
    <t>Sigma- Infraestructura</t>
  </si>
  <si>
    <t>Sura Credicorp Infraestructura</t>
  </si>
  <si>
    <t>LarraínVial - Energía I</t>
  </si>
  <si>
    <t>ARCM - ARC Fund II</t>
  </si>
  <si>
    <t>Carlyle Peru</t>
  </si>
  <si>
    <t>Kandeo - II Private Equity</t>
  </si>
  <si>
    <t>Macrocapitales - Fortaleza</t>
  </si>
  <si>
    <t xml:space="preserve">Faro Capital - Fondo de Inversión Retail </t>
  </si>
  <si>
    <t>Enfoca - Descubridor 1</t>
  </si>
  <si>
    <t>Enfoca - Descubridor 2</t>
  </si>
  <si>
    <t>BCP Fondo Inmobiliario</t>
  </si>
  <si>
    <t>Compass - Inmobiliario B</t>
  </si>
  <si>
    <t>AC Capitales - Inmobiliario II</t>
  </si>
  <si>
    <t>LarraínVial Colliers - Fibra II</t>
  </si>
  <si>
    <t>LarraínVial Colliers - Fibra III</t>
  </si>
  <si>
    <t>W Capital - Fondo Inmobiliario</t>
  </si>
  <si>
    <t>Arcano Fund - European Income Fund, ESG Selection</t>
  </si>
  <si>
    <t>Neuberger Berman - CLO Income Fund</t>
  </si>
  <si>
    <t>Moneda - Latam High Yield</t>
  </si>
  <si>
    <t>Moneda S.A. Administradora General de Fondos - Deuda Latam</t>
  </si>
  <si>
    <t>Petrobras International</t>
  </si>
  <si>
    <t>Ecopetrol</t>
  </si>
  <si>
    <t>Fibria Overseas Finance Ltd.</t>
  </si>
  <si>
    <t>AES Gener SA</t>
  </si>
  <si>
    <t>Grupo Financiero Banorte</t>
  </si>
  <si>
    <t>Banco de Colombia</t>
  </si>
  <si>
    <t>BBVA Bancomer</t>
  </si>
  <si>
    <t>Grupo Aval Acciones y Valores</t>
  </si>
  <si>
    <t>Banco de Bogotá</t>
  </si>
  <si>
    <t>Cencosud</t>
  </si>
  <si>
    <t>SACI Falabella</t>
  </si>
  <si>
    <t>Southern Copper Corporation</t>
  </si>
  <si>
    <t>Comisión Federal de Electricidad</t>
  </si>
  <si>
    <t>Fresnillo PLC</t>
  </si>
  <si>
    <t>Inversiones CMPC</t>
  </si>
  <si>
    <t>Suzano Austria</t>
  </si>
  <si>
    <t>Sigma - Leasing Operativo</t>
  </si>
  <si>
    <t>BD Capital - Senior Loans C</t>
  </si>
  <si>
    <t xml:space="preserve">Perú LNG </t>
  </si>
  <si>
    <t>Banco Continental</t>
  </si>
  <si>
    <t>Leasing Total</t>
  </si>
  <si>
    <t>Banco de Crédito del Perú</t>
  </si>
  <si>
    <t xml:space="preserve">Banco Internacional del Perú </t>
  </si>
  <si>
    <t>Banco Financiero</t>
  </si>
  <si>
    <t>Cemento Andino</t>
  </si>
  <si>
    <t xml:space="preserve">Edegel </t>
  </si>
  <si>
    <t xml:space="preserve">Red de Energía del Perú </t>
  </si>
  <si>
    <t xml:space="preserve">Concesionario Trasvase Olmos </t>
  </si>
  <si>
    <t xml:space="preserve">Pluspetrol Camisea </t>
  </si>
  <si>
    <t>Pluspetrol Lote 56</t>
  </si>
  <si>
    <t>Jockey Plaza</t>
  </si>
  <si>
    <t>Inca Rail</t>
  </si>
  <si>
    <t xml:space="preserve">Creditítulos Sociedad Titulizadora </t>
  </si>
  <si>
    <t xml:space="preserve">Scotia Sociedad Titulizadora </t>
  </si>
  <si>
    <t>Hoteles Costa del Sol (Scotia Sociedad Titulizadora)</t>
  </si>
  <si>
    <t>Red Dorsal</t>
  </si>
  <si>
    <t>Scotia - Fideicomiso de Infraestructura</t>
  </si>
  <si>
    <t>GNB</t>
  </si>
  <si>
    <t>Energía del Sur</t>
  </si>
  <si>
    <t>Edegel</t>
  </si>
  <si>
    <t>CEMPRO 7 1/8 11/06/23</t>
  </si>
  <si>
    <t>Ocensa</t>
  </si>
  <si>
    <t>IFH Perú Ltd.</t>
  </si>
  <si>
    <t>Reserva Fría Etén</t>
  </si>
  <si>
    <t>Scotiabank Peru</t>
  </si>
  <si>
    <t>AUNA</t>
  </si>
  <si>
    <t>Buenaventura</t>
  </si>
  <si>
    <t>Unión Andina de Cementos</t>
  </si>
  <si>
    <t xml:space="preserve">Alicorp </t>
  </si>
  <si>
    <t>MINSUR</t>
  </si>
  <si>
    <t>Cementos Pacasmayo</t>
  </si>
  <si>
    <t>Consorcio Transmantaro</t>
  </si>
  <si>
    <t>Exalmar</t>
  </si>
  <si>
    <t>Lima Airport Partners</t>
  </si>
  <si>
    <t>Maestro Perú</t>
  </si>
  <si>
    <t>Andino Investment Holding</t>
  </si>
  <si>
    <t>San Miguel Industrias Pet S.A.</t>
  </si>
  <si>
    <t>Cia. Minera Áres</t>
  </si>
  <si>
    <t>Abengoa</t>
  </si>
  <si>
    <t>Grupo ACP Inversiones y Desarrollo</t>
  </si>
  <si>
    <t>Fondo Mi Vivienda</t>
  </si>
  <si>
    <t>Intercorp Perú</t>
  </si>
  <si>
    <t>InRetail Shopping Malls</t>
  </si>
  <si>
    <t>InRetail Consumer</t>
  </si>
  <si>
    <t xml:space="preserve">Peru Enhanced Pass Trough SSCN </t>
  </si>
  <si>
    <t>Interoceanica IV Finance Limited</t>
  </si>
  <si>
    <t>Interoceanica V Finance Limited</t>
  </si>
  <si>
    <t>IIRSA Norte Finance Limited</t>
  </si>
  <si>
    <t>Huascacocha Finance Limited</t>
  </si>
  <si>
    <t>Taboada Finance Limited</t>
  </si>
  <si>
    <t>Continental Trust</t>
  </si>
  <si>
    <t>Continetal Senior Trust</t>
  </si>
  <si>
    <t>Peru Payroll Deduction Finance Limited</t>
  </si>
  <si>
    <t>Interproperties Finance Trust</t>
  </si>
  <si>
    <t>CCR Inc. MT-100 Payment Rights Master Trust</t>
  </si>
  <si>
    <t>InRetail Pharma</t>
  </si>
  <si>
    <t>Nexa Resources</t>
  </si>
  <si>
    <t>Hunt Oil</t>
  </si>
  <si>
    <t>Moneda - Deuda Latam LCC</t>
  </si>
  <si>
    <t>Global Evolution Funds - Frontier Markets Fund</t>
  </si>
  <si>
    <t>Macrocapitales SAFI S.A.</t>
  </si>
  <si>
    <t>Central American Bank for Economic IntegratioN</t>
  </si>
  <si>
    <t>Línea Amarilla S.A.C.</t>
  </si>
  <si>
    <t>Cencosud Perú</t>
  </si>
  <si>
    <t>Compañía Nacional de Chocolates</t>
  </si>
  <si>
    <t>Ripley Corp</t>
  </si>
  <si>
    <t>H2Olmos S.A.</t>
  </si>
  <si>
    <t>Banco de la Nación</t>
  </si>
  <si>
    <t>Mibanco</t>
  </si>
  <si>
    <t>Electro Dunas s.a.a</t>
  </si>
  <si>
    <t xml:space="preserve">Luz del Sur </t>
  </si>
  <si>
    <t>Gloria</t>
  </si>
  <si>
    <t>Edelnor</t>
  </si>
  <si>
    <t>Productos Tissue del Perú</t>
  </si>
  <si>
    <t>Tecsup</t>
  </si>
  <si>
    <t xml:space="preserve">Supermercados Peruanos </t>
  </si>
  <si>
    <t xml:space="preserve">Saga Falabella </t>
  </si>
  <si>
    <t xml:space="preserve">Palmas del Espino </t>
  </si>
  <si>
    <t>Pacifico S.A. Entidad Prestadora de Salud</t>
  </si>
  <si>
    <t>Inmuebles</t>
  </si>
  <si>
    <t>Cineplex</t>
  </si>
  <si>
    <t>IICGSA</t>
  </si>
  <si>
    <t>Norvial</t>
  </si>
  <si>
    <t>Cosapi S.A.</t>
  </si>
  <si>
    <t>Primax</t>
  </si>
  <si>
    <t>Hermes</t>
  </si>
  <si>
    <t>Palo Alto</t>
  </si>
  <si>
    <t>Edyficar</t>
  </si>
  <si>
    <t>Internacional de Titulos Soc. Titulizadora</t>
  </si>
  <si>
    <t>ADP</t>
  </si>
  <si>
    <t>TITIRSM1 - InRetail</t>
  </si>
  <si>
    <t>SINT1INR1U - InRetail</t>
  </si>
  <si>
    <t>Corporación Andina de Fomento</t>
  </si>
  <si>
    <t>Financiera Uno</t>
  </si>
  <si>
    <t>Edpyme Santander Consumo Perú</t>
  </si>
  <si>
    <t>Site del Perú</t>
  </si>
  <si>
    <t>Rutas de Lima</t>
  </si>
  <si>
    <t xml:space="preserve">CRPAO Pen Trust </t>
  </si>
  <si>
    <t>CRPAO Vac Trust</t>
  </si>
  <si>
    <t>BCP-PF Fideicomiso en Infraestructura</t>
  </si>
  <si>
    <t>IPSA - Bonos titulizados</t>
  </si>
  <si>
    <t>Largo Resources</t>
  </si>
  <si>
    <t>Aura Minerals Inc</t>
  </si>
  <si>
    <t>Janus Henderson - Horizon Euroland Fund</t>
  </si>
  <si>
    <t>BlackRock - iShares MSCI Japan</t>
  </si>
  <si>
    <t>Veritas - Asian Fund</t>
  </si>
  <si>
    <t>Aclara Resources Inc.</t>
  </si>
  <si>
    <t>Van Eck - El Dorado Peru</t>
  </si>
  <si>
    <t>BlackRock - iShares MSCI Peru</t>
  </si>
  <si>
    <t>Union de Cervecerias Peruanas Backus y Johnston S.A.</t>
  </si>
  <si>
    <t>Inretail Peru Corp</t>
  </si>
  <si>
    <t>Refinería La Pampilla S.A.</t>
  </si>
  <si>
    <t>Intergroup</t>
  </si>
  <si>
    <t>Credicorp LTD.</t>
  </si>
  <si>
    <t>Graña y Montero S.A.A.</t>
  </si>
  <si>
    <t>Cementos Pacasmayo-CM</t>
  </si>
  <si>
    <t>El Comercio</t>
  </si>
  <si>
    <t>Atacocha B</t>
  </si>
  <si>
    <t>Brocal - CM</t>
  </si>
  <si>
    <t>Minsur S.A.</t>
  </si>
  <si>
    <t>Nexa ADR</t>
  </si>
  <si>
    <t>Hocshild Minning Corp.</t>
  </si>
  <si>
    <t>Fossal SA</t>
  </si>
  <si>
    <t>Edelnor S.A.A.</t>
  </si>
  <si>
    <t>Edegel S.A.A.</t>
  </si>
  <si>
    <t>Energía del Sur S.A.</t>
  </si>
  <si>
    <t>Schlumberger Ltd.</t>
  </si>
  <si>
    <t>Alicorp</t>
  </si>
  <si>
    <t>Aenza</t>
  </si>
  <si>
    <t>Rank_rt</t>
  </si>
  <si>
    <t>Multifondos</t>
  </si>
  <si>
    <t>Intensidad-M</t>
  </si>
  <si>
    <t>23583412301F</t>
  </si>
  <si>
    <t>23201112303A</t>
  </si>
  <si>
    <t>23008612302B</t>
  </si>
  <si>
    <t>6000111AJ473</t>
  </si>
  <si>
    <t>6000111AJ364</t>
  </si>
  <si>
    <t>6000481AJ370</t>
  </si>
  <si>
    <t>6058361AJ404</t>
  </si>
  <si>
    <t>6000031AJ405</t>
  </si>
  <si>
    <t>63010312302J</t>
  </si>
  <si>
    <t>63004212302A</t>
  </si>
  <si>
    <t>5323</t>
  </si>
  <si>
    <t>5202</t>
  </si>
  <si>
    <t>6000092AJ683</t>
  </si>
  <si>
    <t>6000022AJ675</t>
  </si>
  <si>
    <t>6058862AJ645</t>
  </si>
  <si>
    <t>6058862AJ644</t>
  </si>
  <si>
    <t>6000092AJ684</t>
  </si>
  <si>
    <t>6001031AJ651</t>
  </si>
  <si>
    <t>6000381AJ648</t>
  </si>
  <si>
    <t>6000031AJ654</t>
  </si>
  <si>
    <t>6000381AJ647</t>
  </si>
  <si>
    <t>6000491AJ653</t>
  </si>
  <si>
    <t>6000381AJ646</t>
  </si>
  <si>
    <t>6001031AJ652</t>
  </si>
  <si>
    <t>6000381AJ649</t>
  </si>
  <si>
    <t>6000031AJ682</t>
  </si>
  <si>
    <t>6000021AJ672</t>
  </si>
  <si>
    <t>6001031AJ678</t>
  </si>
  <si>
    <t>6001031AJ676</t>
  </si>
  <si>
    <t>6000031AJ685</t>
  </si>
  <si>
    <t>6001031AJ677</t>
  </si>
  <si>
    <t>6000021AJ671</t>
  </si>
  <si>
    <t>6000381AJ650</t>
  </si>
  <si>
    <t>6000031AJ681</t>
  </si>
  <si>
    <t>6000031AJ680</t>
  </si>
  <si>
    <t>6000021AJ674</t>
  </si>
  <si>
    <t>6000021AJ673</t>
  </si>
  <si>
    <t>6000031AJ679</t>
  </si>
  <si>
    <t>6B52022AJ658</t>
  </si>
  <si>
    <t>6B52022AJ657</t>
  </si>
  <si>
    <t>6B52022AJ659</t>
  </si>
  <si>
    <t>6B53232AJ655</t>
  </si>
  <si>
    <t>6B51022AJ656</t>
  </si>
  <si>
    <t>6B53232AJ692</t>
  </si>
  <si>
    <t>6B52022AJ701</t>
  </si>
  <si>
    <t>6B53232AJ698</t>
  </si>
  <si>
    <t>6B52022AJ700</t>
  </si>
  <si>
    <t>6B52022AJ695</t>
  </si>
  <si>
    <t>6B53232AJ699</t>
  </si>
  <si>
    <t>6B52022AJ668</t>
  </si>
  <si>
    <t>6B53032AJ670</t>
  </si>
  <si>
    <t>6B51022AJ669</t>
  </si>
  <si>
    <t>6B52022AJ697</t>
  </si>
  <si>
    <t>6B53032AJ689</t>
  </si>
  <si>
    <t>6B53232AJ693</t>
  </si>
  <si>
    <t>6B52022AJ696</t>
  </si>
  <si>
    <t>6B53232AJ686</t>
  </si>
  <si>
    <t>6B53232AJ688</t>
  </si>
  <si>
    <t>6B53232AJ691</t>
  </si>
  <si>
    <t>6B53232AJ687</t>
  </si>
  <si>
    <t>6B53032AJ690</t>
  </si>
  <si>
    <t>6B53232AJ664</t>
  </si>
  <si>
    <t>6B53232AJ665</t>
  </si>
  <si>
    <t>6B53232AJ666</t>
  </si>
  <si>
    <t>6B53232AJ667</t>
  </si>
  <si>
    <t>6B52022AJ661</t>
  </si>
  <si>
    <t>6B52022AJ662</t>
  </si>
  <si>
    <t>6B52022AJ663</t>
  </si>
  <si>
    <t>6B53232AJ660</t>
  </si>
  <si>
    <t>6B53032AJ694</t>
  </si>
  <si>
    <t>Alicorp S.A.A.</t>
  </si>
  <si>
    <t>2258742VAA63</t>
  </si>
  <si>
    <t>23008612202C</t>
  </si>
  <si>
    <t>23200912201A</t>
  </si>
  <si>
    <t>PEP11100M302</t>
  </si>
  <si>
    <t>PEP11100M310</t>
  </si>
  <si>
    <t>6000092AG363</t>
  </si>
  <si>
    <t>6000222AG368</t>
  </si>
  <si>
    <t>6000032AG367</t>
  </si>
  <si>
    <t>6000222AG362</t>
  </si>
  <si>
    <t>6000092AG360</t>
  </si>
  <si>
    <t>6058862AG381</t>
  </si>
  <si>
    <t>6058862AG387</t>
  </si>
  <si>
    <t>6000222AG388</t>
  </si>
  <si>
    <t>6000092AG380</t>
  </si>
  <si>
    <t>6000222AG382</t>
  </si>
  <si>
    <t>6000092AG386</t>
  </si>
  <si>
    <t>6000481AG384</t>
  </si>
  <si>
    <t>6000381AG385</t>
  </si>
  <si>
    <t>6000021AG383</t>
  </si>
  <si>
    <t>6000481AG390</t>
  </si>
  <si>
    <t>6000021AG378</t>
  </si>
  <si>
    <t>6000481AG379</t>
  </si>
  <si>
    <t>6000021AG389</t>
  </si>
  <si>
    <t>6000021AG377</t>
  </si>
  <si>
    <t>6000481AG361</t>
  </si>
  <si>
    <t>6000481AG359</t>
  </si>
  <si>
    <t>6000091AG358</t>
  </si>
  <si>
    <t>6000021AF903</t>
  </si>
  <si>
    <t>6000021AF967</t>
  </si>
  <si>
    <t>6000031AF430</t>
  </si>
  <si>
    <t>6000381AE293</t>
  </si>
  <si>
    <t>6000221AE294</t>
  </si>
  <si>
    <t>6000881AD418</t>
  </si>
  <si>
    <t>6000381AD337</t>
  </si>
  <si>
    <t>6000111AD327</t>
  </si>
  <si>
    <t>6000091AF429</t>
  </si>
  <si>
    <t>6000481AF443</t>
  </si>
  <si>
    <t>6000021AF747</t>
  </si>
  <si>
    <t>6000091AF758</t>
  </si>
  <si>
    <t>6000111AF779</t>
  </si>
  <si>
    <t>6000021AF866</t>
  </si>
  <si>
    <t>6000381AG366</t>
  </si>
  <si>
    <t>6000031AG365</t>
  </si>
  <si>
    <t>6000481AG364</t>
  </si>
  <si>
    <t>63010012202A</t>
  </si>
  <si>
    <t>63010312202C</t>
  </si>
  <si>
    <t>63010312202E</t>
  </si>
  <si>
    <t>63010412201B</t>
  </si>
  <si>
    <t>63010512202A</t>
  </si>
  <si>
    <t>63010512202B</t>
  </si>
  <si>
    <t>63010512202C</t>
  </si>
  <si>
    <t>63008812202C</t>
  </si>
  <si>
    <t>63004812202A</t>
  </si>
  <si>
    <t>63004812202C</t>
  </si>
  <si>
    <t>6B53232AG369</t>
  </si>
  <si>
    <t>6B57552AG375</t>
  </si>
  <si>
    <t>6B52022AG376</t>
  </si>
  <si>
    <t>6B53232AG373</t>
  </si>
  <si>
    <t>6B58502AG374</t>
  </si>
  <si>
    <t>6B53232AG371</t>
  </si>
  <si>
    <t>6B58504AG370</t>
  </si>
  <si>
    <t>6B53232AG372</t>
  </si>
  <si>
    <t>8102031ENE9U</t>
  </si>
  <si>
    <t>US279158AT64</t>
  </si>
  <si>
    <t>US97717Y5437</t>
  </si>
  <si>
    <t>5272872Y5437</t>
  </si>
  <si>
    <t>CT UK Equity Income Inst Inc GBP</t>
  </si>
  <si>
    <t>US91911TAR41</t>
  </si>
  <si>
    <t>US91087BAZ31</t>
  </si>
  <si>
    <t>US86964WAF95</t>
  </si>
  <si>
    <t>8102031EN13U</t>
  </si>
  <si>
    <t>IE000NG9LZQ6</t>
  </si>
  <si>
    <t>Alt</t>
  </si>
  <si>
    <t>Portafolio</t>
  </si>
  <si>
    <t>ACCIONES EN EL EXTRANJERO</t>
  </si>
  <si>
    <t>33</t>
  </si>
  <si>
    <t>VALOR REP.DERECHO SOBRE ACC. EMP.EXT.</t>
  </si>
  <si>
    <t>BONO SISTEMA FINANCIERO EXTRANJERO</t>
  </si>
  <si>
    <t>ACCIONES DEL CAPITAL SOCIAL</t>
  </si>
  <si>
    <t>OTROS BONOS SISTEMA FINANCIERO</t>
  </si>
  <si>
    <t>BONOS SUBORDINADOS SISTEMA FINANCIERO</t>
  </si>
  <si>
    <t>BONOS DE EMPRESA PRIVADA EXTRANJERA</t>
  </si>
  <si>
    <t>TIT. DEUDA EMITIDOS EMPRESAS PÚBLICAS EXTRAN</t>
  </si>
  <si>
    <t>BONOS DE EMPRESAS PRIVADAS</t>
  </si>
  <si>
    <t>ACCIONES DEL TRABAJO</t>
  </si>
  <si>
    <t>VALOR REP.DERECHO SOBRE ACC. EMP.NAC.</t>
  </si>
  <si>
    <t>TITULOS CON DERECHO CREDITICIO</t>
  </si>
  <si>
    <t>BONOS GOBIERNO CENTRAL DE LA REPUBLICA</t>
  </si>
  <si>
    <t>VAL REP DER CRED SOBRE DEUDA GOB CEN-GDN</t>
  </si>
  <si>
    <t>TIT. DEUDA EMITIDOS POR ESTADOS DEL EXTRANJER</t>
  </si>
  <si>
    <t>0840002CGM73</t>
  </si>
  <si>
    <t>ACCIONES DEL EXTRANJERO</t>
  </si>
  <si>
    <t>12509428AT64</t>
  </si>
  <si>
    <t>US279158AV11</t>
  </si>
  <si>
    <t>59509428AV11</t>
  </si>
  <si>
    <t>USP13435AF20</t>
  </si>
  <si>
    <t>21000325AF20</t>
  </si>
  <si>
    <t>1250242TAR41</t>
  </si>
  <si>
    <t>084009B00535</t>
  </si>
  <si>
    <t>0840052BAZ31</t>
  </si>
  <si>
    <t>08400425DZ51</t>
  </si>
  <si>
    <t>084006C98016</t>
  </si>
  <si>
    <t>12SUZA2WAF95</t>
  </si>
  <si>
    <t>Plus</t>
  </si>
  <si>
    <t>ETF</t>
  </si>
  <si>
    <t>Plus_1</t>
  </si>
  <si>
    <t>Otros ETFs</t>
  </si>
  <si>
    <t>Proxies</t>
  </si>
  <si>
    <t>1552782BAB48</t>
  </si>
  <si>
    <t>08400326CH10</t>
  </si>
  <si>
    <t>0840038TF238</t>
  </si>
  <si>
    <t>2500021V2F13</t>
  </si>
  <si>
    <t xml:space="preserve"> </t>
  </si>
  <si>
    <t>SB12FEB55</t>
  </si>
  <si>
    <t>SB12AGO40</t>
  </si>
  <si>
    <t>SILAPE2033</t>
  </si>
  <si>
    <t>5917</t>
  </si>
  <si>
    <t>GSL</t>
  </si>
  <si>
    <t>5834</t>
  </si>
  <si>
    <t>GSAN</t>
  </si>
  <si>
    <t>7515</t>
  </si>
  <si>
    <t>7719</t>
  </si>
  <si>
    <t>7065</t>
  </si>
  <si>
    <t>7017</t>
  </si>
  <si>
    <t>ECOPET 45</t>
  </si>
  <si>
    <t>ECOPET 8 7/8 01</t>
  </si>
  <si>
    <t>0049</t>
  </si>
  <si>
    <t>5303</t>
  </si>
  <si>
    <t>TC</t>
  </si>
  <si>
    <t>Otros</t>
  </si>
  <si>
    <t>Pacasmayo</t>
  </si>
  <si>
    <t>Name</t>
  </si>
  <si>
    <t>Materials</t>
  </si>
  <si>
    <t>Energy</t>
  </si>
  <si>
    <t>Industrials</t>
  </si>
  <si>
    <t>Communication Services</t>
  </si>
  <si>
    <t>Consumer Discretionary</t>
  </si>
  <si>
    <t>Consumer Staples</t>
  </si>
  <si>
    <t>Southern*</t>
  </si>
  <si>
    <t>Sierra Metals</t>
  </si>
  <si>
    <t>Financials</t>
  </si>
  <si>
    <t>San Miguel Industrias</t>
  </si>
  <si>
    <t>RIPLEY CORP</t>
  </si>
  <si>
    <t>PF Colegios Peruanos</t>
  </si>
  <si>
    <t>PetroTal*</t>
  </si>
  <si>
    <t>Petroleos del Peru</t>
  </si>
  <si>
    <t>Pan. Silver Corp*</t>
  </si>
  <si>
    <t>Information Technology</t>
  </si>
  <si>
    <t>Pacifico S.A. (Salud)</t>
  </si>
  <si>
    <t>Orazen*</t>
  </si>
  <si>
    <t>Nexa Resources Perú</t>
  </si>
  <si>
    <t>Nexa Resources Atacocha</t>
  </si>
  <si>
    <t>MMG*</t>
  </si>
  <si>
    <t>Minsur</t>
  </si>
  <si>
    <t>Minera México</t>
  </si>
  <si>
    <t>Mi Vivienda</t>
  </si>
  <si>
    <t>Línea Amarilla</t>
  </si>
  <si>
    <t>Lindley</t>
  </si>
  <si>
    <t>Laureate Edu.*</t>
  </si>
  <si>
    <t>Kallpa Gen.</t>
  </si>
  <si>
    <t>Inversiones Nacionales de Turismo</t>
  </si>
  <si>
    <t>Interconexión*</t>
  </si>
  <si>
    <t>Interbank</t>
  </si>
  <si>
    <t>InRetail Peru</t>
  </si>
  <si>
    <t>Real Estate</t>
  </si>
  <si>
    <t>Industrias Peñoles</t>
  </si>
  <si>
    <t>HOCHSCHILD*</t>
  </si>
  <si>
    <t>Hermes Transportes Blindados S.A.</t>
  </si>
  <si>
    <t>GyM Ferrovias</t>
  </si>
  <si>
    <t>Fossal</t>
  </si>
  <si>
    <t>Fortuna Silver*</t>
  </si>
  <si>
    <t>Finance Trust</t>
  </si>
  <si>
    <t>Fin. OH</t>
  </si>
  <si>
    <t>Fin. Efectiva</t>
  </si>
  <si>
    <t>Fin. Confianza</t>
  </si>
  <si>
    <t xml:space="preserve">Ferreyros </t>
  </si>
  <si>
    <t>Fenix Power</t>
  </si>
  <si>
    <t>Falabella*</t>
  </si>
  <si>
    <t>Engie Ene.</t>
  </si>
  <si>
    <t>Enel Gen.</t>
  </si>
  <si>
    <t>Ene Dist.</t>
  </si>
  <si>
    <t>En_Eólica</t>
  </si>
  <si>
    <t>Emp. Públicas Medellin</t>
  </si>
  <si>
    <t>Emp. Pub. de Liverpool</t>
  </si>
  <si>
    <t>Edpyme Santander Con.</t>
  </si>
  <si>
    <t xml:space="preserve">Duke Energy Inter. Egenor </t>
  </si>
  <si>
    <t>Credicorp*</t>
  </si>
  <si>
    <t>Corp. Azucarera del Perú</t>
  </si>
  <si>
    <t>Corp Aceros Arequipa</t>
  </si>
  <si>
    <t xml:space="preserve">Conc. Trasvase Olmos </t>
  </si>
  <si>
    <t>Compartamos</t>
  </si>
  <si>
    <t>Comision Federal de Electricidad</t>
  </si>
  <si>
    <t>COFIDE**</t>
  </si>
  <si>
    <t>Cerro Verde</t>
  </si>
  <si>
    <t>Casa Grande</t>
  </si>
  <si>
    <t>Casa Andina (Titulizadora)</t>
  </si>
  <si>
    <t>Camposol</t>
  </si>
  <si>
    <t>Calidda*</t>
  </si>
  <si>
    <t>Buenaventura*</t>
  </si>
  <si>
    <t>BLCKRCK CASH-TRSRY-SL AGNCY*</t>
  </si>
  <si>
    <t>Not Classified</t>
  </si>
  <si>
    <t>BlackRock - iShares MSCI Peru*</t>
  </si>
  <si>
    <t>BIF</t>
  </si>
  <si>
    <t>BCP</t>
  </si>
  <si>
    <t>BBVA Sociedad Titulizadora</t>
  </si>
  <si>
    <t>BBVA</t>
  </si>
  <si>
    <t>Banorte</t>
  </si>
  <si>
    <t>Bank of Korea</t>
  </si>
  <si>
    <t>Bancolombia</t>
  </si>
  <si>
    <t>Banco Davivienda</t>
  </si>
  <si>
    <t>Backus</t>
  </si>
  <si>
    <t>B. Santander Perú</t>
  </si>
  <si>
    <t>B. Ripley</t>
  </si>
  <si>
    <t>Aval</t>
  </si>
  <si>
    <t>Health Care</t>
  </si>
  <si>
    <t>Arauco*</t>
  </si>
  <si>
    <t>Alsea</t>
  </si>
  <si>
    <t>AES Andes</t>
  </si>
  <si>
    <t>Aclara Resources</t>
  </si>
  <si>
    <t>Volcan</t>
  </si>
  <si>
    <t>Metals</t>
  </si>
  <si>
    <t>7512</t>
  </si>
  <si>
    <t>7550</t>
  </si>
  <si>
    <t>5287</t>
  </si>
  <si>
    <t>BRSTNCNTF238</t>
  </si>
  <si>
    <t>BNTNF2035</t>
  </si>
  <si>
    <t>0840002CJJ18</t>
  </si>
  <si>
    <t>US91282CJJ18</t>
  </si>
  <si>
    <t>BBVA 2034</t>
  </si>
  <si>
    <t>21001120AH74</t>
  </si>
  <si>
    <t>PEP21400M106</t>
  </si>
  <si>
    <t>23583412401G</t>
  </si>
  <si>
    <t>23008612402C</t>
  </si>
  <si>
    <t>US05971V2F13</t>
  </si>
  <si>
    <t>BCP2029</t>
  </si>
  <si>
    <t>5275504F2546</t>
  </si>
  <si>
    <t>ECOPET 2036</t>
  </si>
  <si>
    <t>6000031AL577</t>
  </si>
  <si>
    <t>6000031AL578</t>
  </si>
  <si>
    <t>6000031AL575</t>
  </si>
  <si>
    <t>6000031AL576</t>
  </si>
  <si>
    <t>6000091AL015</t>
  </si>
  <si>
    <t>6000111AL039</t>
  </si>
  <si>
    <t>6000091AL291</t>
  </si>
  <si>
    <t>6000111AL290</t>
  </si>
  <si>
    <t>6000381AJ983</t>
  </si>
  <si>
    <t>6000421AJ989</t>
  </si>
  <si>
    <t>6058861AK144</t>
  </si>
  <si>
    <t>6000421AK236</t>
  </si>
  <si>
    <t>6000111AK365</t>
  </si>
  <si>
    <t>6000111AK526</t>
  </si>
  <si>
    <t>6000091AJ896</t>
  </si>
  <si>
    <t>6000421AJ923</t>
  </si>
  <si>
    <t>6000091AJ925</t>
  </si>
  <si>
    <t>6000491AJ924</t>
  </si>
  <si>
    <t>6000111AJ913</t>
  </si>
  <si>
    <t>6058861AJ998</t>
  </si>
  <si>
    <t>6058861AJ863</t>
  </si>
  <si>
    <t>6000091AJ869</t>
  </si>
  <si>
    <t>6058861AJ883</t>
  </si>
  <si>
    <t>63004912401A</t>
  </si>
  <si>
    <t>GHSB</t>
  </si>
  <si>
    <t>6B53032AL581</t>
  </si>
  <si>
    <t>6B52022AL580</t>
  </si>
  <si>
    <t>6B52022AL579</t>
  </si>
  <si>
    <t>6B58502AL589</t>
  </si>
  <si>
    <t>6B52022AL587</t>
  </si>
  <si>
    <t>6B53032AL586</t>
  </si>
  <si>
    <t>6B53232AL585</t>
  </si>
  <si>
    <t>6B52022AL584</t>
  </si>
  <si>
    <t>6B52022AL583</t>
  </si>
  <si>
    <t>6B53232AL582</t>
  </si>
  <si>
    <t>6B52022AL588</t>
  </si>
  <si>
    <t>6B53232AL605</t>
  </si>
  <si>
    <t>6B53032AL604</t>
  </si>
  <si>
    <t>6B53232AL603</t>
  </si>
  <si>
    <t>6B53232AL602</t>
  </si>
  <si>
    <t>6B57632AL601</t>
  </si>
  <si>
    <t>6B52022AL600</t>
  </si>
  <si>
    <t>6B53232AL608</t>
  </si>
  <si>
    <t>6B52022AL607</t>
  </si>
  <si>
    <t>6B53232AL606</t>
  </si>
  <si>
    <t>6B52022AL592</t>
  </si>
  <si>
    <t>6B52022AL591</t>
  </si>
  <si>
    <t>6B51022AL590</t>
  </si>
  <si>
    <t>6B53232AL598</t>
  </si>
  <si>
    <t>6B53232AL597</t>
  </si>
  <si>
    <t>6B52022AL596</t>
  </si>
  <si>
    <t>6B52022AL595</t>
  </si>
  <si>
    <t>6B51022AL594</t>
  </si>
  <si>
    <t>6B52022AL593</t>
  </si>
  <si>
    <t>6B53232AL599</t>
  </si>
  <si>
    <t>8102031EN14U</t>
  </si>
  <si>
    <t>OFFSHORE RENMINBI CHINO</t>
  </si>
  <si>
    <t>XS2701559440</t>
  </si>
  <si>
    <t>125037959440</t>
  </si>
  <si>
    <t>iShares MBS ETF</t>
  </si>
  <si>
    <t>US4642885887</t>
  </si>
  <si>
    <t>5271112F8588</t>
  </si>
  <si>
    <t>Bond USD Mortgages</t>
  </si>
  <si>
    <t>Invesco NASDAQ 100 ETF</t>
  </si>
  <si>
    <t>US46138G6492</t>
  </si>
  <si>
    <t>5275122EG649</t>
  </si>
  <si>
    <t>5275122EG6492</t>
  </si>
  <si>
    <t>Invesco Greater China Equity C USD Acc</t>
  </si>
  <si>
    <t>Fidelity Funds - European Hi Yld A-EUR</t>
  </si>
  <si>
    <t>abrdn SICAV I - Em Mkts Equity A Acc USD</t>
  </si>
  <si>
    <t>USP1S81BAB48</t>
  </si>
  <si>
    <t>LU0231204701</t>
  </si>
  <si>
    <t>5270772F0470</t>
  </si>
  <si>
    <t>abrdn SICAV I - Asian Smaller Companies A Acc USD</t>
  </si>
  <si>
    <t>abrdn SICAV I - All China Sust Equity A Acc USD</t>
  </si>
  <si>
    <t>abrdn SICAV I - Jpnse Smr Cos Sust Eq A Acc JPY</t>
  </si>
  <si>
    <t>abrdn SICAV I - Jpnse Smr Cos Sust Eq I Acc JPY</t>
  </si>
  <si>
    <t>MX0MGO0001F1</t>
  </si>
  <si>
    <t>0840059001F1</t>
  </si>
  <si>
    <t>US91087BAV27</t>
  </si>
  <si>
    <t>0840052BAV27</t>
  </si>
  <si>
    <t>abrdn SICAV I - Em Mkts Corp Bd I Acc USD</t>
  </si>
  <si>
    <t>US912810TV08</t>
  </si>
  <si>
    <t>08400020TV08</t>
  </si>
  <si>
    <t>US912810TX63</t>
  </si>
  <si>
    <t>08400020TX63</t>
  </si>
  <si>
    <t>Invesco Japanese Equity Advantage C JPY Acc</t>
  </si>
  <si>
    <t>US91282CHX20</t>
  </si>
  <si>
    <t>0840002CHX20</t>
  </si>
  <si>
    <t>US105756CH10</t>
  </si>
  <si>
    <t>abrdn SICAV I - Em Mkts Equity G Acc USD</t>
  </si>
  <si>
    <t>Neuberger Berman EM Dbt Hard Curr USD I Acc</t>
  </si>
  <si>
    <t>abrdn SICAV I - Japanese Sust Equity I Acc hdg USD</t>
  </si>
  <si>
    <t>CL0002886803</t>
  </si>
  <si>
    <t>084006C86803</t>
  </si>
  <si>
    <t>abrdn SICAV I - China A Share Sust Eq I Acc USD</t>
  </si>
  <si>
    <t>DWS Invest Euro High Yield Corporates ID50</t>
  </si>
  <si>
    <t>The Colchester Local Markets Bd I USD Unhgd Acc</t>
  </si>
  <si>
    <t>IE00BQZJ1775</t>
  </si>
  <si>
    <t>Allianz Global Artificial Intelligence WT (EUR)</t>
  </si>
  <si>
    <t>Invesco Emerg Mrkts Loc Dbt S USD Acc</t>
  </si>
  <si>
    <t>Allianz ChinaA-Shares W7 (USD)</t>
  </si>
  <si>
    <t>6B53232AL611</t>
  </si>
  <si>
    <t>6B52022AL610</t>
  </si>
  <si>
    <t>6B52022AL609</t>
  </si>
  <si>
    <t>6B53032AL619</t>
  </si>
  <si>
    <t>6B53232AL617</t>
  </si>
  <si>
    <t>6B53232AL616</t>
  </si>
  <si>
    <t>6B57572AL615</t>
  </si>
  <si>
    <t>6B53232AL614</t>
  </si>
  <si>
    <t>6B53232AL613</t>
  </si>
  <si>
    <t>6B53032AL612</t>
  </si>
  <si>
    <t>6B53232AL618</t>
  </si>
  <si>
    <t>6B53232AL636</t>
  </si>
  <si>
    <t>6B53232AL635</t>
  </si>
  <si>
    <t>6B53232AL634</t>
  </si>
  <si>
    <t>6B53032AL633</t>
  </si>
  <si>
    <t>6B53032AL632</t>
  </si>
  <si>
    <t>6B52022AL631</t>
  </si>
  <si>
    <t>6B53232AL639</t>
  </si>
  <si>
    <t>6B57572AL638</t>
  </si>
  <si>
    <t>6B57632AL637</t>
  </si>
  <si>
    <t>6B52022AL621</t>
  </si>
  <si>
    <t>6B52022AL620</t>
  </si>
  <si>
    <t>6B53032AL630</t>
  </si>
  <si>
    <t>6B53232AL627</t>
  </si>
  <si>
    <t>6B53032AL626</t>
  </si>
  <si>
    <t>6B51022AL625</t>
  </si>
  <si>
    <t>6B52022AL624</t>
  </si>
  <si>
    <t>6B52022AL623</t>
  </si>
  <si>
    <t>6B52022AL622</t>
  </si>
  <si>
    <t>6B53232AL629</t>
  </si>
  <si>
    <t>6B53232AL628</t>
  </si>
  <si>
    <t>Engie</t>
  </si>
  <si>
    <t>5874</t>
  </si>
  <si>
    <t>GENF</t>
  </si>
  <si>
    <t>US34988L5049</t>
  </si>
  <si>
    <t>6000382AI607</t>
  </si>
  <si>
    <t>6000382AI622</t>
  </si>
  <si>
    <t>6000382AI605</t>
  </si>
  <si>
    <t>6000382AI619</t>
  </si>
  <si>
    <t>6000091AI617</t>
  </si>
  <si>
    <t>6000091AI620</t>
  </si>
  <si>
    <t>6000481AI602</t>
  </si>
  <si>
    <t>6000091AI603</t>
  </si>
  <si>
    <t>6000481AI604</t>
  </si>
  <si>
    <t>6000091AI606</t>
  </si>
  <si>
    <t>6000481AI618</t>
  </si>
  <si>
    <t>6000481AI621</t>
  </si>
  <si>
    <t>6B53232AI613</t>
  </si>
  <si>
    <t>6B52022AI625</t>
  </si>
  <si>
    <t>6B53232AI611</t>
  </si>
  <si>
    <t>6B57632AI623</t>
  </si>
  <si>
    <t>6B53232AI612</t>
  </si>
  <si>
    <t>6B57632AI624</t>
  </si>
  <si>
    <t>23200912401D</t>
  </si>
  <si>
    <t>PEP70252V094</t>
  </si>
  <si>
    <t>345874294721</t>
  </si>
  <si>
    <t>LU2791994721</t>
  </si>
  <si>
    <t>AUNA US</t>
  </si>
  <si>
    <t>6000022AM237</t>
  </si>
  <si>
    <t>6058362AM267</t>
  </si>
  <si>
    <t>6000091AM269</t>
  </si>
  <si>
    <t>6000091AM270</t>
  </si>
  <si>
    <t>6000021AM236</t>
  </si>
  <si>
    <t>6000091AM271</t>
  </si>
  <si>
    <t>6000021AM235</t>
  </si>
  <si>
    <t>63010412401F</t>
  </si>
  <si>
    <t>63003812401A</t>
  </si>
  <si>
    <t>63008712402J</t>
  </si>
  <si>
    <t>6B58502AM239</t>
  </si>
  <si>
    <t>6B53232AM244</t>
  </si>
  <si>
    <t>6B53232AM247</t>
  </si>
  <si>
    <t>6B53232AM242</t>
  </si>
  <si>
    <t>6B53232AM238</t>
  </si>
  <si>
    <t>6B53232AM243</t>
  </si>
  <si>
    <t>6B53232AM252</t>
  </si>
  <si>
    <t>6B52022AM255</t>
  </si>
  <si>
    <t>6B53232AM291</t>
  </si>
  <si>
    <t>6B52022AM290</t>
  </si>
  <si>
    <t>6B53232AM287</t>
  </si>
  <si>
    <t>6B51022AM286</t>
  </si>
  <si>
    <t>6B53032AM285</t>
  </si>
  <si>
    <t>6B51022AM284</t>
  </si>
  <si>
    <t>6B52022AM254</t>
  </si>
  <si>
    <t>6B53032AM249</t>
  </si>
  <si>
    <t>6B53232AM250</t>
  </si>
  <si>
    <t>6B53232AM256</t>
  </si>
  <si>
    <t>6B52022AM283</t>
  </si>
  <si>
    <t>6B52022AM282</t>
  </si>
  <si>
    <t>6B52022AM289</t>
  </si>
  <si>
    <t>6B53032AM288</t>
  </si>
  <si>
    <t>6B53232AM299</t>
  </si>
  <si>
    <t>6B52022AM298</t>
  </si>
  <si>
    <t>6B53232AM248</t>
  </si>
  <si>
    <t>6B51022AM253</t>
  </si>
  <si>
    <t>6B51022AM251</t>
  </si>
  <si>
    <t>6B51022AM257</t>
  </si>
  <si>
    <t>6B58502AM293</t>
  </si>
  <si>
    <t>6B52022AM292</t>
  </si>
  <si>
    <t>6B52022AM263</t>
  </si>
  <si>
    <t>6B52022AM261</t>
  </si>
  <si>
    <t>6B52022AM265</t>
  </si>
  <si>
    <t>6B52022AM300</t>
  </si>
  <si>
    <t>6B52022AM260</t>
  </si>
  <si>
    <t>6B52022AM259</t>
  </si>
  <si>
    <t>6B52022AM297</t>
  </si>
  <si>
    <t>6B53232AM296</t>
  </si>
  <si>
    <t>6B52022AM295</t>
  </si>
  <si>
    <t>6B52022AM294</t>
  </si>
  <si>
    <t>6B53232AM281</t>
  </si>
  <si>
    <t>6B53232AM280</t>
  </si>
  <si>
    <t>6B57642AM264</t>
  </si>
  <si>
    <t>6B53232AM258</t>
  </si>
  <si>
    <t>6B53232AM266</t>
  </si>
  <si>
    <t>6B53232AM262</t>
  </si>
  <si>
    <t>6B52022AM275</t>
  </si>
  <si>
    <t>6B52022AM274</t>
  </si>
  <si>
    <t>6B53232AM246</t>
  </si>
  <si>
    <t>6B53232AM241</t>
  </si>
  <si>
    <t>6B53032AM240</t>
  </si>
  <si>
    <t>6B52022AM245</t>
  </si>
  <si>
    <t>6B53232AM273</t>
  </si>
  <si>
    <t>6B52022AM272</t>
  </si>
  <si>
    <t>6B52022AM279</t>
  </si>
  <si>
    <t>6B53232AM278</t>
  </si>
  <si>
    <t>6B52022AM277</t>
  </si>
  <si>
    <t>6B52022AM276</t>
  </si>
  <si>
    <t>5275336F1492</t>
  </si>
  <si>
    <t>Banco Santander Mexico, S.A., Institucion de Banca Multiple, Grupo Financiero Santander Mexico</t>
  </si>
  <si>
    <t>COL17CT03748</t>
  </si>
  <si>
    <t>084004F03748</t>
  </si>
  <si>
    <t>BlueBay Emerging Market Bond S USD</t>
  </si>
  <si>
    <t>LU0968466812</t>
  </si>
  <si>
    <t>5275112F6681</t>
  </si>
  <si>
    <t>OssiamShillerBarclaysCAPEUSSecValTR UCITS ETF 1CU</t>
  </si>
  <si>
    <t>Jupiter Asian Income Fund I-Class Acc</t>
  </si>
  <si>
    <t>Amundi IBEX 35 UCITS ETF Acc</t>
  </si>
  <si>
    <t>Commodity &amp; Diversified Chemicals</t>
  </si>
  <si>
    <t>05</t>
  </si>
  <si>
    <t>2024</t>
  </si>
  <si>
    <t>US05968LAN29</t>
  </si>
  <si>
    <t>1551112LAN29</t>
  </si>
  <si>
    <t>Nexa Resources Peru S.A.A.</t>
  </si>
  <si>
    <t>USG0399BAB39</t>
  </si>
  <si>
    <t>1250922BAB39</t>
  </si>
  <si>
    <t>PIMCO 25+ Year Zero Coupon US Treasury Index ETF</t>
  </si>
  <si>
    <t>US72201R8824</t>
  </si>
  <si>
    <t>5277252EG848</t>
  </si>
  <si>
    <t>PEP01000C5J8</t>
  </si>
  <si>
    <t>011000112G39</t>
  </si>
  <si>
    <t>BGF Asian Dragon Fund D2 USD</t>
  </si>
  <si>
    <t>GB00BMGR2809</t>
  </si>
  <si>
    <t>0840016R2809</t>
  </si>
  <si>
    <t>US91282CJN20</t>
  </si>
  <si>
    <t>0840002CJN20</t>
  </si>
  <si>
    <t>abrdn SICAV I - Frontier Mrkts Bd I Acc USD</t>
  </si>
  <si>
    <t>Tokio Marine Japanese Equity Focus Fund I JPY</t>
  </si>
  <si>
    <t>USL67359AB21</t>
  </si>
  <si>
    <t>12583829AB21</t>
  </si>
  <si>
    <t>23200912401E</t>
  </si>
  <si>
    <t>PEP70252V102</t>
  </si>
  <si>
    <t>305923100001</t>
  </si>
  <si>
    <t>PEP746351100</t>
  </si>
  <si>
    <t>IPCHAC1</t>
  </si>
  <si>
    <t>5923</t>
  </si>
  <si>
    <t>305923100002</t>
  </si>
  <si>
    <t>PEP746354203</t>
  </si>
  <si>
    <t>IPCHBC1</t>
  </si>
  <si>
    <t>6000021AM998</t>
  </si>
  <si>
    <t>6000021AM966</t>
  </si>
  <si>
    <t>6000021AM967</t>
  </si>
  <si>
    <t>6000021AM999</t>
  </si>
  <si>
    <t>6000021AM968</t>
  </si>
  <si>
    <t>6000021AN001</t>
  </si>
  <si>
    <t>63003812401B</t>
  </si>
  <si>
    <t>63004912401B</t>
  </si>
  <si>
    <t>63004812402I</t>
  </si>
  <si>
    <t>6B53232AM985</t>
  </si>
  <si>
    <t>6B51022AM984</t>
  </si>
  <si>
    <t>6B52022AM983</t>
  </si>
  <si>
    <t>6B52022AN004</t>
  </si>
  <si>
    <t>6B52022AN003</t>
  </si>
  <si>
    <t>6B53232AM978</t>
  </si>
  <si>
    <t>6B51022AM977</t>
  </si>
  <si>
    <t>6B51022AM976</t>
  </si>
  <si>
    <t>6B52022AM975</t>
  </si>
  <si>
    <t>6B57632AM979</t>
  </si>
  <si>
    <t>6B53232AN009</t>
  </si>
  <si>
    <t>6B53232AN008</t>
  </si>
  <si>
    <t>6B53232AN007</t>
  </si>
  <si>
    <t>6B53232AN006</t>
  </si>
  <si>
    <t>6B57632AN005</t>
  </si>
  <si>
    <t>6B53232AM969</t>
  </si>
  <si>
    <t>6B53232AM974</t>
  </si>
  <si>
    <t>6B52022AM973</t>
  </si>
  <si>
    <t>6B51022AM972</t>
  </si>
  <si>
    <t>6B51022AM971</t>
  </si>
  <si>
    <t>6B53032AM970</t>
  </si>
  <si>
    <t>6B53232AN002</t>
  </si>
  <si>
    <t>6B53232AN019</t>
  </si>
  <si>
    <t>6B53232AN018</t>
  </si>
  <si>
    <t>6B53232AN017</t>
  </si>
  <si>
    <t>6B52022AM992</t>
  </si>
  <si>
    <t>6B53032AM991</t>
  </si>
  <si>
    <t>6B52022AN016</t>
  </si>
  <si>
    <t>6B53032AN015</t>
  </si>
  <si>
    <t>6B52022AM990</t>
  </si>
  <si>
    <t>6B53232AM989</t>
  </si>
  <si>
    <t>6B53232AN011</t>
  </si>
  <si>
    <t>6B52022AN010</t>
  </si>
  <si>
    <t>6B51022AM996</t>
  </si>
  <si>
    <t>6B52022AM995</t>
  </si>
  <si>
    <t>6B51022AM994</t>
  </si>
  <si>
    <t>6B52022AM993</t>
  </si>
  <si>
    <t>6B52022AM982</t>
  </si>
  <si>
    <t>6B52022AM981</t>
  </si>
  <si>
    <t>6B57642AM980</t>
  </si>
  <si>
    <t>6B53232AN014</t>
  </si>
  <si>
    <t>6B53232AN013</t>
  </si>
  <si>
    <t>6B57552AN012</t>
  </si>
  <si>
    <t>6B53232AM988</t>
  </si>
  <si>
    <t>6B53232AM987</t>
  </si>
  <si>
    <t>6B53032AM986</t>
  </si>
  <si>
    <t>Inversiones Portuarias Chancay A</t>
  </si>
  <si>
    <t>Inversiones Portuarias Chancay B</t>
  </si>
  <si>
    <t>Liontrust European Dynamic Fund I Inc</t>
  </si>
  <si>
    <t>US91087BBA70</t>
  </si>
  <si>
    <t>0840052BBA70</t>
  </si>
  <si>
    <t>Robeco Indian Equities D USD</t>
  </si>
  <si>
    <t>LU0571488617</t>
  </si>
  <si>
    <t>5273882F8861</t>
  </si>
  <si>
    <t>US105756CJ75</t>
  </si>
  <si>
    <t>08400326CJ75</t>
  </si>
  <si>
    <t>Jupiter India Select D USD Acc</t>
  </si>
  <si>
    <t>LU0946219929</t>
  </si>
  <si>
    <t>5274562F1992</t>
  </si>
  <si>
    <t>US168863EB04</t>
  </si>
  <si>
    <t>08400623EB04</t>
  </si>
  <si>
    <t>PIMCO GIS Mortgage Opps Inst USD Acc</t>
  </si>
  <si>
    <t>IE00BD38JM62</t>
  </si>
  <si>
    <t>5274122F8JM6</t>
  </si>
  <si>
    <t>DWS Invest Latin American Equities IC</t>
  </si>
  <si>
    <t>LU1571394011</t>
  </si>
  <si>
    <t>5270414F9401</t>
  </si>
  <si>
    <t>Liontrust European Dynamic Fund S Acc</t>
  </si>
  <si>
    <t>SB12G39</t>
  </si>
  <si>
    <t>BCOLO 2034</t>
  </si>
  <si>
    <t>6000091AN092</t>
  </si>
  <si>
    <t>6000111AN201</t>
  </si>
  <si>
    <t>6000031AN202</t>
  </si>
  <si>
    <t>5850</t>
  </si>
  <si>
    <t>VALE S.A.</t>
  </si>
  <si>
    <t>Invesco QQQ Trust, Series 1</t>
  </si>
  <si>
    <t>US78464A8624</t>
  </si>
  <si>
    <t>5260012EA862</t>
  </si>
  <si>
    <t>XS2793263935</t>
  </si>
  <si>
    <t>125037963935</t>
  </si>
  <si>
    <t>US05971V2H78</t>
  </si>
  <si>
    <t>2100022V2H78</t>
  </si>
  <si>
    <t>Vanguard Extended Duration Treasury Index Fd;ETF</t>
  </si>
  <si>
    <t>US9219107094</t>
  </si>
  <si>
    <t>5270172E0709</t>
  </si>
  <si>
    <t>5275336F6323</t>
  </si>
  <si>
    <t>USP30179BR86</t>
  </si>
  <si>
    <t>USP30179CR77</t>
  </si>
  <si>
    <t>59529429CR77</t>
  </si>
  <si>
    <t>Corporacion Financiera de Desarrollo S.A.</t>
  </si>
  <si>
    <t>PEP11100M245</t>
  </si>
  <si>
    <t>Supranationals &amp; Development Banks</t>
  </si>
  <si>
    <t>PEP11100M252</t>
  </si>
  <si>
    <t>PEP11100M328</t>
  </si>
  <si>
    <t>LU0164881350</t>
  </si>
  <si>
    <t>5276672F8135</t>
  </si>
  <si>
    <t>Empresas Publicas de Medellin E.S.P.</t>
  </si>
  <si>
    <t>USP9379RBA43</t>
  </si>
  <si>
    <t>USP9379RBC09</t>
  </si>
  <si>
    <t>LU0267983889</t>
  </si>
  <si>
    <t>5274082F8388</t>
  </si>
  <si>
    <t>US715638EB48</t>
  </si>
  <si>
    <t>01100028EB48</t>
  </si>
  <si>
    <t>US715638EC21</t>
  </si>
  <si>
    <t>01100028EC21</t>
  </si>
  <si>
    <t>BlueBay Emerging Market Bond I USD</t>
  </si>
  <si>
    <t>LU0225307478</t>
  </si>
  <si>
    <t>5275112F0747</t>
  </si>
  <si>
    <t>AU0000249302</t>
  </si>
  <si>
    <t>084009B49302</t>
  </si>
  <si>
    <t>Groupama Avenir Euro IC</t>
  </si>
  <si>
    <t>5277336FM1M7</t>
  </si>
  <si>
    <t>GB00BQC82C90</t>
  </si>
  <si>
    <t>084001682C90</t>
  </si>
  <si>
    <t>MSIF Em Mkts Corporate Debt Fund Z USD Acc</t>
  </si>
  <si>
    <t>US912810TY47</t>
  </si>
  <si>
    <t>08400020TY47</t>
  </si>
  <si>
    <t>US91282CJY84</t>
  </si>
  <si>
    <t>0840002CJY84</t>
  </si>
  <si>
    <t>US91282CJZ59</t>
  </si>
  <si>
    <t>0840002CJZ59</t>
  </si>
  <si>
    <t>US91282CKD29</t>
  </si>
  <si>
    <t>0840002CKD29</t>
  </si>
  <si>
    <t>US91282CKQ32</t>
  </si>
  <si>
    <t>0840002CKQ32</t>
  </si>
  <si>
    <t>Jupiter Japan Income Fund I Acc</t>
  </si>
  <si>
    <t>PIMCO GIS Income Inst USD Acc</t>
  </si>
  <si>
    <t>IE00B87KCF77</t>
  </si>
  <si>
    <t>5274122FKCF7</t>
  </si>
  <si>
    <t>BGF Continental European Flexible I2 EUR</t>
  </si>
  <si>
    <t>LU0888974473</t>
  </si>
  <si>
    <t>5274292F7447</t>
  </si>
  <si>
    <t>COL17CT03938</t>
  </si>
  <si>
    <t>084004F03938</t>
  </si>
  <si>
    <t>Lazard Japanese Strategic Equity A Acc JPY</t>
  </si>
  <si>
    <t>IE00B8JGVH80</t>
  </si>
  <si>
    <t>5277285JGVH8</t>
  </si>
  <si>
    <t>Republica de Chile</t>
  </si>
  <si>
    <t>5277022F1992</t>
  </si>
  <si>
    <t>Groupama Avenir Europe IC</t>
  </si>
  <si>
    <t>PERU LNG S.R.L.</t>
  </si>
  <si>
    <t>USP7721BAE13</t>
  </si>
  <si>
    <t>Oil &amp; Gas Refining, Marketing, Transportation &amp; Storage</t>
  </si>
  <si>
    <t>Invesco Euro Equity C USD Hgd Acc</t>
  </si>
  <si>
    <t>LU1342486377</t>
  </si>
  <si>
    <t>5274082F8637</t>
  </si>
  <si>
    <t>Petroleos del Peru - Petroperu S.A.</t>
  </si>
  <si>
    <t>USP7808BAA54</t>
  </si>
  <si>
    <t>USP7808BAB38</t>
  </si>
  <si>
    <t>Groupama Avenir Europe AC</t>
  </si>
  <si>
    <t>Asset Management &amp; Custody Banks</t>
  </si>
  <si>
    <t>PEP16880M064</t>
  </si>
  <si>
    <t>25210512401A</t>
  </si>
  <si>
    <t>Premier Miton European Opportunities B EUR Acc</t>
  </si>
  <si>
    <t>GB00BMCC1W62</t>
  </si>
  <si>
    <t>5277324FC1W6</t>
  </si>
  <si>
    <t>LU2501015387</t>
  </si>
  <si>
    <t>5274294F1538</t>
  </si>
  <si>
    <t>BBVA MEXICO SA</t>
  </si>
  <si>
    <t>1258612WAK80</t>
  </si>
  <si>
    <t>BBVASM 2038</t>
  </si>
  <si>
    <t>BBVASM 2039</t>
  </si>
  <si>
    <t>AVALCB 4 3/8 02</t>
  </si>
  <si>
    <t>GAVA</t>
  </si>
  <si>
    <t>BCP 5.8 03/10/2</t>
  </si>
  <si>
    <t>PEP73125M031</t>
  </si>
  <si>
    <t>PRIMX1BC3A</t>
  </si>
  <si>
    <t>PEP73125M056</t>
  </si>
  <si>
    <t>PRIMX2BC2A</t>
  </si>
  <si>
    <t>USP5300PAC79</t>
  </si>
  <si>
    <t>5840</t>
  </si>
  <si>
    <t>402029100004</t>
  </si>
  <si>
    <t>PEP736586145</t>
  </si>
  <si>
    <t>7732</t>
  </si>
  <si>
    <t>6058362AP564</t>
  </si>
  <si>
    <t>6000032AP562</t>
  </si>
  <si>
    <t>6000021AP560</t>
  </si>
  <si>
    <t>6000481AP593</t>
  </si>
  <si>
    <t>6000021AP563</t>
  </si>
  <si>
    <t>6000481AP592</t>
  </si>
  <si>
    <t>6000021AP589</t>
  </si>
  <si>
    <t>6000021AP565</t>
  </si>
  <si>
    <t>6000481AP591</t>
  </si>
  <si>
    <t>6000021AP590</t>
  </si>
  <si>
    <t>6001031AN571</t>
  </si>
  <si>
    <t>6001031AO321</t>
  </si>
  <si>
    <t>63010312402M</t>
  </si>
  <si>
    <t>63010612401F</t>
  </si>
  <si>
    <t>63004212402D</t>
  </si>
  <si>
    <t>63000312401A</t>
  </si>
  <si>
    <t>63000312401B</t>
  </si>
  <si>
    <t>6B58502AP573</t>
  </si>
  <si>
    <t>6B53032AP566</t>
  </si>
  <si>
    <t>6B52022AP572</t>
  </si>
  <si>
    <t>6B53232AP569</t>
  </si>
  <si>
    <t>6B52022AP567</t>
  </si>
  <si>
    <t>6B52022AP570</t>
  </si>
  <si>
    <t>6B52022AP598</t>
  </si>
  <si>
    <t>6B52022AP597</t>
  </si>
  <si>
    <t>6B52022AP596</t>
  </si>
  <si>
    <t>6B53032AP595</t>
  </si>
  <si>
    <t>6B52022AP568</t>
  </si>
  <si>
    <t>6B51022AP571</t>
  </si>
  <si>
    <t>6B58502AP602</t>
  </si>
  <si>
    <t>6B58502AP601</t>
  </si>
  <si>
    <t>6B52022AP600</t>
  </si>
  <si>
    <t>6B52022AP599</t>
  </si>
  <si>
    <t>6B52022AP581</t>
  </si>
  <si>
    <t>6B52022AP577</t>
  </si>
  <si>
    <t>6B52022AP575</t>
  </si>
  <si>
    <t>6B52022AP580</t>
  </si>
  <si>
    <t>6B53032AP579</t>
  </si>
  <si>
    <t>6B51022AP574</t>
  </si>
  <si>
    <t>6B53032AP604</t>
  </si>
  <si>
    <t>6B53232AP603</t>
  </si>
  <si>
    <t>6B52022AP576</t>
  </si>
  <si>
    <t>6B57632AP610</t>
  </si>
  <si>
    <t>6B52022AP608</t>
  </si>
  <si>
    <t>6B52022AP607</t>
  </si>
  <si>
    <t>6B52022AP606</t>
  </si>
  <si>
    <t>6B52022AP605</t>
  </si>
  <si>
    <t>6B52022AP582</t>
  </si>
  <si>
    <t>6B53232AP584</t>
  </si>
  <si>
    <t>6B53232AP587</t>
  </si>
  <si>
    <t>6B52022AP583</t>
  </si>
  <si>
    <t>6B52022AP586</t>
  </si>
  <si>
    <t>6B51022AP585</t>
  </si>
  <si>
    <t>6B57642AP615</t>
  </si>
  <si>
    <t>6B52022AP614</t>
  </si>
  <si>
    <t>6B53232AP613</t>
  </si>
  <si>
    <t>6B53232AP612</t>
  </si>
  <si>
    <t>6B53232AP611</t>
  </si>
  <si>
    <t>6B58504AP578</t>
  </si>
  <si>
    <t>6B58504AP609</t>
  </si>
  <si>
    <t>Alts</t>
  </si>
  <si>
    <t>USG4808VAC49</t>
  </si>
  <si>
    <t>PEP66450D056</t>
  </si>
  <si>
    <t>Internacional de Titulos Soc. Titulizadora- Innova</t>
  </si>
  <si>
    <t>Alicorp S.A.</t>
  </si>
  <si>
    <t>AUNA SA</t>
  </si>
  <si>
    <t>Orygen</t>
  </si>
  <si>
    <t>084006C48207</t>
  </si>
  <si>
    <t>CL0002948207</t>
  </si>
  <si>
    <t>084006C86989</t>
  </si>
  <si>
    <t>CL0002686989</t>
  </si>
  <si>
    <t>7533</t>
  </si>
  <si>
    <t>5277312FNG56</t>
  </si>
  <si>
    <t>IE00BF4NG566</t>
  </si>
  <si>
    <t>7731</t>
  </si>
  <si>
    <t>6000031AQ128</t>
  </si>
  <si>
    <t>6000021AQ154</t>
  </si>
  <si>
    <t>6000031AQ126</t>
  </si>
  <si>
    <t>6000021AQ155</t>
  </si>
  <si>
    <t>6000031AQ129</t>
  </si>
  <si>
    <t>6000021AQ152</t>
  </si>
  <si>
    <t>6000111AP842</t>
  </si>
  <si>
    <t>6000111AP932</t>
  </si>
  <si>
    <t>6000021AQ056</t>
  </si>
  <si>
    <t>6000481AP618</t>
  </si>
  <si>
    <t>6000031AP814</t>
  </si>
  <si>
    <t>6000031AP617</t>
  </si>
  <si>
    <t>6000091AP644</t>
  </si>
  <si>
    <t>6000481AP643</t>
  </si>
  <si>
    <t>6000031AP693</t>
  </si>
  <si>
    <t>6000031AP764</t>
  </si>
  <si>
    <t>63004212402E</t>
  </si>
  <si>
    <t>6B58504AQ137</t>
  </si>
  <si>
    <t>6B58504AQ166</t>
  </si>
  <si>
    <t>6B53232AQ130</t>
  </si>
  <si>
    <t>6B58502AQ160</t>
  </si>
  <si>
    <t>6B52022AQ159</t>
  </si>
  <si>
    <t>6B53032AQ158</t>
  </si>
  <si>
    <t>6B53032AQ157</t>
  </si>
  <si>
    <t>6B52022AQ135</t>
  </si>
  <si>
    <t>6B52022AQ169</t>
  </si>
  <si>
    <t>6B53232AQ168</t>
  </si>
  <si>
    <t>6B53032AQ148</t>
  </si>
  <si>
    <t>6B53032AQ147</t>
  </si>
  <si>
    <t>6B53232AQ146</t>
  </si>
  <si>
    <t>6B53232AQ145</t>
  </si>
  <si>
    <t>6B58502AQ171</t>
  </si>
  <si>
    <t>6B52022AQ170</t>
  </si>
  <si>
    <t>6B53032AQ162</t>
  </si>
  <si>
    <t>6B52022AQ151</t>
  </si>
  <si>
    <t>6B52022AQ150</t>
  </si>
  <si>
    <t>6B52022AQ149</t>
  </si>
  <si>
    <t>6B53232AQ167</t>
  </si>
  <si>
    <t>6B53032AQ161</t>
  </si>
  <si>
    <t>6B53232AQ138</t>
  </si>
  <si>
    <t>6B58502AQ136</t>
  </si>
  <si>
    <t>6B53232AQ165</t>
  </si>
  <si>
    <t>6B52022AQ164</t>
  </si>
  <si>
    <t>6B53032AQ163</t>
  </si>
  <si>
    <t>6B52022AQ144</t>
  </si>
  <si>
    <t>6B52022AQ143</t>
  </si>
  <si>
    <t>6B53032AQ142</t>
  </si>
  <si>
    <t>6B53232AQ141</t>
  </si>
  <si>
    <t>6B53232AQ140</t>
  </si>
  <si>
    <t>6B53232AQ139</t>
  </si>
  <si>
    <t>6B52022AQ134</t>
  </si>
  <si>
    <t>6B53032AQ133</t>
  </si>
  <si>
    <t>6B53232AQ132</t>
  </si>
  <si>
    <t>6B53232AQ131</t>
  </si>
  <si>
    <t>6B53232AQ156</t>
  </si>
  <si>
    <t>US279158AW93</t>
  </si>
  <si>
    <t>59509428AW93</t>
  </si>
  <si>
    <t>PEP214005006</t>
  </si>
  <si>
    <t>PEP21400M114</t>
  </si>
  <si>
    <t>22201112303A</t>
  </si>
  <si>
    <t>Gas Natural de Lima y Callao S.A.</t>
  </si>
  <si>
    <t>PEP70215M017</t>
  </si>
  <si>
    <t>First Trust RBA Amer Industrial Renaissance ETF</t>
  </si>
  <si>
    <t>US33738R7044</t>
  </si>
  <si>
    <t>5274042ER704</t>
  </si>
  <si>
    <t>Roundhill Magnificent Seven ETF</t>
  </si>
  <si>
    <t>US53656G4982</t>
  </si>
  <si>
    <t>5259252EG498</t>
  </si>
  <si>
    <t>abrdn SICAV I - Euro Hi Yld Bd A Acc EUR</t>
  </si>
  <si>
    <t>abrdn SICAV I - Em Mkts Bd A Acc USD</t>
  </si>
  <si>
    <t>abrdn SICAV I - Euro Hi Yld Bd I Acc EUR</t>
  </si>
  <si>
    <t>abrdn SICAV I - Em Mkts Bd I Acc USD</t>
  </si>
  <si>
    <t>US91282CKT70</t>
  </si>
  <si>
    <t>0840002CKT70</t>
  </si>
  <si>
    <t>UBS Nova (Lux) Global Senior Loan Fund MB USD</t>
  </si>
  <si>
    <t>CL0002935048</t>
  </si>
  <si>
    <t>084006C35048</t>
  </si>
  <si>
    <t>Wellington Emerging Local Debt USD S AccU</t>
  </si>
  <si>
    <t>UTI India Dynamic Equity USD Institutional Acc</t>
  </si>
  <si>
    <t>LU2614584386</t>
  </si>
  <si>
    <t>5274142F8438</t>
  </si>
  <si>
    <t>Fondo</t>
  </si>
  <si>
    <t>SB12AGO34</t>
  </si>
  <si>
    <t>1551192MAD04</t>
  </si>
  <si>
    <t>USP1400MAD04</t>
  </si>
  <si>
    <t>BANORT 8 3/8 PE</t>
  </si>
  <si>
    <t>5270432F9263</t>
  </si>
  <si>
    <t>7043</t>
  </si>
  <si>
    <t>US46434G8226</t>
  </si>
  <si>
    <t>7386</t>
  </si>
  <si>
    <t>5270272F1107</t>
  </si>
  <si>
    <t>LU0333811072</t>
  </si>
  <si>
    <t>6000091AR171</t>
  </si>
  <si>
    <t>6000021AR169</t>
  </si>
  <si>
    <t>6000021AR191</t>
  </si>
  <si>
    <t>6000091AR192</t>
  </si>
  <si>
    <t>6000021AR170</t>
  </si>
  <si>
    <t>6000091AR193</t>
  </si>
  <si>
    <t>6000021AR168</t>
  </si>
  <si>
    <t>6000091AR194</t>
  </si>
  <si>
    <t>6000031AQ646</t>
  </si>
  <si>
    <t>6000021AQ797</t>
  </si>
  <si>
    <t>6000021AQ981</t>
  </si>
  <si>
    <t>6000481AR018</t>
  </si>
  <si>
    <t>6000031AQ324</t>
  </si>
  <si>
    <t>6000031AQ421</t>
  </si>
  <si>
    <t>6000481AQ555</t>
  </si>
  <si>
    <t>6000111AR017</t>
  </si>
  <si>
    <t>6000491AR016</t>
  </si>
  <si>
    <t>6000021AQ839</t>
  </si>
  <si>
    <t>6000481AQ893</t>
  </si>
  <si>
    <t>6000031AQ888</t>
  </si>
  <si>
    <t>6000481AQ982</t>
  </si>
  <si>
    <t>63004212402F</t>
  </si>
  <si>
    <t>63000312401C</t>
  </si>
  <si>
    <t>6B57646AR186</t>
  </si>
  <si>
    <t>6B58506AR207</t>
  </si>
  <si>
    <t>6B51002AR190</t>
  </si>
  <si>
    <t>6B53032AR189</t>
  </si>
  <si>
    <t>6B53232AR188</t>
  </si>
  <si>
    <t>6B57632AR187</t>
  </si>
  <si>
    <t>6B52022AR209</t>
  </si>
  <si>
    <t>6B52022AR199</t>
  </si>
  <si>
    <t>6B52022AR205</t>
  </si>
  <si>
    <t>6B52022AR203</t>
  </si>
  <si>
    <t>6B53032AR202</t>
  </si>
  <si>
    <t>6B52022AR180</t>
  </si>
  <si>
    <t>6B53032AR200</t>
  </si>
  <si>
    <t>6B53232AR201</t>
  </si>
  <si>
    <t>6B53232AR206</t>
  </si>
  <si>
    <t>6B52022AR179</t>
  </si>
  <si>
    <t>6B52022AR178</t>
  </si>
  <si>
    <t>6B53032AR185</t>
  </si>
  <si>
    <t>6B53232AR184</t>
  </si>
  <si>
    <t>6B53232AR183</t>
  </si>
  <si>
    <t>6B53232AR182</t>
  </si>
  <si>
    <t>6B52022AR181</t>
  </si>
  <si>
    <t>6B52022AR175</t>
  </si>
  <si>
    <t>6B58502AR174</t>
  </si>
  <si>
    <t>6B52022AR196</t>
  </si>
  <si>
    <t>6B52022AR197</t>
  </si>
  <si>
    <t>6B52022AR195</t>
  </si>
  <si>
    <t>6B53232AR198</t>
  </si>
  <si>
    <t>6B52022AR208</t>
  </si>
  <si>
    <t>6B53232AR211</t>
  </si>
  <si>
    <t>6B58502AR210</t>
  </si>
  <si>
    <t>6B51002AR173</t>
  </si>
  <si>
    <t>6B53032AR172</t>
  </si>
  <si>
    <t>6B53032AR176</t>
  </si>
  <si>
    <t>6B58504AR177</t>
  </si>
  <si>
    <t>6B58504AR204</t>
  </si>
  <si>
    <t>Ecopetrol S.A.</t>
  </si>
  <si>
    <t>AAA</t>
  </si>
  <si>
    <t>US91911TAS24</t>
  </si>
  <si>
    <t>1250242TAS24</t>
  </si>
  <si>
    <t>USP1507SAL18</t>
  </si>
  <si>
    <t>Man Continental European Growth Prof Acc C GBP</t>
  </si>
  <si>
    <t>BlueBay Em Mkt Unconstrained Bd S USD</t>
  </si>
  <si>
    <t>LU1932874412</t>
  </si>
  <si>
    <t>5275112F7441</t>
  </si>
  <si>
    <t>Franklin India Fund Class I (acc) USD</t>
  </si>
  <si>
    <t>Goldman Sachs India Equity Pf I Acc USD</t>
  </si>
  <si>
    <t>Bellevue Medtech&amp;Services I USD</t>
  </si>
  <si>
    <t>Schroder Global Healthcare Fund Class Z Acc GBP</t>
  </si>
  <si>
    <t>52NORT2ASHFM</t>
  </si>
  <si>
    <t>M&amp;G (Lux) Japan Fund EUR Class A Accumulation</t>
  </si>
  <si>
    <t>USP6680PAB78</t>
  </si>
  <si>
    <t>2220082PAB78</t>
  </si>
  <si>
    <t>Banco Internacional del Peru S.A.A.</t>
  </si>
  <si>
    <t>USP13435AG03</t>
  </si>
  <si>
    <t>21000325AG03</t>
  </si>
  <si>
    <t>DFA Emerging Markets Core Equity 2 Portfolio;Inst</t>
  </si>
  <si>
    <t>DFA International Core Equity 2 Portfolio;Inst</t>
  </si>
  <si>
    <t>Banco de Credito e Inversiones</t>
  </si>
  <si>
    <t>USP32133CH47</t>
  </si>
  <si>
    <t>15515123CH47</t>
  </si>
  <si>
    <t>USP3691NBL30</t>
  </si>
  <si>
    <t>1254402NBL30</t>
  </si>
  <si>
    <t>Grupo Televisa, S.A.B.</t>
  </si>
  <si>
    <t>JPMorgan US Quality Factor ETF</t>
  </si>
  <si>
    <t>US46641Q7613</t>
  </si>
  <si>
    <t>5275552EQ761</t>
  </si>
  <si>
    <t>JPMorgan BetaBuilders Europe ETF</t>
  </si>
  <si>
    <t>US46641Q1913</t>
  </si>
  <si>
    <t>5275552EQ191</t>
  </si>
  <si>
    <t>Fidelity Funds - Global Healthcare A-EUR</t>
  </si>
  <si>
    <t>USP2000GAA15</t>
  </si>
  <si>
    <t>1552782GAA15</t>
  </si>
  <si>
    <t>USP6777MAA01</t>
  </si>
  <si>
    <t>1258642MAA01</t>
  </si>
  <si>
    <t>1553782SAL18</t>
  </si>
  <si>
    <t>BNPP Asia ex-Japan Eqty I EUR Cap</t>
  </si>
  <si>
    <t>Invesco India Equity Fd A USD AD</t>
  </si>
  <si>
    <t>US715638DF60</t>
  </si>
  <si>
    <t>01100028DF60</t>
  </si>
  <si>
    <t>Invesco S&amp;P 500 UCITS ETF Acc</t>
  </si>
  <si>
    <t>IE00B3YCGJ38</t>
  </si>
  <si>
    <t>5275322ECGJ3</t>
  </si>
  <si>
    <t>US912810UC08</t>
  </si>
  <si>
    <t>08400020UC08</t>
  </si>
  <si>
    <t>HSBC GIF Frontier Markets XC</t>
  </si>
  <si>
    <t>LU0666200935</t>
  </si>
  <si>
    <t>5276672F0093</t>
  </si>
  <si>
    <t>US91282CLK52</t>
  </si>
  <si>
    <t>0840002CLK52</t>
  </si>
  <si>
    <t>US91282CLW90</t>
  </si>
  <si>
    <t>0840002CLW90</t>
  </si>
  <si>
    <t>Berenberg Financial Bonds I D</t>
  </si>
  <si>
    <t>Bond Europe</t>
  </si>
  <si>
    <t>5270952EMDHC</t>
  </si>
  <si>
    <t>Fidelity Funds - Emerging Mkts Eq ESG I-ACC-USD</t>
  </si>
  <si>
    <t>Goldman Sachs Japan Eq Partners Pf I Acc JPY</t>
  </si>
  <si>
    <t>LU1217871059</t>
  </si>
  <si>
    <t>5270275F7105</t>
  </si>
  <si>
    <t>Edmond de Rothschild Big Data N USD</t>
  </si>
  <si>
    <t>LU1244895048</t>
  </si>
  <si>
    <t>5274862F9504</t>
  </si>
  <si>
    <t>Pictet-Robotics-I USD</t>
  </si>
  <si>
    <t>LU1279333329</t>
  </si>
  <si>
    <t>5270802F3332</t>
  </si>
  <si>
    <t>Lazard Capital Fi SRI PVC H-USD</t>
  </si>
  <si>
    <t>FR0013072733</t>
  </si>
  <si>
    <t>5274492F7273</t>
  </si>
  <si>
    <t>Fidelity Funds - Global Healthcare I-ACC-EUR</t>
  </si>
  <si>
    <t>5274862F2445</t>
  </si>
  <si>
    <t>IE00BG1DFD73</t>
  </si>
  <si>
    <t>5270736FDFD7</t>
  </si>
  <si>
    <t>IE00BHXGRM40</t>
  </si>
  <si>
    <t>5277312FGRM4</t>
  </si>
  <si>
    <t>India Equities Portfolio Fund II Class J USD</t>
  </si>
  <si>
    <t>IE00BN6Q7C39</t>
  </si>
  <si>
    <t>5275562FQ7C3</t>
  </si>
  <si>
    <t>PEP75455M014</t>
  </si>
  <si>
    <t>SB12AGO33</t>
  </si>
  <si>
    <t>SB12B29</t>
  </si>
  <si>
    <t>BINTPE 6.397 04</t>
  </si>
  <si>
    <t>BUENAV 6.8 02/0</t>
  </si>
  <si>
    <t>7404</t>
  </si>
  <si>
    <t>5274262F6624</t>
  </si>
  <si>
    <t>LU1034966249</t>
  </si>
  <si>
    <t>7426</t>
  </si>
  <si>
    <t>ECOPET32</t>
  </si>
  <si>
    <t>6000021AR876</t>
  </si>
  <si>
    <t>6000111AR903</t>
  </si>
  <si>
    <t>6000021AR234</t>
  </si>
  <si>
    <t>6000021AR235</t>
  </si>
  <si>
    <t>6000021AR236</t>
  </si>
  <si>
    <t>6000021AR262</t>
  </si>
  <si>
    <t>6000381AS767</t>
  </si>
  <si>
    <t>6000381AS768</t>
  </si>
  <si>
    <t>6000381AS791</t>
  </si>
  <si>
    <t>6000381AS769</t>
  </si>
  <si>
    <t>6000381AS792</t>
  </si>
  <si>
    <t>6000381AS765</t>
  </si>
  <si>
    <t>6000381AS790</t>
  </si>
  <si>
    <t>6000381AS789</t>
  </si>
  <si>
    <t>6000381AS766</t>
  </si>
  <si>
    <t>6000111AS555</t>
  </si>
  <si>
    <t>6000021AS529</t>
  </si>
  <si>
    <t>6000111AS530</t>
  </si>
  <si>
    <t>6000111AS457</t>
  </si>
  <si>
    <t>6000021AS458</t>
  </si>
  <si>
    <t>6000031AS354</t>
  </si>
  <si>
    <t>6000481AS355</t>
  </si>
  <si>
    <t>6000111AR956</t>
  </si>
  <si>
    <t>6000491AR261</t>
  </si>
  <si>
    <t>6000021AR260</t>
  </si>
  <si>
    <t>6000021AR786</t>
  </si>
  <si>
    <t>6000111AR493</t>
  </si>
  <si>
    <t>6000021AR357</t>
  </si>
  <si>
    <t>6000491AR358</t>
  </si>
  <si>
    <t>63010312503A</t>
  </si>
  <si>
    <t>63003812501D</t>
  </si>
  <si>
    <t>63004212502G</t>
  </si>
  <si>
    <t>6B53232AS770</t>
  </si>
  <si>
    <t>6B57552AS793</t>
  </si>
  <si>
    <t>5755</t>
  </si>
  <si>
    <t>6B52022AS794</t>
  </si>
  <si>
    <t>6B52022AS795</t>
  </si>
  <si>
    <t>6B53232AS796</t>
  </si>
  <si>
    <t>6B53232AS797</t>
  </si>
  <si>
    <t>6B52022AS808</t>
  </si>
  <si>
    <t>6B52022AS809</t>
  </si>
  <si>
    <t>6B53232AS810</t>
  </si>
  <si>
    <t>6B52022AS788</t>
  </si>
  <si>
    <t>6B52022AS787</t>
  </si>
  <si>
    <t>6B53032AS786</t>
  </si>
  <si>
    <t>6B53032AS785</t>
  </si>
  <si>
    <t>6B57642AS807</t>
  </si>
  <si>
    <t>6B53232AS778</t>
  </si>
  <si>
    <t>6B53232AS777</t>
  </si>
  <si>
    <t>6B58502AS800</t>
  </si>
  <si>
    <t>6B52022AS801</t>
  </si>
  <si>
    <t>6B52022AS802</t>
  </si>
  <si>
    <t>6B52022AS803</t>
  </si>
  <si>
    <t>6B53032AS781</t>
  </si>
  <si>
    <t>6B53232AS780</t>
  </si>
  <si>
    <t>6B53232AS779</t>
  </si>
  <si>
    <t>6B53032AS804</t>
  </si>
  <si>
    <t>6B52022AS805</t>
  </si>
  <si>
    <t>6B53232AS806</t>
  </si>
  <si>
    <t>6B52022AS798</t>
  </si>
  <si>
    <t>6B52022AS799</t>
  </si>
  <si>
    <t>6B58502AS784</t>
  </si>
  <si>
    <t>6B52022AS783</t>
  </si>
  <si>
    <t>6B52022AS782</t>
  </si>
  <si>
    <t>6B52022AS776</t>
  </si>
  <si>
    <t>6B52022AS775</t>
  </si>
  <si>
    <t>6B52022AS774</t>
  </si>
  <si>
    <t>6B52022AS773</t>
  </si>
  <si>
    <t>6B53032AS772</t>
  </si>
  <si>
    <t>6B53232AS771</t>
  </si>
  <si>
    <t>Pluz Energía</t>
  </si>
  <si>
    <t>08400425ES00</t>
  </si>
  <si>
    <t>BEX</t>
  </si>
  <si>
    <t>12583329AC04</t>
  </si>
  <si>
    <t>BBVA 2033</t>
  </si>
  <si>
    <t>2100022V2J35</t>
  </si>
  <si>
    <t>US05971V2J35</t>
  </si>
  <si>
    <t>BCP2035</t>
  </si>
  <si>
    <t>2258402PAE36</t>
  </si>
  <si>
    <t>USP5300PAE36</t>
  </si>
  <si>
    <t>HNTOIL2038</t>
  </si>
  <si>
    <t>HOC</t>
  </si>
  <si>
    <t>2083</t>
  </si>
  <si>
    <t>5270604F1743</t>
  </si>
  <si>
    <t>LU2343117433</t>
  </si>
  <si>
    <t>7060</t>
  </si>
  <si>
    <t>5271112EB614</t>
  </si>
  <si>
    <t>7393</t>
  </si>
  <si>
    <t>7528</t>
  </si>
  <si>
    <t>7684</t>
  </si>
  <si>
    <t>6058862AT669</t>
  </si>
  <si>
    <t>DPZDOL360</t>
  </si>
  <si>
    <t>5886</t>
  </si>
  <si>
    <t>6058862AT675</t>
  </si>
  <si>
    <t>6058862AT674</t>
  </si>
  <si>
    <t>6000381AT666</t>
  </si>
  <si>
    <t>6000381AT696</t>
  </si>
  <si>
    <t>6000381AT695</t>
  </si>
  <si>
    <t>6058361AT677</t>
  </si>
  <si>
    <t>6000381AT676</t>
  </si>
  <si>
    <t>6000381AT697</t>
  </si>
  <si>
    <t>6058361AT673</t>
  </si>
  <si>
    <t>6000381AT672</t>
  </si>
  <si>
    <t>6058361AT671</t>
  </si>
  <si>
    <t>6000381AT670</t>
  </si>
  <si>
    <t>6B52022AT682</t>
  </si>
  <si>
    <t>6B53232AT681</t>
  </si>
  <si>
    <t>6B53232AT680</t>
  </si>
  <si>
    <t>6B53232AT679</t>
  </si>
  <si>
    <t>6B57552AT678</t>
  </si>
  <si>
    <t>6B52022AT703</t>
  </si>
  <si>
    <t>6B53232AT705</t>
  </si>
  <si>
    <t>6B53232AT704</t>
  </si>
  <si>
    <t>6B53032AT684</t>
  </si>
  <si>
    <t>6B53232AT683</t>
  </si>
  <si>
    <t>6B52022AT709</t>
  </si>
  <si>
    <t>6B52022AT708</t>
  </si>
  <si>
    <t>6B53032AT707</t>
  </si>
  <si>
    <t>6B53032AT706</t>
  </si>
  <si>
    <t>6B53232AT711</t>
  </si>
  <si>
    <t>6B52022AT688</t>
  </si>
  <si>
    <t>6B52022AT687</t>
  </si>
  <si>
    <t>6B57652AT686</t>
  </si>
  <si>
    <t>6B53032AT685</t>
  </si>
  <si>
    <t>6B57632AT692</t>
  </si>
  <si>
    <t>6B57652AT690</t>
  </si>
  <si>
    <t>6B53232AT689</t>
  </si>
  <si>
    <t>6B53032AT714</t>
  </si>
  <si>
    <t>6B53032AT713</t>
  </si>
  <si>
    <t>6B53232AT712</t>
  </si>
  <si>
    <t>6B53232AT702</t>
  </si>
  <si>
    <t>6B53232AT701</t>
  </si>
  <si>
    <t>6B53232AT700</t>
  </si>
  <si>
    <t>6B57552AT699</t>
  </si>
  <si>
    <t>6B52022AT693</t>
  </si>
  <si>
    <t>6B57644AT698</t>
  </si>
  <si>
    <t>6B57644AT691</t>
  </si>
  <si>
    <t>6B58504AT710</t>
  </si>
  <si>
    <t>5275122EE103</t>
  </si>
  <si>
    <t>2220292FAB50</t>
  </si>
  <si>
    <t>5270652EH821</t>
  </si>
  <si>
    <t>0840052BAR15</t>
  </si>
  <si>
    <t>5270734EF475</t>
  </si>
  <si>
    <t>08400020UE63</t>
  </si>
  <si>
    <t>08400020UG12</t>
  </si>
  <si>
    <t>08400425EA91</t>
  </si>
  <si>
    <t>5274082F9751</t>
  </si>
  <si>
    <t>Codigo</t>
  </si>
  <si>
    <t>RANKEST</t>
  </si>
  <si>
    <t>A mano</t>
  </si>
  <si>
    <t>3920836W5029</t>
  </si>
  <si>
    <t>5273932EA854</t>
  </si>
  <si>
    <t>1551512PAC05</t>
  </si>
  <si>
    <t>USP0161KEA71</t>
  </si>
  <si>
    <t>2220111KEA71</t>
  </si>
  <si>
    <t>2100022V2K08</t>
  </si>
  <si>
    <t>1254072TJW01</t>
  </si>
  <si>
    <t>5271112E8240</t>
  </si>
  <si>
    <t>USP4R21KAB22</t>
  </si>
  <si>
    <t>1254342KAB22</t>
  </si>
  <si>
    <t>5275282EE259</t>
  </si>
  <si>
    <t>Argentina</t>
  </si>
  <si>
    <t>5275282EY848</t>
  </si>
  <si>
    <t>5275282EY871</t>
  </si>
  <si>
    <t>5273932EV608</t>
  </si>
  <si>
    <t>5270172E6885</t>
  </si>
  <si>
    <t>5275282EY236</t>
  </si>
  <si>
    <t>5277252EA854</t>
  </si>
  <si>
    <t>5272872EY477</t>
  </si>
  <si>
    <t>12535622BA92</t>
  </si>
  <si>
    <t>Credicorp Capital Sociedad Titulizadora S.A.</t>
  </si>
  <si>
    <t>27020219AB41</t>
  </si>
  <si>
    <t>5953042VAC78</t>
  </si>
  <si>
    <t>PEP01000C5K6</t>
  </si>
  <si>
    <t>011000112G35</t>
  </si>
  <si>
    <t>0110001PEB40</t>
  </si>
  <si>
    <t>01100028FC12</t>
  </si>
  <si>
    <t>ZAG000125972</t>
  </si>
  <si>
    <t>084015T25972</t>
  </si>
  <si>
    <t>5275112F3161</t>
  </si>
  <si>
    <t>0840052BBD10</t>
  </si>
  <si>
    <t>LU0301639745</t>
  </si>
  <si>
    <t>5270882F3974</t>
  </si>
  <si>
    <t>0840002CNC19</t>
  </si>
  <si>
    <t>5274812ASHFM</t>
  </si>
  <si>
    <t>52GAML4FTFW2</t>
  </si>
  <si>
    <t>5273882F5578</t>
  </si>
  <si>
    <t>08400326CL22</t>
  </si>
  <si>
    <t>5274812EMDBT</t>
  </si>
  <si>
    <t>084004F04001</t>
  </si>
  <si>
    <t>COL17CT04084</t>
  </si>
  <si>
    <t>084004F04084</t>
  </si>
  <si>
    <t>5277445FGVH8</t>
  </si>
  <si>
    <t>US195325EP60</t>
  </si>
  <si>
    <t>084004460236</t>
  </si>
  <si>
    <t>084006C87822</t>
  </si>
  <si>
    <t>5270496F7171</t>
  </si>
  <si>
    <t>5274172F5035</t>
  </si>
  <si>
    <t>5274174FF284</t>
  </si>
  <si>
    <t>5274172CACEL</t>
  </si>
  <si>
    <t>5270732F0NJ2</t>
  </si>
  <si>
    <t>25210512503A</t>
  </si>
  <si>
    <t>527417246594</t>
  </si>
  <si>
    <t>5277402F6R19</t>
  </si>
  <si>
    <t>5275322EQM38</t>
  </si>
  <si>
    <t>LU2416422678</t>
  </si>
  <si>
    <t>5270492F2267</t>
  </si>
  <si>
    <t>5277022F0850</t>
  </si>
  <si>
    <t>27211723AE14</t>
  </si>
  <si>
    <t>LU2536832368</t>
  </si>
  <si>
    <t>5277512F3236</t>
  </si>
  <si>
    <t>5276802F6309</t>
  </si>
  <si>
    <t>5274172F2843</t>
  </si>
  <si>
    <t>5275322ESA8K</t>
  </si>
  <si>
    <t>CA4436281022</t>
  </si>
  <si>
    <t>345445781022</t>
  </si>
  <si>
    <t>395445281022</t>
  </si>
  <si>
    <t>SB12G35</t>
  </si>
  <si>
    <t>BTPCL 6 04/01/3</t>
  </si>
  <si>
    <t>COLTES2046</t>
  </si>
  <si>
    <t>NUTRE2035</t>
  </si>
  <si>
    <t>5434</t>
  </si>
  <si>
    <t>BBVASM 2035</t>
  </si>
  <si>
    <t>15532427PD99</t>
  </si>
  <si>
    <t>USP0R137PD99</t>
  </si>
  <si>
    <t>DAVIVI2035</t>
  </si>
  <si>
    <t>5324</t>
  </si>
  <si>
    <t>BCICI 7 1/2  PE</t>
  </si>
  <si>
    <t>5151</t>
  </si>
  <si>
    <t>ALI2032</t>
  </si>
  <si>
    <t>22203012504A</t>
  </si>
  <si>
    <t>PEP70101M746</t>
  </si>
  <si>
    <t>PLUZ7BC4A</t>
  </si>
  <si>
    <t>22204726AA03</t>
  </si>
  <si>
    <t>USP73906AA03</t>
  </si>
  <si>
    <t>ORSAPE 6 ¼ 09/1</t>
  </si>
  <si>
    <t>2220091VAC83</t>
  </si>
  <si>
    <t>USP6411VAC83</t>
  </si>
  <si>
    <t>LUZSUR2032</t>
  </si>
  <si>
    <t>23583412501B</t>
  </si>
  <si>
    <t>PEP16997V331</t>
  </si>
  <si>
    <t>ECSCP3CP1B</t>
  </si>
  <si>
    <t>23583412502A</t>
  </si>
  <si>
    <t>PEP16997V349</t>
  </si>
  <si>
    <t>ECSCP3CP2A</t>
  </si>
  <si>
    <t>23203012501A</t>
  </si>
  <si>
    <t>PEP70101V069</t>
  </si>
  <si>
    <t>PLUZ6PC1A</t>
  </si>
  <si>
    <t>2721171IRSM3</t>
  </si>
  <si>
    <t>CVL800700S24</t>
  </si>
  <si>
    <t>INROCT32</t>
  </si>
  <si>
    <t>HBM</t>
  </si>
  <si>
    <t>5445</t>
  </si>
  <si>
    <t>5270604F1414</t>
  </si>
  <si>
    <t>LU0646914142</t>
  </si>
  <si>
    <t>7088</t>
  </si>
  <si>
    <t>7751</t>
  </si>
  <si>
    <t>7744</t>
  </si>
  <si>
    <t>ETF PE</t>
  </si>
  <si>
    <t>6004</t>
  </si>
  <si>
    <t>6000032AX864</t>
  </si>
  <si>
    <t>6000032AX863</t>
  </si>
  <si>
    <t>6000031AX831</t>
  </si>
  <si>
    <t>6000091AX829</t>
  </si>
  <si>
    <t>6000871AX862</t>
  </si>
  <si>
    <t>0087</t>
  </si>
  <si>
    <t>6000031AX832</t>
  </si>
  <si>
    <t>6000031AX833</t>
  </si>
  <si>
    <t>6000031AX799</t>
  </si>
  <si>
    <t>6000031AX800</t>
  </si>
  <si>
    <t>6000481AX409</t>
  </si>
  <si>
    <t>6000481AX410</t>
  </si>
  <si>
    <t>6000481AX411</t>
  </si>
  <si>
    <t>6000491AX456</t>
  </si>
  <si>
    <t>6000481AX655</t>
  </si>
  <si>
    <t>6000491AX656</t>
  </si>
  <si>
    <t>6000031AX370</t>
  </si>
  <si>
    <t>6000031AX371</t>
  </si>
  <si>
    <t>6000031AX372</t>
  </si>
  <si>
    <t>6000091AX373</t>
  </si>
  <si>
    <t>6000481AX407</t>
  </si>
  <si>
    <t>6000481AX408</t>
  </si>
  <si>
    <t>6000091AW979</t>
  </si>
  <si>
    <t>6000091AW980</t>
  </si>
  <si>
    <t>6000481AX121</t>
  </si>
  <si>
    <t>6000091AX253</t>
  </si>
  <si>
    <t>6000481AX255</t>
  </si>
  <si>
    <t>6000031AX254</t>
  </si>
  <si>
    <t>6000111AW730</t>
  </si>
  <si>
    <t>6000031AW843</t>
  </si>
  <si>
    <t>6001031AW842</t>
  </si>
  <si>
    <t>6001031AW844</t>
  </si>
  <si>
    <t>6000481AW914</t>
  </si>
  <si>
    <t>6000091AW913</t>
  </si>
  <si>
    <t>6000031AW266</t>
  </si>
  <si>
    <t>6000031AW727</t>
  </si>
  <si>
    <t>6000491AW728</t>
  </si>
  <si>
    <t>6000111AW729</t>
  </si>
  <si>
    <t>6000031AV852</t>
  </si>
  <si>
    <t>6000031AW006</t>
  </si>
  <si>
    <t>6000031AW130</t>
  </si>
  <si>
    <t>6000111AV778</t>
  </si>
  <si>
    <t>6000111AV859</t>
  </si>
  <si>
    <t>6000031AV860</t>
  </si>
  <si>
    <t>6000491AV858</t>
  </si>
  <si>
    <t>6000031AV861</t>
  </si>
  <si>
    <t>6000031AV691</t>
  </si>
  <si>
    <t>6000031AV692</t>
  </si>
  <si>
    <t>6000031AV718</t>
  </si>
  <si>
    <t>6000481AV717</t>
  </si>
  <si>
    <t>6000031AV719</t>
  </si>
  <si>
    <t>6000091AV018</t>
  </si>
  <si>
    <t>6000481AV017</t>
  </si>
  <si>
    <t>6000021AV039</t>
  </si>
  <si>
    <t>6000031AV320</t>
  </si>
  <si>
    <t>6000111AV319</t>
  </si>
  <si>
    <t>6000111AU390</t>
  </si>
  <si>
    <t>6000021AU802</t>
  </si>
  <si>
    <t>6000031AU827</t>
  </si>
  <si>
    <t>6000091AU297</t>
  </si>
  <si>
    <t>6000031AU325</t>
  </si>
  <si>
    <t>6000491AU320</t>
  </si>
  <si>
    <t>63594212503B</t>
  </si>
  <si>
    <t>PEP16820Q277</t>
  </si>
  <si>
    <t>COMPA3CD3B</t>
  </si>
  <si>
    <t>5942</t>
  </si>
  <si>
    <t>63588612504A</t>
  </si>
  <si>
    <t>PEP11700Q037</t>
  </si>
  <si>
    <t>BCIPE1CD4A</t>
  </si>
  <si>
    <t>GBCI</t>
  </si>
  <si>
    <t>63003812501H</t>
  </si>
  <si>
    <t>PEP12100Q252</t>
  </si>
  <si>
    <t>BIF5CD1H</t>
  </si>
  <si>
    <t>63003812501G</t>
  </si>
  <si>
    <t>PEP12100Q245</t>
  </si>
  <si>
    <t>BIF5CD1G</t>
  </si>
  <si>
    <t>63004212501B</t>
  </si>
  <si>
    <t>PEP16920Q242</t>
  </si>
  <si>
    <t>SANTC6CD1B</t>
  </si>
  <si>
    <t>63004212501A</t>
  </si>
  <si>
    <t>PEP16920Q234</t>
  </si>
  <si>
    <t>SANTC6CD1A</t>
  </si>
  <si>
    <t>63008612501A</t>
  </si>
  <si>
    <t>PEP11100V204</t>
  </si>
  <si>
    <t>ZCOF5DCP1A</t>
  </si>
  <si>
    <t>63008612504A</t>
  </si>
  <si>
    <t>PEP11100V212</t>
  </si>
  <si>
    <t>SCOF4DCP4A</t>
  </si>
  <si>
    <t>63004912502B</t>
  </si>
  <si>
    <t>PEP16900Q103</t>
  </si>
  <si>
    <t>GNB3CD2B</t>
  </si>
  <si>
    <t>63000312501D</t>
  </si>
  <si>
    <t>PEP14800Q057</t>
  </si>
  <si>
    <t>INTER2CD1D</t>
  </si>
  <si>
    <t>63000312501E</t>
  </si>
  <si>
    <t>PEP14800Q065</t>
  </si>
  <si>
    <t>INTER2CD1E</t>
  </si>
  <si>
    <t>6B53232AX855</t>
  </si>
  <si>
    <t>6B53232AX854</t>
  </si>
  <si>
    <t>6B58502AX853</t>
  </si>
  <si>
    <t>6B52022AX859</t>
  </si>
  <si>
    <t>6B52022AX858</t>
  </si>
  <si>
    <t>6B53032AX857</t>
  </si>
  <si>
    <t>6B53232AX856</t>
  </si>
  <si>
    <t>6B53032AX839</t>
  </si>
  <si>
    <t>6B53032AX838</t>
  </si>
  <si>
    <t>6B53232AX837</t>
  </si>
  <si>
    <t>6B53232AX836</t>
  </si>
  <si>
    <t>6B53232AX835</t>
  </si>
  <si>
    <t>6B57552AX834</t>
  </si>
  <si>
    <t>6B52022AX842</t>
  </si>
  <si>
    <t>6B53032AX841</t>
  </si>
  <si>
    <t>6B53032AX840</t>
  </si>
  <si>
    <t>6B53232AX845</t>
  </si>
  <si>
    <t>6B53232AX844</t>
  </si>
  <si>
    <t>6B58502AX843</t>
  </si>
  <si>
    <t>6B52022AX851</t>
  </si>
  <si>
    <t>6B52022AX850</t>
  </si>
  <si>
    <t>6B53032AX849</t>
  </si>
  <si>
    <t>6B53032AX848</t>
  </si>
  <si>
    <t>6B53032AX847</t>
  </si>
  <si>
    <t>6B53232AX846</t>
  </si>
  <si>
    <t>6B52022AX852</t>
  </si>
  <si>
    <t>6B58502AX865</t>
  </si>
  <si>
    <t>6B53032AX876</t>
  </si>
  <si>
    <t>6B52022AX881</t>
  </si>
  <si>
    <t>6B53232AX866</t>
  </si>
  <si>
    <t>6B52022AX890</t>
  </si>
  <si>
    <t>6B53232AX885</t>
  </si>
  <si>
    <t>6B52022AX870</t>
  </si>
  <si>
    <t>6B53232AX873</t>
  </si>
  <si>
    <t>6B53232AX875</t>
  </si>
  <si>
    <t>6B53232AX882</t>
  </si>
  <si>
    <t>6B53032AX886</t>
  </si>
  <si>
    <t>6B52022AX878</t>
  </si>
  <si>
    <t>6B53232AX867</t>
  </si>
  <si>
    <t>6B52022AX871</t>
  </si>
  <si>
    <t>6B53232AX874</t>
  </si>
  <si>
    <t>6B53232AX884</t>
  </si>
  <si>
    <t>6B53032AX889</t>
  </si>
  <si>
    <t>6B53232AX872</t>
  </si>
  <si>
    <t>6B57642AX883</t>
  </si>
  <si>
    <t>6B53032AX888</t>
  </si>
  <si>
    <t>6B52022AX880</t>
  </si>
  <si>
    <t>6B52022AX879</t>
  </si>
  <si>
    <t>6B52022AX891</t>
  </si>
  <si>
    <t>6B53232AX868</t>
  </si>
  <si>
    <t>6B52022AX877</t>
  </si>
  <si>
    <t>6B53032AX887</t>
  </si>
  <si>
    <t>6B53032AX869</t>
  </si>
  <si>
    <t>Banco Davivienda S.A.</t>
  </si>
  <si>
    <t>Volcan B</t>
  </si>
  <si>
    <t>Volcan A</t>
  </si>
  <si>
    <t>Grupo Nutresa S.A.</t>
  </si>
  <si>
    <t>Banco de Crédito e Inversiones</t>
  </si>
  <si>
    <t>Pluz Energía Perú S.A.A</t>
  </si>
  <si>
    <t>Puerto Chancay B</t>
  </si>
  <si>
    <t>Puerto Chancay A</t>
  </si>
  <si>
    <t>HudBays Minerals Inc.</t>
  </si>
  <si>
    <t>Puerto Chancay</t>
  </si>
  <si>
    <t>Unacem</t>
  </si>
  <si>
    <t>Cerro verde</t>
  </si>
  <si>
    <t>Auna</t>
  </si>
  <si>
    <t>AUM (MM$)</t>
  </si>
  <si>
    <t>Metodología Integra</t>
  </si>
  <si>
    <t>Huella (000 Tn)</t>
  </si>
  <si>
    <t>Hochschild</t>
  </si>
  <si>
    <t>Hudbay</t>
  </si>
  <si>
    <t>Ferreycorp</t>
  </si>
  <si>
    <t>Credicorp</t>
  </si>
  <si>
    <t>IFS</t>
  </si>
  <si>
    <t>Patrimonio Integra</t>
  </si>
  <si>
    <t>Huella Tn (Scope 1 y 2)</t>
  </si>
  <si>
    <t>EVIC (USD millones)</t>
  </si>
  <si>
    <t>Top Contributors Dic-25</t>
  </si>
  <si>
    <t>Ejercicio con data SMV - Huella de Carbono</t>
  </si>
  <si>
    <t>MM$</t>
  </si>
  <si>
    <t>0840038TF2K7</t>
  </si>
  <si>
    <t>BRSTNCNTF2K7</t>
  </si>
  <si>
    <t>08400326CQ19</t>
  </si>
  <si>
    <t>US105756CQ19</t>
  </si>
  <si>
    <t>08400425EP60</t>
  </si>
  <si>
    <t>084015T96173</t>
  </si>
  <si>
    <t>ZAG000096173</t>
  </si>
  <si>
    <t>1551192MAG35</t>
  </si>
  <si>
    <t>USP1400MAG35</t>
  </si>
  <si>
    <t>1551192MAF51</t>
  </si>
  <si>
    <t>USP1400MAF51</t>
  </si>
  <si>
    <t>2259582AAA36</t>
  </si>
  <si>
    <t>USP6432AAA36</t>
  </si>
  <si>
    <t>305962100001</t>
  </si>
  <si>
    <t>CVL800901007</t>
  </si>
  <si>
    <t>US34988L8019</t>
  </si>
  <si>
    <t>345445281022</t>
  </si>
  <si>
    <t>5274042EA108</t>
  </si>
  <si>
    <t>US33737A1088</t>
  </si>
  <si>
    <t>5275282EY673</t>
  </si>
  <si>
    <t>US37954Y6730</t>
  </si>
  <si>
    <t>5275504F6750</t>
  </si>
  <si>
    <t>LU1959967503</t>
  </si>
  <si>
    <t>5270252F7606</t>
  </si>
  <si>
    <t>5270194F2029</t>
  </si>
  <si>
    <t>6058862AAD5T</t>
  </si>
  <si>
    <t>6000032AAD78</t>
  </si>
  <si>
    <t>6058862AAD5S</t>
  </si>
  <si>
    <t>6000032AAD76</t>
  </si>
  <si>
    <t>6058862AAD5U</t>
  </si>
  <si>
    <t>6000032AAD79</t>
  </si>
  <si>
    <t>6000021AAD5X</t>
  </si>
  <si>
    <t>6000021AAD74</t>
  </si>
  <si>
    <t>6000221AAD75</t>
  </si>
  <si>
    <t>6000021AAD5W</t>
  </si>
  <si>
    <t>6000021AAD77</t>
  </si>
  <si>
    <t>6000021AAD5Y</t>
  </si>
  <si>
    <t>6000021AAD7A</t>
  </si>
  <si>
    <t>6B52022AAD6Q</t>
  </si>
  <si>
    <t>6B52022AAD6P</t>
  </si>
  <si>
    <t>6B53032AAD6T</t>
  </si>
  <si>
    <t>6B53032AAD6S</t>
  </si>
  <si>
    <t>6B57632AAD6R</t>
  </si>
  <si>
    <t>6B53232AAD7F</t>
  </si>
  <si>
    <t>6B52022AAD7U</t>
  </si>
  <si>
    <t>6B52022AAD7T</t>
  </si>
  <si>
    <t>6B53032AAD7P</t>
  </si>
  <si>
    <t>6B52022AAD7S</t>
  </si>
  <si>
    <t>6B52022AAD7R</t>
  </si>
  <si>
    <t>6B53032AAD6M</t>
  </si>
  <si>
    <t>6B53032AAD6L</t>
  </si>
  <si>
    <t>6B53232AAD6K</t>
  </si>
  <si>
    <t>6B57552AAD6J</t>
  </si>
  <si>
    <t>6B52022AAD7Q</t>
  </si>
  <si>
    <t>6B57632AAD7V</t>
  </si>
  <si>
    <t>6B58502AAD6U</t>
  </si>
  <si>
    <t>6B52022AAD7O</t>
  </si>
  <si>
    <t>6B52022AAD7N</t>
  </si>
  <si>
    <t>6B53232AAD7M</t>
  </si>
  <si>
    <t>6B52022AAD6O</t>
  </si>
  <si>
    <t>6B53032AAD6N</t>
  </si>
  <si>
    <t>6B52022AAD7K</t>
  </si>
  <si>
    <t>6B52022AAD7J</t>
  </si>
  <si>
    <t>6B53232AAD7I</t>
  </si>
  <si>
    <t>6B52022AAD7H</t>
  </si>
  <si>
    <t>6B53232AAD6W</t>
  </si>
  <si>
    <t>6B53232AAD6V</t>
  </si>
  <si>
    <t>6B52022AAD70</t>
  </si>
  <si>
    <t>6B52022AAD6Z</t>
  </si>
  <si>
    <t>6B52022AAD6Y</t>
  </si>
  <si>
    <t>6B52022AAD6X</t>
  </si>
  <si>
    <t>6B52022AAD7L</t>
  </si>
  <si>
    <t>6B52022AAD7G</t>
  </si>
  <si>
    <t>6B53232AAD7E</t>
  </si>
  <si>
    <t>6B53232AAD7D</t>
  </si>
  <si>
    <t>6B52022AAD7C</t>
  </si>
  <si>
    <t>6B53232AAD7B</t>
  </si>
  <si>
    <t>6B52022AAD72</t>
  </si>
  <si>
    <t>6B52022AAD71</t>
  </si>
  <si>
    <t>5274494F4261</t>
  </si>
  <si>
    <t>5277022F0892</t>
  </si>
  <si>
    <t>085905581R57</t>
  </si>
  <si>
    <t>1551192MAC21</t>
  </si>
  <si>
    <t>084003411726</t>
  </si>
  <si>
    <t>0840052BBK52</t>
  </si>
  <si>
    <t>0840052BBL36</t>
  </si>
  <si>
    <t>Marcobre S.A.C.</t>
  </si>
  <si>
    <t>25210529AF09</t>
  </si>
  <si>
    <t>22204327AE63</t>
  </si>
  <si>
    <t>08400326CN87</t>
  </si>
  <si>
    <t>345960241062</t>
  </si>
  <si>
    <t>5275282EY319</t>
  </si>
  <si>
    <t>5273865FTL69</t>
  </si>
  <si>
    <t>Invesco S&amp;P 500 Equal Weight ETF</t>
  </si>
  <si>
    <t>5277592EQ807</t>
  </si>
  <si>
    <t>5274042EX846</t>
  </si>
  <si>
    <t>5273992F5753</t>
  </si>
  <si>
    <t>5259252EX320</t>
  </si>
  <si>
    <t>Roundhill Memory ETF</t>
  </si>
  <si>
    <t>Cumbra Holdings S.A.A.</t>
  </si>
  <si>
    <t>395953O13172</t>
  </si>
  <si>
    <t>5270652EH805</t>
  </si>
  <si>
    <t>VanEck Rare Earth and Strategic Metals ETF</t>
  </si>
  <si>
    <t>CO2-H</t>
  </si>
  <si>
    <t>CIQ --&gt; Enterprise Value / IC</t>
  </si>
  <si>
    <t>Mixed Asset USD Flexible - Global</t>
  </si>
  <si>
    <t>Aura Minerals Inc.</t>
  </si>
  <si>
    <t>VGG069731120</t>
  </si>
  <si>
    <t>Equity Emerging Markets Global</t>
  </si>
  <si>
    <t>iShares MSCI South Africa ETF</t>
  </si>
  <si>
    <t>US4642867802</t>
  </si>
  <si>
    <t>5271112E6780</t>
  </si>
  <si>
    <t>South Africa</t>
  </si>
  <si>
    <t>Equity South Africa</t>
  </si>
  <si>
    <t>State Street SPDR Dow Jones Indust Avg ETF Trust</t>
  </si>
  <si>
    <t>State Street Materials Select Sector SPDR ETF</t>
  </si>
  <si>
    <t>State Street Health Care Select Sector SPDR ETF</t>
  </si>
  <si>
    <t>State Street Consumer Staples Sel Sect SPDR ETF</t>
  </si>
  <si>
    <t>State Street Consumer Disc Sel Sect SPDR ETF</t>
  </si>
  <si>
    <t>State Street Energy Select Sector SPDR ETF</t>
  </si>
  <si>
    <t>State Street Financial Sel Sec SPDR ETF</t>
  </si>
  <si>
    <t>State Street Industrial Select Sector SPDR ETF</t>
  </si>
  <si>
    <t>State Street Technology Select Sector SPDR ETF</t>
  </si>
  <si>
    <t>Equity Sector Information Technology</t>
  </si>
  <si>
    <t>State Street Utilities Select Sector SPDR ETF</t>
  </si>
  <si>
    <t>State Street SPDR S&amp;P 500 ETF Trust</t>
  </si>
  <si>
    <t>Integratel Peru S.A.A.</t>
  </si>
  <si>
    <t>Ferreycorp S.A.A</t>
  </si>
  <si>
    <t>Trading Companies &amp; Distributors</t>
  </si>
  <si>
    <t>Equity Emerging Markets Latin America</t>
  </si>
  <si>
    <t>iShares US Digital Infra &amp; Real Estate ETF</t>
  </si>
  <si>
    <t>State Street SPDR Portfolio S&amp;P 500 ETF</t>
  </si>
  <si>
    <t>US78464A8541</t>
  </si>
  <si>
    <t>US05890PAC05</t>
  </si>
  <si>
    <t>HECLA MINING COMPANY</t>
  </si>
  <si>
    <t>US4227041062</t>
  </si>
  <si>
    <t>State Street SPDR S&amp;P Homebuilders ETF</t>
  </si>
  <si>
    <t>State Street SPDR S&amp;P Biotech ETF</t>
  </si>
  <si>
    <t>State Street SPDR S&amp;P Semiconductor ETF</t>
  </si>
  <si>
    <t>Equity Sector Gold &amp; Precious Metals</t>
  </si>
  <si>
    <t>State Street SPDR S&amp;P Metals &amp; Mining ETF</t>
  </si>
  <si>
    <t>State Street SPDR S&amp;P Oil &amp; Gas Expl &amp; Prod ETF</t>
  </si>
  <si>
    <t>US05971V2K08</t>
  </si>
  <si>
    <t>Cemex, S.A.B. de C.V.</t>
  </si>
  <si>
    <t>USP2253TJW01</t>
  </si>
  <si>
    <t>State Street PDR S&amp;P Retail ETF</t>
  </si>
  <si>
    <t>State Street SPDR S&amp;P Regional Banking ETF</t>
  </si>
  <si>
    <t>State Street SPDR Portfolio Emerging Markets ETF</t>
  </si>
  <si>
    <t>State Street SPDR Bloomberg 1-3 Month T-Bill ETF</t>
  </si>
  <si>
    <t>AENZA S.A.A.</t>
  </si>
  <si>
    <t>Construction &amp; Engineering</t>
  </si>
  <si>
    <t>US00776D2027</t>
  </si>
  <si>
    <t>USP0091FAB50</t>
  </si>
  <si>
    <t>State Street SPDR Bloomberg High Yield Bond ETF</t>
  </si>
  <si>
    <t>GRUPO NUTRESA S.A.</t>
  </si>
  <si>
    <t>USP4R21KAA49</t>
  </si>
  <si>
    <t>1254342KAA49</t>
  </si>
  <si>
    <t>iShares MSCI ACWI ex US ETF</t>
  </si>
  <si>
    <t>US4642882405</t>
  </si>
  <si>
    <t>State Street SPDR Bloomberg Convertible Sec ETF</t>
  </si>
  <si>
    <t>Equity Emerging Markets Other</t>
  </si>
  <si>
    <t>Global X MSCI Argentina ETF</t>
  </si>
  <si>
    <t>US37950E2596</t>
  </si>
  <si>
    <t>Equity Argentina</t>
  </si>
  <si>
    <t>MMG Limited</t>
  </si>
  <si>
    <t>HK1208013172</t>
  </si>
  <si>
    <t>First Trust NASDAQ Cln Edge Smart Grid Infra Ix Fd</t>
  </si>
  <si>
    <t>Global X Silver Miners ETF</t>
  </si>
  <si>
    <t>US37954Y8488</t>
  </si>
  <si>
    <t>USP98047AE63</t>
  </si>
  <si>
    <t>Global X Uranium ETF</t>
  </si>
  <si>
    <t>US37954Y8710</t>
  </si>
  <si>
    <t>US92189H8051</t>
  </si>
  <si>
    <t>State Street SPDR S&amp;P Health Care Equipment ETF</t>
  </si>
  <si>
    <t>Global X MSCI Greece ETF</t>
  </si>
  <si>
    <t>US37954Y3190</t>
  </si>
  <si>
    <t>Greece</t>
  </si>
  <si>
    <t>Equity Greece</t>
  </si>
  <si>
    <t>Equity Other</t>
  </si>
  <si>
    <t>iShares MSCI India Small-Cap ETF</t>
  </si>
  <si>
    <t>US46429B6149</t>
  </si>
  <si>
    <t>VanEck Emerging Markets High Yield Bond ETF</t>
  </si>
  <si>
    <t>US92189F3534</t>
  </si>
  <si>
    <t>5270652EF353</t>
  </si>
  <si>
    <t>State Street SPDR Blackstone Senior Loan ETF</t>
  </si>
  <si>
    <t>State Street SPDR Portfolio S&amp;P 600 Small Cap ETF</t>
  </si>
  <si>
    <t>Vanguard Emerging Markets Govt Bd Idx;ETF</t>
  </si>
  <si>
    <t>US9219468850</t>
  </si>
  <si>
    <t>iShares Low Carbon Optimized MSCI ACWI ETF</t>
  </si>
  <si>
    <t>Invesco S&amp;P 500 Momentum ETF</t>
  </si>
  <si>
    <t>US46138E3392</t>
  </si>
  <si>
    <t>5275122EE339</t>
  </si>
  <si>
    <t>Global X US Infrastructure Development ETF</t>
  </si>
  <si>
    <t>First Trust SMID Cap Rising Dividend Achievers ETF</t>
  </si>
  <si>
    <t>US33741X1028</t>
  </si>
  <si>
    <t>5274042EX102</t>
  </si>
  <si>
    <t>State Street Com Svc Sel Sec SPDR ETF</t>
  </si>
  <si>
    <t>Global X Data Center &amp; Digital Infrastructure</t>
  </si>
  <si>
    <t>US37954Y2366</t>
  </si>
  <si>
    <t>KraneShares SSE STAR Market 50 Index ETF</t>
  </si>
  <si>
    <t>US5007676944</t>
  </si>
  <si>
    <t>5274722E7694</t>
  </si>
  <si>
    <t>ARK Space &amp; Defense Innovation ETF</t>
  </si>
  <si>
    <t>US00214Q8078</t>
  </si>
  <si>
    <t>iShares World ex US Carbon Trans Rdns Awr Act ETF</t>
  </si>
  <si>
    <t>iShares US Carbon Transition Readiness Awr Act ETF</t>
  </si>
  <si>
    <t>VanEck Digital Transformation ETF</t>
  </si>
  <si>
    <t>US92189H8218</t>
  </si>
  <si>
    <t>WisdomTree AI and Innovation Fund</t>
  </si>
  <si>
    <t>PIMCO Senior Loan Active Exchange-Traded Fund</t>
  </si>
  <si>
    <t>US72201R6273</t>
  </si>
  <si>
    <t>WisdomTree US Quality Growth Fund</t>
  </si>
  <si>
    <t>US97717Y4778</t>
  </si>
  <si>
    <t>iShares AI Innovation and Tech Active ETF</t>
  </si>
  <si>
    <t>US09290C7801</t>
  </si>
  <si>
    <t>5271112EC780</t>
  </si>
  <si>
    <t>US77926X3200</t>
  </si>
  <si>
    <t>Mixed Asset USD Balanced - Global</t>
  </si>
  <si>
    <t>USP58072BA92</t>
  </si>
  <si>
    <t>CCC</t>
  </si>
  <si>
    <t>GAM Star (Lux) - Gramercy EM Bd Opps C USD Acc</t>
  </si>
  <si>
    <t>Vontobel Fund Emerging Markets Eq B USD</t>
  </si>
  <si>
    <t>US224939AB41</t>
  </si>
  <si>
    <t>Wellington US Research Equity USD S AccU</t>
  </si>
  <si>
    <t>Equity Emerging Markets Europe</t>
  </si>
  <si>
    <t>BGF World Healthscience Fund A2 USD</t>
  </si>
  <si>
    <t>Equity Europe Income</t>
  </si>
  <si>
    <t>USP4R53VAC78</t>
  </si>
  <si>
    <t>Vontobel Fund - European Equity B EUR Acc</t>
  </si>
  <si>
    <t>Equity Emerging Markets Asia</t>
  </si>
  <si>
    <t>HSBC GIF - Indian Equity IC</t>
  </si>
  <si>
    <t>Man Japan CoreAlpha Professional Acc C</t>
  </si>
  <si>
    <t>Bond Emerging Markets Latin America</t>
  </si>
  <si>
    <t>5270882F56110</t>
  </si>
  <si>
    <t>Jupiter European Select I EUR Acc</t>
  </si>
  <si>
    <t>iShares Core UK Gilts UCITS ETF GBP (Dist)</t>
  </si>
  <si>
    <t>IE00B1FZSB30</t>
  </si>
  <si>
    <t>5270736EZSB3</t>
  </si>
  <si>
    <t>Bond GBP Government</t>
  </si>
  <si>
    <t>BGF Emerging Markets Bond Fund D2 USD</t>
  </si>
  <si>
    <t>Berenberg Euro Floating Rate Notes B A</t>
  </si>
  <si>
    <t>MSIF European High Yield Bond Fund Z EUR Acc</t>
  </si>
  <si>
    <t>BlueBay Em Mkt Unconstrained Bd I USD</t>
  </si>
  <si>
    <t>LU1167331617</t>
  </si>
  <si>
    <t>Nomura Funds Ireland-Japan Strategic Value I JPY</t>
  </si>
  <si>
    <t>IE00B3VTL690</t>
  </si>
  <si>
    <t>Jupiter Global Macro Bond Fund I GBP Acc</t>
  </si>
  <si>
    <t>GB00B1XG8G39</t>
  </si>
  <si>
    <t>5274566FG8G3</t>
  </si>
  <si>
    <t>Absolute Return Bond GBP</t>
  </si>
  <si>
    <t>iShares ? High Yield Corp Bond UCITS ETF EUR D</t>
  </si>
  <si>
    <t>IE00B66F4759</t>
  </si>
  <si>
    <t>Equity Emerging Markets Global Sm&amp;Mid Cap</t>
  </si>
  <si>
    <t>Nordea 1 - Emerging Sustnbl Stars Equity BI EUR</t>
  </si>
  <si>
    <t>Nordea 1 - Emerging Sustnbl Stars Equity BI USD</t>
  </si>
  <si>
    <t>JPM Korea Equity I Acc USD</t>
  </si>
  <si>
    <t>Mixed Asset EUR Flexible - Global</t>
  </si>
  <si>
    <t>M&amp;G Global High Yield Bond GBP R Acc</t>
  </si>
  <si>
    <t>MSIF Emerging Leaders Equity Fund Z USD Acc</t>
  </si>
  <si>
    <t>Mixed Asset EUR Balanced - Global</t>
  </si>
  <si>
    <t>Ashmore SICAV EM Frontier Equity I Inc USD</t>
  </si>
  <si>
    <t>Robeco QI Emerging Markets Active Equities I USD</t>
  </si>
  <si>
    <t>LU0858455784</t>
  </si>
  <si>
    <t>Vontobel Fund Emerging Mkts Debt I USD</t>
  </si>
  <si>
    <t>Ashmore SICAV EM Corporate Debt I Acc USD</t>
  </si>
  <si>
    <t>Mixed Asset MXN Flexible</t>
  </si>
  <si>
    <t>Ashmore SICAV EM Asian High Yield Debt I Inc USD</t>
  </si>
  <si>
    <t>Ashmore SICAV EM Local Cur Bd I Acc USD</t>
  </si>
  <si>
    <t>Bond Subordinated</t>
  </si>
  <si>
    <t>Ashmore SICAV EM Debt I Acc USD</t>
  </si>
  <si>
    <t>Jupiter European Select D GBP Acc</t>
  </si>
  <si>
    <t>Global Evolution Funds-Frontier Markets I USD</t>
  </si>
  <si>
    <t>Ashmore SICAV EM Short Duration I Acc USD</t>
  </si>
  <si>
    <t>Candriam Bonds Euro High Yield S EUR D</t>
  </si>
  <si>
    <t>Nomura Funds Ireland - India Equity I USD</t>
  </si>
  <si>
    <t>UBS MSCI EMU Small Cap Index Fund EUR I-B acc</t>
  </si>
  <si>
    <t>Vontobel Fund Emerging Mkts Blend I USD</t>
  </si>
  <si>
    <t>HSBC US Dollar Liquidity Fund H</t>
  </si>
  <si>
    <t>IE00BYYJHR67</t>
  </si>
  <si>
    <t>HSBC US Dollar Liquidity Fund L</t>
  </si>
  <si>
    <t>IE00BYYJHW11</t>
  </si>
  <si>
    <t>Vontobel Fd TF Strategic Inc Fd G GBP</t>
  </si>
  <si>
    <t>LU1322871713</t>
  </si>
  <si>
    <t>5270492F7171</t>
  </si>
  <si>
    <t>Bond Global GBP</t>
  </si>
  <si>
    <t>MSIF Europe Opportunity Fund I EUR Acc</t>
  </si>
  <si>
    <t>UBS MSCI EMU Small Cap Index Fund EUR I-A acc</t>
  </si>
  <si>
    <t>Candriam Bonds Global High Yield I USD H C</t>
  </si>
  <si>
    <t>LU1599350359</t>
  </si>
  <si>
    <t>52CAND2F5035</t>
  </si>
  <si>
    <t>Invesco India Equity S USD Acc</t>
  </si>
  <si>
    <t>LU1701697515</t>
  </si>
  <si>
    <t>USP1400MAC21</t>
  </si>
  <si>
    <t>USP1400MAE86</t>
  </si>
  <si>
    <t>1551192MAE86</t>
  </si>
  <si>
    <t>UBS (Lux) Digital Health Eqty Fd I-A1-acc</t>
  </si>
  <si>
    <t>Edmond de Rothschild Emerging Credit K USD</t>
  </si>
  <si>
    <t>Vontobel Fund mtx EM Leaders G USD Acc</t>
  </si>
  <si>
    <t>Barings Emerging Markets Local Debt B USD Acc</t>
  </si>
  <si>
    <t>Invesco USD AT1 CoCo Bond UCITS ETF Acc</t>
  </si>
  <si>
    <t>Candriam Bonds Global High Yield S EUR C</t>
  </si>
  <si>
    <t>LU1797525737</t>
  </si>
  <si>
    <t>5274172FF284</t>
  </si>
  <si>
    <t>BlackRock Advantage Europe Equity D Acc GBP Hedged</t>
  </si>
  <si>
    <t>PEP16880M072</t>
  </si>
  <si>
    <t>25210512502A</t>
  </si>
  <si>
    <t>PEP16880M080</t>
  </si>
  <si>
    <t>USP42009AF09</t>
  </si>
  <si>
    <t>BlackRock Global Unconstrained Eq D Acc USD</t>
  </si>
  <si>
    <t>IE00BK70NJ20</t>
  </si>
  <si>
    <t>BGF World Technology Fund I2 USD</t>
  </si>
  <si>
    <t>UBS (Lux) Digital Health Eqty Fd I-A2-acc</t>
  </si>
  <si>
    <t>Aegon High Yield Global Bond Fund USD X Acc</t>
  </si>
  <si>
    <t>IE00BMC6R191</t>
  </si>
  <si>
    <t>Invesco NASDAQ-100 Swap UCITS ETF Acc</t>
  </si>
  <si>
    <t>IE00BNRQM384</t>
  </si>
  <si>
    <t>USP56243AE14</t>
  </si>
  <si>
    <t>Vontobel Fund Credit Opportunities I USD</t>
  </si>
  <si>
    <t>Absolute Return Bond USD</t>
  </si>
  <si>
    <t>Jupiter Global High Yield Bond I USD ACC HSC</t>
  </si>
  <si>
    <t>LU1981108928</t>
  </si>
  <si>
    <t>BGF Japan Flexible Equity Fund I2 EUR</t>
  </si>
  <si>
    <t>5277336FQVT8</t>
  </si>
  <si>
    <t>Jupiter Global High Yield Bond L USD ACC HSC</t>
  </si>
  <si>
    <t>LU1981108506</t>
  </si>
  <si>
    <t>DNCA Invest - Alpha Bonds H-WI USD</t>
  </si>
  <si>
    <t>Absolute Return Bond EUR</t>
  </si>
  <si>
    <t>AZ Fd 3 AZ Bd - Frtr Mrkts Dbt A-Inst USD Cap</t>
  </si>
  <si>
    <t>LU2219663098</t>
  </si>
  <si>
    <t>Candriam Bonds Global High Yield SH USD C</t>
  </si>
  <si>
    <t>LU2620728431</t>
  </si>
  <si>
    <t>Invesco Nasdaq 100 Equal Weight UCITS ETF Acc</t>
  </si>
  <si>
    <t>IE000L2SA8K5</t>
  </si>
  <si>
    <t>Ashmore SICAV India Equity I Acc USD</t>
  </si>
  <si>
    <t>iShares Nasdaq 100 Swap UCITS ETF USD Acc</t>
  </si>
  <si>
    <t>IE0001ZFMLN7</t>
  </si>
  <si>
    <t>5270732EFMLN</t>
  </si>
  <si>
    <t>Wellington Asia Technology Fund USD S AccU</t>
  </si>
  <si>
    <t>LU1751457539</t>
  </si>
  <si>
    <t>USL67359AC04</t>
  </si>
  <si>
    <t>TREN URBANO DE LIMA S.A.</t>
  </si>
  <si>
    <t>XS1144471023</t>
  </si>
  <si>
    <t>PEP16997M017</t>
  </si>
  <si>
    <t>25583412504A</t>
  </si>
  <si>
    <t>Hudbay Minerals Inc.</t>
  </si>
  <si>
    <t>iShares 0-1 Year Treasury Bond ETF</t>
  </si>
  <si>
    <t>iShares International Treasury Bond ETF</t>
  </si>
  <si>
    <t>US4642881175</t>
  </si>
  <si>
    <t>5271112E8117</t>
  </si>
  <si>
    <t>US715638FC12</t>
  </si>
  <si>
    <t>US715638FD94</t>
  </si>
  <si>
    <t>01100028FD94</t>
  </si>
  <si>
    <t>Republic of South Africa</t>
  </si>
  <si>
    <t>ZA</t>
  </si>
  <si>
    <t>MX0MGO000102</t>
  </si>
  <si>
    <t>084005900102</t>
  </si>
  <si>
    <t>US91087BAQ32</t>
  </si>
  <si>
    <t>0840052BAQ32</t>
  </si>
  <si>
    <t>US91087BAR15</t>
  </si>
  <si>
    <t>US91087BBC37</t>
  </si>
  <si>
    <t>0840052BBC37</t>
  </si>
  <si>
    <t>US91087BBD10</t>
  </si>
  <si>
    <t>US91087BBE92</t>
  </si>
  <si>
    <t>0840052BBE92</t>
  </si>
  <si>
    <t>US91087BBF67</t>
  </si>
  <si>
    <t>0840052BBF67</t>
  </si>
  <si>
    <t>US91087BBK52</t>
  </si>
  <si>
    <t>US91087BBL36</t>
  </si>
  <si>
    <t>XS3265540909</t>
  </si>
  <si>
    <t>084005640909</t>
  </si>
  <si>
    <t>GS Gbl SrLoan Lux-I Cap USD (HG i)</t>
  </si>
  <si>
    <t>LU0426533492</t>
  </si>
  <si>
    <t>US912810UD80</t>
  </si>
  <si>
    <t>0840002E6288</t>
  </si>
  <si>
    <t>US912810UE63</t>
  </si>
  <si>
    <t>US912810UG12</t>
  </si>
  <si>
    <t>US912810UK24</t>
  </si>
  <si>
    <t>08400020UK24</t>
  </si>
  <si>
    <t>US912810UM89</t>
  </si>
  <si>
    <t>08400020UM89</t>
  </si>
  <si>
    <t>US912810UP11</t>
  </si>
  <si>
    <t>08400020UP11</t>
  </si>
  <si>
    <t>US912828Z948</t>
  </si>
  <si>
    <t>08400028Z948</t>
  </si>
  <si>
    <t>US91282CMA61</t>
  </si>
  <si>
    <t>0840002CMA61</t>
  </si>
  <si>
    <t>US91282CMK44</t>
  </si>
  <si>
    <t>0840002CMK44</t>
  </si>
  <si>
    <t>US91282CMM00</t>
  </si>
  <si>
    <t>0840002CMM00</t>
  </si>
  <si>
    <t>US91282CNC19</t>
  </si>
  <si>
    <t>US91282CNG23</t>
  </si>
  <si>
    <t>0840002CNG23</t>
  </si>
  <si>
    <t>US91282CNS60</t>
  </si>
  <si>
    <t>0840002CNS60</t>
  </si>
  <si>
    <t>US91282CNT44</t>
  </si>
  <si>
    <t>0840002CNT44</t>
  </si>
  <si>
    <t>US105756CL22</t>
  </si>
  <si>
    <t>US105756CN87</t>
  </si>
  <si>
    <t>XS3344411726</t>
  </si>
  <si>
    <t>JP1400181R57</t>
  </si>
  <si>
    <t>COL17CT03995</t>
  </si>
  <si>
    <t>084004F03995</t>
  </si>
  <si>
    <t>COL17CT04001</t>
  </si>
  <si>
    <t>US195325BK01</t>
  </si>
  <si>
    <t>US195325EA91</t>
  </si>
  <si>
    <t>US195325EQ44</t>
  </si>
  <si>
    <t>08400425EQ44</t>
  </si>
  <si>
    <t>US195325ER27</t>
  </si>
  <si>
    <t>08400425ER27</t>
  </si>
  <si>
    <t>US195325ES00</t>
  </si>
  <si>
    <t>XS3183159733</t>
  </si>
  <si>
    <t>084004459733</t>
  </si>
  <si>
    <t>XS3183160236</t>
  </si>
  <si>
    <t>CL0002187822</t>
  </si>
  <si>
    <t>PEP16997V307</t>
  </si>
  <si>
    <t>23583412503C</t>
  </si>
  <si>
    <t>PEP16997V281</t>
  </si>
  <si>
    <t>23583412403A</t>
  </si>
  <si>
    <t>PEP16997V265</t>
  </si>
  <si>
    <t>23583412402C</t>
  </si>
  <si>
    <t>PEP16997V273</t>
  </si>
  <si>
    <t>23583412402D</t>
  </si>
  <si>
    <t>PEP16997V257</t>
  </si>
  <si>
    <t>23583412401H</t>
  </si>
  <si>
    <t>PEP16997V299</t>
  </si>
  <si>
    <t>23583412403B</t>
  </si>
  <si>
    <t>PEP11100V196</t>
  </si>
  <si>
    <t>23008612403A</t>
  </si>
  <si>
    <t>US34988L7029</t>
  </si>
  <si>
    <t>Berenberg European Small Cap I</t>
  </si>
  <si>
    <t>Invertido el 202403</t>
  </si>
  <si>
    <t>Mining</t>
  </si>
  <si>
    <t>Nexa</t>
  </si>
  <si>
    <t>BD(MSCI)</t>
  </si>
  <si>
    <t>Parametria</t>
  </si>
  <si>
    <t>Tipo de Cambio</t>
  </si>
  <si>
    <t>Cálculo Caja</t>
  </si>
  <si>
    <t>SOBAGOS31</t>
  </si>
  <si>
    <t>MBONO 8 07/31/5</t>
  </si>
  <si>
    <t>5763</t>
  </si>
  <si>
    <t>30/06/2026</t>
  </si>
  <si>
    <t>BRAZIL2036</t>
  </si>
  <si>
    <t>BNTF2037</t>
  </si>
  <si>
    <t>COLT2025</t>
  </si>
  <si>
    <t>COLOM2036</t>
  </si>
  <si>
    <t>MEX 6 3/4 09/27</t>
  </si>
  <si>
    <t>MEX2036</t>
  </si>
  <si>
    <t>MBONO 10 11/20/</t>
  </si>
  <si>
    <t>SAGB 8 3/4 02/2</t>
  </si>
  <si>
    <t>4015</t>
  </si>
  <si>
    <t>SAGB 8 7/8  02/</t>
  </si>
  <si>
    <t>BANORT8PERP</t>
  </si>
  <si>
    <t>BANORT8.45PERP</t>
  </si>
  <si>
    <t>MARSAC2036</t>
  </si>
  <si>
    <t>5958</t>
  </si>
  <si>
    <t>23583412602B</t>
  </si>
  <si>
    <t>PEP16997V356</t>
  </si>
  <si>
    <t>ECSCP3CP2B</t>
  </si>
  <si>
    <t>23583412603E</t>
  </si>
  <si>
    <t>PEP16997V372</t>
  </si>
  <si>
    <t>ECSCP2CP3E</t>
  </si>
  <si>
    <t>23583412602C</t>
  </si>
  <si>
    <t>PEP16997V364</t>
  </si>
  <si>
    <t>ECSCP3CP2C</t>
  </si>
  <si>
    <t>23583412603F</t>
  </si>
  <si>
    <t>PEP16997V380</t>
  </si>
  <si>
    <t>ECSCP2CP3F</t>
  </si>
  <si>
    <t>23203012602A</t>
  </si>
  <si>
    <t>PEP70101V085</t>
  </si>
  <si>
    <t>PLUZ6PC2A</t>
  </si>
  <si>
    <t>23200912601A</t>
  </si>
  <si>
    <t>PEP70252V128</t>
  </si>
  <si>
    <t>LUSUR5CP1A</t>
  </si>
  <si>
    <t>23200912601B</t>
  </si>
  <si>
    <t>PEP70252V136</t>
  </si>
  <si>
    <t>LUSUR5CP1B</t>
  </si>
  <si>
    <t>CBHOL</t>
  </si>
  <si>
    <t>5962</t>
  </si>
  <si>
    <t>7025</t>
  </si>
  <si>
    <t>0022</t>
  </si>
  <si>
    <t>6000021AAD73</t>
  </si>
  <si>
    <t>6000021AAD5V</t>
  </si>
  <si>
    <t>6000111AAC97</t>
  </si>
  <si>
    <t>6000481AAC99</t>
  </si>
  <si>
    <t>6000031AAC98</t>
  </si>
  <si>
    <t>6000111AAC9A</t>
  </si>
  <si>
    <t>6000111AAC4N</t>
  </si>
  <si>
    <t>6000111AAC4M</t>
  </si>
  <si>
    <t>6000091AAC4L</t>
  </si>
  <si>
    <t>6000481AAC5A</t>
  </si>
  <si>
    <t>6000031AAC59</t>
  </si>
  <si>
    <t>6000481AZ812</t>
  </si>
  <si>
    <t>6000091AZ951</t>
  </si>
  <si>
    <t>6000021AZ954</t>
  </si>
  <si>
    <t>6000111AZ950</t>
  </si>
  <si>
    <t>6000381AY976</t>
  </si>
  <si>
    <t>6000031AZ331</t>
  </si>
  <si>
    <t>6000111AZ330</t>
  </si>
  <si>
    <t>6000021AAC58</t>
  </si>
  <si>
    <t>6000111AZ953</t>
  </si>
  <si>
    <t>6000021AZ952</t>
  </si>
  <si>
    <t>6000021AZ949</t>
  </si>
  <si>
    <t>6000021AAA3E</t>
  </si>
  <si>
    <t>6000021AAA3D</t>
  </si>
  <si>
    <t>6000111AAC4O</t>
  </si>
  <si>
    <t>6000021AZ813</t>
  </si>
  <si>
    <t>6000031AZ815</t>
  </si>
  <si>
    <t>6000031AX924</t>
  </si>
  <si>
    <t>6000031AX936</t>
  </si>
  <si>
    <t>6000031AY115</t>
  </si>
  <si>
    <t>6000091AY116</t>
  </si>
  <si>
    <t>6000111AY296</t>
  </si>
  <si>
    <t>6000111AZ329</t>
  </si>
  <si>
    <t>6058361AZ328</t>
  </si>
  <si>
    <t>5836</t>
  </si>
  <si>
    <t>6000111AZ814</t>
  </si>
  <si>
    <t>6000031AY295</t>
  </si>
  <si>
    <t>6000111AY605</t>
  </si>
  <si>
    <t>6000091AY604</t>
  </si>
  <si>
    <t>6000091AY603</t>
  </si>
  <si>
    <t>6000111AY780</t>
  </si>
  <si>
    <t>6000111AY812</t>
  </si>
  <si>
    <t>63594212603C</t>
  </si>
  <si>
    <t>PEP16820Q285</t>
  </si>
  <si>
    <t>COMPA3CD3C</t>
  </si>
  <si>
    <t>63003812601I</t>
  </si>
  <si>
    <t>PEP12100Q260</t>
  </si>
  <si>
    <t>BIF5CD1I</t>
  </si>
  <si>
    <t>63003812601J</t>
  </si>
  <si>
    <t>PEP12100Q278</t>
  </si>
  <si>
    <t>BIF5CD1J</t>
  </si>
  <si>
    <t>63003812601K</t>
  </si>
  <si>
    <t>PEP12100Q286</t>
  </si>
  <si>
    <t>BIF5CD1K</t>
  </si>
  <si>
    <t>63002212601U</t>
  </si>
  <si>
    <t>CVL13100H035</t>
  </si>
  <si>
    <t>CDBS001</t>
  </si>
  <si>
    <t>63008612604B</t>
  </si>
  <si>
    <t>PEP11100V220</t>
  </si>
  <si>
    <t>SCOF4DCP4B</t>
  </si>
  <si>
    <t>63008712601A</t>
  </si>
  <si>
    <t>PEP14150Q933</t>
  </si>
  <si>
    <t>BFAL8CD1A.</t>
  </si>
  <si>
    <t>63004912602C</t>
  </si>
  <si>
    <t>PEP16900Q111</t>
  </si>
  <si>
    <t>GNB3CD2C</t>
  </si>
  <si>
    <t>63000312601G</t>
  </si>
  <si>
    <t>PEP14800Q081</t>
  </si>
  <si>
    <t>INTER2CD1G</t>
  </si>
  <si>
    <t>63000312601F</t>
  </si>
  <si>
    <t>PEP14800Q073</t>
  </si>
  <si>
    <t>NTER2CD1F</t>
  </si>
  <si>
    <t>63004812601E</t>
  </si>
  <si>
    <t>PEP13300Q463</t>
  </si>
  <si>
    <t>MIBAN5CD1E</t>
  </si>
  <si>
    <t>63004812601D</t>
  </si>
  <si>
    <t>PEP13300Q455</t>
  </si>
  <si>
    <t>MIBAN5CD1D</t>
  </si>
  <si>
    <t>63000912601A</t>
  </si>
  <si>
    <t>PEP14000Q062</t>
  </si>
  <si>
    <t>SCOTI1CD1A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</si>
</sst>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3" formatCode="_-* #,##0.00_-;\-* #,##0.00_-;_-* &quot;-&quot;??_-;_-@_-"/>
    <numFmt numFmtId="164" formatCode="_ * #,##0.00_ ;_ * \-#,##0.00_ ;_ * &quot;-&quot;??_ ;_ @_ "/>
    <numFmt numFmtId="165" formatCode="0.00000%"/>
    <numFmt numFmtId="166" formatCode="_ * #,##0_ ;_ * \-#,##0_ ;_ * &quot;-&quot;??_ ;_ @_ "/>
    <numFmt numFmtId="167" formatCode="dd/mm/yyyy;@"/>
    <numFmt numFmtId="168" formatCode="0.000000%"/>
    <numFmt numFmtId="169" formatCode="_-* #,##0.00000_-;\-* #,##0.00000_-;_-* &quot;-&quot;??_-;_-@_-"/>
    <numFmt numFmtId="170" formatCode="_([$€-2]\ * #.##0.00_);_([$€-2]\ * \(#.##0.00\);_([$€-2]\ * &quot;-&quot;??_)"/>
    <numFmt numFmtId="171" formatCode="_-* #,##0_-;\-* #,##0_-;_-* &quot;-&quot;??_-;_-@_-"/>
    <numFmt numFmtId="172" formatCode="0.0000"/>
    <numFmt numFmtId="173" formatCode="0.0000000000"/>
    <numFmt numFmtId="175" formatCode="0.0%"/>
    <numFmt numFmtId="177" formatCode="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3F2ED"/>
        <bgColor indexed="64"/>
      </patternFill>
    </fill>
    <fill>
      <patternFill patternType="solid">
        <fgColor rgb="FFD5B8EA"/>
        <bgColor indexed="64"/>
      </patternFill>
    </fill>
    <fill>
      <patternFill patternType="solid">
        <fgColor rgb="FFD4EAF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AFC3E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3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17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" fillId="0" borderId="0" applyBorder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left" indent="1"/>
    </xf>
    <xf numFmtId="164" fontId="0" fillId="0" borderId="0" xfId="0" applyNumberFormat="1"/>
    <xf numFmtId="164" fontId="0" fillId="0" borderId="0" xfId="3" applyFont="1"/>
    <xf numFmtId="164" fontId="0" fillId="0" borderId="1" xfId="3" applyFont="1" applyBorder="1"/>
    <xf numFmtId="43" fontId="0" fillId="0" borderId="0" xfId="0" applyNumberFormat="1"/>
    <xf numFmtId="165" fontId="0" fillId="0" borderId="0" xfId="4" applyNumberFormat="1" applyFont="1"/>
    <xf numFmtId="10" fontId="0" fillId="0" borderId="0" xfId="0" applyNumberFormat="1"/>
    <xf numFmtId="4" fontId="0" fillId="0" borderId="0" xfId="0" applyNumberFormat="1"/>
    <xf numFmtId="0" fontId="0" fillId="2" borderId="0" xfId="0" applyFill="1" applyAlignment="1">
      <alignment wrapText="1"/>
    </xf>
    <xf numFmtId="0" fontId="2" fillId="2" borderId="0" xfId="0" applyFont="1" applyFill="1"/>
    <xf numFmtId="166" fontId="0" fillId="0" borderId="0" xfId="3" applyNumberFormat="1" applyFont="1"/>
    <xf numFmtId="167" fontId="0" fillId="0" borderId="0" xfId="0" applyNumberFormat="1"/>
    <xf numFmtId="14" fontId="0" fillId="0" borderId="0" xfId="0" applyNumberFormat="1"/>
    <xf numFmtId="0" fontId="0" fillId="3" borderId="0" xfId="0" applyFill="1"/>
    <xf numFmtId="168" fontId="0" fillId="0" borderId="0" xfId="2" applyNumberFormat="1" applyFont="1"/>
    <xf numFmtId="43" fontId="0" fillId="0" borderId="0" xfId="1" applyFont="1"/>
    <xf numFmtId="169" fontId="0" fillId="0" borderId="0" xfId="1" applyNumberFormat="1" applyFont="1"/>
    <xf numFmtId="0" fontId="0" fillId="0" borderId="0" xfId="0" quotePrefix="1"/>
    <xf numFmtId="0" fontId="2" fillId="4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center" vertical="top"/>
    </xf>
    <xf numFmtId="0" fontId="7" fillId="0" borderId="0" xfId="0" applyFont="1"/>
    <xf numFmtId="0" fontId="0" fillId="0" borderId="0" xfId="0" applyAlignment="1">
      <alignment horizontal="left"/>
    </xf>
    <xf numFmtId="172" fontId="0" fillId="0" borderId="0" xfId="0" applyNumberFormat="1"/>
    <xf numFmtId="0" fontId="8" fillId="6" borderId="4" xfId="0" applyFont="1" applyFill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5" fillId="8" borderId="6" xfId="0" quotePrefix="1" applyFont="1" applyFill="1" applyBorder="1" applyAlignment="1">
      <alignment horizontal="center"/>
    </xf>
    <xf numFmtId="173" fontId="0" fillId="0" borderId="0" xfId="0" applyNumberFormat="1"/>
    <xf numFmtId="0" fontId="0" fillId="9" borderId="8" xfId="0" applyFill="1" applyBorder="1"/>
    <xf numFmtId="0" fontId="0" fillId="0" borderId="8" xfId="0" applyBorder="1"/>
    <xf numFmtId="0" fontId="0" fillId="10" borderId="0" xfId="0" applyFill="1"/>
    <xf numFmtId="0" fontId="6" fillId="3" borderId="3" xfId="0" applyFont="1" applyFill="1" applyBorder="1" applyAlignment="1">
      <alignment horizontal="center" vertical="top"/>
    </xf>
    <xf numFmtId="0" fontId="9" fillId="0" borderId="0" xfId="0" applyFont="1"/>
    <xf numFmtId="0" fontId="9" fillId="3" borderId="0" xfId="0" applyFont="1" applyFill="1"/>
    <xf numFmtId="0" fontId="2" fillId="3" borderId="0" xfId="0" applyFont="1" applyFill="1"/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9" fillId="0" borderId="0" xfId="1" applyFont="1" applyFill="1"/>
    <xf numFmtId="0" fontId="2" fillId="0" borderId="0" xfId="0" applyFont="1" applyAlignment="1">
      <alignment horizontal="center"/>
    </xf>
    <xf numFmtId="49" fontId="5" fillId="13" borderId="5" xfId="0" quotePrefix="1" applyNumberFormat="1" applyFont="1" applyFill="1" applyBorder="1" applyAlignment="1">
      <alignment horizontal="center"/>
    </xf>
    <xf numFmtId="49" fontId="5" fillId="14" borderId="5" xfId="0" quotePrefix="1" applyNumberFormat="1" applyFont="1" applyFill="1" applyBorder="1" applyAlignment="1">
      <alignment horizontal="center"/>
    </xf>
    <xf numFmtId="49" fontId="5" fillId="15" borderId="5" xfId="0" quotePrefix="1" applyNumberFormat="1" applyFont="1" applyFill="1" applyBorder="1" applyAlignment="1">
      <alignment horizontal="center"/>
    </xf>
    <xf numFmtId="49" fontId="5" fillId="16" borderId="5" xfId="0" quotePrefix="1" applyNumberFormat="1" applyFont="1" applyFill="1" applyBorder="1" applyAlignment="1">
      <alignment horizontal="center"/>
    </xf>
    <xf numFmtId="0" fontId="5" fillId="5" borderId="6" xfId="0" quotePrefix="1" applyFont="1" applyFill="1" applyBorder="1" applyAlignment="1">
      <alignment horizontal="center"/>
    </xf>
    <xf numFmtId="0" fontId="2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9" fillId="16" borderId="0" xfId="0" applyFont="1" applyFill="1"/>
    <xf numFmtId="43" fontId="9" fillId="16" borderId="0" xfId="1" applyFont="1" applyFill="1"/>
    <xf numFmtId="0" fontId="0" fillId="12" borderId="0" xfId="0" applyFill="1"/>
    <xf numFmtId="166" fontId="0" fillId="12" borderId="0" xfId="0" applyNumberFormat="1" applyFill="1"/>
    <xf numFmtId="0" fontId="9" fillId="17" borderId="0" xfId="0" applyFont="1" applyFill="1"/>
    <xf numFmtId="43" fontId="9" fillId="17" borderId="0" xfId="1" applyFont="1" applyFill="1"/>
    <xf numFmtId="0" fontId="0" fillId="17" borderId="0" xfId="0" applyFill="1"/>
    <xf numFmtId="0" fontId="9" fillId="18" borderId="0" xfId="0" applyFont="1" applyFill="1"/>
    <xf numFmtId="0" fontId="0" fillId="18" borderId="0" xfId="0" applyFill="1"/>
    <xf numFmtId="43" fontId="9" fillId="18" borderId="0" xfId="1" applyFont="1" applyFill="1"/>
    <xf numFmtId="49" fontId="5" fillId="0" borderId="9" xfId="0" applyNumberFormat="1" applyFont="1" applyBorder="1" applyAlignment="1">
      <alignment horizontal="center"/>
    </xf>
    <xf numFmtId="3" fontId="0" fillId="0" borderId="0" xfId="0" applyNumberFormat="1"/>
    <xf numFmtId="171" fontId="0" fillId="0" borderId="0" xfId="1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5" fontId="0" fillId="0" borderId="0" xfId="2" applyNumberFormat="1" applyFont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1" xfId="0" applyBorder="1"/>
    <xf numFmtId="0" fontId="0" fillId="9" borderId="1" xfId="0" applyFill="1" applyBorder="1"/>
    <xf numFmtId="0" fontId="10" fillId="0" borderId="0" xfId="0" applyFont="1"/>
    <xf numFmtId="0" fontId="9" fillId="19" borderId="0" xfId="0" applyFont="1" applyFill="1"/>
    <xf numFmtId="43" fontId="9" fillId="19" borderId="0" xfId="1" applyFont="1" applyFill="1"/>
    <xf numFmtId="0" fontId="0" fillId="19" borderId="0" xfId="0" applyFill="1"/>
    <xf numFmtId="0" fontId="0" fillId="11" borderId="0" xfId="0" applyFill="1"/>
    <xf numFmtId="0" fontId="5" fillId="13" borderId="5" xfId="0" quotePrefix="1" applyFont="1" applyFill="1" applyBorder="1" applyAlignment="1">
      <alignment horizontal="center"/>
    </xf>
    <xf numFmtId="164" fontId="0" fillId="3" borderId="0" xfId="3" applyFont="1" applyFill="1"/>
    <xf numFmtId="0" fontId="0" fillId="0" borderId="0" xfId="0" applyAlignment="1">
      <alignment horizontal="center" vertical="center"/>
    </xf>
  </cellXfs>
  <cellStyles count="133">
    <cellStyle name="Cambiar to&amp;do_Estimacion_Ganancias_Perdidas_Casa" xfId="10" xr:uid="{88C7B13D-C678-43D9-B112-F7AAEFD5D8C3}"/>
    <cellStyle name="Comma" xfId="1" builtinId="3"/>
    <cellStyle name="Comma 2" xfId="3" xr:uid="{263BB40A-2AD8-40DF-9D68-AB609DEF8197}"/>
    <cellStyle name="Comma 2 2" xfId="21" xr:uid="{799824E2-1CF6-4E7B-8064-FBD0233BF078}"/>
    <cellStyle name="Comma 2 2 2" xfId="31" xr:uid="{8EA7BB4F-23F6-4419-BCBF-CF6BF8488CAD}"/>
    <cellStyle name="Comma 2 2 2 2" xfId="49" xr:uid="{7A672256-53A1-419D-BE56-F443A5EF21AA}"/>
    <cellStyle name="Comma 2 2 2 2 2" xfId="123" xr:uid="{9C270F90-50A3-4334-9BBD-621F7C3FD9EC}"/>
    <cellStyle name="Comma 2 2 2 2 3" xfId="87" xr:uid="{E8CB4E25-4579-403D-AD0F-B8B99910506C}"/>
    <cellStyle name="Comma 2 2 2 3" xfId="105" xr:uid="{9FE258B7-C856-4917-9B96-554651A6A27A}"/>
    <cellStyle name="Comma 2 2 2 4" xfId="69" xr:uid="{F7DD1459-548F-4FD5-A097-1399DF503163}"/>
    <cellStyle name="Comma 2 2 3" xfId="40" xr:uid="{3FCD6C42-0E92-4EA6-A77B-AFC62394A42C}"/>
    <cellStyle name="Comma 2 2 3 2" xfId="114" xr:uid="{5E7F76B6-6F51-4F05-B4BD-50E2D2875231}"/>
    <cellStyle name="Comma 2 2 3 3" xfId="78" xr:uid="{06D0D92F-7880-48C6-A078-14964D065CE9}"/>
    <cellStyle name="Comma 2 2 4" xfId="96" xr:uid="{00644576-3926-4E28-8513-D0DAE1436E3E}"/>
    <cellStyle name="Comma 2 2 5" xfId="60" xr:uid="{AEF99820-AF07-452C-AA1B-69411E0F646C}"/>
    <cellStyle name="Comma 2 3" xfId="12" xr:uid="{A6AB2117-D989-45DB-8D5B-D3248C3EFE25}"/>
    <cellStyle name="Comma 3" xfId="18" xr:uid="{DF0CB2B4-20C9-48EF-AE23-1EAC28490B8E}"/>
    <cellStyle name="Comma 3 2" xfId="27" xr:uid="{F6519901-D59A-47BC-8EBE-90E14B32B0E5}"/>
    <cellStyle name="Comma 3 2 2" xfId="37" xr:uid="{65303FB3-9DB7-4665-A14C-BE65925F1D7F}"/>
    <cellStyle name="Comma 3 2 2 2" xfId="55" xr:uid="{725BE0B3-D47A-4FEF-BD56-F6E6E66FB848}"/>
    <cellStyle name="Comma 3 2 2 2 2" xfId="129" xr:uid="{D8DDE9F5-1F20-42B4-BCCD-5C88E334EF41}"/>
    <cellStyle name="Comma 3 2 2 2 3" xfId="93" xr:uid="{66B65BF8-B551-477D-A868-FF7532B4D9C2}"/>
    <cellStyle name="Comma 3 2 2 3" xfId="111" xr:uid="{5D8DDC64-9768-4192-B174-D2B175AE3C9A}"/>
    <cellStyle name="Comma 3 2 2 4" xfId="75" xr:uid="{24917974-67EA-4F59-8423-261FD2E9C603}"/>
    <cellStyle name="Comma 3 2 3" xfId="46" xr:uid="{6212B241-798E-442A-ADBE-7B8C59E97C59}"/>
    <cellStyle name="Comma 3 2 3 2" xfId="120" xr:uid="{44C287C9-0B47-43F5-BA63-1A7781294887}"/>
    <cellStyle name="Comma 3 2 3 3" xfId="84" xr:uid="{89890D6A-D135-48C9-86F5-F1ACAD35B93C}"/>
    <cellStyle name="Comma 3 2 4" xfId="102" xr:uid="{A086C447-0E8E-4C0D-8357-670F0E0F8DA5}"/>
    <cellStyle name="Comma 3 2 5" xfId="66" xr:uid="{D4FDE3D2-5712-4ABC-B233-54A34F66B29D}"/>
    <cellStyle name="Comma 3 3" xfId="29" xr:uid="{8B98386C-0599-472D-9FC0-47E889F25600}"/>
    <cellStyle name="Comma 3 3 2" xfId="47" xr:uid="{C737FB76-AA38-42F7-9036-05F46EECB1AC}"/>
    <cellStyle name="Comma 3 3 2 2" xfId="121" xr:uid="{E9C66580-2B11-4B0D-AF38-C58088C37012}"/>
    <cellStyle name="Comma 3 3 2 3" xfId="85" xr:uid="{EE97D045-0C5C-491E-9E3A-29FCBBCD229B}"/>
    <cellStyle name="Comma 3 3 3" xfId="103" xr:uid="{A25A51E5-E6F7-408D-A106-FEFBC29E7A26}"/>
    <cellStyle name="Comma 3 3 4" xfId="67" xr:uid="{CCE64DC3-8E6E-4A02-9D33-BA4CDF06537E}"/>
    <cellStyle name="Comma 3 4" xfId="38" xr:uid="{D2CA9C01-FAFE-44D2-9C92-BA7AA099480F}"/>
    <cellStyle name="Comma 3 4 2" xfId="112" xr:uid="{3CAD2362-4F06-410F-B4AF-42CA05DF2CF3}"/>
    <cellStyle name="Comma 3 4 3" xfId="76" xr:uid="{C46E3A1A-B540-413C-A989-7D18257A7A91}"/>
    <cellStyle name="Comma 3 5" xfId="94" xr:uid="{A62EF714-4C2A-4E34-BB80-146F55D699BF}"/>
    <cellStyle name="Comma 3 6" xfId="58" xr:uid="{FF5DD592-C702-4CC5-AB95-7CFB57E64797}"/>
    <cellStyle name="Comma 3 7" xfId="19" xr:uid="{34E217AA-246C-4DEB-A0A8-C43C6167EF2C}"/>
    <cellStyle name="Comma 4" xfId="131" xr:uid="{EBA00727-ECF1-4B22-B424-42D1409211C9}"/>
    <cellStyle name="Comma 5" xfId="5" xr:uid="{57546A43-C942-4B8A-B306-F37079A280CD}"/>
    <cellStyle name="Millares 10" xfId="7" xr:uid="{452EB2C6-620A-46D3-BE19-960FE5825632}"/>
    <cellStyle name="Millares 10 2" xfId="24" xr:uid="{3D8127F2-1B88-47A3-8654-7C64FCEF37BA}"/>
    <cellStyle name="Millares 10 2 2" xfId="34" xr:uid="{F43787DD-2703-45DB-BD06-2522F84053F5}"/>
    <cellStyle name="Millares 10 2 2 2" xfId="52" xr:uid="{D0A36A38-B11F-4265-B5C6-B9FE1B55B918}"/>
    <cellStyle name="Millares 10 2 2 2 2" xfId="126" xr:uid="{EE810036-9418-4F8D-AD90-C902148E0897}"/>
    <cellStyle name="Millares 10 2 2 2 3" xfId="90" xr:uid="{4C1132BF-2787-4225-A99C-97F1CDB5CE62}"/>
    <cellStyle name="Millares 10 2 2 3" xfId="108" xr:uid="{70DC7864-00FB-4A0C-8ED1-A93B09342E45}"/>
    <cellStyle name="Millares 10 2 2 4" xfId="72" xr:uid="{0E01A260-41B9-4CD6-84ED-AB05FFB9EBD2}"/>
    <cellStyle name="Millares 10 2 3" xfId="43" xr:uid="{16C8794F-0B3B-4A0F-8E28-BDC4C086F44C}"/>
    <cellStyle name="Millares 10 2 3 2" xfId="117" xr:uid="{B13B3F53-3253-49CA-B8DF-81C21BBC9803}"/>
    <cellStyle name="Millares 10 2 3 3" xfId="81" xr:uid="{3BD67A26-DE44-41F2-9CF0-6C122D2B2DFA}"/>
    <cellStyle name="Millares 10 2 4" xfId="99" xr:uid="{0374AB00-3876-4764-BE1B-2AAE5DE49BDD}"/>
    <cellStyle name="Millares 10 2 5" xfId="63" xr:uid="{ED2ADD71-6694-4FBB-B682-5B071E2C62C7}"/>
    <cellStyle name="Millares 2" xfId="13" xr:uid="{70232FB5-07E1-4E31-9440-DBA45422F75D}"/>
    <cellStyle name="Millares 2 2" xfId="22" xr:uid="{DCF844C3-50B1-445F-A83D-073222E84D37}"/>
    <cellStyle name="Millares 2 2 2" xfId="32" xr:uid="{80C464B6-AEFC-4796-89BF-9C30245D122C}"/>
    <cellStyle name="Millares 2 2 2 2" xfId="50" xr:uid="{F7E95058-F6F4-4202-8C70-7A48436883ED}"/>
    <cellStyle name="Millares 2 2 2 2 2" xfId="124" xr:uid="{D6B3260E-7C50-4E68-85BA-B20D0FEB15A2}"/>
    <cellStyle name="Millares 2 2 2 2 3" xfId="88" xr:uid="{0C93CB88-5B67-4F3A-B308-4290F42C516A}"/>
    <cellStyle name="Millares 2 2 2 3" xfId="106" xr:uid="{56EAF690-82BF-4C38-AACC-2B9EB9376B50}"/>
    <cellStyle name="Millares 2 2 2 4" xfId="70" xr:uid="{FFC335C4-6905-4F2D-9723-1D5DF7A1FC67}"/>
    <cellStyle name="Millares 2 2 3" xfId="41" xr:uid="{A5645F28-D94C-4C39-B88A-E601BE6BB3C4}"/>
    <cellStyle name="Millares 2 2 3 2" xfId="115" xr:uid="{3DE179A0-8696-47C8-8C8D-7A4D26F6FFA3}"/>
    <cellStyle name="Millares 2 2 3 3" xfId="79" xr:uid="{C8AC17C1-8921-4C27-8D81-DBAC25D40291}"/>
    <cellStyle name="Millares 2 2 4" xfId="97" xr:uid="{3071B593-6150-40DE-99BE-4647B3352402}"/>
    <cellStyle name="Millares 2 2 5" xfId="61" xr:uid="{9BFD58AF-07A9-4D29-AAF0-8EEABD6D149A}"/>
    <cellStyle name="Millares 2 3" xfId="14" xr:uid="{72230C17-FF13-4257-86AE-C9C213465023}"/>
    <cellStyle name="Millares 2 3 2" xfId="23" xr:uid="{7205205F-F8D9-49CB-BB8B-21167B36F848}"/>
    <cellStyle name="Millares 2 3 2 2" xfId="33" xr:uid="{09E17D8A-3140-43F9-B13F-C66EF636EE40}"/>
    <cellStyle name="Millares 2 3 2 2 2" xfId="51" xr:uid="{94E30F78-2544-4A1B-BD4B-DF9A392F9F4B}"/>
    <cellStyle name="Millares 2 3 2 2 2 2" xfId="125" xr:uid="{5DCD1DC5-A61B-4311-BDC1-B1FD9C53F50C}"/>
    <cellStyle name="Millares 2 3 2 2 2 3" xfId="89" xr:uid="{7E584B4F-9A52-4A15-8631-C671FC0D710E}"/>
    <cellStyle name="Millares 2 3 2 2 3" xfId="107" xr:uid="{6D83D993-75A9-424A-B862-6E7C009E5D8E}"/>
    <cellStyle name="Millares 2 3 2 2 4" xfId="71" xr:uid="{1C02EDC3-5869-4D70-B170-DA78AE514EBC}"/>
    <cellStyle name="Millares 2 3 2 3" xfId="42" xr:uid="{3F3D49D4-E216-4064-BB95-51264BEBDDCC}"/>
    <cellStyle name="Millares 2 3 2 3 2" xfId="116" xr:uid="{D3B86C37-5378-4BA2-B73D-8859C4A49CB5}"/>
    <cellStyle name="Millares 2 3 2 3 3" xfId="80" xr:uid="{313FBFA2-0084-4D58-83AD-9E28F7CB37FA}"/>
    <cellStyle name="Millares 2 3 2 4" xfId="98" xr:uid="{2566E9D9-A2F7-4252-B7D7-C4B728895297}"/>
    <cellStyle name="Millares 2 3 2 5" xfId="62" xr:uid="{159297BA-0D53-4D91-9E02-F32E73AA5539}"/>
    <cellStyle name="Millares 3" xfId="15" xr:uid="{B9924AFA-DE81-4805-9E31-8B846CB517F2}"/>
    <cellStyle name="Millares 3 2" xfId="25" xr:uid="{7E4873E5-CAA7-4132-9F3E-88C36A430FAC}"/>
    <cellStyle name="Millares 3 2 2" xfId="35" xr:uid="{AB94D423-0841-4064-948D-C6C4DA35BD4B}"/>
    <cellStyle name="Millares 3 2 2 2" xfId="53" xr:uid="{3A6B4DBD-327E-4519-81E1-7B7FB382FEE5}"/>
    <cellStyle name="Millares 3 2 2 2 2" xfId="127" xr:uid="{2451A082-178C-42D4-BB77-649DF522AEFD}"/>
    <cellStyle name="Millares 3 2 2 2 3" xfId="91" xr:uid="{CB3C9DD9-2F83-41E4-A9C6-57B225AFE81B}"/>
    <cellStyle name="Millares 3 2 2 3" xfId="109" xr:uid="{21D89C15-F1E6-4816-9150-A7D270C289C7}"/>
    <cellStyle name="Millares 3 2 2 4" xfId="73" xr:uid="{B9CEC602-2838-402B-87A1-A1086497A6F4}"/>
    <cellStyle name="Millares 3 2 3" xfId="44" xr:uid="{A9EE5433-E5F0-45EA-967B-54D797A792BB}"/>
    <cellStyle name="Millares 3 2 3 2" xfId="118" xr:uid="{7CD91A67-4DA9-48B0-986E-25E21184FE4B}"/>
    <cellStyle name="Millares 3 2 3 3" xfId="82" xr:uid="{EF09F1D3-D9C7-42BB-8304-31FA420B51A8}"/>
    <cellStyle name="Millares 3 2 4" xfId="100" xr:uid="{6A1575A7-EF0B-4C34-8EF8-2A1459AF3807}"/>
    <cellStyle name="Millares 3 2 5" xfId="64" xr:uid="{D42160E2-B777-4E00-BFEB-D27CFA5D9F9E}"/>
    <cellStyle name="Millares 4" xfId="20" xr:uid="{B246435E-21EF-4A26-A16D-42829C4BDB84}"/>
    <cellStyle name="Millares 4 2" xfId="30" xr:uid="{675E6945-3C45-47C0-8BF0-314866749704}"/>
    <cellStyle name="Millares 4 2 2" xfId="48" xr:uid="{7A0A6B25-F852-4577-BB0B-4D46F049CEB1}"/>
    <cellStyle name="Millares 4 2 2 2" xfId="122" xr:uid="{7A1EFC89-9C15-44AD-9935-B3E576743E58}"/>
    <cellStyle name="Millares 4 2 2 3" xfId="86" xr:uid="{EB4BE946-5771-4A83-B3D4-FA232D1EF413}"/>
    <cellStyle name="Millares 4 2 3" xfId="104" xr:uid="{B0CAD560-ECC6-4DD8-9185-EF26CE232B0B}"/>
    <cellStyle name="Millares 4 2 4" xfId="68" xr:uid="{D1038FCB-2025-4BCE-8E71-3B20220055F8}"/>
    <cellStyle name="Millares 4 3" xfId="39" xr:uid="{0D567F09-34F5-45FB-82BF-68970860F791}"/>
    <cellStyle name="Millares 4 3 2" xfId="113" xr:uid="{41A1F324-F869-4286-A11C-E9059B2E4790}"/>
    <cellStyle name="Millares 4 3 3" xfId="77" xr:uid="{3D8D9FF5-7B1C-4F3C-8387-9C704B04FD6B}"/>
    <cellStyle name="Millares 4 4" xfId="95" xr:uid="{8ADB5DDF-FF9D-4FE0-A542-1839B17ACD21}"/>
    <cellStyle name="Millares 4 5" xfId="59" xr:uid="{0A186F4B-EF49-4CCA-A51E-C311D9745253}"/>
    <cellStyle name="Millares 7" xfId="16" xr:uid="{509196A1-0BC8-4675-B7ED-6767B673B51B}"/>
    <cellStyle name="Millares 7 2" xfId="26" xr:uid="{1A4FF507-4CCF-4CD2-8789-D017BA571667}"/>
    <cellStyle name="Millares 7 2 2" xfId="36" xr:uid="{2497259E-0009-460F-BCDB-EFFEF4E91F8C}"/>
    <cellStyle name="Millares 7 2 2 2" xfId="54" xr:uid="{9161AC34-D716-442B-BDC4-252A4A6F6841}"/>
    <cellStyle name="Millares 7 2 2 2 2" xfId="128" xr:uid="{04077875-FE8D-4EF1-9856-8CB9AFEE38EE}"/>
    <cellStyle name="Millares 7 2 2 2 3" xfId="92" xr:uid="{D2CD6E09-CB33-4BCA-BA33-D3E0F7EC8897}"/>
    <cellStyle name="Millares 7 2 2 3" xfId="110" xr:uid="{A03F2134-41C5-4F6D-AF1D-EA97D9EA0048}"/>
    <cellStyle name="Millares 7 2 2 4" xfId="74" xr:uid="{B80E8599-B769-48E7-98B4-1CE3BC6409CE}"/>
    <cellStyle name="Millares 7 2 3" xfId="45" xr:uid="{5BEA10B3-E5B7-4001-8F78-5CD869D7C075}"/>
    <cellStyle name="Millares 7 2 3 2" xfId="119" xr:uid="{CBA3478C-525B-4D84-9871-FAEBEF8E3F2C}"/>
    <cellStyle name="Millares 7 2 3 3" xfId="83" xr:uid="{E8972862-505D-4D18-AA0D-1032F5F95264}"/>
    <cellStyle name="Millares 7 2 4" xfId="101" xr:uid="{04651201-E9ED-45D8-9F46-0D5C4CC0236B}"/>
    <cellStyle name="Millares 7 2 5" xfId="65" xr:uid="{858095EB-187A-431B-B74E-B45B73719438}"/>
    <cellStyle name="Millares 7 3" xfId="132" xr:uid="{0BC7357C-5D48-4C58-BB3A-C7076BEBC13D}"/>
    <cellStyle name="Normal" xfId="0" builtinId="0"/>
    <cellStyle name="Normal 10" xfId="8" xr:uid="{03FD36A3-C427-44EF-9567-3127B413D41B}"/>
    <cellStyle name="Normal 2" xfId="6" xr:uid="{BD672CD4-138D-456A-9739-3835A6BFA02F}"/>
    <cellStyle name="Normal 2 2" xfId="11" xr:uid="{5642774B-3C47-40B2-B7CE-8CC4B61061D3}"/>
    <cellStyle name="Normal 3" xfId="9" xr:uid="{B74DA3F1-25D6-430A-9A89-C52E4422D54C}"/>
    <cellStyle name="Normal 3 2" xfId="17" xr:uid="{41D4D327-9278-4F9B-A5C6-557FCF6E9628}"/>
    <cellStyle name="Normal 3 2 2" xfId="57" xr:uid="{1E3856DD-4285-47BC-921A-6195ABBA4CD0}"/>
    <cellStyle name="Normal 4" xfId="56" xr:uid="{D9CB5BD3-F356-4A39-BF26-5567BFD934F6}"/>
    <cellStyle name="Percent" xfId="2" builtinId="5"/>
    <cellStyle name="Percent 2" xfId="4" xr:uid="{D8791384-0E5C-45A0-A9D3-9AC02F3844EA}"/>
    <cellStyle name="Percent 2 2" xfId="130" xr:uid="{264C8380-C45A-42BE-B1E9-C6C87D7C76E2}"/>
    <cellStyle name="Porcentaje 2" xfId="28" xr:uid="{EAC174FC-96E3-4B7A-B21A-0730D52AB3F2}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2" formatCode="0.0000"/>
    </dxf>
    <dxf>
      <numFmt numFmtId="173" formatCode="0.0000000000"/>
    </dxf>
    <dxf>
      <numFmt numFmtId="172" formatCode="0.0000"/>
    </dxf>
    <dxf>
      <numFmt numFmtId="172" formatCode="0.0000"/>
    </dxf>
    <dxf>
      <numFmt numFmtId="172" formatCode="0.0000"/>
    </dxf>
    <dxf>
      <numFmt numFmtId="164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00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7" formatCode="dd/mm/yyyy;@"/>
    </dxf>
  </dxfs>
  <tableStyles count="1" defaultTableStyle="TableStyleMedium2" defaultPivotStyle="PivotStyleLight16">
    <tableStyle name="Invisible" pivot="0" table="0" count="0" xr9:uid="{6D5FA5ED-72A4-4504-BAB1-630DE76406E6}"/>
  </tableStyles>
  <colors>
    <mruColors>
      <color rgb="FF516FED"/>
      <color rgb="FFFF8B8B"/>
      <color rgb="FFAFC3E6"/>
      <color rgb="FFE3F2ED"/>
      <color rgb="FFD4EAF3"/>
      <color rgb="FFA1B1F5"/>
      <color rgb="FFD5B8EA"/>
      <color rgb="FFC8E5DC"/>
      <color rgb="FFACD7CA"/>
      <color rgb="FFB7E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144318</xdr:colOff>
      <xdr:row>5</xdr:row>
      <xdr:rowOff>57728</xdr:rowOff>
    </xdr:from>
    <xdr:to>
      <xdr:col>30</xdr:col>
      <xdr:colOff>454715</xdr:colOff>
      <xdr:row>14</xdr:row>
      <xdr:rowOff>137353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E57BE1-5240-4587-8676-3F84CC89E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17045" y="995796"/>
          <a:ext cx="3947215" cy="1768148"/>
        </a:xfrm>
        <a:prstGeom prst="rect">
          <a:avLst/>
        </a:prstGeom>
      </xdr:spPr>
    </xdr:pic>
    <xdr:clientData/>
  </xdr:twoCellAnchor>
  <xdr:twoCellAnchor>
    <xdr:from>
      <xdr:col>19</xdr:col>
      <xdr:colOff>1028700</xdr:colOff>
      <xdr:row>0</xdr:row>
      <xdr:rowOff>142875</xdr:rowOff>
    </xdr:from>
    <xdr:to>
      <xdr:col>24</xdr:col>
      <xdr:colOff>0</xdr:colOff>
      <xdr:row>6</xdr:row>
      <xdr:rowOff>47625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E096927-F510-4FA5-A10C-6A22F5EBED84}"/>
            </a:ext>
          </a:extLst>
        </xdr:cNvPr>
        <xdr:cNvCxnSpPr/>
      </xdr:nvCxnSpPr>
      <xdr:spPr>
        <a:xfrm flipH="1" flipV="1">
          <a:off x="12192000" y="142875"/>
          <a:ext cx="2847975" cy="1047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1028700</xdr:colOff>
      <xdr:row>0</xdr:row>
      <xdr:rowOff>142875</xdr:rowOff>
    </xdr:from>
    <xdr:to>
      <xdr:col>24</xdr:col>
      <xdr:colOff>0</xdr:colOff>
      <xdr:row>6</xdr:row>
      <xdr:rowOff>47625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E515ABB-77DF-4C92-ACCB-472DCB19DEA1}"/>
            </a:ext>
          </a:extLst>
        </xdr:cNvPr>
        <xdr:cNvCxnSpPr/>
      </xdr:nvCxnSpPr>
      <xdr:spPr>
        <a:xfrm flipH="1" flipV="1">
          <a:off x="16040100" y="142875"/>
          <a:ext cx="2447925" cy="1047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514350</xdr:colOff>
      <xdr:row>6</xdr:row>
      <xdr:rowOff>28575</xdr:rowOff>
    </xdr:from>
    <xdr:to>
      <xdr:col>3</xdr:col>
      <xdr:colOff>533400</xdr:colOff>
      <xdr:row>8</xdr:row>
      <xdr:rowOff>171450</xdr:rowOff>
    </xdr:to>
    <xdr:sp macro="[0]!ActualizarCor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3950" y="1171575"/>
          <a:ext cx="1238250" cy="5238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Actualizar MSCI</a:t>
          </a:r>
        </a:p>
        <a:p>
          <a:pPr algn="l"/>
          <a:r>
            <a:rPr lang="es-PE" sz="1100"/>
            <a:t> y Riesgos</a:t>
          </a:r>
        </a:p>
        <a:p>
          <a:pPr algn="l"/>
          <a:endParaRPr lang="es-P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0</xdr:row>
      <xdr:rowOff>66675</xdr:rowOff>
    </xdr:from>
    <xdr:to>
      <xdr:col>5</xdr:col>
      <xdr:colOff>811180</xdr:colOff>
      <xdr:row>2</xdr:row>
      <xdr:rowOff>87708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77">
              <a:extLst>
                <a:ext uri="{FF2B5EF4-FFF2-40B4-BE49-F238E27FC236}">
                  <a16:creationId xmlns:a16="http://schemas.microsoft.com/office/drawing/2014/main" id="{D8BFDFE8-A761-3AC3-6A31-78CDB26D9C0B}"/>
                </a:ext>
              </a:extLst>
            </xdr:cNvPr>
            <xdr:cNvSpPr txBox="1"/>
          </xdr:nvSpPr>
          <xdr:spPr>
            <a:xfrm>
              <a:off x="4686300" y="66675"/>
              <a:ext cx="1582705" cy="40203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f>
                    <m:fPr>
                      <m:ctrlPr>
                        <a:rPr kumimoji="0" lang="en-U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𝑇𝑛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𝐶𝑂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num>
                    <m:den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𝐸𝑉𝐼𝐶</m:t>
                      </m:r>
                    </m:den>
                  </m:f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𝐼𝑛𝑣𝑒𝑟𝑠𝑖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ó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𝑛</m:t>
                  </m:r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77">
              <a:extLst>
                <a:ext uri="{FF2B5EF4-FFF2-40B4-BE49-F238E27FC236}">
                  <a16:creationId xmlns:a16="http://schemas.microsoft.com/office/drawing/2014/main" id="{D8BFDFE8-A761-3AC3-6A31-78CDB26D9C0B}"/>
                </a:ext>
              </a:extLst>
            </xdr:cNvPr>
            <xdr:cNvSpPr txBox="1"/>
          </xdr:nvSpPr>
          <xdr:spPr>
            <a:xfrm>
              <a:off x="4686300" y="66675"/>
              <a:ext cx="1582705" cy="402033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𝑇𝑛. 𝐶𝑂2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kumimoji="0" lang="es-E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𝐸𝑉𝐼𝐶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(𝐼𝑛𝑣𝑒𝑟𝑠𝑖ó𝑛)</a:t>
              </a:r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5</xdr:col>
      <xdr:colOff>657225</xdr:colOff>
      <xdr:row>0</xdr:row>
      <xdr:rowOff>76200</xdr:rowOff>
    </xdr:from>
    <xdr:to>
      <xdr:col>8</xdr:col>
      <xdr:colOff>442105</xdr:colOff>
      <xdr:row>2</xdr:row>
      <xdr:rowOff>101786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76">
              <a:extLst>
                <a:ext uri="{FF2B5EF4-FFF2-40B4-BE49-F238E27FC236}">
                  <a16:creationId xmlns:a16="http://schemas.microsoft.com/office/drawing/2014/main" id="{2E52419D-D1E3-041D-6382-D363FAA522DB}"/>
                </a:ext>
              </a:extLst>
            </xdr:cNvPr>
            <xdr:cNvSpPr txBox="1"/>
          </xdr:nvSpPr>
          <xdr:spPr>
            <a:xfrm>
              <a:off x="6115050" y="76200"/>
              <a:ext cx="2061355" cy="406586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f>
                    <m:fPr>
                      <m:ctrlPr>
                        <a:rPr kumimoji="0" lang="en-U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𝑇𝑛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𝐶𝑂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num>
                    <m:den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𝐸𝑉𝐼𝐶</m:t>
                      </m:r>
                    </m:den>
                  </m:f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14:m>
                <m:oMath xmlns:m="http://schemas.openxmlformats.org/officeDocument/2006/math"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f>
                    <m:fPr>
                      <m:ctrlPr>
                        <a:rPr kumimoji="0" lang="en-U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𝐼𝑛𝑣𝑒𝑟𝑠𝑖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ó</m:t>
                      </m:r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𝑛</m:t>
                      </m:r>
                    </m:num>
                    <m:den>
                      <m:r>
                        <a:rPr kumimoji="0" lang="es-PE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𝐴𝑈𝑀</m:t>
                      </m:r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kumimoji="0" lang="es-ES" sz="800" b="0" i="1" u="none" strike="noStrike" kern="1200" cap="none" spc="0" normalizeH="0" baseline="0">
                          <a:ln>
                            <a:noFill/>
                          </a:ln>
                          <a:solidFill>
                            <a:srgbClr val="1F497D"/>
                          </a:solidFill>
                          <a:effectLst/>
                          <a:uLnTx/>
                          <a:uFillTx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𝐶𝑢𝑏𝑖𝑒𝑟𝑡𝑜</m:t>
                      </m:r>
                    </m:den>
                  </m:f>
                  <m:r>
                    <a:rPr kumimoji="0" lang="es-PE" sz="800" b="0" i="1" u="none" strike="noStrike" kern="1200" cap="none" spc="0" normalizeH="0" baseline="0">
                      <a:ln>
                        <a:noFill/>
                      </a:ln>
                      <a:solidFill>
                        <a:srgbClr val="1F497D"/>
                      </a:solidFill>
                      <a:effectLst/>
                      <a:uLnTx/>
                      <a:uFillTx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3" name="TextBox 176">
              <a:extLst>
                <a:ext uri="{FF2B5EF4-FFF2-40B4-BE49-F238E27FC236}">
                  <a16:creationId xmlns:a16="http://schemas.microsoft.com/office/drawing/2014/main" id="{2E52419D-D1E3-041D-6382-D363FAA522DB}"/>
                </a:ext>
              </a:extLst>
            </xdr:cNvPr>
            <xdr:cNvSpPr txBox="1"/>
          </xdr:nvSpPr>
          <xdr:spPr>
            <a:xfrm>
              <a:off x="6115050" y="76200"/>
              <a:ext cx="2061355" cy="406586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s-PE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9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Fórmula</a:t>
              </a:r>
              <a:r>
                <a:rPr kumimoji="0" lang="es-PE" sz="800" b="1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:</a:t>
              </a:r>
            </a:p>
            <a:p>
              <a:pPr marL="0" marR="0" lvl="0" indent="0" algn="l" defTabSz="4572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𝑇𝑛. 𝐶𝑂2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kumimoji="0" lang="es-E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𝐸𝑉𝐼𝐶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s-PE" sz="800" b="0" i="1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Trebuchet MS" panose="020B0603020202020204" pitchFamily="34" charset="0"/>
                  <a:ea typeface="+mn-ea"/>
                  <a:cs typeface="+mn-cs"/>
                </a:rPr>
                <a:t>*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(𝐼𝑛𝑣𝑒𝑟𝑠𝑖ó𝑛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𝐴𝑈𝑀</a:t>
              </a:r>
              <a:r>
                <a:rPr kumimoji="0" lang="es-E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 𝐶𝑢𝑏𝑖𝑒𝑟𝑡𝑜</a:t>
              </a:r>
              <a:r>
                <a:rPr kumimoji="0" lang="en-US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kumimoji="0" lang="es-PE" sz="800" b="0" i="0" u="none" strike="noStrike" kern="1200" cap="none" spc="0" normalizeH="0" baseline="0">
                  <a:ln>
                    <a:noFill/>
                  </a:ln>
                  <a:solidFill>
                    <a:srgbClr val="1F497D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kumimoji="0" lang="es-PE" sz="800" b="0" i="1" u="none" strike="noStrike" kern="1200" cap="none" spc="0" normalizeH="0" baseline="0">
                <a:ln>
                  <a:noFill/>
                </a:ln>
                <a:solidFill>
                  <a:srgbClr val="1F497D"/>
                </a:solidFill>
                <a:effectLst/>
                <a:uLnTx/>
                <a:uFillTx/>
                <a:latin typeface="Trebuchet MS" panose="020B0603020202020204" pitchFamily="34" charset="0"/>
                <a:ea typeface="+mn-ea"/>
                <a:cs typeface="+mn-cs"/>
              </a:endParaRP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1.Data%20Hist&#243;rica/Dataset/G&amp;P%20input/G&amp;P_MLab_122025.xlsm" TargetMode="External"/><Relationship Id="rId2" Type="http://schemas.openxmlformats.org/officeDocument/2006/relationships/externalLinkPath" Target="file:///Z:\Mesa%20de%20Inversiones\Bottom-Up\2%20Proceso%20de%20Inversi&#243;n%20Renta%20Fija\Corporates%20-%20Emisiones\Cr&#233;dito%20-%20BU\3.%20ESG\9.%20ESG%20Manager%20-%20MSCI\1.Data%20Hist&#243;rica\Dataset\G&amp;P%20input\G&amp;P_MLab_122025.xlsm" TargetMode="External"/><Relationship Id="rId1" Type="http://schemas.openxmlformats.org/officeDocument/2006/relationships/externalLinkPath" Target="/Mesa%20de%20Inversiones/Bottom-Up/2%20Proceso%20de%20Inversi&#243;n%20Renta%20Fija/Corporates%20-%20Emisiones/Cr&#233;dito%20-%20BU/3.%20ESG/9.%20ESG%20Manager%20-%20MSCI/1.Data%20Hist&#243;rica/Dataset/G&amp;P%20input/G&amp;P_MLab_122025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1.Data%20Hist&#243;rica/Dataset/G&amp;P%20input/G&amp;P_MLab_062026.xlsm" TargetMode="External"/><Relationship Id="rId2" Type="http://schemas.openxmlformats.org/officeDocument/2006/relationships/externalLinkPath" Target="file:///Z:\Mesa%20de%20Inversiones\Bottom-Up\2%20Proceso%20de%20Inversi&#243;n%20Renta%20Fija\Corporates%20-%20Emisiones\Cr&#233;dito%20-%20BU\3.%20ESG\9.%20ESG%20Manager%20-%20MSCI\1.Data%20Hist&#243;rica\Dataset\G&amp;P%20input\G&amp;P_MLab_062026.xlsm" TargetMode="External"/><Relationship Id="rId1" Type="http://schemas.openxmlformats.org/officeDocument/2006/relationships/externalLinkPath" Target="/Mesa%20de%20Inversiones/Bottom-Up/2%20Proceso%20de%20Inversi&#243;n%20Renta%20Fija/Corporates%20-%20Emisiones/Cr&#233;dito%20-%20BU/3.%20ESG/9.%20ESG%20Manager%20-%20MSCI/1.Data%20Hist&#243;rica/Dataset/G&amp;P%20input/G&amp;P_MLab_06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odDatosMLab"/>
      <sheetName val="Detallado"/>
      <sheetName val="Abs"/>
      <sheetName val="Rep1"/>
      <sheetName val="Rep2"/>
      <sheetName val="Rep3"/>
      <sheetName val="Rep4"/>
      <sheetName val="Rep5"/>
      <sheetName val="RF_Det"/>
      <sheetName val="RF_DTS"/>
      <sheetName val="RF_Corps"/>
      <sheetName val="FX"/>
      <sheetName val="R_DetalleFX"/>
      <sheetName val="RV_Det"/>
      <sheetName val="RV_Paises"/>
      <sheetName val="RV_GICS"/>
      <sheetName val="SAA"/>
      <sheetName val="BRAtt"/>
      <sheetName val="BRAtt (M)"/>
      <sheetName val="CI"/>
      <sheetName val="CatGlob"/>
      <sheetName val="PRI"/>
      <sheetName val="CIRes"/>
      <sheetName val="RepG"/>
      <sheetName val="EfectoUCITS"/>
      <sheetName val="PosCI"/>
      <sheetName val="RepSBS_RV"/>
      <sheetName val="RepSBS_ALTS"/>
      <sheetName val="RepSBS_RF"/>
      <sheetName val="TD"/>
      <sheetName val="BU"/>
      <sheetName val="Dir"/>
      <sheetName val="RV_Vol"/>
      <sheetName val="RV_vsACWI"/>
      <sheetName val="RV_A-P"/>
      <sheetName val="RV_UCITS"/>
      <sheetName val="RF_UCITS"/>
      <sheetName val="G_ErrACUM"/>
      <sheetName val="CalComp"/>
      <sheetName val="ErrEst"/>
      <sheetName val="MAct"/>
      <sheetName val="RetBrinson"/>
      <sheetName val="MActInd"/>
      <sheetName val="MMon"/>
      <sheetName val="BRINSON"/>
      <sheetName val="RetCash"/>
      <sheetName val="MMonInd"/>
      <sheetName val="MMonUSD2"/>
      <sheetName val="MMonUSD"/>
      <sheetName val="MMonUSDInd"/>
      <sheetName val="RetAct"/>
      <sheetName val="IndAct"/>
      <sheetName val="RetActLCC"/>
      <sheetName val="RetMon"/>
      <sheetName val="IndMon"/>
      <sheetName val="RetMonUSD"/>
      <sheetName val="VC"/>
      <sheetName val="VCAri"/>
      <sheetName val="Est"/>
      <sheetName val="CASH"/>
      <sheetName val="DetalleFX"/>
      <sheetName val="CY"/>
      <sheetName val="CG"/>
      <sheetName val="YTM"/>
      <sheetName val="PA_Equity"/>
      <sheetName val="PA_Equity_Ind"/>
      <sheetName val="PA_FI"/>
      <sheetName val="PLTrading"/>
      <sheetName val="Des"/>
    </sheetNames>
    <sheetDataSet>
      <sheetData sheetId="0"/>
      <sheetData sheetId="1">
        <row r="2">
          <cell r="B2" t="str">
            <v>Escenario</v>
          </cell>
        </row>
        <row r="3">
          <cell r="B3" t="str">
            <v>Tm4</v>
          </cell>
        </row>
        <row r="5">
          <cell r="B5" t="str">
            <v>Fecha Ini</v>
          </cell>
        </row>
        <row r="6">
          <cell r="B6" t="str">
            <v>Fecha Fin</v>
          </cell>
        </row>
        <row r="8">
          <cell r="B8" t="str">
            <v>Modelo</v>
          </cell>
        </row>
        <row r="10">
          <cell r="B10" t="str">
            <v>SBS</v>
          </cell>
          <cell r="D10" t="str">
            <v>Nombre</v>
          </cell>
          <cell r="F10" t="str">
            <v>Asset Class</v>
          </cell>
          <cell r="Q10" t="str">
            <v>Rank Rt</v>
          </cell>
        </row>
        <row r="11">
          <cell r="B11" t="str">
            <v>5276672F0093</v>
          </cell>
          <cell r="D11" t="str">
            <v>HSBC - Frontier Markets Equity</v>
          </cell>
          <cell r="F11" t="str">
            <v>Renta Variable</v>
          </cell>
          <cell r="Q11" t="str">
            <v>RVI</v>
          </cell>
        </row>
        <row r="12">
          <cell r="B12" t="str">
            <v>5274862F9504</v>
          </cell>
          <cell r="D12" t="str">
            <v>Edmond de Rothschild - Big Data</v>
          </cell>
          <cell r="F12" t="str">
            <v>Renta Variable</v>
          </cell>
          <cell r="Q12" t="str">
            <v>RVI</v>
          </cell>
        </row>
        <row r="13">
          <cell r="B13" t="str">
            <v>15515123CH47</v>
          </cell>
          <cell r="D13" t="str">
            <v>Banco de Crédito e Inversiones</v>
          </cell>
          <cell r="F13" t="str">
            <v>Renta Fija</v>
          </cell>
          <cell r="Q13" t="str">
            <v>RFIC</v>
          </cell>
        </row>
        <row r="14">
          <cell r="B14" t="str">
            <v>1551512PAC05</v>
          </cell>
          <cell r="D14" t="str">
            <v>Banco de Crédito e Inversiones</v>
          </cell>
          <cell r="F14" t="str">
            <v>Renta Fija</v>
          </cell>
          <cell r="Q14" t="str">
            <v>RFIC</v>
          </cell>
        </row>
        <row r="15">
          <cell r="B15" t="str">
            <v>5374914AIP4B</v>
          </cell>
          <cell r="D15" t="str">
            <v>Antin Infrastructure Partners IV</v>
          </cell>
          <cell r="F15" t="str">
            <v>Alternativos</v>
          </cell>
          <cell r="Q15" t="str">
            <v>ALT</v>
          </cell>
        </row>
        <row r="16">
          <cell r="B16" t="str">
            <v>5374462SPIF3</v>
          </cell>
          <cell r="D16" t="str">
            <v>Stonepeak Infrastructure Partners III</v>
          </cell>
          <cell r="F16" t="str">
            <v>Alternativos</v>
          </cell>
          <cell r="Q16" t="str">
            <v>ALT</v>
          </cell>
        </row>
        <row r="17">
          <cell r="B17" t="str">
            <v>5374792GIP4F</v>
          </cell>
          <cell r="D17" t="str">
            <v>Global Infrastructure GP IV, L.P.</v>
          </cell>
          <cell r="F17" t="str">
            <v>Alternativos</v>
          </cell>
          <cell r="Q17" t="str">
            <v>ALT</v>
          </cell>
        </row>
        <row r="18">
          <cell r="B18" t="str">
            <v>5374642EQTI4</v>
          </cell>
          <cell r="D18" t="str">
            <v>EQT Infrastructure IV (GP) SCS</v>
          </cell>
          <cell r="F18" t="str">
            <v>Alternativos</v>
          </cell>
          <cell r="Q18" t="str">
            <v>ALT</v>
          </cell>
        </row>
        <row r="19">
          <cell r="B19" t="str">
            <v>5375254EQTI5</v>
          </cell>
          <cell r="D19" t="str">
            <v>EQT Infrastructure V (General Partner) S.à.r.</v>
          </cell>
          <cell r="F19" t="str">
            <v>Alternativos</v>
          </cell>
          <cell r="Q19" t="str">
            <v>ALT</v>
          </cell>
        </row>
        <row r="20">
          <cell r="B20" t="str">
            <v>5375454IEF5S</v>
          </cell>
          <cell r="D20" t="str">
            <v>InfraVia European Fund V SCSp</v>
          </cell>
          <cell r="F20" t="str">
            <v>Alternativos</v>
          </cell>
          <cell r="Q20" t="str">
            <v>ALT</v>
          </cell>
        </row>
        <row r="21">
          <cell r="B21" t="str">
            <v>5377304IEF6S</v>
          </cell>
          <cell r="D21" t="str">
            <v>InfraVia European Fund VI SCSp</v>
          </cell>
          <cell r="F21" t="str">
            <v>Alternativos</v>
          </cell>
          <cell r="Q21" t="str">
            <v>ALT</v>
          </cell>
        </row>
        <row r="22">
          <cell r="B22" t="str">
            <v>5375052PGD20</v>
          </cell>
          <cell r="D22" t="str">
            <v>Partners Group Direct Infrastructure 2020</v>
          </cell>
          <cell r="F22" t="str">
            <v>Alternativos</v>
          </cell>
          <cell r="Q22" t="str">
            <v>ALT</v>
          </cell>
        </row>
        <row r="23">
          <cell r="B23" t="str">
            <v>5375002NHIP3</v>
          </cell>
          <cell r="D23" t="str">
            <v>Morgan Stanley - Infrastructure Fund III</v>
          </cell>
          <cell r="F23" t="str">
            <v>Alternativos</v>
          </cell>
          <cell r="Q23" t="str">
            <v>ALT</v>
          </cell>
        </row>
        <row r="24">
          <cell r="B24" t="str">
            <v>5374702OSF6F</v>
          </cell>
          <cell r="D24" t="str">
            <v>Oaktree Special Situations Fund II GP, L.P.</v>
          </cell>
          <cell r="F24" t="str">
            <v>Alternativos</v>
          </cell>
          <cell r="Q24" t="str">
            <v>ALT</v>
          </cell>
        </row>
        <row r="25">
          <cell r="B25" t="str">
            <v>5374702OSF3F</v>
          </cell>
          <cell r="D25" t="str">
            <v>Oaktree Special Situations Fund III</v>
          </cell>
          <cell r="F25" t="str">
            <v>Alternativos</v>
          </cell>
          <cell r="Q25" t="str">
            <v>ALT</v>
          </cell>
        </row>
        <row r="26">
          <cell r="B26" t="str">
            <v>5374802BCDSS</v>
          </cell>
          <cell r="D26" t="str">
            <v>Bain Capital - Distr. &amp; Sp. Sits 2019</v>
          </cell>
          <cell r="F26" t="str">
            <v>Alternativos</v>
          </cell>
          <cell r="Q26" t="str">
            <v>ALT</v>
          </cell>
        </row>
        <row r="27">
          <cell r="B27" t="str">
            <v>5371072PBCR2</v>
          </cell>
          <cell r="D27" t="str">
            <v xml:space="preserve">PineBridge - Credit Opportunities II </v>
          </cell>
          <cell r="F27" t="str">
            <v>Alternativos</v>
          </cell>
          <cell r="Q27" t="str">
            <v>ALT</v>
          </cell>
        </row>
        <row r="28">
          <cell r="B28" t="str">
            <v>5373382ACOA3</v>
          </cell>
          <cell r="D28" t="str">
            <v>Apollo Credit Opportunity III</v>
          </cell>
          <cell r="F28" t="str">
            <v>Alternativos</v>
          </cell>
          <cell r="Q28" t="str">
            <v>ALT</v>
          </cell>
        </row>
        <row r="29">
          <cell r="B29" t="str">
            <v>5373592OPF6F</v>
          </cell>
          <cell r="D29" t="str">
            <v>Oaktree Principal Fund VI GP, L.P.</v>
          </cell>
          <cell r="F29" t="str">
            <v>Alternativos</v>
          </cell>
          <cell r="Q29" t="str">
            <v>ALT</v>
          </cell>
        </row>
        <row r="30">
          <cell r="B30" t="str">
            <v>5373852ASSIV</v>
          </cell>
          <cell r="D30" t="str">
            <v>ASSF - Operating Manager IV, LP</v>
          </cell>
          <cell r="F30" t="str">
            <v>Alternativos</v>
          </cell>
          <cell r="Q30" t="str">
            <v>ALT</v>
          </cell>
        </row>
        <row r="31">
          <cell r="B31" t="str">
            <v>5377262VECIX</v>
          </cell>
          <cell r="D31" t="str">
            <v>Veritas Capital Partners IX</v>
          </cell>
          <cell r="F31" t="str">
            <v>Alternativos</v>
          </cell>
          <cell r="Q31" t="str">
            <v>ALT</v>
          </cell>
        </row>
        <row r="32">
          <cell r="B32" t="str">
            <v>5373892AESS3</v>
          </cell>
          <cell r="D32" t="str">
            <v>Avenue - Europe Capital Partners III, LLC</v>
          </cell>
          <cell r="F32" t="str">
            <v>Alternativos</v>
          </cell>
          <cell r="Q32" t="str">
            <v>ALT</v>
          </cell>
        </row>
        <row r="33">
          <cell r="B33" t="str">
            <v>5374152CIP6F</v>
          </cell>
          <cell r="D33" t="str">
            <v>CIP</v>
          </cell>
          <cell r="F33" t="str">
            <v>Alternativos</v>
          </cell>
          <cell r="Q33" t="str">
            <v>ALT</v>
          </cell>
        </row>
        <row r="34">
          <cell r="B34" t="str">
            <v>5374672SPOS8</v>
          </cell>
          <cell r="D34" t="str">
            <v>Strategic Partners - VIII</v>
          </cell>
          <cell r="F34" t="str">
            <v>Alternativos</v>
          </cell>
          <cell r="Q34" t="str">
            <v>ALT</v>
          </cell>
        </row>
        <row r="35">
          <cell r="B35" t="str">
            <v>5374232CSOF3</v>
          </cell>
          <cell r="D35" t="str">
            <v>GSO Capital Solutions Overseas Feeder Fund III LP</v>
          </cell>
          <cell r="F35" t="str">
            <v>Alternativos</v>
          </cell>
          <cell r="Q35" t="str">
            <v>ALT</v>
          </cell>
        </row>
        <row r="36">
          <cell r="B36" t="str">
            <v>5374602CVCII</v>
          </cell>
          <cell r="D36" t="str">
            <v>CVC Credit Partners Global Special Situations Feeder Fund II SCSp</v>
          </cell>
          <cell r="F36" t="str">
            <v>Alternativos</v>
          </cell>
          <cell r="Q36" t="str">
            <v>ALT</v>
          </cell>
        </row>
        <row r="37">
          <cell r="B37" t="str">
            <v>5374224AEPF3</v>
          </cell>
          <cell r="D37" t="str">
            <v>Apollo European Principal Finance Fund III (EURO B), L.P</v>
          </cell>
          <cell r="F37" t="str">
            <v>Alternativos</v>
          </cell>
          <cell r="Q37" t="str">
            <v>ALT</v>
          </cell>
        </row>
        <row r="38">
          <cell r="B38" t="str">
            <v>5375072PDCO3</v>
          </cell>
          <cell r="D38" t="str">
            <v>Portfolio Advisors - Direct Credit Opportunities Fund III</v>
          </cell>
          <cell r="F38" t="str">
            <v>Alternativos</v>
          </cell>
          <cell r="Q38" t="str">
            <v>ALT</v>
          </cell>
        </row>
        <row r="39">
          <cell r="B39" t="str">
            <v>5373914ICGVI</v>
          </cell>
          <cell r="D39" t="str">
            <v>ICG - Europe Fund VI GP Limited</v>
          </cell>
          <cell r="F39" t="str">
            <v>Alternativos</v>
          </cell>
          <cell r="Q39" t="str">
            <v>ALT</v>
          </cell>
        </row>
        <row r="40">
          <cell r="B40" t="str">
            <v>5377544ICG9F</v>
          </cell>
          <cell r="D40" t="str">
            <v>ICG Europe Fund IX</v>
          </cell>
          <cell r="F40" t="str">
            <v>Alternativos</v>
          </cell>
          <cell r="Q40" t="str">
            <v>ALT</v>
          </cell>
        </row>
        <row r="41">
          <cell r="B41" t="str">
            <v>53CIP62FEEDE</v>
          </cell>
          <cell r="D41" t="str">
            <v>Cerberus - CIP VI Overseas Feeder</v>
          </cell>
          <cell r="F41" t="str">
            <v>Alternativos</v>
          </cell>
          <cell r="Q41" t="str">
            <v>ALT</v>
          </cell>
        </row>
        <row r="42">
          <cell r="B42" t="str">
            <v>53GSOC2GSOCS</v>
          </cell>
          <cell r="D42" t="str">
            <v>GSO Capital Solutions - Overseas Feeder Fund III</v>
          </cell>
          <cell r="F42" t="str">
            <v>Alternativos</v>
          </cell>
          <cell r="Q42" t="str">
            <v>ALT</v>
          </cell>
        </row>
        <row r="43">
          <cell r="B43" t="str">
            <v>5374442FREO3</v>
          </cell>
          <cell r="D43" t="str">
            <v>Fortress - Real Estate Opportunities Fund III</v>
          </cell>
          <cell r="F43" t="str">
            <v>Alternativos</v>
          </cell>
          <cell r="Q43" t="str">
            <v>ALT</v>
          </cell>
        </row>
        <row r="44">
          <cell r="B44" t="str">
            <v>5374592NBDF3</v>
          </cell>
          <cell r="D44" t="str">
            <v>Neuberger Bergman Private Debt III</v>
          </cell>
          <cell r="F44" t="str">
            <v>Alternativos</v>
          </cell>
          <cell r="Q44" t="str">
            <v>ALT</v>
          </cell>
        </row>
        <row r="45">
          <cell r="B45" t="str">
            <v>5370964ALT08</v>
          </cell>
          <cell r="D45" t="str">
            <v>Altamar - PE Program VIII</v>
          </cell>
          <cell r="F45" t="str">
            <v>Alternativos</v>
          </cell>
          <cell r="Q45" t="str">
            <v>ALT</v>
          </cell>
        </row>
        <row r="46">
          <cell r="B46" t="str">
            <v>5370964ALT10</v>
          </cell>
          <cell r="D46" t="str">
            <v>Altamar - PE Program V</v>
          </cell>
          <cell r="F46" t="str">
            <v>Alternativos</v>
          </cell>
          <cell r="Q46" t="str">
            <v>ALT</v>
          </cell>
        </row>
        <row r="47">
          <cell r="B47" t="str">
            <v>5371042HIXCB</v>
          </cell>
          <cell r="D47" t="str">
            <v>Harbourvest - Buyout Us IX FoF</v>
          </cell>
          <cell r="F47" t="str">
            <v>Alternativos</v>
          </cell>
          <cell r="Q47" t="str">
            <v>ALT</v>
          </cell>
        </row>
        <row r="48">
          <cell r="B48" t="str">
            <v>5371242PAVIL</v>
          </cell>
          <cell r="D48" t="str">
            <v>Pantheon - PASIA VI</v>
          </cell>
          <cell r="F48" t="str">
            <v>Alternativos</v>
          </cell>
          <cell r="Q48" t="str">
            <v>ALT</v>
          </cell>
        </row>
        <row r="49">
          <cell r="B49" t="str">
            <v>5371254HIPVI</v>
          </cell>
          <cell r="D49" t="str">
            <v>Harbourvest - HIPEP VI</v>
          </cell>
          <cell r="F49" t="str">
            <v>Alternativos</v>
          </cell>
          <cell r="Q49" t="str">
            <v>ALT</v>
          </cell>
        </row>
        <row r="50">
          <cell r="B50" t="str">
            <v>5373572HGPEF</v>
          </cell>
          <cell r="D50" t="str">
            <v>HarbourVest Partners L.P.</v>
          </cell>
          <cell r="F50" t="str">
            <v>Alternativos</v>
          </cell>
          <cell r="Q50" t="str">
            <v>ALT</v>
          </cell>
        </row>
        <row r="51">
          <cell r="B51" t="str">
            <v>5373652HIP7C</v>
          </cell>
          <cell r="D51" t="str">
            <v>Hipep - VII Partnership Feeder Fund L.P.</v>
          </cell>
          <cell r="F51" t="str">
            <v>Alternativos</v>
          </cell>
          <cell r="Q51" t="str">
            <v>ALT</v>
          </cell>
        </row>
        <row r="52">
          <cell r="B52" t="str">
            <v>5374682HLGII</v>
          </cell>
          <cell r="D52" t="str">
            <v>Hamilton Lane - Global SMID II</v>
          </cell>
          <cell r="F52" t="str">
            <v>Alternativos</v>
          </cell>
          <cell r="Q52" t="str">
            <v>ALT</v>
          </cell>
        </row>
        <row r="53">
          <cell r="B53" t="str">
            <v>53AAAA1AAAAA</v>
          </cell>
          <cell r="D53" t="str">
            <v>Venta Alts</v>
          </cell>
          <cell r="F53" t="str">
            <v>Alternativos</v>
          </cell>
          <cell r="Q53" t="str">
            <v>ALT</v>
          </cell>
        </row>
        <row r="54">
          <cell r="B54" t="str">
            <v>5375422SCPVO</v>
          </cell>
          <cell r="D54" t="str">
            <v>StepStone Capital Partners V Offshore,  L.P</v>
          </cell>
          <cell r="F54" t="str">
            <v>Alternativos</v>
          </cell>
          <cell r="Q54" t="str">
            <v>ALT</v>
          </cell>
        </row>
        <row r="55">
          <cell r="B55" t="str">
            <v>5377362IPC13</v>
          </cell>
          <cell r="D55" t="str">
            <v>Insight Partners (Cayman) XIII, L.P.</v>
          </cell>
          <cell r="F55" t="str">
            <v>Alternativos</v>
          </cell>
          <cell r="Q55" t="str">
            <v>ALT</v>
          </cell>
        </row>
        <row r="56">
          <cell r="B56" t="str">
            <v>5375272BSGLP</v>
          </cell>
          <cell r="D56" t="str">
            <v>Blackstone Growth Associates L.P.</v>
          </cell>
          <cell r="F56" t="str">
            <v>Alternativos</v>
          </cell>
          <cell r="Q56" t="str">
            <v>ALT</v>
          </cell>
        </row>
        <row r="57">
          <cell r="B57" t="str">
            <v>5375172CDRXI</v>
          </cell>
          <cell r="D57" t="str">
            <v>CD&amp;R - Fund XI</v>
          </cell>
          <cell r="F57" t="str">
            <v>Alternativos</v>
          </cell>
          <cell r="Q57" t="str">
            <v>ALT</v>
          </cell>
        </row>
        <row r="58">
          <cell r="B58" t="str">
            <v>5374212PGD16</v>
          </cell>
          <cell r="D58" t="str">
            <v>Partners Group Direct Equity 2016</v>
          </cell>
          <cell r="F58" t="str">
            <v>Alternativos</v>
          </cell>
          <cell r="Q58" t="str">
            <v>ALT</v>
          </cell>
        </row>
        <row r="59">
          <cell r="B59" t="str">
            <v>5374664CCM7F</v>
          </cell>
          <cell r="D59" t="str">
            <v>Cevine Capital Management VII Feeder L.P.</v>
          </cell>
          <cell r="F59" t="str">
            <v>Alternativos</v>
          </cell>
          <cell r="Q59" t="str">
            <v>ALT</v>
          </cell>
        </row>
        <row r="60">
          <cell r="B60" t="str">
            <v>5377214TF6SC</v>
          </cell>
          <cell r="D60" t="str">
            <v>Triton Fund 6 SCSP</v>
          </cell>
          <cell r="F60" t="str">
            <v>Alternativos</v>
          </cell>
          <cell r="Q60" t="str">
            <v>ALT</v>
          </cell>
        </row>
        <row r="61">
          <cell r="B61" t="str">
            <v>5370862TRGL1</v>
          </cell>
          <cell r="D61" t="str">
            <v>TRG Rohatyn - LAPEF I</v>
          </cell>
          <cell r="F61" t="str">
            <v>Alternativos</v>
          </cell>
          <cell r="Q61" t="str">
            <v>ALT</v>
          </cell>
        </row>
        <row r="62">
          <cell r="B62" t="str">
            <v>5375292IPC12</v>
          </cell>
          <cell r="D62" t="str">
            <v>Insight Partners (Cayman) XII. L.P</v>
          </cell>
          <cell r="F62" t="str">
            <v>Alternativos</v>
          </cell>
          <cell r="Q62" t="str">
            <v>ALT</v>
          </cell>
        </row>
        <row r="63">
          <cell r="B63" t="str">
            <v>5374902IPCXI</v>
          </cell>
          <cell r="D63" t="str">
            <v>Insight Partners XI</v>
          </cell>
          <cell r="F63" t="str">
            <v>Alternativos</v>
          </cell>
          <cell r="Q63" t="str">
            <v>ALT</v>
          </cell>
        </row>
        <row r="64">
          <cell r="B64" t="str">
            <v>5370904PGD09</v>
          </cell>
          <cell r="D64" t="str">
            <v>Partners - PGD 2009</v>
          </cell>
          <cell r="F64" t="str">
            <v>Alternativos</v>
          </cell>
          <cell r="Q64" t="str">
            <v>ALT</v>
          </cell>
        </row>
        <row r="65">
          <cell r="B65" t="str">
            <v>5374752PGD19</v>
          </cell>
          <cell r="D65" t="str">
            <v>Partners Group - PGD19</v>
          </cell>
          <cell r="F65" t="str">
            <v>Alternativos</v>
          </cell>
          <cell r="Q65" t="str">
            <v>ALT</v>
          </cell>
        </row>
        <row r="66">
          <cell r="B66" t="str">
            <v>5371082CSABF</v>
          </cell>
          <cell r="D66" t="str">
            <v>Calyle - CSABF</v>
          </cell>
          <cell r="F66" t="str">
            <v>Alternativos</v>
          </cell>
          <cell r="Q66" t="str">
            <v>ALT</v>
          </cell>
        </row>
        <row r="67">
          <cell r="B67" t="str">
            <v>5371484A8AFE</v>
          </cell>
          <cell r="D67" t="str">
            <v>Apax VIII</v>
          </cell>
          <cell r="F67" t="str">
            <v>Alternativos</v>
          </cell>
          <cell r="Q67" t="str">
            <v>ALT</v>
          </cell>
        </row>
        <row r="68">
          <cell r="B68" t="str">
            <v>5374782A10FE</v>
          </cell>
          <cell r="D68" t="str">
            <v>Apax X</v>
          </cell>
          <cell r="F68" t="str">
            <v>Alternativos</v>
          </cell>
          <cell r="Q68" t="str">
            <v>ALT</v>
          </cell>
        </row>
        <row r="69">
          <cell r="B69" t="str">
            <v>5371592CPSMF</v>
          </cell>
          <cell r="D69" t="str">
            <v>CPS Managers Fund L.P</v>
          </cell>
          <cell r="F69" t="str">
            <v>Alternativos</v>
          </cell>
          <cell r="Q69" t="str">
            <v>ALT</v>
          </cell>
        </row>
        <row r="70">
          <cell r="B70" t="str">
            <v>5372282ACTG4</v>
          </cell>
          <cell r="D70" t="str">
            <v>Actis</v>
          </cell>
          <cell r="F70" t="str">
            <v>Alternativos</v>
          </cell>
          <cell r="Q70" t="str">
            <v>ALT</v>
          </cell>
        </row>
        <row r="71">
          <cell r="B71" t="str">
            <v>5372462PGD12</v>
          </cell>
          <cell r="D71" t="str">
            <v>Partners Group Mngt.</v>
          </cell>
          <cell r="F71" t="str">
            <v>Alternativos</v>
          </cell>
          <cell r="Q71" t="str">
            <v>ALT</v>
          </cell>
        </row>
        <row r="72">
          <cell r="B72" t="str">
            <v>5377174V5FSC</v>
          </cell>
          <cell r="D72" t="str">
            <v>Vitruvian Investment Partners V</v>
          </cell>
          <cell r="F72" t="str">
            <v>Alternativos</v>
          </cell>
          <cell r="Q72" t="str">
            <v>ALT</v>
          </cell>
        </row>
        <row r="73">
          <cell r="B73" t="str">
            <v>5377114P8SCS</v>
          </cell>
          <cell r="D73" t="str">
            <v>PAI Partners VIII-1 SCSp</v>
          </cell>
          <cell r="F73" t="str">
            <v>Alternativos</v>
          </cell>
          <cell r="Q73" t="str">
            <v>ALT</v>
          </cell>
        </row>
        <row r="74">
          <cell r="B74" t="str">
            <v>5374112KKR12</v>
          </cell>
          <cell r="D74" t="str">
            <v>KKR</v>
          </cell>
          <cell r="F74" t="str">
            <v>Alternativos</v>
          </cell>
          <cell r="Q74" t="str">
            <v>ALT</v>
          </cell>
        </row>
        <row r="75">
          <cell r="B75" t="str">
            <v>5374414P7SLP</v>
          </cell>
          <cell r="D75" t="str">
            <v>PAI Europe VII</v>
          </cell>
          <cell r="F75" t="str">
            <v>Alternativos</v>
          </cell>
          <cell r="Q75" t="str">
            <v>ALT</v>
          </cell>
        </row>
        <row r="76">
          <cell r="B76" t="str">
            <v>5374404P7SCS</v>
          </cell>
          <cell r="D76" t="str">
            <v>PAI Europe VII</v>
          </cell>
          <cell r="F76" t="str">
            <v>Alternativos</v>
          </cell>
          <cell r="Q76" t="str">
            <v>ALT</v>
          </cell>
        </row>
        <row r="77">
          <cell r="B77" t="str">
            <v>5374062AIXFE</v>
          </cell>
          <cell r="D77" t="str">
            <v xml:space="preserve">Apax IX </v>
          </cell>
          <cell r="F77" t="str">
            <v>Alternativos</v>
          </cell>
          <cell r="Q77" t="str">
            <v>ALT</v>
          </cell>
        </row>
        <row r="78">
          <cell r="B78" t="str">
            <v>5374204CVC7A</v>
          </cell>
          <cell r="D78" t="str">
            <v>CVC Capital Partners - VII Limited</v>
          </cell>
          <cell r="F78" t="str">
            <v>Alternativos</v>
          </cell>
          <cell r="Q78" t="str">
            <v>ALT</v>
          </cell>
        </row>
        <row r="79">
          <cell r="B79" t="str">
            <v>5373704BPEVD</v>
          </cell>
          <cell r="D79" t="str">
            <v>Bridgepoint - Europe V D LP</v>
          </cell>
          <cell r="F79" t="str">
            <v>Alternativos</v>
          </cell>
          <cell r="Q79" t="str">
            <v>ALT</v>
          </cell>
        </row>
        <row r="80">
          <cell r="B80" t="str">
            <v>5373704BPE6C</v>
          </cell>
          <cell r="D80" t="str">
            <v>Bridgepoint - Europe VI Private Equity Fund</v>
          </cell>
          <cell r="F80" t="str">
            <v>Alternativos</v>
          </cell>
          <cell r="Q80" t="str">
            <v>ALT</v>
          </cell>
        </row>
        <row r="81">
          <cell r="B81" t="str">
            <v>5374954ABF7A</v>
          </cell>
          <cell r="D81" t="str">
            <v>Ardian Buyout Fund VII</v>
          </cell>
          <cell r="F81" t="str">
            <v>Alternativos</v>
          </cell>
          <cell r="Q81" t="str">
            <v>ALT</v>
          </cell>
        </row>
        <row r="82">
          <cell r="B82" t="str">
            <v>5374964IK9SC</v>
          </cell>
          <cell r="D82" t="str">
            <v>IK Investment Partners IX</v>
          </cell>
          <cell r="F82" t="str">
            <v>Alternativos</v>
          </cell>
          <cell r="Q82" t="str">
            <v>ALT</v>
          </cell>
        </row>
        <row r="83">
          <cell r="B83" t="str">
            <v>5374192HCI4A</v>
          </cell>
          <cell r="D83" t="str">
            <v>HarbourVest Co-Investment Fund IV</v>
          </cell>
          <cell r="F83" t="str">
            <v>Alternativos</v>
          </cell>
          <cell r="Q83" t="str">
            <v>ALT</v>
          </cell>
        </row>
        <row r="84">
          <cell r="B84" t="str">
            <v>5372784P6FPC</v>
          </cell>
          <cell r="D84" t="str">
            <v>PAI Europa V1 - FPCI</v>
          </cell>
          <cell r="F84" t="str">
            <v>Alternativos</v>
          </cell>
          <cell r="Q84" t="str">
            <v>ALT</v>
          </cell>
        </row>
        <row r="85">
          <cell r="B85" t="str">
            <v>5376622KVCXC</v>
          </cell>
          <cell r="D85" t="str">
            <v>Knightsbridge Management X, LLC</v>
          </cell>
          <cell r="F85" t="str">
            <v>Alternativos</v>
          </cell>
          <cell r="Q85" t="str">
            <v>ALT</v>
          </cell>
        </row>
        <row r="86">
          <cell r="B86" t="str">
            <v>5375402GS5SC</v>
          </cell>
          <cell r="D86" t="str">
            <v>G Squared Equity GP V</v>
          </cell>
          <cell r="F86" t="str">
            <v>Alternativos</v>
          </cell>
          <cell r="Q86" t="str">
            <v>ALT</v>
          </cell>
        </row>
        <row r="87">
          <cell r="B87" t="str">
            <v>5375224EQT9S</v>
          </cell>
          <cell r="D87" t="str">
            <v>EQT IX (General Partner) S.à r.l.</v>
          </cell>
          <cell r="F87" t="str">
            <v>Alternativos</v>
          </cell>
          <cell r="Q87" t="str">
            <v>ALT</v>
          </cell>
        </row>
        <row r="88">
          <cell r="B88" t="str">
            <v>5372784P6SCS</v>
          </cell>
          <cell r="D88" t="str">
            <v>PAI Europe VI - 1 SCSP</v>
          </cell>
          <cell r="F88" t="str">
            <v>Alternativos</v>
          </cell>
          <cell r="Q88" t="str">
            <v>ALT</v>
          </cell>
        </row>
        <row r="89">
          <cell r="B89" t="str">
            <v>5375042TB14A</v>
          </cell>
          <cell r="D89" t="str">
            <v>Thoma Bravo Fund XIV</v>
          </cell>
          <cell r="F89" t="str">
            <v>Alternativos</v>
          </cell>
          <cell r="Q89" t="str">
            <v>ALT</v>
          </cell>
        </row>
        <row r="90">
          <cell r="B90" t="str">
            <v>5374312VCIIF</v>
          </cell>
          <cell r="D90" t="str">
            <v>Vista Co-Invest Program International Feeder, L.P.</v>
          </cell>
          <cell r="F90" t="str">
            <v>Alternativos</v>
          </cell>
          <cell r="Q90" t="str">
            <v>ALT</v>
          </cell>
        </row>
        <row r="91">
          <cell r="B91" t="str">
            <v>5374652VEP7A</v>
          </cell>
          <cell r="D91" t="str">
            <v>Vista Equity Partners Fund VII GP, L.P.</v>
          </cell>
          <cell r="F91" t="str">
            <v>Alternativos</v>
          </cell>
          <cell r="Q91" t="str">
            <v>ALT</v>
          </cell>
        </row>
        <row r="92">
          <cell r="B92" t="str">
            <v>5370904PGD16</v>
          </cell>
          <cell r="D92" t="str">
            <v>Partners Group - Direct Equty 2016 C-G</v>
          </cell>
          <cell r="F92" t="str">
            <v>Alternativos</v>
          </cell>
          <cell r="Q92" t="str">
            <v>ALT</v>
          </cell>
        </row>
        <row r="93">
          <cell r="B93" t="str">
            <v>5374712PECPV</v>
          </cell>
          <cell r="D93" t="str">
            <v>Platinum Equity Partners V</v>
          </cell>
          <cell r="F93" t="str">
            <v>Alternativos</v>
          </cell>
          <cell r="Q93" t="str">
            <v>ALT</v>
          </cell>
        </row>
        <row r="94">
          <cell r="B94" t="str">
            <v>5377052PLEP6</v>
          </cell>
          <cell r="D94" t="str">
            <v>Platinum Equity Capital Partners VI</v>
          </cell>
          <cell r="F94" t="str">
            <v>Alternativos</v>
          </cell>
          <cell r="Q94" t="str">
            <v>ALT</v>
          </cell>
        </row>
        <row r="95">
          <cell r="B95" t="str">
            <v>5374682HALII</v>
          </cell>
          <cell r="D95" t="str">
            <v>Hamilton Lane SMID</v>
          </cell>
          <cell r="F95" t="str">
            <v>Alternativos</v>
          </cell>
          <cell r="Q95" t="str">
            <v>ALT</v>
          </cell>
        </row>
        <row r="96">
          <cell r="B96" t="str">
            <v>5374434CEPVF</v>
          </cell>
          <cell r="D96" t="str">
            <v>CEP V LUX</v>
          </cell>
          <cell r="F96" t="str">
            <v>Alternativos</v>
          </cell>
          <cell r="Q96" t="str">
            <v>ALT</v>
          </cell>
        </row>
        <row r="97">
          <cell r="B97" t="str">
            <v>5374342CPVII</v>
          </cell>
          <cell r="D97" t="str">
            <v>Carlyle Partners VII</v>
          </cell>
          <cell r="F97" t="str">
            <v>Alternativos</v>
          </cell>
          <cell r="Q97" t="str">
            <v>ALT</v>
          </cell>
        </row>
        <row r="98">
          <cell r="B98" t="str">
            <v>5374552HFCP9</v>
          </cell>
          <cell r="D98" t="str">
            <v>Hellman &amp; Friedman</v>
          </cell>
          <cell r="F98" t="str">
            <v>Alternativos</v>
          </cell>
          <cell r="Q98" t="str">
            <v>ALT</v>
          </cell>
        </row>
        <row r="99">
          <cell r="B99" t="str">
            <v>5374932OHCPV</v>
          </cell>
          <cell r="D99" t="str">
            <v>Oak Hill Capital Partners V</v>
          </cell>
          <cell r="F99" t="str">
            <v>Alternativos</v>
          </cell>
          <cell r="Q99" t="str">
            <v>ALT</v>
          </cell>
        </row>
        <row r="100">
          <cell r="B100" t="str">
            <v>5374832WPGGF</v>
          </cell>
          <cell r="D100" t="str">
            <v>Warburg Pincus - Global Growth Fund</v>
          </cell>
          <cell r="F100" t="str">
            <v>Alternativos</v>
          </cell>
          <cell r="Q100" t="str">
            <v>ALT</v>
          </cell>
        </row>
        <row r="101">
          <cell r="B101" t="str">
            <v>5375032FPVIA</v>
          </cell>
          <cell r="D101" t="str">
            <v>Francisco Partners VI</v>
          </cell>
          <cell r="F101" t="str">
            <v>Alternativos</v>
          </cell>
          <cell r="Q101" t="str">
            <v>ALT</v>
          </cell>
        </row>
        <row r="102">
          <cell r="B102" t="str">
            <v>5374902TB14A</v>
          </cell>
          <cell r="D102" t="str">
            <v>Thoma Bravo Fund XIV</v>
          </cell>
          <cell r="F102" t="str">
            <v>Alternativos</v>
          </cell>
          <cell r="Q102" t="str">
            <v>ALT</v>
          </cell>
        </row>
        <row r="103">
          <cell r="B103" t="str">
            <v>5375212CRSFV</v>
          </cell>
          <cell r="D103" t="str">
            <v>Crown Global Secondaries V GP</v>
          </cell>
          <cell r="F103" t="str">
            <v>Alternativos</v>
          </cell>
          <cell r="Q103" t="str">
            <v>ALT</v>
          </cell>
        </row>
        <row r="104">
          <cell r="B104" t="str">
            <v>5375132DSFFX</v>
          </cell>
          <cell r="D104" t="str">
            <v>Dover Street X Feeder Fund L.P.</v>
          </cell>
          <cell r="F104" t="str">
            <v>Alternativos</v>
          </cell>
          <cell r="Q104" t="str">
            <v>ALT</v>
          </cell>
        </row>
        <row r="105">
          <cell r="B105" t="str">
            <v>5374482LCPIX</v>
          </cell>
          <cell r="D105" t="str">
            <v>PRIVFAELCPIX</v>
          </cell>
          <cell r="F105" t="str">
            <v>Alternativos</v>
          </cell>
          <cell r="Q105" t="str">
            <v>ALT</v>
          </cell>
        </row>
        <row r="106">
          <cell r="B106" t="str">
            <v>5370562DSVII</v>
          </cell>
          <cell r="D106" t="str">
            <v>Harbourvest - Dover Street VII</v>
          </cell>
          <cell r="F106" t="str">
            <v>Alternativos</v>
          </cell>
          <cell r="Q106" t="str">
            <v>ALT</v>
          </cell>
        </row>
        <row r="107">
          <cell r="B107" t="str">
            <v>5370904PGS08</v>
          </cell>
          <cell r="D107" t="str">
            <v>Partners - PG Secondary 2008</v>
          </cell>
          <cell r="F107" t="str">
            <v>Alternativos</v>
          </cell>
          <cell r="Q107" t="str">
            <v>ALT</v>
          </cell>
        </row>
        <row r="108">
          <cell r="B108" t="str">
            <v>5374582PGSF6</v>
          </cell>
          <cell r="D108" t="str">
            <v>PGSF VI Feeder GP, LLC</v>
          </cell>
          <cell r="F108" t="str">
            <v>Alternativos</v>
          </cell>
          <cell r="Q108" t="str">
            <v>ALT</v>
          </cell>
        </row>
        <row r="109">
          <cell r="B109" t="str">
            <v>5370992LCP7O</v>
          </cell>
          <cell r="D109" t="str">
            <v>Lexington - LCP VII</v>
          </cell>
          <cell r="F109" t="str">
            <v>Alternativos</v>
          </cell>
          <cell r="Q109" t="str">
            <v>ALT</v>
          </cell>
        </row>
        <row r="110">
          <cell r="B110" t="str">
            <v>5371332COL6A</v>
          </cell>
          <cell r="D110" t="str">
            <v>Coller - Coller VI</v>
          </cell>
          <cell r="F110" t="str">
            <v>Alternativos</v>
          </cell>
          <cell r="Q110" t="str">
            <v>ALT</v>
          </cell>
        </row>
        <row r="111">
          <cell r="B111" t="str">
            <v>5374632COL8F</v>
          </cell>
          <cell r="D111" t="str">
            <v>Coller - Coller VIII</v>
          </cell>
          <cell r="F111" t="str">
            <v>Alternativos</v>
          </cell>
          <cell r="Q111" t="str">
            <v>ALT</v>
          </cell>
        </row>
        <row r="112">
          <cell r="B112" t="str">
            <v>5371362PGS11</v>
          </cell>
          <cell r="D112" t="str">
            <v>Partners - PG Secondary 2011</v>
          </cell>
          <cell r="F112" t="str">
            <v>Alternativos</v>
          </cell>
          <cell r="Q112" t="str">
            <v>ALT</v>
          </cell>
        </row>
        <row r="113">
          <cell r="B113" t="str">
            <v>5372842LCP8F</v>
          </cell>
          <cell r="D113" t="str">
            <v>Lexington Partners GP Holdings VIII LLC</v>
          </cell>
          <cell r="F113" t="str">
            <v>Alternativos</v>
          </cell>
          <cell r="Q113" t="str">
            <v>ALT</v>
          </cell>
        </row>
        <row r="114">
          <cell r="B114" t="str">
            <v>5373542PGS15</v>
          </cell>
          <cell r="D114" t="str">
            <v>Partners - PG Secondary 2015</v>
          </cell>
          <cell r="F114" t="str">
            <v>Alternativos</v>
          </cell>
          <cell r="Q114" t="str">
            <v>ALT</v>
          </cell>
        </row>
        <row r="115">
          <cell r="B115" t="str">
            <v>5373962COL7F</v>
          </cell>
          <cell r="D115" t="str">
            <v>Coller</v>
          </cell>
          <cell r="F115" t="str">
            <v>Alternativos</v>
          </cell>
          <cell r="Q115" t="str">
            <v>ALT</v>
          </cell>
        </row>
        <row r="116">
          <cell r="B116" t="str">
            <v>5374052ASF7G</v>
          </cell>
          <cell r="D116" t="str">
            <v>Ardian - Secondary Fund VII LP</v>
          </cell>
          <cell r="F116" t="str">
            <v>Alternativos</v>
          </cell>
          <cell r="Q116" t="str">
            <v>ALT</v>
          </cell>
        </row>
        <row r="117">
          <cell r="B117" t="str">
            <v>5374872ASFCC</v>
          </cell>
          <cell r="D117" t="str">
            <v>ASF Cosmos Co-Invest L.P.</v>
          </cell>
          <cell r="F117" t="str">
            <v>Alternativos</v>
          </cell>
          <cell r="Q117" t="str">
            <v>ALT</v>
          </cell>
        </row>
        <row r="118">
          <cell r="B118" t="str">
            <v>5358472ASF8G</v>
          </cell>
          <cell r="D118" t="str">
            <v>ASF VIII GP Limited</v>
          </cell>
          <cell r="F118" t="str">
            <v>Alternativos</v>
          </cell>
          <cell r="Q118" t="str">
            <v>ALT</v>
          </cell>
        </row>
        <row r="119">
          <cell r="B119" t="str">
            <v>5375182CEVFV</v>
          </cell>
          <cell r="D119" t="str">
            <v>Cortland Enhanced Value Fund V, L.P.</v>
          </cell>
          <cell r="F119" t="str">
            <v>Alternativos</v>
          </cell>
          <cell r="Q119" t="str">
            <v>ALT</v>
          </cell>
        </row>
        <row r="120">
          <cell r="B120" t="str">
            <v>5374524TSEV8</v>
          </cell>
          <cell r="D120" t="str">
            <v>TSE - Real Estate Venture VIII SCSp</v>
          </cell>
          <cell r="F120" t="str">
            <v>Alternativos</v>
          </cell>
          <cell r="Q120" t="str">
            <v>ALT</v>
          </cell>
        </row>
        <row r="121">
          <cell r="B121" t="str">
            <v>5371912TCRE1</v>
          </cell>
          <cell r="D121" t="str">
            <v>Terranum - Real Estate Fund</v>
          </cell>
          <cell r="F121" t="str">
            <v>Alternativos</v>
          </cell>
          <cell r="Q121" t="str">
            <v>ALT</v>
          </cell>
        </row>
        <row r="122">
          <cell r="B122" t="str">
            <v>5373922TCRE2</v>
          </cell>
          <cell r="D122" t="str">
            <v>Terranum Capital - Latin America Real Estate Fund II, L.P.</v>
          </cell>
          <cell r="F122" t="str">
            <v>Alternativos</v>
          </cell>
          <cell r="Q122" t="str">
            <v>ALT</v>
          </cell>
        </row>
        <row r="123">
          <cell r="B123" t="str">
            <v>5374732SPOR7</v>
          </cell>
          <cell r="D123" t="str">
            <v>Strategic Partners - Real Estate VII</v>
          </cell>
          <cell r="F123" t="str">
            <v>Alternativos</v>
          </cell>
          <cell r="Q123" t="str">
            <v>ALT</v>
          </cell>
        </row>
        <row r="124">
          <cell r="B124" t="str">
            <v>5374272CRF8B</v>
          </cell>
          <cell r="D124" t="str">
            <v>Carlyle Realty Partners - VIII</v>
          </cell>
          <cell r="F124" t="str">
            <v>Alternativos</v>
          </cell>
          <cell r="Q124" t="str">
            <v>ALT</v>
          </cell>
        </row>
        <row r="125">
          <cell r="B125" t="str">
            <v>5374322SOIKP</v>
          </cell>
          <cell r="D125" t="str">
            <v>Starwood Opportunity Fund XI Investor KP, L.P.</v>
          </cell>
          <cell r="F125" t="str">
            <v>Alternativos</v>
          </cell>
          <cell r="Q125" t="str">
            <v>ALT</v>
          </cell>
        </row>
        <row r="126">
          <cell r="B126" t="str">
            <v>5374322SOMAR</v>
          </cell>
          <cell r="D126" t="str">
            <v>Starwood Opportunity Fund XI Investor KP, L.P.</v>
          </cell>
          <cell r="F126" t="str">
            <v>Alternativos</v>
          </cell>
          <cell r="Q126" t="str">
            <v>ALT</v>
          </cell>
        </row>
        <row r="127">
          <cell r="B127" t="str">
            <v>5374382MRES2</v>
          </cell>
          <cell r="D127" t="str">
            <v>Metropolitan Real Estate Partners Secondaries Fund EUI-II L.P.</v>
          </cell>
          <cell r="F127" t="str">
            <v>Alternativos</v>
          </cell>
          <cell r="Q127" t="str">
            <v>ALT</v>
          </cell>
        </row>
        <row r="128">
          <cell r="B128" t="str">
            <v>5371372PRE17</v>
          </cell>
          <cell r="D128" t="str">
            <v>Partners Group Real Estate Secondary 2017 (USD) D, L.P. Inc.</v>
          </cell>
          <cell r="F128" t="str">
            <v>Alternativos</v>
          </cell>
          <cell r="Q128" t="str">
            <v>ALT</v>
          </cell>
        </row>
        <row r="129">
          <cell r="B129" t="str">
            <v>5374842BREVI</v>
          </cell>
          <cell r="D129" t="str">
            <v>Blackstone Real Estate Associates Europe VI</v>
          </cell>
          <cell r="F129" t="str">
            <v>Alternativos</v>
          </cell>
          <cell r="Q129" t="str">
            <v>ALT</v>
          </cell>
        </row>
        <row r="130">
          <cell r="B130" t="str">
            <v>5376882CEVVI</v>
          </cell>
          <cell r="D130" t="str">
            <v>Cortland Enhanced Value Fund VI GP, LLC</v>
          </cell>
          <cell r="F130" t="str">
            <v>Alternativos</v>
          </cell>
          <cell r="Q130" t="str">
            <v>ALT</v>
          </cell>
        </row>
        <row r="131">
          <cell r="B131" t="str">
            <v>53CCCC1MRIF2</v>
          </cell>
          <cell r="D131"/>
          <cell r="F131" t="str">
            <v>Alternativos</v>
          </cell>
          <cell r="Q131" t="str">
            <v>ALT</v>
          </cell>
        </row>
        <row r="132">
          <cell r="B132" t="str">
            <v>53CCCC1MRIF3</v>
          </cell>
          <cell r="D132"/>
          <cell r="F132" t="str">
            <v>Alternativos</v>
          </cell>
          <cell r="Q132" t="str">
            <v>ALT</v>
          </cell>
        </row>
        <row r="133">
          <cell r="B133" t="str">
            <v>53CCCC1CCCCC</v>
          </cell>
          <cell r="D133"/>
          <cell r="F133" t="str">
            <v>Alternativos</v>
          </cell>
          <cell r="Q133" t="str">
            <v>ALT</v>
          </cell>
        </row>
        <row r="134">
          <cell r="B134" t="str">
            <v>51CCCC1CCCCC</v>
          </cell>
          <cell r="D134"/>
          <cell r="F134" t="str">
            <v>Alternativos</v>
          </cell>
          <cell r="Q134" t="str">
            <v>ALT</v>
          </cell>
        </row>
        <row r="135">
          <cell r="B135" t="str">
            <v>49CCCC1CCCCC</v>
          </cell>
          <cell r="D135"/>
          <cell r="F135" t="str">
            <v>Alternativos</v>
          </cell>
          <cell r="Q135" t="str">
            <v>ALT</v>
          </cell>
        </row>
        <row r="136">
          <cell r="B136" t="str">
            <v>5111041FIDAF</v>
          </cell>
          <cell r="D136" t="str">
            <v>AC Capitales - Infraestructura</v>
          </cell>
          <cell r="F136" t="str">
            <v>Alternativos</v>
          </cell>
          <cell r="Q136" t="str">
            <v>ALT</v>
          </cell>
        </row>
        <row r="137">
          <cell r="B137" t="str">
            <v>5111042INF1U</v>
          </cell>
          <cell r="D137" t="str">
            <v>AC Capitales - Infraestructura</v>
          </cell>
          <cell r="F137" t="str">
            <v>Alternativos</v>
          </cell>
          <cell r="Q137" t="str">
            <v>ALT</v>
          </cell>
        </row>
        <row r="138">
          <cell r="B138" t="str">
            <v>5111042INF2A</v>
          </cell>
          <cell r="D138" t="str">
            <v>AC Capitales - Infraestructura II</v>
          </cell>
          <cell r="F138" t="str">
            <v>Alternativos</v>
          </cell>
          <cell r="Q138" t="str">
            <v>ALT</v>
          </cell>
        </row>
        <row r="139">
          <cell r="B139" t="str">
            <v>5111052INFS1</v>
          </cell>
          <cell r="D139" t="str">
            <v>Sigma- Infraestructura</v>
          </cell>
          <cell r="F139" t="str">
            <v>Alternativos</v>
          </cell>
          <cell r="Q139" t="str">
            <v>ALT</v>
          </cell>
        </row>
        <row r="140">
          <cell r="B140" t="str">
            <v>5111302INFAM</v>
          </cell>
          <cell r="D140" t="str">
            <v>Sura Credicorp Infraestructura</v>
          </cell>
          <cell r="F140" t="str">
            <v>Alternativos</v>
          </cell>
          <cell r="Q140" t="str">
            <v>ALT</v>
          </cell>
        </row>
        <row r="141">
          <cell r="B141" t="str">
            <v>5111132INBRO</v>
          </cell>
          <cell r="D141" t="str">
            <v>Brookfield - Infraestructura</v>
          </cell>
          <cell r="F141" t="str">
            <v>Alternativos</v>
          </cell>
          <cell r="Q141" t="str">
            <v>ALT</v>
          </cell>
        </row>
        <row r="142">
          <cell r="B142" t="str">
            <v>5311082FIEAM</v>
          </cell>
          <cell r="D142" t="str">
            <v>LarraínVial - Energía I</v>
          </cell>
          <cell r="F142" t="str">
            <v>Alternativos</v>
          </cell>
          <cell r="Q142" t="str">
            <v>ALT</v>
          </cell>
        </row>
        <row r="143">
          <cell r="B143" t="str">
            <v>5370552AARCF</v>
          </cell>
          <cell r="D143" t="str">
            <v>ARCM - ARC Fund I</v>
          </cell>
          <cell r="F143" t="str">
            <v>Alternativos</v>
          </cell>
          <cell r="Q143" t="str">
            <v>ALT</v>
          </cell>
        </row>
        <row r="144">
          <cell r="B144" t="str">
            <v>5371262AGPII</v>
          </cell>
          <cell r="D144" t="str">
            <v>ARCM - ARC Fund II</v>
          </cell>
          <cell r="F144" t="str">
            <v>Alternativos</v>
          </cell>
          <cell r="Q144" t="str">
            <v>ALT</v>
          </cell>
        </row>
        <row r="145">
          <cell r="B145" t="str">
            <v>5111092FMEZZ</v>
          </cell>
          <cell r="D145" t="str">
            <v>Summa - Mezzanine</v>
          </cell>
          <cell r="F145" t="str">
            <v>Alternativos</v>
          </cell>
          <cell r="Q145" t="str">
            <v>ALT</v>
          </cell>
        </row>
        <row r="146">
          <cell r="B146" t="str">
            <v>4871412CLPEF</v>
          </cell>
          <cell r="D146" t="str">
            <v>Carlyle Peru</v>
          </cell>
          <cell r="F146" t="str">
            <v>Alternativos</v>
          </cell>
          <cell r="Q146" t="str">
            <v>ALT</v>
          </cell>
        </row>
        <row r="147">
          <cell r="B147" t="str">
            <v>5111322LATAM</v>
          </cell>
          <cell r="D147" t="str">
            <v>Effic Partners - Latam</v>
          </cell>
          <cell r="F147" t="str">
            <v>Alternativos</v>
          </cell>
          <cell r="Q147" t="str">
            <v>ALT</v>
          </cell>
        </row>
        <row r="148">
          <cell r="B148" t="str">
            <v>5111032LATAM</v>
          </cell>
          <cell r="D148" t="str">
            <v>Access Seaf - Latam</v>
          </cell>
          <cell r="F148" t="str">
            <v>Alternativos</v>
          </cell>
          <cell r="Q148" t="str">
            <v>ALT</v>
          </cell>
        </row>
        <row r="149">
          <cell r="B149" t="str">
            <v>5111092TRANC</v>
          </cell>
          <cell r="D149" t="str">
            <v>Summa - Trasandino</v>
          </cell>
          <cell r="F149" t="str">
            <v>Alternativos</v>
          </cell>
          <cell r="Q149" t="str">
            <v>ALT</v>
          </cell>
        </row>
        <row r="150">
          <cell r="B150" t="str">
            <v>5111032TRANC</v>
          </cell>
          <cell r="D150" t="str">
            <v>Access Seaf - Trasandino</v>
          </cell>
          <cell r="F150" t="str">
            <v>Alternativos</v>
          </cell>
          <cell r="Q150" t="str">
            <v>ALT</v>
          </cell>
        </row>
        <row r="151">
          <cell r="B151" t="str">
            <v>5111071DESC1</v>
          </cell>
          <cell r="D151" t="str">
            <v>Enfoca - Descubridor I</v>
          </cell>
          <cell r="F151" t="str">
            <v>Alternativos</v>
          </cell>
          <cell r="Q151" t="str">
            <v>ALT</v>
          </cell>
        </row>
        <row r="152">
          <cell r="B152" t="str">
            <v>5111071DESC2</v>
          </cell>
          <cell r="D152" t="str">
            <v>Enfoca - Descubridor II</v>
          </cell>
          <cell r="F152" t="str">
            <v>Alternativos</v>
          </cell>
          <cell r="Q152" t="str">
            <v>ALT</v>
          </cell>
        </row>
        <row r="153">
          <cell r="B153" t="str">
            <v>5111072DCVY1</v>
          </cell>
          <cell r="D153" t="str">
            <v>Enfoca - Discovery I</v>
          </cell>
          <cell r="F153" t="str">
            <v>Alternativos</v>
          </cell>
          <cell r="Q153" t="str">
            <v>ALT</v>
          </cell>
        </row>
        <row r="154">
          <cell r="B154" t="str">
            <v>5111141KFIIP</v>
          </cell>
          <cell r="D154" t="str">
            <v>Kandeo - II Private Equity</v>
          </cell>
          <cell r="F154" t="str">
            <v>Alternativos</v>
          </cell>
          <cell r="Q154" t="str">
            <v>ALT</v>
          </cell>
        </row>
        <row r="155">
          <cell r="B155" t="str">
            <v>5111142FFOR1</v>
          </cell>
          <cell r="D155" t="str">
            <v>Macrocapitales - Fortaleza</v>
          </cell>
          <cell r="F155" t="str">
            <v>Alternativos</v>
          </cell>
          <cell r="Q155" t="str">
            <v>ALT</v>
          </cell>
        </row>
        <row r="156">
          <cell r="B156" t="str">
            <v>5111152FCRET</v>
          </cell>
          <cell r="D156" t="str">
            <v xml:space="preserve">Faro Capital - Fondo de Inversión Retail </v>
          </cell>
          <cell r="F156" t="str">
            <v>Alternativos</v>
          </cell>
          <cell r="Q156" t="str">
            <v>ALT</v>
          </cell>
        </row>
        <row r="157">
          <cell r="B157" t="str">
            <v>5111152FICP1</v>
          </cell>
          <cell r="D157" t="str">
            <v>Faro - Capital Privado</v>
          </cell>
          <cell r="F157" t="str">
            <v>Alternativos</v>
          </cell>
          <cell r="Q157" t="str">
            <v>ALT</v>
          </cell>
        </row>
        <row r="158">
          <cell r="B158" t="str">
            <v>5111072DES1B</v>
          </cell>
          <cell r="D158" t="str">
            <v>Enfoca - Descubridor 1</v>
          </cell>
          <cell r="F158" t="str">
            <v>Alternativos</v>
          </cell>
          <cell r="Q158" t="str">
            <v>ALT</v>
          </cell>
        </row>
        <row r="159">
          <cell r="B159" t="str">
            <v>5111072DES2B</v>
          </cell>
          <cell r="D159" t="str">
            <v>Enfoca - Descubridor 2</v>
          </cell>
          <cell r="F159" t="str">
            <v>Alternativos</v>
          </cell>
          <cell r="Q159" t="str">
            <v>ALT</v>
          </cell>
        </row>
        <row r="160">
          <cell r="B160" t="str">
            <v>5111011CCINM</v>
          </cell>
          <cell r="D160" t="str">
            <v>BCP Fondo Inmobiliario</v>
          </cell>
          <cell r="F160" t="str">
            <v>Alternativos</v>
          </cell>
          <cell r="Q160" t="str">
            <v>ALT</v>
          </cell>
        </row>
        <row r="161">
          <cell r="B161" t="str">
            <v>5111022FINM1</v>
          </cell>
          <cell r="D161" t="str">
            <v>Compass - Inmobiliario A</v>
          </cell>
          <cell r="F161" t="str">
            <v>Alternativos</v>
          </cell>
          <cell r="Q161" t="str">
            <v>ALT</v>
          </cell>
        </row>
        <row r="162">
          <cell r="B162" t="str">
            <v>5111022FINR2</v>
          </cell>
          <cell r="D162" t="str">
            <v>Compass - Inmobiliario B</v>
          </cell>
          <cell r="F162" t="str">
            <v>Alternativos</v>
          </cell>
          <cell r="Q162" t="str">
            <v>ALT</v>
          </cell>
        </row>
        <row r="163">
          <cell r="B163" t="str">
            <v>5111042FIMRE</v>
          </cell>
          <cell r="D163" t="str">
            <v>AC Capitales - Inmobiliario I</v>
          </cell>
          <cell r="F163" t="str">
            <v>Alternativos</v>
          </cell>
          <cell r="Q163" t="str">
            <v>ALT</v>
          </cell>
        </row>
        <row r="164">
          <cell r="B164" t="str">
            <v>5111042FINM2</v>
          </cell>
          <cell r="D164" t="str">
            <v>AC Capitales - Inmobiliario II</v>
          </cell>
          <cell r="F164" t="str">
            <v>Alternativos</v>
          </cell>
          <cell r="Q164" t="str">
            <v>ALT</v>
          </cell>
        </row>
        <row r="165">
          <cell r="B165" t="str">
            <v>5111102FIBR2</v>
          </cell>
          <cell r="D165" t="str">
            <v>LarraínVial Colliers - Fibra II</v>
          </cell>
          <cell r="F165" t="str">
            <v>Alternativos</v>
          </cell>
          <cell r="Q165" t="str">
            <v>ALT</v>
          </cell>
        </row>
        <row r="166">
          <cell r="B166" t="str">
            <v>5111102FIBR3</v>
          </cell>
          <cell r="D166" t="str">
            <v>LarraínVial Colliers - Fibra III</v>
          </cell>
          <cell r="F166" t="str">
            <v>Alternativos</v>
          </cell>
          <cell r="Q166" t="str">
            <v>ALT</v>
          </cell>
        </row>
        <row r="167">
          <cell r="B167" t="str">
            <v>5111102FIBRC</v>
          </cell>
          <cell r="D167" t="str">
            <v>LarraínVial Colliers - Fibra I</v>
          </cell>
          <cell r="F167" t="str">
            <v>Alternativos</v>
          </cell>
          <cell r="Q167" t="str">
            <v>ALT</v>
          </cell>
        </row>
        <row r="168">
          <cell r="B168" t="str">
            <v>5111151FCIN1</v>
          </cell>
          <cell r="D168" t="str">
            <v>Faro - Inmobiliario I</v>
          </cell>
          <cell r="F168" t="str">
            <v>Alternativos</v>
          </cell>
          <cell r="Q168" t="str">
            <v>ALT</v>
          </cell>
        </row>
        <row r="169">
          <cell r="B169" t="str">
            <v>5111181FDVI1</v>
          </cell>
          <cell r="D169" t="str">
            <v>W Capital - Fondo Inmobiliario</v>
          </cell>
          <cell r="F169" t="str">
            <v>Alternativos</v>
          </cell>
          <cell r="Q169" t="str">
            <v>ALT</v>
          </cell>
        </row>
        <row r="170">
          <cell r="B170" t="str">
            <v>5270412CONVE</v>
          </cell>
          <cell r="D170" t="str">
            <v>DWS Invest - Convertibles</v>
          </cell>
          <cell r="F170" t="str">
            <v>Renta Fija</v>
          </cell>
          <cell r="Q170" t="str">
            <v>RFIG</v>
          </cell>
        </row>
        <row r="171">
          <cell r="B171" t="str">
            <v>5270772F2269</v>
          </cell>
          <cell r="D171" t="str">
            <v>Franklin Templeton - Global Convertibles</v>
          </cell>
          <cell r="F171" t="str">
            <v>Renta Fija</v>
          </cell>
          <cell r="Q171" t="str">
            <v>RFIG</v>
          </cell>
        </row>
        <row r="172">
          <cell r="B172" t="str">
            <v>5271112EG102</v>
          </cell>
          <cell r="D172" t="str">
            <v>BlackRock - iShares Convertible Bond ETF</v>
          </cell>
          <cell r="F172" t="str">
            <v>Renta Fija</v>
          </cell>
          <cell r="Q172" t="str">
            <v>RFIG</v>
          </cell>
        </row>
        <row r="173">
          <cell r="B173" t="str">
            <v>5271112EB747</v>
          </cell>
          <cell r="D173" t="str">
            <v>BlackRock - iShares 0-5 Year TIPS Bond ETF</v>
          </cell>
          <cell r="F173" t="str">
            <v>Renta Fija</v>
          </cell>
          <cell r="Q173" t="str">
            <v>RFIG</v>
          </cell>
        </row>
        <row r="174">
          <cell r="B174" t="str">
            <v>5271112EG474</v>
          </cell>
          <cell r="D174" t="str">
            <v>BlackRock - iShares Fallen Angels USD Bond ETF</v>
          </cell>
          <cell r="F174" t="str">
            <v>Renta Fija</v>
          </cell>
          <cell r="Q174" t="str">
            <v>RFIG</v>
          </cell>
        </row>
        <row r="175">
          <cell r="B175" t="str">
            <v>52MOST2GCOND</v>
          </cell>
          <cell r="D175" t="str">
            <v>Morgan Stanley - Global Convertible Bond Fund</v>
          </cell>
          <cell r="F175" t="str">
            <v>Renta Fija</v>
          </cell>
          <cell r="Q175" t="str">
            <v>RFIG</v>
          </cell>
        </row>
        <row r="176">
          <cell r="B176" t="str">
            <v>5273932EA359</v>
          </cell>
          <cell r="D176" t="str">
            <v>SSGA - Bloomberg Barclays Convertible Securities</v>
          </cell>
          <cell r="F176" t="str">
            <v>Renta Fija</v>
          </cell>
          <cell r="Q176" t="str">
            <v>RFIG</v>
          </cell>
        </row>
        <row r="177">
          <cell r="B177" t="str">
            <v>5274494CONVE</v>
          </cell>
          <cell r="D177" t="str">
            <v>Lazard - Convertible Europe Fund</v>
          </cell>
          <cell r="F177" t="str">
            <v>Renta Fija</v>
          </cell>
          <cell r="Q177" t="str">
            <v>RFIG</v>
          </cell>
        </row>
        <row r="178">
          <cell r="B178" t="str">
            <v>5274492F8555</v>
          </cell>
          <cell r="D178" t="str">
            <v>Lazard - Convertible Global Fund</v>
          </cell>
          <cell r="F178" t="str">
            <v>Renta Fija</v>
          </cell>
          <cell r="Q178" t="str">
            <v>RFIG</v>
          </cell>
        </row>
        <row r="179">
          <cell r="B179" t="str">
            <v>5276632EPF32</v>
          </cell>
          <cell r="D179" t="str">
            <v>AT1 LN - Global Convertible</v>
          </cell>
          <cell r="F179" t="str">
            <v>Renta Fija</v>
          </cell>
          <cell r="Q179" t="str">
            <v>RFIG</v>
          </cell>
        </row>
        <row r="180">
          <cell r="B180" t="str">
            <v>5270604F1414</v>
          </cell>
          <cell r="D180" t="str">
            <v>Arcano Fund - European Income Fund - ESG Selection</v>
          </cell>
          <cell r="F180" t="str">
            <v>Renta Fija</v>
          </cell>
          <cell r="Q180" t="str">
            <v>RFIG</v>
          </cell>
        </row>
        <row r="181">
          <cell r="B181" t="str">
            <v>5270602F1457</v>
          </cell>
          <cell r="D181" t="str">
            <v>Arcano Fund - European Income Fund, ESG Selection</v>
          </cell>
          <cell r="F181" t="str">
            <v>Renta Fija</v>
          </cell>
          <cell r="Q181" t="str">
            <v>RFIG</v>
          </cell>
        </row>
        <row r="182">
          <cell r="B182" t="str">
            <v>5270604F1743</v>
          </cell>
          <cell r="D182" t="str">
            <v>Arcano Fund - European Income Fund, ESG Selection</v>
          </cell>
          <cell r="F182" t="str">
            <v>Renta Fija</v>
          </cell>
          <cell r="Q182" t="str">
            <v>RFIG</v>
          </cell>
        </row>
        <row r="183">
          <cell r="B183" t="str">
            <v>52MSIM2MSUHY</v>
          </cell>
          <cell r="D183" t="str">
            <v>MSIM - High Yield</v>
          </cell>
          <cell r="F183" t="str">
            <v>Renta Fija</v>
          </cell>
          <cell r="Q183" t="str">
            <v>RFIG</v>
          </cell>
        </row>
        <row r="184">
          <cell r="B184" t="str">
            <v>5270164F3629</v>
          </cell>
          <cell r="D184" t="str">
            <v>BNY Mellon Compass Fund - ABS Fund</v>
          </cell>
          <cell r="F184" t="str">
            <v>Renta Fija</v>
          </cell>
          <cell r="Q184" t="str">
            <v>RFIG</v>
          </cell>
        </row>
        <row r="185">
          <cell r="B185" t="str">
            <v>5270164F5125</v>
          </cell>
          <cell r="D185" t="str">
            <v>BNY Mellon Compass Fund - ABS Fund</v>
          </cell>
          <cell r="F185" t="str">
            <v>Renta Fija</v>
          </cell>
          <cell r="Q185" t="str">
            <v>RFIG</v>
          </cell>
        </row>
        <row r="186">
          <cell r="B186" t="str">
            <v>5270224F8317</v>
          </cell>
          <cell r="D186" t="str">
            <v>NN - European High Yield</v>
          </cell>
          <cell r="F186" t="str">
            <v>Renta Fija</v>
          </cell>
          <cell r="Q186" t="str">
            <v>RFIG</v>
          </cell>
        </row>
        <row r="187">
          <cell r="B187" t="str">
            <v>5277292FB118</v>
          </cell>
          <cell r="D187" t="str">
            <v>Pearl Diver Capital LLC - Floating Rate Global Income</v>
          </cell>
          <cell r="F187" t="str">
            <v>Renta Fija</v>
          </cell>
          <cell r="Q187" t="str">
            <v>RFIG</v>
          </cell>
        </row>
        <row r="188">
          <cell r="B188" t="str">
            <v>5270254F7343</v>
          </cell>
          <cell r="D188" t="str">
            <v>Aberdeen - Select Euro High Yield</v>
          </cell>
          <cell r="F188" t="str">
            <v>Renta Fija</v>
          </cell>
          <cell r="Q188" t="str">
            <v>RFIG</v>
          </cell>
        </row>
        <row r="189">
          <cell r="B189" t="str">
            <v>5270254F7631</v>
          </cell>
          <cell r="D189" t="str">
            <v>Aberdeen - Select Euro High Yield</v>
          </cell>
          <cell r="F189" t="str">
            <v>Renta Fija</v>
          </cell>
          <cell r="Q189" t="str">
            <v>RFIG</v>
          </cell>
        </row>
        <row r="190">
          <cell r="B190" t="str">
            <v>5270264F6942</v>
          </cell>
          <cell r="D190" t="str">
            <v>Robeco - High Yield Bonds Fund</v>
          </cell>
          <cell r="F190" t="str">
            <v>Renta Fija</v>
          </cell>
          <cell r="Q190" t="str">
            <v>RFIG</v>
          </cell>
        </row>
        <row r="191">
          <cell r="B191" t="str">
            <v>5270282F3171</v>
          </cell>
          <cell r="D191" t="str">
            <v>Janus Henderson - US High Yield Fund</v>
          </cell>
          <cell r="F191" t="str">
            <v>Renta Fija</v>
          </cell>
          <cell r="Q191" t="str">
            <v>RFIG</v>
          </cell>
        </row>
        <row r="192">
          <cell r="B192" t="str">
            <v>5274852V3A43</v>
          </cell>
          <cell r="D192" t="str">
            <v>Lord Abbett - US Convertible Fund</v>
          </cell>
          <cell r="F192" t="str">
            <v>Renta Fija</v>
          </cell>
          <cell r="Q192" t="str">
            <v>RFIG</v>
          </cell>
        </row>
        <row r="193">
          <cell r="B193" t="str">
            <v>5274852WYS31</v>
          </cell>
          <cell r="D193" t="str">
            <v>Lord Abbett - US High Yield Fund</v>
          </cell>
          <cell r="F193" t="str">
            <v>Renta Fija</v>
          </cell>
          <cell r="Q193" t="str">
            <v>RFIG</v>
          </cell>
        </row>
        <row r="194">
          <cell r="B194" t="str">
            <v>5270382F9940</v>
          </cell>
          <cell r="D194" t="str">
            <v>Amundi / Pioneer - US High Yield</v>
          </cell>
          <cell r="F194" t="str">
            <v>Renta Fija</v>
          </cell>
          <cell r="Q194" t="str">
            <v>RFIG</v>
          </cell>
        </row>
        <row r="195">
          <cell r="B195" t="str">
            <v>5270384EUBON</v>
          </cell>
          <cell r="D195" t="str">
            <v>Amundi / Pioneer - Euro Strategic Bond</v>
          </cell>
          <cell r="F195" t="str">
            <v>Renta Fija</v>
          </cell>
          <cell r="Q195" t="str">
            <v>RFIG</v>
          </cell>
        </row>
        <row r="196">
          <cell r="B196" t="str">
            <v>5270384F5073</v>
          </cell>
          <cell r="D196" t="str">
            <v>Amundi / Pioneer - Global High Yield</v>
          </cell>
          <cell r="F196" t="str">
            <v>Renta Fija</v>
          </cell>
          <cell r="Q196" t="str">
            <v>RFIG</v>
          </cell>
        </row>
        <row r="197">
          <cell r="B197" t="str">
            <v>5273982F6385</v>
          </cell>
          <cell r="D197" t="str">
            <v>Amundi / Pioneer - US High Yield</v>
          </cell>
          <cell r="F197" t="str">
            <v>Renta Fija</v>
          </cell>
          <cell r="Q197" t="str">
            <v>RFIG</v>
          </cell>
        </row>
        <row r="198">
          <cell r="B198" t="str">
            <v>5273984AGSBI</v>
          </cell>
          <cell r="D198" t="str">
            <v>Amundi / Pioneer - Global Subordinated</v>
          </cell>
          <cell r="F198" t="str">
            <v>Renta Fija</v>
          </cell>
          <cell r="Q198" t="str">
            <v>RFIG</v>
          </cell>
        </row>
        <row r="199">
          <cell r="B199" t="str">
            <v>5270404FEUHY</v>
          </cell>
          <cell r="D199" t="str">
            <v>Fidelity - European High Yield</v>
          </cell>
          <cell r="F199" t="str">
            <v>Renta Fija</v>
          </cell>
          <cell r="Q199" t="str">
            <v>RFIG</v>
          </cell>
        </row>
        <row r="200">
          <cell r="B200" t="str">
            <v>5270432AX639</v>
          </cell>
          <cell r="D200" t="str">
            <v>AUDHYBI LX - US Dynamic High Yield Bonds</v>
          </cell>
          <cell r="F200" t="str">
            <v>Renta Fija</v>
          </cell>
          <cell r="Q200" t="str">
            <v>RFIG</v>
          </cell>
        </row>
        <row r="201">
          <cell r="B201" t="str">
            <v>5270432F1588</v>
          </cell>
          <cell r="D201" t="str">
            <v>AXA - US High Yield Bonds</v>
          </cell>
          <cell r="F201" t="str">
            <v>Renta Fija</v>
          </cell>
          <cell r="Q201" t="str">
            <v>RFIG</v>
          </cell>
        </row>
        <row r="202">
          <cell r="B202" t="str">
            <v>5270432F6750</v>
          </cell>
          <cell r="D202" t="str">
            <v>AXA - US Short Duration High Yield</v>
          </cell>
          <cell r="F202" t="str">
            <v>Renta Fija</v>
          </cell>
          <cell r="Q202" t="str">
            <v>RFIG</v>
          </cell>
        </row>
        <row r="203">
          <cell r="B203" t="str">
            <v>5270432USSHY</v>
          </cell>
          <cell r="D203" t="str">
            <v>AXA - US Short Duration High Yield</v>
          </cell>
          <cell r="F203" t="str">
            <v>Renta Fija</v>
          </cell>
          <cell r="Q203" t="str">
            <v>RFIG</v>
          </cell>
        </row>
        <row r="204">
          <cell r="B204" t="str">
            <v>5270652US921</v>
          </cell>
          <cell r="D204" t="str">
            <v>ANGL US - Fallen Angels</v>
          </cell>
          <cell r="F204" t="str">
            <v>Renta Fija</v>
          </cell>
          <cell r="Q204" t="str">
            <v>RFIG</v>
          </cell>
        </row>
        <row r="205">
          <cell r="B205" t="str">
            <v>5270854FK5G4</v>
          </cell>
          <cell r="D205" t="str">
            <v>Threadneedle - European High Yield</v>
          </cell>
          <cell r="F205" t="str">
            <v>Renta Fija</v>
          </cell>
          <cell r="Q205" t="str">
            <v>RFIG</v>
          </cell>
        </row>
        <row r="206">
          <cell r="B206" t="str">
            <v>5270882JPGLB</v>
          </cell>
          <cell r="D206" t="str">
            <v>JP Morgan - Global Bond Opportunities Fund</v>
          </cell>
          <cell r="F206" t="str">
            <v>Renta Fija</v>
          </cell>
          <cell r="Q206" t="str">
            <v>RFIG</v>
          </cell>
        </row>
        <row r="207">
          <cell r="B207" t="str">
            <v>5274542F8758</v>
          </cell>
          <cell r="D207" t="str">
            <v>Oaktree Global Credit</v>
          </cell>
          <cell r="F207" t="str">
            <v>Renta Fija</v>
          </cell>
          <cell r="Q207" t="str">
            <v>RFIG</v>
          </cell>
        </row>
        <row r="208">
          <cell r="B208" t="str">
            <v>5270972F4784</v>
          </cell>
          <cell r="D208" t="str">
            <v>Muzinich - Americayield Fund</v>
          </cell>
          <cell r="F208" t="str">
            <v>Renta Fija</v>
          </cell>
          <cell r="Q208" t="str">
            <v>RFIG</v>
          </cell>
        </row>
        <row r="209">
          <cell r="B209" t="str">
            <v>5270972FXD05</v>
          </cell>
          <cell r="D209" t="str">
            <v>Muzinich - Short Duration High Yield</v>
          </cell>
          <cell r="F209" t="str">
            <v>Renta Fija</v>
          </cell>
          <cell r="Q209" t="str">
            <v>RFIG</v>
          </cell>
        </row>
        <row r="210">
          <cell r="B210" t="str">
            <v>5260012ER622</v>
          </cell>
          <cell r="D210" t="str">
            <v>SPDR - Bloomberg High Yield ETF</v>
          </cell>
          <cell r="F210" t="str">
            <v>Renta Fija</v>
          </cell>
          <cell r="Q210" t="str">
            <v>RFIG</v>
          </cell>
        </row>
        <row r="211">
          <cell r="B211" t="str">
            <v>5271112E8513</v>
          </cell>
          <cell r="D211" t="str">
            <v>BlackRock - iShares iBoxx High Yield Corporate Bond</v>
          </cell>
          <cell r="F211" t="str">
            <v>Renta Fija</v>
          </cell>
          <cell r="Q211" t="str">
            <v>RFIG</v>
          </cell>
        </row>
        <row r="212">
          <cell r="B212" t="str">
            <v>5270734EF475</v>
          </cell>
          <cell r="D212" t="str">
            <v>iShares € High Yield Corp Bond UCITS ETF</v>
          </cell>
          <cell r="F212" t="str">
            <v>Renta Fija</v>
          </cell>
          <cell r="Q212" t="str">
            <v>RFIG</v>
          </cell>
        </row>
        <row r="213">
          <cell r="B213" t="str">
            <v>5270732E31M3</v>
          </cell>
          <cell r="D213" t="str">
            <v>BlackRock - Fallen Angels HY Corp Bonds UCITS</v>
          </cell>
          <cell r="F213" t="str">
            <v>Renta Fija</v>
          </cell>
          <cell r="Q213" t="str">
            <v>RFIG</v>
          </cell>
        </row>
        <row r="214">
          <cell r="B214" t="str">
            <v>5270732EY7Y7</v>
          </cell>
          <cell r="D214" t="str">
            <v>BlackRock - iShares iBoxx High Yield Corporate Bond</v>
          </cell>
          <cell r="F214" t="str">
            <v>Renta Fija</v>
          </cell>
          <cell r="Q214" t="str">
            <v>RFIG</v>
          </cell>
        </row>
        <row r="215">
          <cell r="B215" t="str">
            <v>5273862FW849</v>
          </cell>
          <cell r="D215" t="str">
            <v>Nomura - US High Yield Bond Fund</v>
          </cell>
          <cell r="F215" t="str">
            <v>Renta Fija</v>
          </cell>
          <cell r="Q215" t="str">
            <v>RFIG</v>
          </cell>
        </row>
        <row r="216">
          <cell r="B216" t="str">
            <v>5273974EURHY</v>
          </cell>
          <cell r="D216" t="str">
            <v>DWS Invest - Euro High Yield</v>
          </cell>
          <cell r="F216" t="str">
            <v>Renta Fija</v>
          </cell>
          <cell r="Q216" t="str">
            <v>RFIG</v>
          </cell>
        </row>
        <row r="217">
          <cell r="B217" t="str">
            <v>5274002FB300</v>
          </cell>
          <cell r="D217" t="str">
            <v>Federated - High Yield Bond Fund</v>
          </cell>
          <cell r="F217" t="str">
            <v>Renta Fija</v>
          </cell>
          <cell r="Q217" t="str">
            <v>RFIG</v>
          </cell>
        </row>
        <row r="218">
          <cell r="B218" t="str">
            <v>52INVE2GLHIC</v>
          </cell>
          <cell r="D218" t="str">
            <v>Invesco - Global High Income Fund UCITS</v>
          </cell>
          <cell r="F218" t="str">
            <v>Renta Fija</v>
          </cell>
          <cell r="Q218" t="str">
            <v>RFIG</v>
          </cell>
        </row>
        <row r="219">
          <cell r="B219" t="str">
            <v>52MSIM4EURHY</v>
          </cell>
          <cell r="D219" t="str">
            <v>Morgan Stanley - European Currencies High Yield</v>
          </cell>
          <cell r="F219" t="str">
            <v>Renta Fija</v>
          </cell>
          <cell r="Q219" t="str">
            <v>RFIG</v>
          </cell>
        </row>
        <row r="220">
          <cell r="B220" t="str">
            <v>5273974EUHY2</v>
          </cell>
          <cell r="D220" t="str">
            <v>DWS Invest - Euro High Yield Corporates</v>
          </cell>
          <cell r="F220" t="str">
            <v>Renta Fija</v>
          </cell>
          <cell r="Q220" t="str">
            <v>RFIG</v>
          </cell>
        </row>
        <row r="221">
          <cell r="B221" t="str">
            <v>5275114F0215</v>
          </cell>
          <cell r="D221" t="str">
            <v>BlueBay - Financial Capital Bond - E</v>
          </cell>
          <cell r="F221" t="str">
            <v>Renta Fija</v>
          </cell>
          <cell r="Q221" t="str">
            <v>RFIG</v>
          </cell>
        </row>
        <row r="222">
          <cell r="B222" t="str">
            <v>5275112FCBIU</v>
          </cell>
          <cell r="D222" t="str">
            <v>BlueBay - Financial Capital Bond - U</v>
          </cell>
          <cell r="F222" t="str">
            <v>Renta Fija</v>
          </cell>
          <cell r="Q222" t="str">
            <v>RFIG</v>
          </cell>
        </row>
        <row r="223">
          <cell r="B223" t="str">
            <v>52GAML2USCOF</v>
          </cell>
          <cell r="D223" t="str">
            <v xml:space="preserve">Gam - Star Credit Opportunities </v>
          </cell>
          <cell r="F223" t="str">
            <v>Renta Fija</v>
          </cell>
          <cell r="Q223" t="str">
            <v>RFIG</v>
          </cell>
        </row>
        <row r="224">
          <cell r="B224" t="str">
            <v>5275504GM260</v>
          </cell>
          <cell r="D224" t="str">
            <v>Universal Invest Lux - Berenberg Credit Opportunities</v>
          </cell>
          <cell r="F224" t="str">
            <v>Renta Fija</v>
          </cell>
          <cell r="Q224" t="str">
            <v>RFIG</v>
          </cell>
        </row>
        <row r="225">
          <cell r="B225" t="str">
            <v>4874174EURHY</v>
          </cell>
          <cell r="D225" t="str">
            <v>Candriam - Bonds Euro High Yield</v>
          </cell>
          <cell r="F225" t="str">
            <v>Renta Fija</v>
          </cell>
          <cell r="Q225" t="str">
            <v>RFIG</v>
          </cell>
        </row>
        <row r="226">
          <cell r="B226" t="str">
            <v>5277022F0850</v>
          </cell>
          <cell r="D226" t="str">
            <v>Jupiter - Bonds Global High Yield</v>
          </cell>
          <cell r="F226" t="str">
            <v>Renta Fija</v>
          </cell>
          <cell r="Q226" t="str">
            <v>RFIG</v>
          </cell>
        </row>
        <row r="227">
          <cell r="B227" t="str">
            <v>5274172F5035</v>
          </cell>
          <cell r="D227" t="str">
            <v>Candriam - Bonds Global High Yield</v>
          </cell>
          <cell r="F227" t="str">
            <v>Renta Fija</v>
          </cell>
          <cell r="Q227" t="str">
            <v>RFIG</v>
          </cell>
        </row>
        <row r="228">
          <cell r="B228" t="str">
            <v>5274172F2843</v>
          </cell>
          <cell r="D228" t="str">
            <v>Candriam - Bonds Global High Yield</v>
          </cell>
          <cell r="F228" t="str">
            <v>Renta Fija</v>
          </cell>
          <cell r="Q228" t="str">
            <v>RFIG</v>
          </cell>
        </row>
        <row r="229">
          <cell r="B229" t="str">
            <v>5272184GLBHB</v>
          </cell>
          <cell r="D229" t="str">
            <v>Azimut - Fund 1 Hybrid Bonds</v>
          </cell>
          <cell r="F229" t="str">
            <v>Renta Fija</v>
          </cell>
          <cell r="Q229" t="str">
            <v>RFIG</v>
          </cell>
        </row>
        <row r="230">
          <cell r="B230" t="str">
            <v>5272182GSEHB</v>
          </cell>
          <cell r="D230" t="str">
            <v>Azimut - Fund 1 Hybrid Bonds</v>
          </cell>
          <cell r="F230" t="str">
            <v>Renta Fija</v>
          </cell>
          <cell r="Q230" t="str">
            <v>RFIG</v>
          </cell>
        </row>
        <row r="231">
          <cell r="B231" t="str">
            <v>5273882HIGHY</v>
          </cell>
          <cell r="D231" t="str">
            <v>Robeco - Capital Growth Funds High Yield Bonds</v>
          </cell>
          <cell r="F231" t="str">
            <v>Renta Fija</v>
          </cell>
          <cell r="Q231" t="str">
            <v>RFIG</v>
          </cell>
        </row>
        <row r="232">
          <cell r="B232" t="str">
            <v>5273882F4892</v>
          </cell>
          <cell r="D232" t="str">
            <v>Robeco Luxembourg S.A.</v>
          </cell>
          <cell r="F232" t="str">
            <v>Renta Fija</v>
          </cell>
          <cell r="Q232" t="str">
            <v>RFIG</v>
          </cell>
        </row>
        <row r="233">
          <cell r="B233" t="str">
            <v>5271112EMHYU</v>
          </cell>
          <cell r="D233" t="str">
            <v>BlackRock - iShares EM High Yield Bond</v>
          </cell>
          <cell r="F233" t="str">
            <v>Renta Fija</v>
          </cell>
          <cell r="Q233" t="str">
            <v>RFIG</v>
          </cell>
        </row>
        <row r="234">
          <cell r="B234" t="str">
            <v>5274122GD0HY</v>
          </cell>
          <cell r="D234" t="str">
            <v>Pimco - Global High Yield Bond Fund</v>
          </cell>
          <cell r="F234" t="str">
            <v>Renta Fija</v>
          </cell>
          <cell r="Q234" t="str">
            <v>RFIG</v>
          </cell>
        </row>
        <row r="235">
          <cell r="B235" t="str">
            <v>5274122USHYB</v>
          </cell>
          <cell r="D235" t="str">
            <v>Pimco - US High Yield Bond</v>
          </cell>
          <cell r="F235" t="str">
            <v>Renta Fija</v>
          </cell>
          <cell r="Q235" t="str">
            <v>RFIG</v>
          </cell>
        </row>
        <row r="236">
          <cell r="B236" t="str">
            <v>5274122F6097</v>
          </cell>
          <cell r="D236" t="str">
            <v>Pimco - US High Yield Bond</v>
          </cell>
          <cell r="F236" t="str">
            <v>Renta Fija</v>
          </cell>
          <cell r="Q236" t="str">
            <v>RFIG</v>
          </cell>
        </row>
        <row r="237">
          <cell r="B237" t="str">
            <v>5274122FKCF7</v>
          </cell>
          <cell r="D237" t="str">
            <v>Pimco - GIS Income Fund</v>
          </cell>
          <cell r="F237" t="str">
            <v>Renta Fija</v>
          </cell>
          <cell r="Q237" t="str">
            <v>RFIG</v>
          </cell>
        </row>
        <row r="238">
          <cell r="B238" t="str">
            <v>5270582R1157</v>
          </cell>
          <cell r="D238" t="str">
            <v>Moneda - CLOs</v>
          </cell>
          <cell r="F238" t="str">
            <v>Renta Fija</v>
          </cell>
          <cell r="Q238" t="str">
            <v>RFIG</v>
          </cell>
        </row>
        <row r="239">
          <cell r="B239" t="str">
            <v>5277432FR115</v>
          </cell>
          <cell r="D239" t="str">
            <v>Moneda - CLOs</v>
          </cell>
          <cell r="F239" t="str">
            <v>Renta Fija</v>
          </cell>
          <cell r="Q239" t="str">
            <v>RFIG</v>
          </cell>
        </row>
        <row r="240">
          <cell r="B240" t="str">
            <v>5277312FGRM4</v>
          </cell>
          <cell r="D240" t="str">
            <v>Neuberger Berman - CLO Income Fund</v>
          </cell>
          <cell r="F240" t="str">
            <v>Renta Fija</v>
          </cell>
          <cell r="Q240" t="str">
            <v>RFIG</v>
          </cell>
        </row>
        <row r="241">
          <cell r="B241" t="str">
            <v>5277312FNG56</v>
          </cell>
          <cell r="D241" t="str">
            <v>Neuberger Berman - CLO Income Fund</v>
          </cell>
          <cell r="F241" t="str">
            <v>Renta Fija</v>
          </cell>
          <cell r="Q241" t="str">
            <v>RFIG</v>
          </cell>
        </row>
        <row r="242">
          <cell r="B242" t="str">
            <v>5270384GBOND</v>
          </cell>
          <cell r="D242" t="str">
            <v>Amundi / Pioneer - Global Subordinated Bond</v>
          </cell>
          <cell r="F242" t="str">
            <v>Renta Fija</v>
          </cell>
          <cell r="Q242" t="str">
            <v>RFIG</v>
          </cell>
        </row>
        <row r="243">
          <cell r="B243" t="str">
            <v>5274174FF284</v>
          </cell>
          <cell r="D243" t="str">
            <v>Candriam Bonds - Global High Yield</v>
          </cell>
          <cell r="F243" t="str">
            <v>Renta Fija</v>
          </cell>
          <cell r="Q243" t="str">
            <v>RFIG</v>
          </cell>
        </row>
        <row r="244">
          <cell r="B244" t="str">
            <v>4874174EHY2</v>
          </cell>
          <cell r="D244" t="str">
            <v>Candriam - Euro High Yield</v>
          </cell>
          <cell r="F244" t="str">
            <v>Renta Fija</v>
          </cell>
          <cell r="Q244" t="str">
            <v>RFIG</v>
          </cell>
        </row>
        <row r="245">
          <cell r="B245" t="str">
            <v>5270192SCHHY</v>
          </cell>
          <cell r="D245" t="str">
            <v>Schroders - Global High Yield</v>
          </cell>
          <cell r="F245" t="str">
            <v>Renta Fija</v>
          </cell>
          <cell r="Q245" t="str">
            <v>RFIG</v>
          </cell>
        </row>
        <row r="246">
          <cell r="B246" t="str">
            <v>5274494F1144</v>
          </cell>
          <cell r="D246" t="str">
            <v>Lazard Capital Fi</v>
          </cell>
          <cell r="F246" t="str">
            <v>Renta Fija</v>
          </cell>
          <cell r="Q246" t="str">
            <v>RFIG</v>
          </cell>
        </row>
        <row r="247">
          <cell r="B247" t="str">
            <v>5270382STRIN</v>
          </cell>
          <cell r="D247" t="str">
            <v>Amundi / Pioneer - Strategic Income</v>
          </cell>
          <cell r="F247" t="str">
            <v>Renta Fija</v>
          </cell>
          <cell r="Q247" t="str">
            <v>RFIG</v>
          </cell>
        </row>
        <row r="248">
          <cell r="B248" t="str">
            <v>5270412DBDOL</v>
          </cell>
          <cell r="D248" t="str">
            <v>DWS Invest - Money Market</v>
          </cell>
          <cell r="F248" t="str">
            <v>Renta Fija</v>
          </cell>
          <cell r="Q248" t="str">
            <v>RFIG</v>
          </cell>
        </row>
        <row r="249">
          <cell r="B249" t="str">
            <v>5271112E7242</v>
          </cell>
          <cell r="D249" t="str">
            <v>BlackRock - iShares iBoxx $ Investment Grade Corporate Bond ETF</v>
          </cell>
          <cell r="F249" t="str">
            <v>Renta Fija</v>
          </cell>
          <cell r="Q249" t="str">
            <v>RFIG</v>
          </cell>
        </row>
        <row r="250">
          <cell r="B250" t="str">
            <v>5270732E9594</v>
          </cell>
          <cell r="D250" t="str">
            <v>BlackRock - iShares USD Corp Bond UCITS</v>
          </cell>
          <cell r="F250" t="str">
            <v>Renta Fija</v>
          </cell>
          <cell r="Q250" t="str">
            <v>RFIG</v>
          </cell>
        </row>
        <row r="251">
          <cell r="B251" t="str">
            <v>52GLDS2GIGUS</v>
          </cell>
          <cell r="D251" t="str">
            <v>Goldman Sachs - US Fixed Income Portfolio</v>
          </cell>
          <cell r="F251" t="str">
            <v>Renta Fija</v>
          </cell>
          <cell r="Q251" t="str">
            <v>RFIG</v>
          </cell>
        </row>
        <row r="252">
          <cell r="B252" t="str">
            <v>52SANT4FIOCD</v>
          </cell>
          <cell r="D252" t="str">
            <v>Santander - Select Moderate</v>
          </cell>
          <cell r="F252" t="str">
            <v>Renta Fija</v>
          </cell>
          <cell r="Q252" t="str">
            <v>RFIG</v>
          </cell>
        </row>
        <row r="253">
          <cell r="B253" t="str">
            <v>5274124GBLIG</v>
          </cell>
          <cell r="D253" t="str">
            <v>Pimco - Global Investment Grade Credit Fund</v>
          </cell>
          <cell r="F253" t="str">
            <v>Renta Fija</v>
          </cell>
          <cell r="Q253" t="str">
            <v>RFIG</v>
          </cell>
        </row>
        <row r="254">
          <cell r="B254" t="str">
            <v>5274122F8JM6</v>
          </cell>
          <cell r="D254" t="str">
            <v>Pimco - Mortgage Opportunities Fund</v>
          </cell>
          <cell r="F254" t="str">
            <v>Renta Fija</v>
          </cell>
          <cell r="Q254" t="str">
            <v>RFIG</v>
          </cell>
        </row>
        <row r="255">
          <cell r="B255" t="str">
            <v>5270222F3349</v>
          </cell>
          <cell r="D255" t="str">
            <v>NN - Flex Senior Loans</v>
          </cell>
          <cell r="F255" t="str">
            <v>Renta Fija</v>
          </cell>
          <cell r="Q255" t="str">
            <v>RFIG</v>
          </cell>
        </row>
        <row r="256">
          <cell r="B256" t="str">
            <v>52INVE2FLOAT</v>
          </cell>
          <cell r="D256" t="str">
            <v>Invesco - US Senior Loans</v>
          </cell>
          <cell r="F256" t="str">
            <v>Renta Fija</v>
          </cell>
          <cell r="Q256" t="str">
            <v>RFIG</v>
          </cell>
        </row>
        <row r="257">
          <cell r="B257" t="str">
            <v>5274082F7928</v>
          </cell>
          <cell r="D257" t="str">
            <v>Invesco - US Senior Loan Fund G</v>
          </cell>
          <cell r="F257" t="str">
            <v>Renta Fija</v>
          </cell>
          <cell r="Q257" t="str">
            <v>RFIG</v>
          </cell>
        </row>
        <row r="258">
          <cell r="B258" t="str">
            <v>5274082F7936</v>
          </cell>
          <cell r="D258" t="str">
            <v>Invesco - US Senior Loan Fund</v>
          </cell>
          <cell r="F258" t="str">
            <v>Renta Fija</v>
          </cell>
          <cell r="Q258" t="str">
            <v>RFIG</v>
          </cell>
        </row>
        <row r="259">
          <cell r="B259" t="str">
            <v>5260012EV608</v>
          </cell>
          <cell r="D259" t="str">
            <v>State Street - Blackstone Senior Loans</v>
          </cell>
          <cell r="F259" t="str">
            <v>Renta Fija</v>
          </cell>
          <cell r="Q259" t="str">
            <v>RFIG</v>
          </cell>
        </row>
        <row r="260">
          <cell r="B260" t="str">
            <v>52CRSU2GLOAN</v>
          </cell>
          <cell r="D260" t="str">
            <v>Credit Suisse - Global Senior Loans</v>
          </cell>
          <cell r="F260" t="str">
            <v>Renta Fija</v>
          </cell>
          <cell r="Q260" t="str">
            <v>RFIG</v>
          </cell>
        </row>
        <row r="261">
          <cell r="B261" t="str">
            <v>5277252EA854</v>
          </cell>
          <cell r="D261" t="str">
            <v>Pimco - Senior Loan Active Exchange-Traded Fund</v>
          </cell>
          <cell r="F261" t="str">
            <v>Renta Fija</v>
          </cell>
          <cell r="Q261" t="str">
            <v>RFIG</v>
          </cell>
        </row>
        <row r="262">
          <cell r="B262" t="str">
            <v>0840016JD997</v>
          </cell>
          <cell r="D262" t="str">
            <v>Gobierno del Reino Unido</v>
          </cell>
          <cell r="F262" t="str">
            <v>Renta Fija</v>
          </cell>
          <cell r="Q262" t="str">
            <v>RFIG</v>
          </cell>
        </row>
        <row r="263">
          <cell r="B263" t="str">
            <v>084001682C90</v>
          </cell>
          <cell r="D263" t="str">
            <v>Gobierno del Reino Unido</v>
          </cell>
          <cell r="F263" t="str">
            <v>Renta Fija</v>
          </cell>
          <cell r="Q263" t="str">
            <v>RFIG</v>
          </cell>
        </row>
        <row r="264">
          <cell r="B264" t="str">
            <v>0840016R2809</v>
          </cell>
          <cell r="D264" t="str">
            <v>Gobierno del Reino Unido</v>
          </cell>
          <cell r="F264" t="str">
            <v>Renta Fija</v>
          </cell>
          <cell r="Q264" t="str">
            <v>RFIG</v>
          </cell>
        </row>
        <row r="265">
          <cell r="B265" t="str">
            <v>0840016L1D50</v>
          </cell>
          <cell r="D265" t="str">
            <v>Gobierno del Reino Unido</v>
          </cell>
          <cell r="F265" t="str">
            <v>Renta Fija</v>
          </cell>
          <cell r="Q265" t="str">
            <v>RFIG</v>
          </cell>
        </row>
        <row r="266">
          <cell r="B266" t="str">
            <v>084009B97495</v>
          </cell>
          <cell r="D266" t="str">
            <v>Gobierno de Australia</v>
          </cell>
          <cell r="F266" t="str">
            <v>Renta Fija</v>
          </cell>
          <cell r="Q266" t="str">
            <v>RFIG</v>
          </cell>
        </row>
        <row r="267">
          <cell r="B267" t="str">
            <v>084009B49302</v>
          </cell>
          <cell r="D267" t="str">
            <v>Gobierno de Australia</v>
          </cell>
          <cell r="F267" t="str">
            <v>Renta Fija</v>
          </cell>
          <cell r="Q267" t="str">
            <v>RFIG</v>
          </cell>
        </row>
        <row r="268">
          <cell r="B268" t="str">
            <v>084009B00535</v>
          </cell>
          <cell r="D268" t="str">
            <v>Gobierno de Australia</v>
          </cell>
          <cell r="F268" t="str">
            <v>Renta Fija</v>
          </cell>
          <cell r="Q268" t="str">
            <v>RFIG</v>
          </cell>
        </row>
        <row r="269">
          <cell r="B269" t="str">
            <v>084009BLWAG2</v>
          </cell>
          <cell r="D269" t="str">
            <v>Gobierno de Australia</v>
          </cell>
          <cell r="F269" t="str">
            <v>Renta Fija</v>
          </cell>
          <cell r="Q269" t="str">
            <v>RFIG</v>
          </cell>
        </row>
        <row r="270">
          <cell r="B270" t="str">
            <v>084009B17101</v>
          </cell>
          <cell r="D270" t="str">
            <v>Gobierno de Australia</v>
          </cell>
          <cell r="F270" t="str">
            <v>Renta Fija</v>
          </cell>
          <cell r="Q270" t="str">
            <v>RFIG</v>
          </cell>
        </row>
        <row r="271">
          <cell r="B271" t="str">
            <v>084009B75681</v>
          </cell>
          <cell r="D271" t="str">
            <v>Gobierno de Australia</v>
          </cell>
          <cell r="F271" t="str">
            <v>Renta Fija</v>
          </cell>
          <cell r="Q271" t="str">
            <v>RFIG</v>
          </cell>
        </row>
        <row r="272">
          <cell r="B272" t="str">
            <v>084009B83768</v>
          </cell>
          <cell r="D272" t="str">
            <v>Gobierno de Australia</v>
          </cell>
          <cell r="F272" t="str">
            <v>Renta Fija</v>
          </cell>
          <cell r="Q272" t="str">
            <v>RFIG</v>
          </cell>
        </row>
        <row r="273">
          <cell r="B273" t="str">
            <v>08401377N837</v>
          </cell>
          <cell r="D273" t="str">
            <v>Gobierno de Canada</v>
          </cell>
          <cell r="F273" t="str">
            <v>Renta Fija</v>
          </cell>
          <cell r="Q273" t="str">
            <v>RFIG</v>
          </cell>
        </row>
        <row r="274">
          <cell r="B274" t="str">
            <v>08401377N266</v>
          </cell>
          <cell r="D274" t="str">
            <v>Gobierno de Canada</v>
          </cell>
          <cell r="F274" t="str">
            <v>Renta Fija</v>
          </cell>
          <cell r="Q274" t="str">
            <v>RFIG</v>
          </cell>
        </row>
        <row r="275">
          <cell r="B275" t="str">
            <v>5277252EG848</v>
          </cell>
          <cell r="D275" t="str">
            <v>Pimco - 25+ Zero coupon US Treasury ETF</v>
          </cell>
          <cell r="F275" t="str">
            <v>Renta Fija</v>
          </cell>
          <cell r="Q275" t="str">
            <v>RFIG</v>
          </cell>
        </row>
        <row r="276">
          <cell r="B276" t="str">
            <v>5271112E7457</v>
          </cell>
          <cell r="D276" t="str">
            <v>BlackRock - iShares - 1 - 3 Year Treasury Bond ETF</v>
          </cell>
          <cell r="F276" t="str">
            <v>Renta Fija</v>
          </cell>
          <cell r="Q276" t="str">
            <v>RFIG</v>
          </cell>
        </row>
        <row r="277">
          <cell r="B277" t="str">
            <v>5271112E7432</v>
          </cell>
          <cell r="D277" t="str">
            <v>BlackRock - iShares -20+ Year Treasury Bond ETF</v>
          </cell>
          <cell r="F277" t="str">
            <v>Renta Fija</v>
          </cell>
          <cell r="Q277" t="str">
            <v>RFIG</v>
          </cell>
        </row>
        <row r="278">
          <cell r="B278" t="str">
            <v>5271112E8661</v>
          </cell>
          <cell r="D278" t="str">
            <v>BlackRock - iShares -3 - 7 Year Treasury Bond ETF</v>
          </cell>
          <cell r="F278" t="str">
            <v>Renta Fija</v>
          </cell>
          <cell r="Q278" t="str">
            <v>RFIG</v>
          </cell>
        </row>
        <row r="279">
          <cell r="B279" t="str">
            <v>5271112E7440</v>
          </cell>
          <cell r="D279" t="str">
            <v>BlackRock - iShares -7 - 10 Year Treasury Bond ETF</v>
          </cell>
          <cell r="F279" t="str">
            <v>Renta Fija</v>
          </cell>
          <cell r="Q279" t="str">
            <v>RFIG</v>
          </cell>
        </row>
        <row r="280">
          <cell r="B280" t="str">
            <v>5271112E7176</v>
          </cell>
          <cell r="D280" t="str">
            <v>BlackRock - iShares - Tips ETF</v>
          </cell>
          <cell r="F280" t="str">
            <v>Renta Fija</v>
          </cell>
          <cell r="Q280" t="str">
            <v>RFIG</v>
          </cell>
        </row>
        <row r="281">
          <cell r="B281" t="str">
            <v>5271112E8679</v>
          </cell>
          <cell r="D281" t="str">
            <v>BlackRock - Ishares Short Treasury Bond</v>
          </cell>
          <cell r="F281" t="str">
            <v>Renta Fija</v>
          </cell>
          <cell r="Q281" t="str">
            <v>RFIG</v>
          </cell>
        </row>
        <row r="282">
          <cell r="B282" t="str">
            <v>5273932BILUS</v>
          </cell>
          <cell r="D282" t="str">
            <v>SSGA - Bloomberg Barclays 1-3 months Tbills</v>
          </cell>
          <cell r="F282" t="str">
            <v>Renta Fija</v>
          </cell>
          <cell r="Q282" t="str">
            <v>RFIG</v>
          </cell>
        </row>
        <row r="283">
          <cell r="B283" t="str">
            <v>5270172E0709</v>
          </cell>
          <cell r="D283" t="str">
            <v>Vanguard - Extended Duration Treasury ETF</v>
          </cell>
          <cell r="F283" t="str">
            <v>Renta Fija</v>
          </cell>
          <cell r="Q283" t="str">
            <v>RFIG</v>
          </cell>
        </row>
        <row r="284">
          <cell r="B284" t="str">
            <v>085905591P70</v>
          </cell>
          <cell r="D284" t="str">
            <v>Gobierno de Japon</v>
          </cell>
          <cell r="F284" t="str">
            <v>Renta Fija</v>
          </cell>
          <cell r="Q284" t="str">
            <v>RFIG</v>
          </cell>
        </row>
        <row r="285">
          <cell r="B285" t="str">
            <v>085905521PA1</v>
          </cell>
          <cell r="D285" t="str">
            <v>Gobierno de Japon</v>
          </cell>
          <cell r="F285" t="str">
            <v>Renta Fija</v>
          </cell>
          <cell r="Q285" t="str">
            <v>RFIG</v>
          </cell>
        </row>
        <row r="286">
          <cell r="B286" t="str">
            <v>085905551N57</v>
          </cell>
          <cell r="D286" t="str">
            <v>Gobierno de Japon</v>
          </cell>
          <cell r="F286" t="str">
            <v>Renta Fija</v>
          </cell>
          <cell r="Q286" t="str">
            <v>RFIG</v>
          </cell>
        </row>
        <row r="287">
          <cell r="B287" t="str">
            <v>085905541NA0</v>
          </cell>
          <cell r="D287" t="str">
            <v>Gobierno de Japon</v>
          </cell>
          <cell r="F287" t="str">
            <v>Renta Fija</v>
          </cell>
          <cell r="Q287" t="str">
            <v>RFIG</v>
          </cell>
        </row>
        <row r="288">
          <cell r="B288" t="str">
            <v>085905581NA2</v>
          </cell>
          <cell r="D288" t="str">
            <v>Gobierno de Japon</v>
          </cell>
          <cell r="F288" t="str">
            <v>Renta Fija</v>
          </cell>
          <cell r="Q288" t="str">
            <v>RFIG</v>
          </cell>
        </row>
        <row r="289">
          <cell r="B289" t="str">
            <v>0840002CJZ59</v>
          </cell>
          <cell r="D289" t="str">
            <v>Gobierno de los Estados Unidos</v>
          </cell>
          <cell r="F289" t="str">
            <v>Renta Fija</v>
          </cell>
          <cell r="Q289" t="str">
            <v>RFIG</v>
          </cell>
        </row>
        <row r="290">
          <cell r="B290" t="str">
            <v>0840002CGM73</v>
          </cell>
          <cell r="D290" t="str">
            <v>Gobierno de los Estados Unidos</v>
          </cell>
          <cell r="F290" t="str">
            <v>Renta Fija</v>
          </cell>
          <cell r="Q290" t="str">
            <v>RFIG</v>
          </cell>
        </row>
        <row r="291">
          <cell r="B291" t="str">
            <v>08400020TN81</v>
          </cell>
          <cell r="D291" t="str">
            <v>Gobierno de los Estados Unidos</v>
          </cell>
          <cell r="F291" t="str">
            <v>Renta Fija</v>
          </cell>
          <cell r="Q291" t="str">
            <v>RFIG</v>
          </cell>
        </row>
        <row r="292">
          <cell r="B292" t="str">
            <v>08400020TQ13</v>
          </cell>
          <cell r="D292" t="str">
            <v>Gobierno de los Estados Unidos</v>
          </cell>
          <cell r="F292" t="str">
            <v>Renta Fija</v>
          </cell>
          <cell r="Q292" t="str">
            <v>RFIG</v>
          </cell>
        </row>
        <row r="293">
          <cell r="B293" t="str">
            <v>0840002CNC19</v>
          </cell>
          <cell r="D293" t="str">
            <v>Gobierno de los Estados Unidos</v>
          </cell>
          <cell r="F293" t="str">
            <v>Renta Fija</v>
          </cell>
          <cell r="Q293" t="str">
            <v>RFIG</v>
          </cell>
        </row>
        <row r="294">
          <cell r="B294" t="str">
            <v>0840002CHT18</v>
          </cell>
          <cell r="D294" t="str">
            <v>Gobierno de los Estados Unidos</v>
          </cell>
          <cell r="F294" t="str">
            <v>Renta Fija</v>
          </cell>
          <cell r="Q294" t="str">
            <v>RFIG</v>
          </cell>
        </row>
        <row r="295">
          <cell r="B295" t="str">
            <v>0840002CJY84</v>
          </cell>
          <cell r="D295" t="str">
            <v>Gobierno de los Estados Unidos</v>
          </cell>
          <cell r="F295" t="str">
            <v>Renta Fija</v>
          </cell>
          <cell r="Q295" t="str">
            <v>RFIG</v>
          </cell>
        </row>
        <row r="296">
          <cell r="B296" t="str">
            <v>0840002CJJ18</v>
          </cell>
          <cell r="D296" t="str">
            <v>Gobierno de los Estados Unidos</v>
          </cell>
          <cell r="F296" t="str">
            <v>Renta Fija</v>
          </cell>
          <cell r="Q296" t="str">
            <v>RFIG</v>
          </cell>
        </row>
        <row r="297">
          <cell r="B297" t="str">
            <v>08400020TT51</v>
          </cell>
          <cell r="D297" t="str">
            <v>Gobierno de los Estados Unidos</v>
          </cell>
          <cell r="F297" t="str">
            <v>Renta Fija</v>
          </cell>
          <cell r="Q297" t="str">
            <v>RFIG</v>
          </cell>
        </row>
        <row r="298">
          <cell r="B298" t="str">
            <v>08400020TV08</v>
          </cell>
          <cell r="D298" t="str">
            <v>Gobierno de los Estados Unidos</v>
          </cell>
          <cell r="F298" t="str">
            <v>Renta Fija</v>
          </cell>
          <cell r="Q298" t="str">
            <v>RFIG</v>
          </cell>
        </row>
        <row r="299">
          <cell r="B299" t="str">
            <v>08400020TR95</v>
          </cell>
          <cell r="D299" t="str">
            <v>Gobierno de los Estados Unidos</v>
          </cell>
          <cell r="F299" t="str">
            <v>Renta Fija</v>
          </cell>
          <cell r="Q299" t="str">
            <v>RFIG</v>
          </cell>
        </row>
        <row r="300">
          <cell r="B300" t="str">
            <v>08400020TP30</v>
          </cell>
          <cell r="D300" t="str">
            <v>Gobierno de los Estados Unidos</v>
          </cell>
          <cell r="F300" t="str">
            <v>Renta Fija</v>
          </cell>
          <cell r="Q300" t="str">
            <v>RFIG</v>
          </cell>
        </row>
        <row r="301">
          <cell r="B301" t="str">
            <v>08400020TY47</v>
          </cell>
          <cell r="D301" t="str">
            <v>Gobierno de los Estados Unidos</v>
          </cell>
          <cell r="F301" t="str">
            <v>Renta Fija</v>
          </cell>
          <cell r="Q301" t="str">
            <v>RFIG</v>
          </cell>
        </row>
        <row r="302">
          <cell r="B302" t="str">
            <v>08400020UG12</v>
          </cell>
          <cell r="D302" t="str">
            <v>Gobierno de los Estados Unidos</v>
          </cell>
          <cell r="F302" t="str">
            <v>Renta Fija</v>
          </cell>
          <cell r="Q302" t="str">
            <v>RFIG</v>
          </cell>
        </row>
        <row r="303">
          <cell r="B303" t="str">
            <v>0840002CHP95</v>
          </cell>
          <cell r="D303" t="str">
            <v>Gobierno de los Estados Unidos</v>
          </cell>
          <cell r="F303" t="str">
            <v>Renta Fija</v>
          </cell>
          <cell r="Q303" t="str">
            <v>RFIG</v>
          </cell>
        </row>
        <row r="304">
          <cell r="B304" t="str">
            <v>08400020TD00</v>
          </cell>
          <cell r="D304" t="str">
            <v>Gobierno de los Estados Unidos</v>
          </cell>
          <cell r="F304" t="str">
            <v>Renta Fija</v>
          </cell>
          <cell r="Q304" t="str">
            <v>RFIG</v>
          </cell>
        </row>
        <row r="305">
          <cell r="B305" t="str">
            <v>08400020TX63</v>
          </cell>
          <cell r="D305" t="str">
            <v>Gobierno de los Estados Unidos</v>
          </cell>
          <cell r="F305" t="str">
            <v>Renta Fija</v>
          </cell>
          <cell r="Q305" t="str">
            <v>RFIG</v>
          </cell>
        </row>
        <row r="306">
          <cell r="B306" t="str">
            <v>08400020UE63</v>
          </cell>
          <cell r="D306" t="str">
            <v>Gobierno de los Estados Unidos</v>
          </cell>
          <cell r="F306" t="str">
            <v>Renta Fija</v>
          </cell>
          <cell r="Q306" t="str">
            <v>RFIG</v>
          </cell>
        </row>
        <row r="307">
          <cell r="B307" t="str">
            <v>08400020TS78</v>
          </cell>
          <cell r="D307" t="str">
            <v>Gobierno de los Estados Unidos</v>
          </cell>
          <cell r="F307" t="str">
            <v>Renta Fija</v>
          </cell>
          <cell r="Q307" t="str">
            <v>RFIG</v>
          </cell>
        </row>
        <row r="308">
          <cell r="B308" t="str">
            <v>08400020TF57</v>
          </cell>
          <cell r="D308" t="str">
            <v>Gobierno de los Estados Unidos</v>
          </cell>
          <cell r="F308" t="str">
            <v>Renta Fija</v>
          </cell>
          <cell r="Q308" t="str">
            <v>RFIG</v>
          </cell>
        </row>
        <row r="309">
          <cell r="B309" t="str">
            <v>0840002CEP23</v>
          </cell>
          <cell r="D309" t="str">
            <v>Gobierno de los Estados Unidos</v>
          </cell>
          <cell r="F309" t="str">
            <v>Renta Fija</v>
          </cell>
          <cell r="Q309" t="str">
            <v>RFIG</v>
          </cell>
        </row>
        <row r="310">
          <cell r="B310" t="str">
            <v>08400020TL26</v>
          </cell>
          <cell r="D310" t="str">
            <v>Gobierno de los Estados Unidos</v>
          </cell>
          <cell r="F310" t="str">
            <v>Renta Fija</v>
          </cell>
          <cell r="Q310" t="str">
            <v>RFIG</v>
          </cell>
        </row>
        <row r="311">
          <cell r="B311" t="str">
            <v>08400020TJ79</v>
          </cell>
          <cell r="D311" t="str">
            <v>Gobierno de los Estados Unidos</v>
          </cell>
          <cell r="F311" t="str">
            <v>Renta Fija</v>
          </cell>
          <cell r="Q311" t="str">
            <v>RFIG</v>
          </cell>
        </row>
        <row r="312">
          <cell r="B312" t="str">
            <v>08400028ZQ64</v>
          </cell>
          <cell r="D312" t="str">
            <v>Gobierno de los Estados Unidos</v>
          </cell>
          <cell r="F312" t="str">
            <v>Renta Fija</v>
          </cell>
          <cell r="Q312" t="str">
            <v>RFIG</v>
          </cell>
        </row>
        <row r="313">
          <cell r="B313" t="str">
            <v>08400020TE82</v>
          </cell>
          <cell r="D313" t="str">
            <v>Gobierno de los Estados Unidos</v>
          </cell>
          <cell r="F313" t="str">
            <v>Renta Fija</v>
          </cell>
          <cell r="Q313" t="str">
            <v>RFIG</v>
          </cell>
        </row>
        <row r="314">
          <cell r="B314" t="str">
            <v>08400020RH32</v>
          </cell>
          <cell r="D314" t="str">
            <v>Gobierno de los Estados Unidos</v>
          </cell>
          <cell r="F314" t="str">
            <v>Renta Fija</v>
          </cell>
          <cell r="Q314" t="str">
            <v>RFIG</v>
          </cell>
        </row>
        <row r="315">
          <cell r="B315" t="str">
            <v>08400020RJ97</v>
          </cell>
          <cell r="D315" t="str">
            <v>Gobierno de los Estados Unidos</v>
          </cell>
          <cell r="F315" t="str">
            <v>Renta Fija</v>
          </cell>
          <cell r="Q315" t="str">
            <v>RFIG</v>
          </cell>
        </row>
        <row r="316">
          <cell r="B316" t="str">
            <v>08400020RK60</v>
          </cell>
          <cell r="D316" t="str">
            <v>Gobierno de los Estados Unidos</v>
          </cell>
          <cell r="F316" t="str">
            <v>Renta Fija</v>
          </cell>
          <cell r="Q316" t="str">
            <v>RFIG</v>
          </cell>
        </row>
        <row r="317">
          <cell r="B317" t="str">
            <v>08400020RM27</v>
          </cell>
          <cell r="D317" t="str">
            <v>Gobierno de los Estados Unidos</v>
          </cell>
          <cell r="F317" t="str">
            <v>Renta Fija</v>
          </cell>
          <cell r="Q317" t="str">
            <v>RFIG</v>
          </cell>
        </row>
        <row r="318">
          <cell r="B318" t="str">
            <v>08400020RN00</v>
          </cell>
          <cell r="D318" t="str">
            <v>Gobierno de los Estados Unidos</v>
          </cell>
          <cell r="F318" t="str">
            <v>Renta Fija</v>
          </cell>
          <cell r="Q318" t="str">
            <v>RFIG</v>
          </cell>
        </row>
        <row r="319">
          <cell r="B319" t="str">
            <v>08400026AW97</v>
          </cell>
          <cell r="D319" t="str">
            <v>Gobierno de los Estados Unidos</v>
          </cell>
          <cell r="F319" t="str">
            <v>Renta Fija</v>
          </cell>
          <cell r="Q319" t="str">
            <v>RFIG</v>
          </cell>
        </row>
        <row r="320">
          <cell r="B320" t="str">
            <v>08400026BA68</v>
          </cell>
          <cell r="D320" t="str">
            <v>Gobierno de los Estados Unidos</v>
          </cell>
          <cell r="F320" t="str">
            <v>Renta Fija</v>
          </cell>
          <cell r="Q320" t="str">
            <v>RFIG</v>
          </cell>
        </row>
        <row r="321">
          <cell r="B321" t="str">
            <v>08400026BE80</v>
          </cell>
          <cell r="D321" t="str">
            <v>Gobierno de los Estados Unidos</v>
          </cell>
          <cell r="F321" t="str">
            <v>Renta Fija</v>
          </cell>
          <cell r="Q321" t="str">
            <v>RFIG</v>
          </cell>
        </row>
        <row r="322">
          <cell r="B322" t="str">
            <v>08400026BJ77</v>
          </cell>
          <cell r="D322" t="str">
            <v>Gobierno de los Estados Unidos</v>
          </cell>
          <cell r="F322" t="str">
            <v>Renta Fija</v>
          </cell>
          <cell r="Q322" t="str">
            <v>RFIG</v>
          </cell>
        </row>
        <row r="323">
          <cell r="B323" t="str">
            <v>08400026BT59</v>
          </cell>
          <cell r="D323" t="str">
            <v>Gobierno de los Estados Unidos</v>
          </cell>
          <cell r="F323" t="str">
            <v>Renta Fija</v>
          </cell>
          <cell r="Q323" t="str">
            <v>RFIG</v>
          </cell>
        </row>
        <row r="324">
          <cell r="B324" t="str">
            <v>08400026BU23</v>
          </cell>
          <cell r="D324" t="str">
            <v>Gobierno de los Estados Unidos</v>
          </cell>
          <cell r="F324" t="str">
            <v>Renta Fija</v>
          </cell>
          <cell r="Q324" t="str">
            <v>RFIG</v>
          </cell>
        </row>
        <row r="325">
          <cell r="B325" t="str">
            <v>08400026CA59</v>
          </cell>
          <cell r="D325" t="str">
            <v>Gobierno de los Estados Unidos</v>
          </cell>
          <cell r="F325" t="str">
            <v>Renta Fija</v>
          </cell>
          <cell r="Q325" t="str">
            <v>RFIG</v>
          </cell>
        </row>
        <row r="326">
          <cell r="B326" t="str">
            <v>08400026CG20</v>
          </cell>
          <cell r="D326" t="str">
            <v>Gobierno de los Estados Unidos</v>
          </cell>
          <cell r="F326" t="str">
            <v>Renta Fija</v>
          </cell>
          <cell r="Q326" t="str">
            <v>RFIG</v>
          </cell>
        </row>
        <row r="327">
          <cell r="B327" t="str">
            <v>08400026DR75</v>
          </cell>
          <cell r="D327" t="str">
            <v>Gobierno de los Estados Unidos</v>
          </cell>
          <cell r="F327" t="str">
            <v>Renta Fija</v>
          </cell>
          <cell r="Q327" t="str">
            <v>RFIG</v>
          </cell>
        </row>
        <row r="328">
          <cell r="B328" t="str">
            <v>08400026EG02</v>
          </cell>
          <cell r="D328" t="str">
            <v>Gobierno de los Estados Unidos</v>
          </cell>
          <cell r="F328" t="str">
            <v>Renta Fija</v>
          </cell>
          <cell r="Q328" t="str">
            <v>RFIG</v>
          </cell>
        </row>
        <row r="329">
          <cell r="B329" t="str">
            <v>08400028D564</v>
          </cell>
          <cell r="D329" t="str">
            <v>Gobierno de los Estados Unidos</v>
          </cell>
          <cell r="F329" t="str">
            <v>Renta Fija</v>
          </cell>
          <cell r="Q329" t="str">
            <v>RFIG</v>
          </cell>
        </row>
        <row r="330">
          <cell r="B330" t="str">
            <v>08400028G385</v>
          </cell>
          <cell r="D330" t="str">
            <v>Gobierno de los Estados Unidos</v>
          </cell>
          <cell r="F330" t="str">
            <v>Renta Fija</v>
          </cell>
          <cell r="Q330" t="str">
            <v>RFIG</v>
          </cell>
        </row>
        <row r="331">
          <cell r="B331" t="str">
            <v>08400028H292</v>
          </cell>
          <cell r="D331" t="str">
            <v>Gobierno de los Estados Unidos</v>
          </cell>
          <cell r="F331" t="str">
            <v>Renta Fija</v>
          </cell>
          <cell r="Q331" t="str">
            <v>RFIG</v>
          </cell>
        </row>
        <row r="332">
          <cell r="B332" t="str">
            <v>08400028J272</v>
          </cell>
          <cell r="D332" t="str">
            <v>Gobierno de los Estados Unidos</v>
          </cell>
          <cell r="F332" t="str">
            <v>Renta Fija</v>
          </cell>
          <cell r="Q332" t="str">
            <v>RFIG</v>
          </cell>
        </row>
        <row r="333">
          <cell r="B333" t="str">
            <v>08400028K742</v>
          </cell>
          <cell r="D333" t="str">
            <v>Gobierno de los Estados Unidos</v>
          </cell>
          <cell r="F333" t="str">
            <v>Renta Fija</v>
          </cell>
          <cell r="Q333" t="str">
            <v>RFIG</v>
          </cell>
        </row>
        <row r="334">
          <cell r="B334" t="str">
            <v>08400028MW79</v>
          </cell>
          <cell r="D334" t="str">
            <v>Gobierno de los Estados Unidos</v>
          </cell>
          <cell r="F334" t="str">
            <v>Renta Fija</v>
          </cell>
          <cell r="Q334" t="str">
            <v>RFIG</v>
          </cell>
        </row>
        <row r="335">
          <cell r="B335" t="str">
            <v>08400028RH57</v>
          </cell>
          <cell r="D335" t="str">
            <v>Gobierno de los Estados Unidos</v>
          </cell>
          <cell r="F335" t="str">
            <v>Renta Fija</v>
          </cell>
          <cell r="Q335" t="str">
            <v>RFIG</v>
          </cell>
        </row>
        <row r="336">
          <cell r="B336" t="str">
            <v>08400028WJ58</v>
          </cell>
          <cell r="D336" t="str">
            <v>Gobierno de los Estados Unidos</v>
          </cell>
          <cell r="F336" t="str">
            <v>Renta Fija</v>
          </cell>
          <cell r="Q336" t="str">
            <v>RFIG</v>
          </cell>
        </row>
        <row r="337">
          <cell r="B337" t="str">
            <v>08400028XB14</v>
          </cell>
          <cell r="D337" t="str">
            <v>Gobierno de los Estados Unidos</v>
          </cell>
          <cell r="F337" t="str">
            <v>Renta Fija</v>
          </cell>
          <cell r="Q337" t="str">
            <v>RFIG</v>
          </cell>
        </row>
        <row r="338">
          <cell r="B338" t="str">
            <v>08400028VA49</v>
          </cell>
          <cell r="D338" t="str">
            <v>Gobierno de los Estados Unidos</v>
          </cell>
          <cell r="F338" t="str">
            <v>Renta Fija</v>
          </cell>
          <cell r="Q338" t="str">
            <v>RFIG</v>
          </cell>
        </row>
        <row r="339">
          <cell r="B339" t="str">
            <v>084000284N73</v>
          </cell>
          <cell r="D339" t="str">
            <v>Gobierno de los Estados Unidos</v>
          </cell>
          <cell r="F339" t="str">
            <v>Renta Fija</v>
          </cell>
          <cell r="Q339" t="str">
            <v>RFIG</v>
          </cell>
        </row>
        <row r="340">
          <cell r="B340" t="str">
            <v>08400020SF66</v>
          </cell>
          <cell r="D340" t="str">
            <v>Gobierno de los Estados Unidos</v>
          </cell>
          <cell r="F340" t="str">
            <v>Renta Fija</v>
          </cell>
          <cell r="Q340" t="str">
            <v>RFIG</v>
          </cell>
        </row>
        <row r="341">
          <cell r="B341" t="str">
            <v>08400020RT79</v>
          </cell>
          <cell r="D341" t="str">
            <v>Gobierno de los Estados Unidos</v>
          </cell>
          <cell r="F341" t="str">
            <v>Renta Fija</v>
          </cell>
          <cell r="Q341" t="str">
            <v>RFIG</v>
          </cell>
        </row>
        <row r="342">
          <cell r="B342" t="str">
            <v>08400028P469</v>
          </cell>
          <cell r="D342" t="str">
            <v>Gobierno de los Estados Unidos</v>
          </cell>
          <cell r="F342" t="str">
            <v>Renta Fija</v>
          </cell>
          <cell r="Q342" t="str">
            <v>RFIG</v>
          </cell>
        </row>
        <row r="343">
          <cell r="B343" t="str">
            <v>08400028R366</v>
          </cell>
          <cell r="D343" t="str">
            <v>Gobierno de los Estados Unidos</v>
          </cell>
          <cell r="F343" t="str">
            <v>Renta Fija</v>
          </cell>
          <cell r="Q343" t="str">
            <v>RFIG</v>
          </cell>
        </row>
        <row r="344">
          <cell r="B344" t="str">
            <v>084000283W81</v>
          </cell>
          <cell r="D344" t="str">
            <v>Gobierno de los Estados Unidos</v>
          </cell>
          <cell r="F344" t="str">
            <v>Renta Fija</v>
          </cell>
          <cell r="Q344" t="str">
            <v>RFIG</v>
          </cell>
        </row>
        <row r="345">
          <cell r="B345" t="str">
            <v>08400020H789</v>
          </cell>
          <cell r="D345" t="str">
            <v>Gobierno de los Estados Unidos</v>
          </cell>
          <cell r="F345" t="str">
            <v>Renta Fija</v>
          </cell>
          <cell r="Q345" t="str">
            <v>RFIG</v>
          </cell>
        </row>
        <row r="346">
          <cell r="B346" t="str">
            <v>08400020RS96</v>
          </cell>
          <cell r="D346" t="str">
            <v>Gobierno de los Estados Unidos</v>
          </cell>
          <cell r="F346" t="str">
            <v>Renta Fija</v>
          </cell>
          <cell r="Q346" t="str">
            <v>RFIG</v>
          </cell>
        </row>
        <row r="347">
          <cell r="B347" t="str">
            <v>08400020RU43</v>
          </cell>
          <cell r="D347" t="str">
            <v>Gobierno de los Estados Unidos</v>
          </cell>
          <cell r="F347" t="str">
            <v>Renta Fija</v>
          </cell>
          <cell r="Q347" t="str">
            <v>RFIG</v>
          </cell>
        </row>
        <row r="348">
          <cell r="B348" t="str">
            <v>084000284V99</v>
          </cell>
          <cell r="D348" t="str">
            <v>Gobierno de Estados Unidos</v>
          </cell>
          <cell r="F348" t="str">
            <v>Renta Fija</v>
          </cell>
          <cell r="Q348" t="str">
            <v>RFIG</v>
          </cell>
        </row>
        <row r="349">
          <cell r="B349" t="str">
            <v>5270882F1371</v>
          </cell>
          <cell r="D349" t="str">
            <v>JP Morgan - Liquidity Fund LVNAV</v>
          </cell>
          <cell r="F349" t="str">
            <v>Renta Fija</v>
          </cell>
          <cell r="Q349" t="str">
            <v>RFIG</v>
          </cell>
        </row>
        <row r="350">
          <cell r="B350" t="str">
            <v>5274692JHR67</v>
          </cell>
          <cell r="D350" t="str">
            <v>HSBC - Global Liquidity Funds</v>
          </cell>
          <cell r="F350" t="str">
            <v>Renta Fija</v>
          </cell>
          <cell r="Q350" t="str">
            <v>RFIG</v>
          </cell>
        </row>
        <row r="351">
          <cell r="B351" t="str">
            <v>5274692JHW11</v>
          </cell>
          <cell r="D351" t="str">
            <v>HSBC - Global Liquidity Funds</v>
          </cell>
          <cell r="F351" t="str">
            <v>Renta Fija</v>
          </cell>
          <cell r="Q351" t="str">
            <v>RFIG</v>
          </cell>
        </row>
        <row r="352">
          <cell r="B352" t="str">
            <v>5211082FRFLU</v>
          </cell>
          <cell r="D352" t="str">
            <v xml:space="preserve">Larrain Vial </v>
          </cell>
          <cell r="F352" t="str">
            <v>Renta Fija</v>
          </cell>
          <cell r="Q352" t="str">
            <v>RFIG</v>
          </cell>
        </row>
        <row r="353">
          <cell r="B353" t="str">
            <v>5274812F6472</v>
          </cell>
          <cell r="D353" t="str">
            <v>Northern Trust - EM Asian Corporate Debt Fund</v>
          </cell>
          <cell r="F353" t="str">
            <v>Renta Fija</v>
          </cell>
          <cell r="Q353" t="str">
            <v>RFIG</v>
          </cell>
        </row>
        <row r="354">
          <cell r="B354" t="str">
            <v>5273662CORP1</v>
          </cell>
          <cell r="D354" t="str">
            <v>Waystone Credicorp - Latam Corps HC</v>
          </cell>
          <cell r="F354" t="str">
            <v>Renta Fija</v>
          </cell>
          <cell r="Q354" t="str">
            <v>RFIG</v>
          </cell>
        </row>
        <row r="355">
          <cell r="B355" t="str">
            <v>52MDOM2PASEL</v>
          </cell>
          <cell r="D355" t="str">
            <v>MDO - Renta Fija Latam Corps</v>
          </cell>
          <cell r="F355" t="str">
            <v>Renta Fija</v>
          </cell>
          <cell r="Q355" t="str">
            <v>RFIG</v>
          </cell>
        </row>
        <row r="356">
          <cell r="B356" t="str">
            <v>52MAIN209955</v>
          </cell>
          <cell r="D356" t="str">
            <v>Lemanik - Corp EM Debt USD</v>
          </cell>
          <cell r="F356" t="str">
            <v>Renta Fija</v>
          </cell>
          <cell r="Q356" t="str">
            <v>RFIG</v>
          </cell>
        </row>
        <row r="357">
          <cell r="B357" t="str">
            <v>5274862F2445</v>
          </cell>
          <cell r="D357" t="str">
            <v>Edmond de Rothschild - Corp EM Debt USD</v>
          </cell>
          <cell r="F357" t="str">
            <v>Renta Fija</v>
          </cell>
          <cell r="Q357" t="str">
            <v>RFIG</v>
          </cell>
        </row>
        <row r="358">
          <cell r="B358" t="str">
            <v>5275262COMP2</v>
          </cell>
          <cell r="D358" t="str">
            <v>FIGLHYI CI - Compass Latam HY</v>
          </cell>
          <cell r="F358" t="str">
            <v>Renta Fija</v>
          </cell>
          <cell r="Q358" t="str">
            <v>RFIG</v>
          </cell>
        </row>
        <row r="359">
          <cell r="B359" t="str">
            <v>5270252AB197</v>
          </cell>
          <cell r="D359" t="str">
            <v>Aberdeen - EM Corporate Bond</v>
          </cell>
          <cell r="F359" t="str">
            <v>Renta Fija</v>
          </cell>
          <cell r="Q359" t="str">
            <v>RFIG</v>
          </cell>
        </row>
        <row r="360">
          <cell r="B360" t="str">
            <v>5270272F0606</v>
          </cell>
          <cell r="D360" t="str">
            <v>Goldman Sachs - Emerging Markets Corporate Debt</v>
          </cell>
          <cell r="F360" t="str">
            <v>Renta Fija</v>
          </cell>
          <cell r="Q360" t="str">
            <v>RFIG</v>
          </cell>
        </row>
        <row r="361">
          <cell r="B361" t="str">
            <v>5270292EMCOD</v>
          </cell>
          <cell r="D361" t="str">
            <v>Investec - Emerging Markets Corporate Debt</v>
          </cell>
          <cell r="F361" t="str">
            <v>Renta Fija</v>
          </cell>
          <cell r="Q361" t="str">
            <v>RFIG</v>
          </cell>
        </row>
        <row r="362">
          <cell r="B362" t="str">
            <v>5270292F4301</v>
          </cell>
          <cell r="D362" t="str">
            <v>Investec - Latin American Corporate Debt</v>
          </cell>
          <cell r="F362" t="str">
            <v>Renta Fija</v>
          </cell>
          <cell r="Q362" t="str">
            <v>RFIG</v>
          </cell>
        </row>
        <row r="363">
          <cell r="B363" t="str">
            <v>5274742F1585</v>
          </cell>
          <cell r="D363" t="str">
            <v>LarrainVial - Corp EM Debt USD</v>
          </cell>
          <cell r="F363" t="str">
            <v>Renta Fija</v>
          </cell>
          <cell r="Q363" t="str">
            <v>RFIG</v>
          </cell>
        </row>
        <row r="364">
          <cell r="B364" t="str">
            <v>5271112E6251</v>
          </cell>
          <cell r="D364" t="str">
            <v>BlackRock - iShares JP Morgan EM Corporate Bond</v>
          </cell>
          <cell r="F364" t="str">
            <v>Renta Fija</v>
          </cell>
          <cell r="Q364" t="str">
            <v>RFIG</v>
          </cell>
        </row>
        <row r="365">
          <cell r="B365" t="str">
            <v>5270732E6TD5</v>
          </cell>
          <cell r="D365" t="str">
            <v>BlackRock - EM Corp Bond UCITS</v>
          </cell>
          <cell r="F365" t="str">
            <v>Renta Fija</v>
          </cell>
          <cell r="Q365" t="str">
            <v>RFIG</v>
          </cell>
        </row>
        <row r="366">
          <cell r="B366" t="str">
            <v>5274822F3551</v>
          </cell>
          <cell r="D366" t="str">
            <v>Moneda S.A. Administradora General de Fondos - Deuda Latam</v>
          </cell>
          <cell r="F366" t="str">
            <v>Renta Fija</v>
          </cell>
          <cell r="Q366" t="str">
            <v>RFIG</v>
          </cell>
        </row>
        <row r="367">
          <cell r="B367" t="str">
            <v>527474209955</v>
          </cell>
          <cell r="D367" t="str">
            <v>Lemanik Asset Management - Corp EM Debt USD</v>
          </cell>
          <cell r="F367" t="str">
            <v>Renta Fija</v>
          </cell>
          <cell r="Q367" t="str">
            <v>RFIG</v>
          </cell>
        </row>
        <row r="368">
          <cell r="B368" t="str">
            <v>5277012F9LZQ</v>
          </cell>
          <cell r="D368" t="str">
            <v>Moneda - Latam High Yield</v>
          </cell>
          <cell r="F368" t="str">
            <v>Renta Fija</v>
          </cell>
          <cell r="Q368" t="str">
            <v>RFIG</v>
          </cell>
        </row>
        <row r="369">
          <cell r="B369" t="str">
            <v>52CRSU2EMCHC</v>
          </cell>
          <cell r="D369" t="str">
            <v>Credit Suisse - Emerging Markets  Corporate Bonds</v>
          </cell>
          <cell r="F369" t="str">
            <v>Renta Fija</v>
          </cell>
          <cell r="Q369" t="str">
            <v>RFIG</v>
          </cell>
        </row>
        <row r="370">
          <cell r="B370" t="str">
            <v>5277192F9LZQ</v>
          </cell>
          <cell r="D370" t="str">
            <v>Moneda - Latam High Yield</v>
          </cell>
          <cell r="F370" t="str">
            <v>Renta Fija</v>
          </cell>
          <cell r="Q370" t="str">
            <v>RFIG</v>
          </cell>
        </row>
        <row r="371">
          <cell r="B371" t="str">
            <v>52MSIM2EMERG</v>
          </cell>
          <cell r="D371" t="str">
            <v>Morgan Stanley - Emerging Markets Corporate Debt Fund</v>
          </cell>
          <cell r="F371" t="str">
            <v>Renta Fija</v>
          </cell>
          <cell r="Q371" t="str">
            <v>RFIG</v>
          </cell>
        </row>
        <row r="372">
          <cell r="B372" t="str">
            <v>5273662PASEL</v>
          </cell>
          <cell r="D372" t="str">
            <v>Waystone Security - Latam Corps HC</v>
          </cell>
          <cell r="F372" t="str">
            <v>Renta Fija</v>
          </cell>
          <cell r="Q372" t="str">
            <v>RFIG</v>
          </cell>
        </row>
        <row r="373">
          <cell r="B373" t="str">
            <v>5274122FXQQ0</v>
          </cell>
          <cell r="D373" t="str">
            <v>PIMCO - Asia High Yield Bond Fund</v>
          </cell>
          <cell r="F373" t="str">
            <v>Renta Fija</v>
          </cell>
          <cell r="Q373" t="str">
            <v>RFIG</v>
          </cell>
        </row>
        <row r="374">
          <cell r="B374" t="str">
            <v>52MDOM230822</v>
          </cell>
          <cell r="D374" t="str">
            <v>MDO - Latam Corp HY</v>
          </cell>
          <cell r="F374" t="str">
            <v>Renta Fija</v>
          </cell>
          <cell r="Q374" t="str">
            <v>RFIG</v>
          </cell>
        </row>
        <row r="375">
          <cell r="B375" t="str">
            <v>5270132MECIU</v>
          </cell>
          <cell r="D375" t="str">
            <v>JP Morgan - Emerging Markets Corporate Bond Fund</v>
          </cell>
          <cell r="F375" t="str">
            <v>Renta Fija</v>
          </cell>
          <cell r="Q375" t="str">
            <v>RFIG</v>
          </cell>
        </row>
        <row r="376">
          <cell r="B376" t="str">
            <v>5270582DEUDA</v>
          </cell>
          <cell r="D376" t="str">
            <v>Moneda - Deuda Latinoamericana</v>
          </cell>
          <cell r="F376" t="str">
            <v>Renta Fija</v>
          </cell>
          <cell r="Q376" t="str">
            <v>RFIG</v>
          </cell>
        </row>
        <row r="377">
          <cell r="B377" t="str">
            <v>52SANT2LATAM</v>
          </cell>
          <cell r="D377" t="str">
            <v>Santander - Latin America Corporate Bond</v>
          </cell>
          <cell r="F377" t="str">
            <v>Renta Fija</v>
          </cell>
          <cell r="Q377" t="str">
            <v>RFIG</v>
          </cell>
        </row>
        <row r="378">
          <cell r="B378" t="str">
            <v>1251272LAD57</v>
          </cell>
          <cell r="D378" t="str">
            <v>AES Gener SA</v>
          </cell>
          <cell r="F378" t="str">
            <v>Renta Fija</v>
          </cell>
          <cell r="Q378" t="str">
            <v>RFIC</v>
          </cell>
        </row>
        <row r="379">
          <cell r="B379" t="str">
            <v>1251272LAC74</v>
          </cell>
          <cell r="D379" t="str">
            <v>AES Gener SA</v>
          </cell>
          <cell r="F379" t="str">
            <v>Renta Fija</v>
          </cell>
          <cell r="Q379" t="str">
            <v>RFIC</v>
          </cell>
        </row>
        <row r="380">
          <cell r="B380" t="str">
            <v>1259102NBK46</v>
          </cell>
          <cell r="D380" t="str">
            <v>Petrobras International</v>
          </cell>
          <cell r="F380" t="str">
            <v>Renta Fija</v>
          </cell>
          <cell r="Q380" t="str">
            <v>RFIC</v>
          </cell>
        </row>
        <row r="381">
          <cell r="B381" t="str">
            <v>59509428AP43</v>
          </cell>
          <cell r="D381" t="str">
            <v>Ecopetrol</v>
          </cell>
          <cell r="F381" t="str">
            <v>Renta Fija</v>
          </cell>
          <cell r="Q381" t="str">
            <v>RFIC</v>
          </cell>
        </row>
        <row r="382">
          <cell r="B382" t="str">
            <v>1551192KAA99</v>
          </cell>
          <cell r="D382" t="str">
            <v>Grupo Financiero Banorte</v>
          </cell>
          <cell r="F382" t="str">
            <v>Renta Fija</v>
          </cell>
          <cell r="Q382" t="str">
            <v>RFIC</v>
          </cell>
        </row>
        <row r="383">
          <cell r="B383" t="str">
            <v>1228462UAF30</v>
          </cell>
          <cell r="D383" t="str">
            <v>Fibria Overseas Finance Ltd.</v>
          </cell>
          <cell r="F383" t="str">
            <v>Renta Fija</v>
          </cell>
          <cell r="Q383" t="str">
            <v>RFIC</v>
          </cell>
        </row>
        <row r="384">
          <cell r="B384" t="str">
            <v>1228462UAE64</v>
          </cell>
          <cell r="D384" t="str">
            <v>Fibria Overseas Finance Ltd.</v>
          </cell>
          <cell r="F384" t="str">
            <v>Renta Fija</v>
          </cell>
          <cell r="Q384" t="str">
            <v>RFIC</v>
          </cell>
        </row>
        <row r="385">
          <cell r="B385" t="str">
            <v>1250242TAH68</v>
          </cell>
          <cell r="D385" t="str">
            <v>VALEBZ 6 7/8 11/21/36</v>
          </cell>
          <cell r="F385" t="str">
            <v>Renta Fija</v>
          </cell>
          <cell r="Q385" t="str">
            <v>RFIC</v>
          </cell>
        </row>
        <row r="386">
          <cell r="B386" t="str">
            <v>1551192KAB72</v>
          </cell>
          <cell r="D386" t="str">
            <v>Grupo Financiero Banorte</v>
          </cell>
          <cell r="F386" t="str">
            <v>Renta Fija</v>
          </cell>
          <cell r="Q386" t="str">
            <v>RFIC</v>
          </cell>
        </row>
        <row r="387">
          <cell r="B387" t="str">
            <v>1551192MAD04</v>
          </cell>
          <cell r="D387" t="str">
            <v>Grupo Financiero Banorte</v>
          </cell>
          <cell r="F387" t="str">
            <v>Renta Fija</v>
          </cell>
          <cell r="Q387" t="str">
            <v>RFIC</v>
          </cell>
        </row>
        <row r="388">
          <cell r="B388" t="str">
            <v>1250302CAA82</v>
          </cell>
          <cell r="D388" t="str">
            <v>Brasil Foods</v>
          </cell>
          <cell r="F388" t="str">
            <v>Renta Fija</v>
          </cell>
          <cell r="Q388" t="str">
            <v>RFIC</v>
          </cell>
        </row>
        <row r="389">
          <cell r="B389" t="str">
            <v>1250302CAD22</v>
          </cell>
          <cell r="D389" t="str">
            <v>Brasil Foods</v>
          </cell>
          <cell r="F389" t="str">
            <v>Renta Fija</v>
          </cell>
          <cell r="Q389" t="str">
            <v>RFIC</v>
          </cell>
        </row>
        <row r="390">
          <cell r="B390" t="str">
            <v>1250302TAA72</v>
          </cell>
          <cell r="D390" t="str">
            <v>Brasil Foods</v>
          </cell>
          <cell r="F390" t="str">
            <v>Renta Fija</v>
          </cell>
          <cell r="Q390" t="str">
            <v>RFIC</v>
          </cell>
        </row>
        <row r="391">
          <cell r="B391" t="str">
            <v>1250842WAQ42</v>
          </cell>
          <cell r="D391" t="str">
            <v>Petrobras International Finance Company</v>
          </cell>
          <cell r="F391" t="str">
            <v>Renta Fija</v>
          </cell>
          <cell r="Q391" t="str">
            <v>RFIC</v>
          </cell>
        </row>
        <row r="392">
          <cell r="B392" t="str">
            <v>1551192MAB48</v>
          </cell>
          <cell r="D392" t="str">
            <v>Grupo Financiero Banorte</v>
          </cell>
          <cell r="F392" t="str">
            <v>Renta Fija</v>
          </cell>
          <cell r="Q392" t="str">
            <v>RFIC</v>
          </cell>
        </row>
        <row r="393">
          <cell r="B393" t="str">
            <v>12509428AB56</v>
          </cell>
          <cell r="D393" t="str">
            <v>Ecopetrol</v>
          </cell>
          <cell r="F393" t="str">
            <v>Renta Fija</v>
          </cell>
          <cell r="Q393" t="str">
            <v>RFIC</v>
          </cell>
        </row>
        <row r="394">
          <cell r="B394" t="str">
            <v>12509428AC30</v>
          </cell>
          <cell r="D394" t="str">
            <v>Ecopetrol</v>
          </cell>
          <cell r="F394" t="str">
            <v>Renta Fija</v>
          </cell>
          <cell r="Q394" t="str">
            <v>RFIC</v>
          </cell>
        </row>
        <row r="395">
          <cell r="B395" t="str">
            <v>1552782GAA15</v>
          </cell>
          <cell r="D395" t="str">
            <v>BBVA Bancomer</v>
          </cell>
          <cell r="F395" t="str">
            <v>Renta Fija</v>
          </cell>
          <cell r="Q395" t="str">
            <v>RFIC</v>
          </cell>
        </row>
        <row r="396">
          <cell r="B396" t="str">
            <v>15527829AM84</v>
          </cell>
          <cell r="D396" t="str">
            <v>BBVA Bancomer</v>
          </cell>
          <cell r="F396" t="str">
            <v>Renta Fija</v>
          </cell>
          <cell r="Q396" t="str">
            <v>RFIC</v>
          </cell>
        </row>
        <row r="397">
          <cell r="B397" t="str">
            <v>59509428AN94</v>
          </cell>
          <cell r="D397" t="str">
            <v>Ecopetrol</v>
          </cell>
          <cell r="F397" t="str">
            <v>Renta Fija</v>
          </cell>
          <cell r="Q397" t="str">
            <v>RFIC</v>
          </cell>
        </row>
        <row r="398">
          <cell r="B398" t="str">
            <v>15527829AN67</v>
          </cell>
          <cell r="D398" t="str">
            <v>BBVA Bancomer</v>
          </cell>
          <cell r="F398" t="str">
            <v>Renta Fija</v>
          </cell>
          <cell r="Q398" t="str">
            <v>RFIC</v>
          </cell>
        </row>
        <row r="399">
          <cell r="B399" t="str">
            <v>12509428AE95</v>
          </cell>
          <cell r="D399" t="str">
            <v>Ecopetrol</v>
          </cell>
          <cell r="F399" t="str">
            <v>Renta Fija</v>
          </cell>
          <cell r="Q399" t="str">
            <v>RFIC</v>
          </cell>
        </row>
        <row r="400">
          <cell r="B400" t="str">
            <v>12509428AK55</v>
          </cell>
          <cell r="D400" t="str">
            <v>Ecopetrol</v>
          </cell>
          <cell r="F400" t="str">
            <v>Renta Fija</v>
          </cell>
          <cell r="Q400" t="str">
            <v>RFIC</v>
          </cell>
        </row>
        <row r="401">
          <cell r="B401" t="str">
            <v>12509428AL39</v>
          </cell>
          <cell r="D401" t="str">
            <v>Ecopetrol</v>
          </cell>
          <cell r="F401" t="str">
            <v>Renta Fija</v>
          </cell>
          <cell r="Q401" t="str">
            <v>RFIC</v>
          </cell>
        </row>
        <row r="402">
          <cell r="B402" t="str">
            <v>59509428AW93</v>
          </cell>
          <cell r="D402" t="str">
            <v>Ecopetrol</v>
          </cell>
          <cell r="F402" t="str">
            <v>Renta Fija</v>
          </cell>
          <cell r="Q402" t="str">
            <v>RFIC</v>
          </cell>
        </row>
        <row r="403">
          <cell r="B403" t="str">
            <v>1250942PAA95</v>
          </cell>
          <cell r="D403" t="str">
            <v>Ecopetrol</v>
          </cell>
          <cell r="F403" t="str">
            <v>Renta Fija</v>
          </cell>
          <cell r="Q403" t="str">
            <v>RFIC</v>
          </cell>
        </row>
        <row r="404">
          <cell r="B404" t="str">
            <v>1250942USP43</v>
          </cell>
          <cell r="D404" t="str">
            <v>Ecopetrol</v>
          </cell>
          <cell r="F404" t="str">
            <v>Renta Fija</v>
          </cell>
          <cell r="Q404" t="str">
            <v>RFIC</v>
          </cell>
        </row>
        <row r="405">
          <cell r="B405" t="str">
            <v>1250942USQ26</v>
          </cell>
          <cell r="D405" t="str">
            <v>Ecopetrol</v>
          </cell>
          <cell r="F405" t="str">
            <v>Renta Fija</v>
          </cell>
          <cell r="Q405" t="str">
            <v>RFIC</v>
          </cell>
        </row>
        <row r="406">
          <cell r="B406" t="str">
            <v>12509921AA41</v>
          </cell>
          <cell r="D406" t="str">
            <v>Cosan S.A. Industria y Comercio</v>
          </cell>
          <cell r="F406" t="str">
            <v>Renta Fija</v>
          </cell>
          <cell r="Q406" t="str">
            <v>RFIC</v>
          </cell>
        </row>
        <row r="407">
          <cell r="B407" t="str">
            <v>12518120EAG5</v>
          </cell>
          <cell r="D407" t="str">
            <v>Constructora Norberto Odebretch S.A.</v>
          </cell>
          <cell r="F407" t="str">
            <v>Renta Fija</v>
          </cell>
          <cell r="Q407" t="str">
            <v>RFIC</v>
          </cell>
        </row>
        <row r="408">
          <cell r="B408" t="str">
            <v>12521725SUNA</v>
          </cell>
          <cell r="D408" t="str">
            <v>SCCO 6 3/8 07/27/15</v>
          </cell>
          <cell r="F408" t="str">
            <v>Renta Fija</v>
          </cell>
          <cell r="Q408" t="str">
            <v>RFIC</v>
          </cell>
        </row>
        <row r="409">
          <cell r="B409" t="str">
            <v>1552782BAB48</v>
          </cell>
          <cell r="D409" t="str">
            <v>BBVA Bancomer</v>
          </cell>
          <cell r="F409" t="str">
            <v>Renta Fija</v>
          </cell>
          <cell r="Q409" t="str">
            <v>RFIC</v>
          </cell>
        </row>
        <row r="410">
          <cell r="B410" t="str">
            <v>1552782BAA64</v>
          </cell>
          <cell r="D410" t="str">
            <v>BBVA Bancomer</v>
          </cell>
          <cell r="F410" t="str">
            <v>Renta Fija</v>
          </cell>
          <cell r="Q410" t="str">
            <v>RFIC</v>
          </cell>
        </row>
        <row r="411">
          <cell r="B411" t="str">
            <v>12525628AB42</v>
          </cell>
          <cell r="D411" t="str">
            <v>Pacific Rubiales Corp.</v>
          </cell>
          <cell r="F411" t="str">
            <v>Renta Fija</v>
          </cell>
          <cell r="Q411" t="str">
            <v>RFIC</v>
          </cell>
        </row>
        <row r="412">
          <cell r="B412" t="str">
            <v>12525628AC25</v>
          </cell>
          <cell r="D412" t="str">
            <v>Pacific Rubiales Corp.</v>
          </cell>
          <cell r="F412" t="str">
            <v>Renta Fija</v>
          </cell>
          <cell r="Q412" t="str">
            <v>RFIC</v>
          </cell>
        </row>
        <row r="413">
          <cell r="B413" t="str">
            <v>12525628AD08</v>
          </cell>
          <cell r="D413" t="str">
            <v>Pacific Rubiales Corp.</v>
          </cell>
          <cell r="F413" t="str">
            <v>Renta Fija</v>
          </cell>
          <cell r="Q413" t="str">
            <v>RFIC</v>
          </cell>
        </row>
        <row r="414">
          <cell r="B414" t="str">
            <v>1252802VAA82</v>
          </cell>
          <cell r="D414" t="str">
            <v>Inkia Energy Limited</v>
          </cell>
          <cell r="F414" t="str">
            <v>Renta Fija</v>
          </cell>
          <cell r="Q414" t="str">
            <v>RFIC</v>
          </cell>
        </row>
        <row r="415">
          <cell r="B415" t="str">
            <v>12529728AA10</v>
          </cell>
          <cell r="D415" t="str">
            <v>TAM Líneas Aéreas S.A.</v>
          </cell>
          <cell r="F415" t="str">
            <v>Renta Fija</v>
          </cell>
          <cell r="Q415" t="str">
            <v>RFIC</v>
          </cell>
        </row>
        <row r="416">
          <cell r="B416" t="str">
            <v>12535926AA73</v>
          </cell>
          <cell r="D416" t="str">
            <v>Grupo Embotellador Atic, S.L.</v>
          </cell>
          <cell r="F416" t="str">
            <v>Renta Fija</v>
          </cell>
          <cell r="Q416" t="str">
            <v>RFIC</v>
          </cell>
        </row>
        <row r="417">
          <cell r="B417" t="str">
            <v>12537028AA04</v>
          </cell>
          <cell r="D417" t="str">
            <v>Colombia Telecomunicaciones</v>
          </cell>
          <cell r="F417" t="str">
            <v>Renta Fija</v>
          </cell>
          <cell r="Q417" t="str">
            <v>RFIC</v>
          </cell>
        </row>
        <row r="418">
          <cell r="B418" t="str">
            <v>1253762AAF05</v>
          </cell>
          <cell r="D418" t="str">
            <v>Hypermarcas</v>
          </cell>
          <cell r="F418" t="str">
            <v>Renta Fija</v>
          </cell>
          <cell r="Q418" t="str">
            <v>RFIC</v>
          </cell>
        </row>
        <row r="419">
          <cell r="B419" t="str">
            <v>1254212AAA53</v>
          </cell>
          <cell r="D419" t="str">
            <v>Alsea S.A</v>
          </cell>
          <cell r="F419" t="str">
            <v>Renta Fija</v>
          </cell>
          <cell r="Q419" t="str">
            <v>RFIC</v>
          </cell>
        </row>
        <row r="420">
          <cell r="B420" t="str">
            <v>12582329AA30</v>
          </cell>
          <cell r="D420" t="str">
            <v>Elementia SAB de CV</v>
          </cell>
          <cell r="F420" t="str">
            <v>Renta Fija</v>
          </cell>
          <cell r="Q420" t="str">
            <v>RFIC</v>
          </cell>
        </row>
        <row r="421">
          <cell r="B421" t="str">
            <v>1258232LAA63</v>
          </cell>
          <cell r="D421" t="str">
            <v>Elementia SAB de CV</v>
          </cell>
          <cell r="F421" t="str">
            <v>Renta Fija</v>
          </cell>
          <cell r="Q421" t="str">
            <v>RFIC</v>
          </cell>
        </row>
        <row r="422">
          <cell r="B422" t="str">
            <v>1550162MAH51</v>
          </cell>
          <cell r="D422" t="str">
            <v>Itau</v>
          </cell>
          <cell r="F422" t="str">
            <v>Renta Fija</v>
          </cell>
          <cell r="Q422" t="str">
            <v>RFIC</v>
          </cell>
        </row>
        <row r="423">
          <cell r="B423" t="str">
            <v>1550162MAJ18</v>
          </cell>
          <cell r="D423" t="str">
            <v>Itau</v>
          </cell>
          <cell r="F423" t="str">
            <v>Renta Fija</v>
          </cell>
          <cell r="Q423" t="str">
            <v>RFIC</v>
          </cell>
        </row>
        <row r="424">
          <cell r="B424" t="str">
            <v>15502322DN01</v>
          </cell>
          <cell r="D424" t="str">
            <v>Banco do Brasil</v>
          </cell>
          <cell r="F424" t="str">
            <v>Renta Fija</v>
          </cell>
          <cell r="Q424" t="str">
            <v>RFIC</v>
          </cell>
        </row>
        <row r="425">
          <cell r="B425" t="str">
            <v>1550232WAA01</v>
          </cell>
          <cell r="D425" t="str">
            <v>Banco do Brasil</v>
          </cell>
          <cell r="F425" t="str">
            <v>Renta Fija</v>
          </cell>
          <cell r="Q425" t="str">
            <v>RFIC</v>
          </cell>
        </row>
        <row r="426">
          <cell r="B426" t="str">
            <v>1550232WAC66</v>
          </cell>
          <cell r="D426" t="str">
            <v>Banco do Brasil</v>
          </cell>
          <cell r="F426" t="str">
            <v>Renta Fija</v>
          </cell>
          <cell r="Q426" t="str">
            <v>RFIC</v>
          </cell>
        </row>
        <row r="427">
          <cell r="B427" t="str">
            <v>15511928AE91</v>
          </cell>
          <cell r="D427" t="str">
            <v>Grupo Financiero Banorte</v>
          </cell>
          <cell r="F427" t="str">
            <v>Renta Fija</v>
          </cell>
          <cell r="Q427" t="str">
            <v>RFIC</v>
          </cell>
        </row>
        <row r="428">
          <cell r="B428" t="str">
            <v>1551112LAL62</v>
          </cell>
          <cell r="D428" t="str">
            <v>Banco de Colombia</v>
          </cell>
          <cell r="F428" t="str">
            <v>Renta Fija</v>
          </cell>
          <cell r="Q428" t="str">
            <v>RFIC</v>
          </cell>
        </row>
        <row r="429">
          <cell r="B429" t="str">
            <v>1551112LAN29</v>
          </cell>
          <cell r="D429" t="str">
            <v>Banco de Colombia</v>
          </cell>
          <cell r="F429" t="str">
            <v>Renta Fija</v>
          </cell>
          <cell r="Q429" t="str">
            <v>RFIC</v>
          </cell>
        </row>
        <row r="430">
          <cell r="B430" t="str">
            <v>1551192MAA64</v>
          </cell>
          <cell r="D430" t="str">
            <v>Grupo Financiero Banorte</v>
          </cell>
          <cell r="F430" t="str">
            <v>Renta Fija</v>
          </cell>
          <cell r="Q430" t="str">
            <v>RFIC</v>
          </cell>
        </row>
        <row r="431">
          <cell r="B431" t="str">
            <v>15511928AD19</v>
          </cell>
          <cell r="D431" t="str">
            <v>Grupo Financiero Banorte</v>
          </cell>
          <cell r="F431" t="str">
            <v>Renta Fija</v>
          </cell>
          <cell r="Q431" t="str">
            <v>RFIC</v>
          </cell>
        </row>
        <row r="432">
          <cell r="B432" t="str">
            <v>1551112LAK89</v>
          </cell>
          <cell r="D432" t="str">
            <v>Banco de Colombia</v>
          </cell>
          <cell r="F432" t="str">
            <v>Renta Fija</v>
          </cell>
          <cell r="Q432" t="str">
            <v>RFIC</v>
          </cell>
        </row>
        <row r="433">
          <cell r="B433" t="str">
            <v>12502526AH53</v>
          </cell>
          <cell r="D433" t="str">
            <v>Braskem</v>
          </cell>
          <cell r="F433" t="str">
            <v>Renta Fija</v>
          </cell>
          <cell r="Q433" t="str">
            <v>RFIC</v>
          </cell>
        </row>
        <row r="434">
          <cell r="B434" t="str">
            <v>1551112US059</v>
          </cell>
          <cell r="D434" t="str">
            <v>Banco de Colombia</v>
          </cell>
          <cell r="F434" t="str">
            <v>Renta Fija</v>
          </cell>
          <cell r="Q434" t="str">
            <v>RFIC</v>
          </cell>
        </row>
        <row r="435">
          <cell r="B435" t="str">
            <v>15511128LAA0</v>
          </cell>
          <cell r="D435" t="str">
            <v>Banco de Colombia</v>
          </cell>
          <cell r="F435" t="str">
            <v>Renta Fija</v>
          </cell>
          <cell r="Q435" t="str">
            <v>RFIC</v>
          </cell>
        </row>
        <row r="436">
          <cell r="B436" t="str">
            <v>15511128LAH50</v>
          </cell>
          <cell r="D436" t="str">
            <v>Banco de Colombia</v>
          </cell>
          <cell r="F436" t="str">
            <v>Renta Fija</v>
          </cell>
          <cell r="Q436" t="str">
            <v>RFIC</v>
          </cell>
        </row>
        <row r="437">
          <cell r="B437" t="str">
            <v>59509428AJ82</v>
          </cell>
          <cell r="D437" t="str">
            <v>Ecopetrol</v>
          </cell>
          <cell r="F437" t="str">
            <v>Renta Fija</v>
          </cell>
          <cell r="Q437" t="str">
            <v>RFIC</v>
          </cell>
        </row>
        <row r="438">
          <cell r="B438" t="str">
            <v>59509428AQ26</v>
          </cell>
          <cell r="D438" t="str">
            <v>Ecopetrol</v>
          </cell>
          <cell r="F438" t="str">
            <v>Renta Fija</v>
          </cell>
          <cell r="Q438" t="str">
            <v>RFIC</v>
          </cell>
        </row>
        <row r="439">
          <cell r="B439" t="str">
            <v>15511128LAG77</v>
          </cell>
          <cell r="D439" t="str">
            <v>Banco de Colombia</v>
          </cell>
          <cell r="F439" t="str">
            <v>Renta Fija</v>
          </cell>
          <cell r="Q439" t="str">
            <v>RFIC</v>
          </cell>
        </row>
        <row r="440">
          <cell r="B440" t="str">
            <v>15527829AJ55</v>
          </cell>
          <cell r="D440" t="str">
            <v>BBVA Bancomer</v>
          </cell>
          <cell r="F440" t="str">
            <v>Renta Fija</v>
          </cell>
          <cell r="Q440" t="str">
            <v>RFIC</v>
          </cell>
        </row>
        <row r="441">
          <cell r="B441" t="str">
            <v>59509428AE95</v>
          </cell>
          <cell r="D441" t="str">
            <v>Ecopetrol</v>
          </cell>
          <cell r="F441" t="str">
            <v>Renta Fija</v>
          </cell>
          <cell r="Q441" t="str">
            <v>RFIC</v>
          </cell>
        </row>
        <row r="442">
          <cell r="B442" t="str">
            <v>59509428AS81</v>
          </cell>
          <cell r="D442" t="str">
            <v>Ecopetrol</v>
          </cell>
          <cell r="F442" t="str">
            <v>Renta Fija</v>
          </cell>
          <cell r="Q442" t="str">
            <v>RFIC</v>
          </cell>
        </row>
        <row r="443">
          <cell r="B443" t="str">
            <v>59509428AV11</v>
          </cell>
          <cell r="D443" t="str">
            <v>Ecopetrol</v>
          </cell>
          <cell r="F443" t="str">
            <v>Renta Fija</v>
          </cell>
          <cell r="Q443" t="str">
            <v>RFIC</v>
          </cell>
        </row>
        <row r="444">
          <cell r="B444" t="str">
            <v>15527829AA47</v>
          </cell>
          <cell r="D444" t="str">
            <v>BBVA Bancomer</v>
          </cell>
          <cell r="F444" t="str">
            <v>Renta Fija</v>
          </cell>
          <cell r="Q444" t="str">
            <v>RFIC</v>
          </cell>
        </row>
        <row r="445">
          <cell r="B445" t="str">
            <v>15527829AH99</v>
          </cell>
          <cell r="D445" t="str">
            <v>BBVA Bancomer</v>
          </cell>
          <cell r="F445" t="str">
            <v>Renta Fija</v>
          </cell>
          <cell r="Q445" t="str">
            <v>RFIC</v>
          </cell>
        </row>
        <row r="446">
          <cell r="B446" t="str">
            <v>12509428AT64</v>
          </cell>
          <cell r="D446" t="str">
            <v>Ecopetrol</v>
          </cell>
          <cell r="F446" t="str">
            <v>Renta Fija</v>
          </cell>
          <cell r="Q446" t="str">
            <v>RFIC</v>
          </cell>
        </row>
        <row r="447">
          <cell r="B447" t="str">
            <v>15528725AC15</v>
          </cell>
          <cell r="D447" t="str">
            <v>Grupo Aval Acciones y Valores</v>
          </cell>
          <cell r="F447" t="str">
            <v>Renta Fija</v>
          </cell>
          <cell r="Q447" t="str">
            <v>RFIC</v>
          </cell>
        </row>
        <row r="448">
          <cell r="B448" t="str">
            <v>15528725AA58</v>
          </cell>
          <cell r="D448" t="str">
            <v>Grupo Aval Acciones y Valores</v>
          </cell>
          <cell r="F448" t="str">
            <v>Renta Fija</v>
          </cell>
          <cell r="Q448" t="str">
            <v>RFIC</v>
          </cell>
        </row>
        <row r="449">
          <cell r="B449" t="str">
            <v>15528725AB32</v>
          </cell>
          <cell r="D449" t="str">
            <v>Grupo Aval Acciones y Valores</v>
          </cell>
          <cell r="F449" t="str">
            <v>Renta Fija</v>
          </cell>
          <cell r="Q449" t="str">
            <v>RFIC</v>
          </cell>
        </row>
        <row r="450">
          <cell r="B450" t="str">
            <v>15529926AB25</v>
          </cell>
          <cell r="D450" t="str">
            <v>GRUPOS 5 1/2 04/29/2026</v>
          </cell>
          <cell r="F450" t="str">
            <v>Renta Fija</v>
          </cell>
          <cell r="Q450" t="str">
            <v>RFIC</v>
          </cell>
        </row>
        <row r="451">
          <cell r="B451" t="str">
            <v>15532427PD99</v>
          </cell>
          <cell r="D451" t="str">
            <v>Banco Davivienda S.A.</v>
          </cell>
          <cell r="F451" t="str">
            <v>Renta Fija</v>
          </cell>
          <cell r="Q451" t="str">
            <v>RFIC</v>
          </cell>
        </row>
        <row r="452">
          <cell r="B452" t="str">
            <v>1553242ZAX44</v>
          </cell>
          <cell r="D452" t="str">
            <v>Banco Davivienda S.A.</v>
          </cell>
          <cell r="F452" t="str">
            <v>Renta Fija</v>
          </cell>
          <cell r="Q452" t="str">
            <v>RFIC</v>
          </cell>
        </row>
        <row r="453">
          <cell r="B453" t="str">
            <v>15532622AB63</v>
          </cell>
          <cell r="D453" t="str">
            <v>Banco de Bogotá</v>
          </cell>
          <cell r="F453" t="str">
            <v>Renta Fija</v>
          </cell>
          <cell r="Q453" t="str">
            <v>RFIC</v>
          </cell>
        </row>
        <row r="454">
          <cell r="B454" t="str">
            <v>15532622AC47</v>
          </cell>
          <cell r="D454" t="str">
            <v>Banco de Bogotá</v>
          </cell>
          <cell r="F454" t="str">
            <v>Renta Fija</v>
          </cell>
          <cell r="Q454" t="str">
            <v>RFIC</v>
          </cell>
        </row>
        <row r="455">
          <cell r="B455" t="str">
            <v>15537120AD31</v>
          </cell>
          <cell r="D455" t="str">
            <v>Banco BTG Pactual S.A.</v>
          </cell>
          <cell r="F455" t="str">
            <v>Renta Fija</v>
          </cell>
          <cell r="Q455" t="str">
            <v>RFIC</v>
          </cell>
        </row>
        <row r="456">
          <cell r="B456" t="str">
            <v>1253042VAB95</v>
          </cell>
          <cell r="D456" t="str">
            <v>Grupo Energia Bogota</v>
          </cell>
          <cell r="F456" t="str">
            <v>Renta Fija</v>
          </cell>
          <cell r="Q456" t="str">
            <v>RFIC</v>
          </cell>
        </row>
        <row r="457">
          <cell r="B457" t="str">
            <v>5953042VAC78</v>
          </cell>
          <cell r="D457" t="str">
            <v>Grupo Energia Bogota</v>
          </cell>
          <cell r="F457" t="str">
            <v>Renta Fija</v>
          </cell>
          <cell r="Q457" t="str">
            <v>RFIC</v>
          </cell>
        </row>
        <row r="458">
          <cell r="B458" t="str">
            <v>15539325AD54</v>
          </cell>
          <cell r="D458" t="str">
            <v>Corp Group Banking S.A.</v>
          </cell>
          <cell r="F458" t="str">
            <v>Renta Fija</v>
          </cell>
          <cell r="Q458" t="str">
            <v>RFIC</v>
          </cell>
        </row>
        <row r="459">
          <cell r="B459" t="str">
            <v>1558212TAN92</v>
          </cell>
          <cell r="D459" t="str">
            <v>Banco Santander México</v>
          </cell>
          <cell r="F459" t="str">
            <v>Renta Fija</v>
          </cell>
          <cell r="Q459" t="str">
            <v>RFIC</v>
          </cell>
        </row>
        <row r="460">
          <cell r="B460" t="str">
            <v>1703042VAA82</v>
          </cell>
          <cell r="D460" t="str">
            <v>Inkia Energy Limited</v>
          </cell>
          <cell r="F460" t="str">
            <v>Renta Fija</v>
          </cell>
          <cell r="Q460" t="str">
            <v>RFIC</v>
          </cell>
        </row>
        <row r="461">
          <cell r="B461" t="str">
            <v>1703042VAB65</v>
          </cell>
          <cell r="D461" t="str">
            <v>Inkia Energy Limited</v>
          </cell>
          <cell r="F461" t="str">
            <v>Renta Fija</v>
          </cell>
          <cell r="Q461" t="str">
            <v>RFIC</v>
          </cell>
        </row>
        <row r="462">
          <cell r="B462" t="str">
            <v>5951322RBA43</v>
          </cell>
          <cell r="D462" t="str">
            <v>Empresas Públicas Medellin</v>
          </cell>
          <cell r="F462" t="str">
            <v>Renta Fija</v>
          </cell>
          <cell r="Q462" t="str">
            <v>RFIC</v>
          </cell>
        </row>
        <row r="463">
          <cell r="B463" t="str">
            <v>5755442JAA19</v>
          </cell>
          <cell r="D463" t="str">
            <v>Lan Airlines</v>
          </cell>
          <cell r="F463" t="str">
            <v>Renta Fija</v>
          </cell>
          <cell r="Q463" t="str">
            <v>RFIC</v>
          </cell>
        </row>
        <row r="464">
          <cell r="B464" t="str">
            <v>5951322RBC09</v>
          </cell>
          <cell r="D464" t="str">
            <v>Empresas Públicas Medellin</v>
          </cell>
          <cell r="F464" t="str">
            <v>Renta Fija</v>
          </cell>
          <cell r="Q464" t="str">
            <v>RFIC</v>
          </cell>
        </row>
        <row r="465">
          <cell r="B465" t="str">
            <v>1252802VAC49</v>
          </cell>
          <cell r="D465" t="str">
            <v>Inkia Energy Limited</v>
          </cell>
          <cell r="F465" t="str">
            <v>Renta Fija</v>
          </cell>
          <cell r="Q465" t="str">
            <v>RFIC</v>
          </cell>
        </row>
        <row r="466">
          <cell r="B466" t="str">
            <v>5951322EPM29</v>
          </cell>
          <cell r="D466" t="str">
            <v>Empresas Públicas Medellin</v>
          </cell>
          <cell r="F466" t="str">
            <v>Renta Fija</v>
          </cell>
          <cell r="Q466" t="str">
            <v>RFIC</v>
          </cell>
        </row>
        <row r="467">
          <cell r="B467" t="str">
            <v>15532622AK62</v>
          </cell>
          <cell r="D467" t="str">
            <v>Banco de Bogotá</v>
          </cell>
          <cell r="F467" t="str">
            <v>Renta Fija</v>
          </cell>
          <cell r="Q467" t="str">
            <v>RFIC</v>
          </cell>
        </row>
        <row r="468">
          <cell r="B468" t="str">
            <v>1553782SAG23</v>
          </cell>
          <cell r="D468" t="str">
            <v>Banco Santander México</v>
          </cell>
          <cell r="F468" t="str">
            <v>Renta Fija</v>
          </cell>
          <cell r="Q468" t="str">
            <v>RFIC</v>
          </cell>
        </row>
        <row r="469">
          <cell r="B469" t="str">
            <v>1553782SAD91</v>
          </cell>
          <cell r="D469" t="str">
            <v>Banco Santander México</v>
          </cell>
          <cell r="F469" t="str">
            <v>Renta Fija</v>
          </cell>
          <cell r="Q469" t="str">
            <v>RFIC</v>
          </cell>
        </row>
        <row r="470">
          <cell r="B470" t="str">
            <v>1250302CAE05</v>
          </cell>
          <cell r="D470" t="str">
            <v>Brasil Foods</v>
          </cell>
          <cell r="F470" t="str">
            <v>Renta Fija</v>
          </cell>
          <cell r="Q470" t="str">
            <v>RFIC</v>
          </cell>
        </row>
        <row r="471">
          <cell r="B471" t="str">
            <v>15532622AM29</v>
          </cell>
          <cell r="D471" t="str">
            <v>Banco de Bogotá</v>
          </cell>
          <cell r="F471" t="str">
            <v>Renta Fija</v>
          </cell>
          <cell r="Q471" t="str">
            <v>RFIC</v>
          </cell>
        </row>
        <row r="472">
          <cell r="B472" t="str">
            <v>2B59412EAA48</v>
          </cell>
          <cell r="D472" t="str">
            <v>ATP Tower Holdings</v>
          </cell>
          <cell r="F472" t="str">
            <v>Renta Fija</v>
          </cell>
          <cell r="Q472" t="str">
            <v>RFIC</v>
          </cell>
        </row>
        <row r="473">
          <cell r="B473" t="str">
            <v>1250742LAA81</v>
          </cell>
          <cell r="D473" t="str">
            <v>SACI Falabella</v>
          </cell>
          <cell r="F473" t="str">
            <v>Renta Fija</v>
          </cell>
          <cell r="Q473" t="str">
            <v>RFIC</v>
          </cell>
        </row>
        <row r="474">
          <cell r="B474" t="str">
            <v>12535622BA92</v>
          </cell>
          <cell r="D474" t="str">
            <v>Inversiones CMPC</v>
          </cell>
          <cell r="F474" t="str">
            <v>Renta Fija</v>
          </cell>
          <cell r="Q474" t="str">
            <v>RFIC</v>
          </cell>
        </row>
        <row r="475">
          <cell r="B475" t="str">
            <v>1250922BAB39</v>
          </cell>
          <cell r="D475" t="str">
            <v>Antofagasta Plc</v>
          </cell>
          <cell r="F475" t="str">
            <v>Renta Fija</v>
          </cell>
          <cell r="Q475" t="str">
            <v>RFIC</v>
          </cell>
        </row>
        <row r="476">
          <cell r="B476" t="str">
            <v>1250242TAM53</v>
          </cell>
          <cell r="D476" t="str">
            <v>SCCO 6 3/8 07/27/15</v>
          </cell>
          <cell r="F476" t="str">
            <v>Renta Fija</v>
          </cell>
          <cell r="Q476" t="str">
            <v>RFIC</v>
          </cell>
        </row>
        <row r="477">
          <cell r="B477" t="str">
            <v>1253042VAA13</v>
          </cell>
          <cell r="D477" t="str">
            <v>GRUPO ENERGIA BOGOTA</v>
          </cell>
          <cell r="F477" t="str">
            <v>Renta Fija</v>
          </cell>
          <cell r="Q477" t="str">
            <v>RFIC</v>
          </cell>
        </row>
        <row r="478">
          <cell r="B478" t="str">
            <v>1250342JAE03</v>
          </cell>
          <cell r="D478" t="str">
            <v>Cencosud</v>
          </cell>
          <cell r="F478" t="str">
            <v>Renta Fija</v>
          </cell>
          <cell r="Q478" t="str">
            <v>RFIC</v>
          </cell>
        </row>
        <row r="479">
          <cell r="B479" t="str">
            <v>1250342JAH34</v>
          </cell>
          <cell r="D479" t="str">
            <v>Cencosud</v>
          </cell>
          <cell r="F479" t="str">
            <v>Renta Fija</v>
          </cell>
          <cell r="Q479" t="str">
            <v>RFIC</v>
          </cell>
        </row>
        <row r="480">
          <cell r="B480" t="str">
            <v>1250342JAK62</v>
          </cell>
          <cell r="D480" t="str">
            <v>Cencosud</v>
          </cell>
          <cell r="F480" t="str">
            <v>Renta Fija</v>
          </cell>
          <cell r="Q480" t="str">
            <v>RFIC</v>
          </cell>
        </row>
        <row r="481">
          <cell r="B481" t="str">
            <v>1250342JAQ33</v>
          </cell>
          <cell r="D481" t="str">
            <v>Cencosud</v>
          </cell>
          <cell r="F481" t="str">
            <v>Renta Fija</v>
          </cell>
          <cell r="Q481" t="str">
            <v>RFIC</v>
          </cell>
        </row>
        <row r="482">
          <cell r="B482" t="str">
            <v>12503724WAP0</v>
          </cell>
          <cell r="D482" t="str">
            <v xml:space="preserve">America Movil </v>
          </cell>
          <cell r="F482" t="str">
            <v>Renta Fija</v>
          </cell>
          <cell r="Q482" t="str">
            <v>RFIC</v>
          </cell>
        </row>
        <row r="483">
          <cell r="B483" t="str">
            <v>59529429CR77</v>
          </cell>
          <cell r="D483" t="str">
            <v>Comisión Federal de Electricidad</v>
          </cell>
          <cell r="F483" t="str">
            <v>Renta Fija</v>
          </cell>
          <cell r="Q483" t="str">
            <v>RFIC</v>
          </cell>
        </row>
        <row r="484">
          <cell r="B484" t="str">
            <v>59529429BR86</v>
          </cell>
          <cell r="D484" t="str">
            <v>Comisión Federal de Electricidad</v>
          </cell>
          <cell r="F484" t="str">
            <v>Renta Fija</v>
          </cell>
          <cell r="Q484" t="str">
            <v>RFIC</v>
          </cell>
        </row>
        <row r="485">
          <cell r="B485" t="str">
            <v>12507420AA81</v>
          </cell>
          <cell r="D485" t="str">
            <v>SACI Falabella</v>
          </cell>
          <cell r="F485" t="str">
            <v>Renta Fija</v>
          </cell>
          <cell r="Q485" t="str">
            <v>RFIC</v>
          </cell>
        </row>
        <row r="486">
          <cell r="B486" t="str">
            <v>12507420AG51</v>
          </cell>
          <cell r="D486" t="str">
            <v>SACI Falabella</v>
          </cell>
          <cell r="F486" t="str">
            <v>Renta Fija</v>
          </cell>
          <cell r="Q486" t="str">
            <v>RFIC</v>
          </cell>
        </row>
        <row r="487">
          <cell r="B487" t="str">
            <v>12507420AR17</v>
          </cell>
          <cell r="D487" t="str">
            <v>SACI Falabella</v>
          </cell>
          <cell r="F487" t="str">
            <v>Renta Fija</v>
          </cell>
          <cell r="Q487" t="str">
            <v>RFIC</v>
          </cell>
        </row>
        <row r="488">
          <cell r="B488" t="str">
            <v>1250822JAE58</v>
          </cell>
          <cell r="D488" t="str">
            <v>GGBRBZ 7 1/4 10/20/17</v>
          </cell>
          <cell r="F488" t="str">
            <v>Renta Fija</v>
          </cell>
          <cell r="Q488" t="str">
            <v>RFIC</v>
          </cell>
        </row>
        <row r="489">
          <cell r="B489" t="str">
            <v>1251202HAL70</v>
          </cell>
          <cell r="D489" t="str">
            <v>Telemar</v>
          </cell>
          <cell r="F489" t="str">
            <v>Renta Fija</v>
          </cell>
          <cell r="Q489" t="str">
            <v>RFIC</v>
          </cell>
        </row>
        <row r="490">
          <cell r="B490" t="str">
            <v>12512927AS04</v>
          </cell>
          <cell r="D490" t="str">
            <v>Banco Santander México</v>
          </cell>
          <cell r="F490" t="str">
            <v>Renta Fija</v>
          </cell>
          <cell r="Q490" t="str">
            <v>RFIC</v>
          </cell>
        </row>
        <row r="491">
          <cell r="B491" t="str">
            <v>1251812EAK67</v>
          </cell>
          <cell r="D491" t="str">
            <v>Constructora Norberto Odebretch S.A.</v>
          </cell>
          <cell r="F491" t="str">
            <v>Renta Fija</v>
          </cell>
          <cell r="Q491" t="str">
            <v>RFIC</v>
          </cell>
        </row>
        <row r="492">
          <cell r="B492" t="str">
            <v>1251812EAL41</v>
          </cell>
          <cell r="D492" t="str">
            <v>Constructora Norberto Odebretch S.A.</v>
          </cell>
          <cell r="F492" t="str">
            <v>Renta Fija</v>
          </cell>
          <cell r="Q492" t="str">
            <v>RFIC</v>
          </cell>
        </row>
        <row r="493">
          <cell r="B493" t="str">
            <v>1251812EAP54</v>
          </cell>
          <cell r="D493" t="str">
            <v>Odebretch</v>
          </cell>
          <cell r="F493" t="str">
            <v>Renta Fija</v>
          </cell>
          <cell r="Q493" t="str">
            <v>RFIC</v>
          </cell>
        </row>
        <row r="494">
          <cell r="B494" t="str">
            <v>12521725SUNB</v>
          </cell>
          <cell r="D494" t="str">
            <v>Southern Copper Corporation</v>
          </cell>
          <cell r="F494" t="str">
            <v>Renta Fija</v>
          </cell>
          <cell r="Q494" t="str">
            <v>RFIC</v>
          </cell>
        </row>
        <row r="495">
          <cell r="B495" t="str">
            <v>1252172VAD73</v>
          </cell>
          <cell r="D495" t="str">
            <v>SCCO 6 3/8 07/27/15</v>
          </cell>
          <cell r="F495" t="str">
            <v>Renta Fija</v>
          </cell>
          <cell r="Q495" t="str">
            <v>RFIC</v>
          </cell>
        </row>
        <row r="496">
          <cell r="B496" t="str">
            <v>12535622AL66</v>
          </cell>
          <cell r="D496" t="str">
            <v>Inversiones CMPC</v>
          </cell>
          <cell r="F496" t="str">
            <v>Renta Fija</v>
          </cell>
          <cell r="Q496" t="str">
            <v>RFIC</v>
          </cell>
        </row>
        <row r="497">
          <cell r="B497" t="str">
            <v>1252172VAF22</v>
          </cell>
          <cell r="D497" t="str">
            <v>Southern Copper Corporation</v>
          </cell>
          <cell r="F497" t="str">
            <v>Renta Fija</v>
          </cell>
          <cell r="Q497" t="str">
            <v>RFIC</v>
          </cell>
        </row>
        <row r="498">
          <cell r="B498" t="str">
            <v>12586329AC34</v>
          </cell>
          <cell r="D498" t="str">
            <v>Industrias Peñoles S.A.B. de C.V.</v>
          </cell>
          <cell r="F498" t="str">
            <v>Renta Fija</v>
          </cell>
          <cell r="Q498" t="str">
            <v>RFIC</v>
          </cell>
        </row>
        <row r="499">
          <cell r="B499" t="str">
            <v>12586329AB50</v>
          </cell>
          <cell r="D499" t="str">
            <v>Industrias Peñoles S.A.B. de C.V.</v>
          </cell>
          <cell r="F499" t="str">
            <v>Renta Fija</v>
          </cell>
          <cell r="Q499" t="str">
            <v>RFIC</v>
          </cell>
        </row>
        <row r="500">
          <cell r="B500" t="str">
            <v>1252172VAG05</v>
          </cell>
          <cell r="D500" t="str">
            <v>SCCO 6 3/8 07/27/15</v>
          </cell>
          <cell r="F500" t="str">
            <v>Renta Fija</v>
          </cell>
          <cell r="Q500" t="str">
            <v>RFIC</v>
          </cell>
        </row>
        <row r="501">
          <cell r="B501" t="str">
            <v>1252172VAJ44</v>
          </cell>
          <cell r="D501" t="str">
            <v>Southern Copper Corporation</v>
          </cell>
          <cell r="F501" t="str">
            <v>Renta Fija</v>
          </cell>
          <cell r="Q501" t="str">
            <v>RFIC</v>
          </cell>
        </row>
        <row r="502">
          <cell r="B502" t="str">
            <v>1252172VAE56</v>
          </cell>
          <cell r="D502" t="str">
            <v>Southern Copper Corporation</v>
          </cell>
          <cell r="F502" t="str">
            <v>Renta Fija</v>
          </cell>
          <cell r="Q502" t="str">
            <v>RFIC</v>
          </cell>
        </row>
        <row r="503">
          <cell r="B503" t="str">
            <v>12586329AA77</v>
          </cell>
          <cell r="D503" t="str">
            <v>Industrias Peñoles S.A.B. de C.V.</v>
          </cell>
          <cell r="F503" t="str">
            <v>Renta Fija</v>
          </cell>
          <cell r="Q503" t="str">
            <v>RFIC</v>
          </cell>
        </row>
        <row r="504">
          <cell r="B504" t="str">
            <v>12539028AA02</v>
          </cell>
          <cell r="D504" t="str">
            <v>México Generadora de Energía, S. de R.L.</v>
          </cell>
          <cell r="F504" t="str">
            <v>Renta Fija</v>
          </cell>
          <cell r="Q504" t="str">
            <v>RFIC</v>
          </cell>
        </row>
        <row r="505">
          <cell r="B505" t="str">
            <v>1254402NBF61</v>
          </cell>
          <cell r="D505" t="str">
            <v>Empresa Publica de Liverpool</v>
          </cell>
          <cell r="F505" t="str">
            <v>Renta Fija</v>
          </cell>
          <cell r="Q505" t="str">
            <v>RFIC</v>
          </cell>
        </row>
        <row r="506">
          <cell r="B506" t="str">
            <v>1254402NBL30</v>
          </cell>
          <cell r="D506" t="str">
            <v>Empresa Publica de Liverpool</v>
          </cell>
          <cell r="F506" t="str">
            <v>Renta Fija</v>
          </cell>
          <cell r="Q506" t="str">
            <v>RFIC</v>
          </cell>
        </row>
        <row r="507">
          <cell r="B507" t="str">
            <v>1255202KAA37</v>
          </cell>
          <cell r="D507" t="str">
            <v>Odebretch</v>
          </cell>
          <cell r="F507" t="str">
            <v>Renta Fija</v>
          </cell>
          <cell r="Q507" t="str">
            <v>RFIC</v>
          </cell>
        </row>
        <row r="508">
          <cell r="B508" t="str">
            <v>15527829AB20</v>
          </cell>
          <cell r="D508" t="str">
            <v>BBVA Bancomer</v>
          </cell>
          <cell r="F508" t="str">
            <v>Renta Fija</v>
          </cell>
          <cell r="Q508" t="str">
            <v>RFIC</v>
          </cell>
        </row>
        <row r="509">
          <cell r="B509" t="str">
            <v>15527829AK29</v>
          </cell>
          <cell r="D509" t="str">
            <v>SCCO 6 3/8 07/27/15</v>
          </cell>
          <cell r="F509" t="str">
            <v>Renta Fija</v>
          </cell>
          <cell r="Q509" t="str">
            <v>RFIC</v>
          </cell>
        </row>
        <row r="510">
          <cell r="B510" t="str">
            <v>1553242WAC49</v>
          </cell>
          <cell r="D510" t="str">
            <v>Banco Davivienda S.A.</v>
          </cell>
          <cell r="F510" t="str">
            <v>Renta Fija</v>
          </cell>
          <cell r="Q510" t="str">
            <v>RFIC</v>
          </cell>
        </row>
        <row r="511">
          <cell r="B511" t="str">
            <v>1553712BAB53</v>
          </cell>
          <cell r="D511" t="str">
            <v>Banco BTG Pactual S.A.</v>
          </cell>
          <cell r="F511" t="str">
            <v>Renta Fija</v>
          </cell>
          <cell r="Q511" t="str">
            <v>RFIC</v>
          </cell>
        </row>
        <row r="512">
          <cell r="B512" t="str">
            <v>1553782US150</v>
          </cell>
          <cell r="D512" t="str">
            <v>Banco Santander México</v>
          </cell>
          <cell r="F512" t="str">
            <v>Renta Fija</v>
          </cell>
          <cell r="Q512" t="str">
            <v>RFIC</v>
          </cell>
        </row>
        <row r="513">
          <cell r="B513" t="str">
            <v>1553782SAL18</v>
          </cell>
          <cell r="D513" t="str">
            <v>Banco Santander México</v>
          </cell>
          <cell r="F513" t="str">
            <v>Renta Fija</v>
          </cell>
          <cell r="Q513" t="str">
            <v>RFIC</v>
          </cell>
        </row>
        <row r="514">
          <cell r="B514" t="str">
            <v>1553782SAC19</v>
          </cell>
          <cell r="D514" t="str">
            <v>Banco Santander México</v>
          </cell>
          <cell r="F514" t="str">
            <v>Renta Fija</v>
          </cell>
          <cell r="Q514" t="str">
            <v>RFIC</v>
          </cell>
        </row>
        <row r="515">
          <cell r="B515" t="str">
            <v>1258642MAA01</v>
          </cell>
          <cell r="D515" t="str">
            <v>Minera México, S.A. de C.V.</v>
          </cell>
          <cell r="F515" t="str">
            <v>Renta Fija</v>
          </cell>
          <cell r="Q515" t="str">
            <v>RFIC</v>
          </cell>
        </row>
        <row r="516">
          <cell r="B516" t="str">
            <v>1258642MAB83</v>
          </cell>
          <cell r="D516" t="str">
            <v>Minera México, S.A. de C.V.</v>
          </cell>
          <cell r="F516" t="str">
            <v>Renta Fija</v>
          </cell>
          <cell r="Q516" t="str">
            <v>RFIC</v>
          </cell>
        </row>
        <row r="517">
          <cell r="B517" t="str">
            <v>59529429BQ04</v>
          </cell>
          <cell r="D517" t="str">
            <v>Comisión Federal de Electricidad</v>
          </cell>
          <cell r="F517" t="str">
            <v>Renta Fija</v>
          </cell>
          <cell r="Q517" t="str">
            <v>RFIC</v>
          </cell>
        </row>
        <row r="518">
          <cell r="B518" t="str">
            <v>1250932US358</v>
          </cell>
          <cell r="D518" t="str">
            <v>Fresnillo PLC</v>
          </cell>
          <cell r="F518" t="str">
            <v>Renta Fija</v>
          </cell>
          <cell r="Q518" t="str">
            <v>RFIC</v>
          </cell>
        </row>
        <row r="519">
          <cell r="B519" t="str">
            <v>125093272B25</v>
          </cell>
          <cell r="D519" t="str">
            <v>Fresnillo PLC</v>
          </cell>
          <cell r="F519" t="str">
            <v>Renta Fija</v>
          </cell>
          <cell r="Q519" t="str">
            <v>RFIC</v>
          </cell>
        </row>
        <row r="520">
          <cell r="B520" t="str">
            <v>1250932FRE23</v>
          </cell>
          <cell r="D520" t="str">
            <v>Fresnillo PLC</v>
          </cell>
          <cell r="F520" t="str">
            <v>Renta Fija</v>
          </cell>
          <cell r="Q520" t="str">
            <v>RFIC</v>
          </cell>
        </row>
        <row r="521">
          <cell r="B521" t="str">
            <v>1250242TAP84</v>
          </cell>
          <cell r="D521" t="str">
            <v>Vale Overseas Limited Brazil</v>
          </cell>
          <cell r="F521" t="str">
            <v>Renta Fija</v>
          </cell>
          <cell r="Q521" t="str">
            <v>RFIC</v>
          </cell>
        </row>
        <row r="522">
          <cell r="B522" t="str">
            <v>1250242TAR41</v>
          </cell>
          <cell r="D522" t="str">
            <v>VALEBZ 6 1/8 06/12/2033</v>
          </cell>
          <cell r="F522" t="str">
            <v>Renta Fija</v>
          </cell>
          <cell r="Q522" t="str">
            <v>RFIC</v>
          </cell>
        </row>
        <row r="523">
          <cell r="B523" t="str">
            <v>12SUZA2SUZ32</v>
          </cell>
          <cell r="D523" t="str">
            <v>Suzano Austria</v>
          </cell>
          <cell r="F523" t="str">
            <v>Renta Fija</v>
          </cell>
          <cell r="Q523" t="str">
            <v>RFIC</v>
          </cell>
        </row>
        <row r="524">
          <cell r="B524" t="str">
            <v>15532622AL46</v>
          </cell>
          <cell r="D524" t="str">
            <v>Banco de Bogotá</v>
          </cell>
          <cell r="F524" t="str">
            <v>Renta Fija</v>
          </cell>
          <cell r="Q524" t="str">
            <v>RFIC</v>
          </cell>
        </row>
        <row r="525">
          <cell r="B525" t="str">
            <v>1258612WAJ18</v>
          </cell>
          <cell r="D525" t="str">
            <v>Suzano Austria</v>
          </cell>
          <cell r="F525" t="str">
            <v>Renta Fija</v>
          </cell>
          <cell r="Q525" t="str">
            <v>RFIC</v>
          </cell>
        </row>
        <row r="526">
          <cell r="B526" t="str">
            <v>12SUZA2WAF95</v>
          </cell>
          <cell r="D526" t="str">
            <v>Suzano Austria</v>
          </cell>
          <cell r="F526" t="str">
            <v>Renta Fija</v>
          </cell>
          <cell r="Q526" t="str">
            <v>RFIC</v>
          </cell>
        </row>
        <row r="527">
          <cell r="B527" t="str">
            <v>12SUZA2SUZ30</v>
          </cell>
          <cell r="D527" t="str">
            <v>Suzano Austria</v>
          </cell>
          <cell r="F527" t="str">
            <v>Renta Fija</v>
          </cell>
          <cell r="Q527" t="str">
            <v>RFIC</v>
          </cell>
        </row>
        <row r="528">
          <cell r="B528" t="str">
            <v>1258612TAC20</v>
          </cell>
          <cell r="D528" t="str">
            <v>Suzano Austria</v>
          </cell>
          <cell r="F528" t="str">
            <v>Renta Fija</v>
          </cell>
          <cell r="Q528" t="str">
            <v>RFIC</v>
          </cell>
        </row>
        <row r="529">
          <cell r="B529" t="str">
            <v>1250242TAK97</v>
          </cell>
          <cell r="D529" t="str">
            <v>SCCO 6 3/8 07/27/15</v>
          </cell>
          <cell r="F529" t="str">
            <v>Renta Fija</v>
          </cell>
          <cell r="Q529" t="str">
            <v>RFIC</v>
          </cell>
        </row>
        <row r="530">
          <cell r="B530" t="str">
            <v>1252172VAH87</v>
          </cell>
          <cell r="D530" t="str">
            <v>Southern Copper Corporation</v>
          </cell>
          <cell r="F530" t="str">
            <v>Renta Fija</v>
          </cell>
          <cell r="Q530" t="str">
            <v>RFIC</v>
          </cell>
        </row>
        <row r="531">
          <cell r="B531" t="str">
            <v>1557372LAA63</v>
          </cell>
          <cell r="D531" t="str">
            <v>Sura Asset Management S.A.</v>
          </cell>
          <cell r="F531" t="str">
            <v>Renta Fija</v>
          </cell>
          <cell r="Q531" t="str">
            <v>RFIC</v>
          </cell>
        </row>
        <row r="532">
          <cell r="B532" t="str">
            <v>1250242EAA38</v>
          </cell>
          <cell r="D532" t="str">
            <v>Vale Overseas Limited Brazil</v>
          </cell>
          <cell r="F532" t="str">
            <v>Renta Fija</v>
          </cell>
          <cell r="Q532" t="str">
            <v>RFIC</v>
          </cell>
        </row>
        <row r="533">
          <cell r="B533" t="str">
            <v>08400326BZ27</v>
          </cell>
          <cell r="D533" t="str">
            <v>Gobierno de Brasil</v>
          </cell>
          <cell r="F533" t="str">
            <v>Renta Fija</v>
          </cell>
          <cell r="Q533" t="str">
            <v>RFIG</v>
          </cell>
        </row>
        <row r="534">
          <cell r="B534" t="str">
            <v>08400326CH10</v>
          </cell>
          <cell r="D534" t="str">
            <v>Gobierno de Brasil</v>
          </cell>
          <cell r="F534" t="str">
            <v>Renta Fija</v>
          </cell>
          <cell r="Q534" t="str">
            <v>RFIG</v>
          </cell>
        </row>
        <row r="535">
          <cell r="B535" t="str">
            <v>08400326CA66</v>
          </cell>
          <cell r="D535" t="str">
            <v>Gobierno de Brasil</v>
          </cell>
          <cell r="F535" t="str">
            <v>Renta Fija</v>
          </cell>
          <cell r="Q535" t="str">
            <v>RFIG</v>
          </cell>
        </row>
        <row r="536">
          <cell r="B536" t="str">
            <v>0840032BRA26</v>
          </cell>
          <cell r="D536" t="str">
            <v>Gobierno de Brasil</v>
          </cell>
          <cell r="F536" t="str">
            <v>Renta Fija</v>
          </cell>
          <cell r="Q536" t="str">
            <v>RFIG</v>
          </cell>
        </row>
        <row r="537">
          <cell r="B537" t="str">
            <v>08400326BR01</v>
          </cell>
          <cell r="D537" t="str">
            <v>Gobierno de Brasil</v>
          </cell>
          <cell r="F537" t="str">
            <v>Renta Fija</v>
          </cell>
          <cell r="Q537" t="str">
            <v>RFIG</v>
          </cell>
        </row>
        <row r="538">
          <cell r="B538" t="str">
            <v>08400326BK57</v>
          </cell>
          <cell r="D538" t="str">
            <v>Gobierno de Brasil</v>
          </cell>
          <cell r="F538" t="str">
            <v>Renta Fija</v>
          </cell>
          <cell r="Q538" t="str">
            <v>RFIG</v>
          </cell>
        </row>
        <row r="539">
          <cell r="B539" t="str">
            <v>08400326BB58</v>
          </cell>
          <cell r="D539" t="str">
            <v>Gobierno de Brasil</v>
          </cell>
          <cell r="F539" t="str">
            <v>Renta Fija</v>
          </cell>
          <cell r="Q539" t="str">
            <v>RFIG</v>
          </cell>
        </row>
        <row r="540">
          <cell r="B540" t="str">
            <v>08400326CB40</v>
          </cell>
          <cell r="D540" t="str">
            <v>Gobierno de Brasil</v>
          </cell>
          <cell r="F540" t="str">
            <v>Renta Fija</v>
          </cell>
          <cell r="Q540" t="str">
            <v>RFIG</v>
          </cell>
        </row>
        <row r="541">
          <cell r="B541" t="str">
            <v>0840032US105</v>
          </cell>
          <cell r="D541" t="str">
            <v>Gobierno de Brasil</v>
          </cell>
          <cell r="F541" t="str">
            <v>Renta Fija</v>
          </cell>
          <cell r="Q541" t="str">
            <v>RFIG</v>
          </cell>
        </row>
        <row r="542">
          <cell r="B542" t="str">
            <v>0840032USB40</v>
          </cell>
          <cell r="D542" t="str">
            <v>Gobierno de Brasil</v>
          </cell>
          <cell r="F542" t="str">
            <v>Renta Fija</v>
          </cell>
          <cell r="Q542" t="str">
            <v>RFIG</v>
          </cell>
        </row>
        <row r="543">
          <cell r="B543" t="str">
            <v>0840032BRA47</v>
          </cell>
          <cell r="D543" t="str">
            <v>Gobierno de Brasil</v>
          </cell>
          <cell r="F543" t="str">
            <v>Renta Fija</v>
          </cell>
          <cell r="Q543" t="str">
            <v>RFIG</v>
          </cell>
        </row>
        <row r="544">
          <cell r="B544" t="str">
            <v>0840032BRA25</v>
          </cell>
          <cell r="D544" t="str">
            <v>Gobierno de Brasil</v>
          </cell>
          <cell r="F544" t="str">
            <v>Renta Fija</v>
          </cell>
          <cell r="Q544" t="str">
            <v>RFIG</v>
          </cell>
        </row>
        <row r="545">
          <cell r="B545" t="str">
            <v>0840032BRA23</v>
          </cell>
          <cell r="D545" t="str">
            <v>Gobierno de Brasil</v>
          </cell>
          <cell r="F545" t="str">
            <v>Renta Fija</v>
          </cell>
          <cell r="Q545" t="str">
            <v>RFIG</v>
          </cell>
        </row>
        <row r="546">
          <cell r="B546" t="str">
            <v>0840032BRA45</v>
          </cell>
          <cell r="D546" t="str">
            <v>Gobierno de Brasil</v>
          </cell>
          <cell r="F546" t="str">
            <v>Renta Fija</v>
          </cell>
          <cell r="Q546" t="str">
            <v>RFIG</v>
          </cell>
        </row>
        <row r="547">
          <cell r="B547" t="str">
            <v>08400623AV04</v>
          </cell>
          <cell r="D547" t="str">
            <v>Gobierno de Chile</v>
          </cell>
          <cell r="F547" t="str">
            <v>Renta Fija</v>
          </cell>
          <cell r="Q547" t="str">
            <v>RFIG</v>
          </cell>
        </row>
        <row r="548">
          <cell r="B548" t="str">
            <v>08400623AW86</v>
          </cell>
          <cell r="D548" t="str">
            <v>Gobierno de Chile</v>
          </cell>
          <cell r="F548" t="str">
            <v>Renta Fija</v>
          </cell>
          <cell r="Q548" t="str">
            <v>RFIG</v>
          </cell>
        </row>
        <row r="549">
          <cell r="B549" t="str">
            <v>08400623BN78</v>
          </cell>
          <cell r="D549" t="str">
            <v>Gobierno de Chile</v>
          </cell>
          <cell r="F549" t="str">
            <v>Renta Fija</v>
          </cell>
          <cell r="Q549" t="str">
            <v>RFIG</v>
          </cell>
        </row>
        <row r="550">
          <cell r="B550" t="str">
            <v>08400623BP27</v>
          </cell>
          <cell r="D550" t="str">
            <v>Gobierno de Chile</v>
          </cell>
          <cell r="F550" t="str">
            <v>Renta Fija</v>
          </cell>
          <cell r="Q550" t="str">
            <v>RFIG</v>
          </cell>
        </row>
        <row r="551">
          <cell r="B551" t="str">
            <v>08400623BW77</v>
          </cell>
          <cell r="D551" t="str">
            <v>Gobierno de Chile</v>
          </cell>
          <cell r="F551" t="str">
            <v>Renta Fija</v>
          </cell>
          <cell r="Q551" t="str">
            <v>RFIG</v>
          </cell>
        </row>
        <row r="552">
          <cell r="B552" t="str">
            <v>08400623EA21</v>
          </cell>
          <cell r="D552" t="str">
            <v>Gobierno de Chile</v>
          </cell>
          <cell r="F552" t="str">
            <v>Renta Fija</v>
          </cell>
          <cell r="Q552" t="str">
            <v>RFIG</v>
          </cell>
        </row>
        <row r="553">
          <cell r="B553" t="str">
            <v>08400623CE60</v>
          </cell>
          <cell r="D553" t="str">
            <v>Gobierno de Chile</v>
          </cell>
          <cell r="F553" t="str">
            <v>Renta Fija</v>
          </cell>
          <cell r="Q553" t="str">
            <v>RFIG</v>
          </cell>
        </row>
        <row r="554">
          <cell r="B554" t="str">
            <v>08400425BM66</v>
          </cell>
          <cell r="D554" t="str">
            <v>Gobierno de Colombia</v>
          </cell>
          <cell r="F554" t="str">
            <v>Renta Fija</v>
          </cell>
          <cell r="Q554" t="str">
            <v>RFIG</v>
          </cell>
        </row>
        <row r="555">
          <cell r="B555" t="str">
            <v>08400425EF88</v>
          </cell>
          <cell r="D555" t="str">
            <v>Gobierno de Colombia</v>
          </cell>
          <cell r="F555" t="str">
            <v>Renta Fija</v>
          </cell>
          <cell r="Q555" t="str">
            <v>RFIG</v>
          </cell>
        </row>
        <row r="556">
          <cell r="B556" t="str">
            <v>08400425DS19</v>
          </cell>
          <cell r="D556" t="str">
            <v>Gobierno de Colombia</v>
          </cell>
          <cell r="F556" t="str">
            <v>Renta Fija</v>
          </cell>
          <cell r="Q556" t="str">
            <v>RFIG</v>
          </cell>
        </row>
        <row r="557">
          <cell r="B557" t="str">
            <v>08400425ES00</v>
          </cell>
          <cell r="D557" t="str">
            <v>Gobierno de Colombia</v>
          </cell>
          <cell r="F557" t="str">
            <v>Renta Fija</v>
          </cell>
          <cell r="Q557" t="str">
            <v>RFIG</v>
          </cell>
        </row>
        <row r="558">
          <cell r="B558" t="str">
            <v>08400425EA91</v>
          </cell>
          <cell r="D558" t="str">
            <v>Gobierno de Colombia</v>
          </cell>
          <cell r="F558" t="str">
            <v>Renta Fija</v>
          </cell>
          <cell r="Q558" t="str">
            <v>RFIG</v>
          </cell>
        </row>
        <row r="559">
          <cell r="B559" t="str">
            <v>08400425EM30</v>
          </cell>
          <cell r="D559" t="str">
            <v>Gobierno de Colombia</v>
          </cell>
          <cell r="F559" t="str">
            <v>Renta Fija</v>
          </cell>
          <cell r="Q559" t="str">
            <v>RFIG</v>
          </cell>
        </row>
        <row r="560">
          <cell r="B560" t="str">
            <v>08400425EL56</v>
          </cell>
          <cell r="D560" t="str">
            <v>Gobierno de Colombia</v>
          </cell>
          <cell r="F560" t="str">
            <v>Renta Fija</v>
          </cell>
          <cell r="Q560" t="str">
            <v>RFIG</v>
          </cell>
        </row>
        <row r="561">
          <cell r="B561" t="str">
            <v>08400425DP79</v>
          </cell>
          <cell r="D561" t="str">
            <v>Gobierno de Colombia</v>
          </cell>
          <cell r="F561" t="str">
            <v>Renta Fija</v>
          </cell>
          <cell r="Q561" t="str">
            <v>RFIG</v>
          </cell>
        </row>
        <row r="562">
          <cell r="B562" t="str">
            <v>08400425DR36</v>
          </cell>
          <cell r="D562" t="str">
            <v>Gobierno de Colombia</v>
          </cell>
          <cell r="F562" t="str">
            <v>Renta Fija</v>
          </cell>
          <cell r="Q562" t="str">
            <v>RFIG</v>
          </cell>
        </row>
        <row r="563">
          <cell r="B563" t="str">
            <v>08400425EG61</v>
          </cell>
          <cell r="D563" t="str">
            <v>Gobierno de Colombia</v>
          </cell>
          <cell r="F563" t="str">
            <v>Renta Fija</v>
          </cell>
          <cell r="Q563" t="str">
            <v>RFIG</v>
          </cell>
        </row>
        <row r="564">
          <cell r="B564" t="str">
            <v>08400425AL92</v>
          </cell>
          <cell r="D564" t="str">
            <v>Gobierno de Colombia</v>
          </cell>
          <cell r="F564" t="str">
            <v>Renta Fija</v>
          </cell>
          <cell r="Q564" t="str">
            <v>RFIG</v>
          </cell>
        </row>
        <row r="565">
          <cell r="B565" t="str">
            <v>084004225BK0</v>
          </cell>
          <cell r="D565" t="str">
            <v>Gobierno de Colombia</v>
          </cell>
          <cell r="F565" t="str">
            <v>Renta Fija</v>
          </cell>
          <cell r="Q565" t="str">
            <v>RFIG</v>
          </cell>
        </row>
        <row r="566">
          <cell r="B566" t="str">
            <v>08400425AQ89</v>
          </cell>
          <cell r="D566" t="str">
            <v>Gobierno de Colombia</v>
          </cell>
          <cell r="F566" t="str">
            <v>Renta Fija</v>
          </cell>
          <cell r="Q566" t="str">
            <v>RFIG</v>
          </cell>
        </row>
        <row r="567">
          <cell r="B567" t="str">
            <v>08400425AU91</v>
          </cell>
          <cell r="D567" t="str">
            <v>Gobierno de Colombia</v>
          </cell>
          <cell r="F567" t="str">
            <v>Renta Fija</v>
          </cell>
          <cell r="Q567" t="str">
            <v>RFIG</v>
          </cell>
        </row>
        <row r="568">
          <cell r="B568" t="str">
            <v>08400425BB02</v>
          </cell>
          <cell r="D568" t="str">
            <v>Gobierno de Colombia</v>
          </cell>
          <cell r="F568" t="str">
            <v>Renta Fija</v>
          </cell>
          <cell r="Q568" t="str">
            <v>RFIG</v>
          </cell>
        </row>
        <row r="569">
          <cell r="B569" t="str">
            <v>08400425BJ38</v>
          </cell>
          <cell r="D569" t="str">
            <v>Gobierno de Colombia</v>
          </cell>
          <cell r="F569" t="str">
            <v>Renta Fija</v>
          </cell>
          <cell r="Q569" t="str">
            <v>RFIG</v>
          </cell>
        </row>
        <row r="570">
          <cell r="B570" t="str">
            <v>08400425BL83</v>
          </cell>
          <cell r="D570" t="str">
            <v>Gobierno de Colombia</v>
          </cell>
          <cell r="F570" t="str">
            <v>Renta Fija</v>
          </cell>
          <cell r="Q570" t="str">
            <v>RFIG</v>
          </cell>
        </row>
        <row r="571">
          <cell r="B571" t="str">
            <v>08400425BN40</v>
          </cell>
          <cell r="D571" t="str">
            <v>Gobierno de Colombia</v>
          </cell>
          <cell r="F571" t="str">
            <v>Renta Fija</v>
          </cell>
          <cell r="Q571" t="str">
            <v>RFIG</v>
          </cell>
        </row>
        <row r="572">
          <cell r="B572" t="str">
            <v>08400425BQ70</v>
          </cell>
          <cell r="D572" t="str">
            <v>Gobierno de Colombia</v>
          </cell>
          <cell r="F572" t="str">
            <v>Renta Fija</v>
          </cell>
          <cell r="Q572" t="str">
            <v>RFIG</v>
          </cell>
        </row>
        <row r="573">
          <cell r="B573" t="str">
            <v>08400425BR53</v>
          </cell>
          <cell r="D573" t="str">
            <v>Gobierno de Colombia</v>
          </cell>
          <cell r="F573" t="str">
            <v>Renta Fija</v>
          </cell>
          <cell r="Q573" t="str">
            <v>RFIG</v>
          </cell>
        </row>
        <row r="574">
          <cell r="B574" t="str">
            <v>084004460236</v>
          </cell>
          <cell r="D574" t="str">
            <v>Gobierno de Colombia</v>
          </cell>
          <cell r="F574" t="str">
            <v>Renta Fija</v>
          </cell>
          <cell r="Q574" t="str">
            <v>RFIG</v>
          </cell>
        </row>
        <row r="575">
          <cell r="B575" t="str">
            <v>08400425CU73</v>
          </cell>
          <cell r="D575" t="str">
            <v>Gobierno de Colombia</v>
          </cell>
          <cell r="F575" t="str">
            <v>Renta Fija</v>
          </cell>
          <cell r="Q575" t="str">
            <v>RFIG</v>
          </cell>
        </row>
        <row r="576">
          <cell r="B576" t="str">
            <v>0840042NHK11</v>
          </cell>
          <cell r="D576" t="str">
            <v>Gobierno de Colombia</v>
          </cell>
          <cell r="F576" t="str">
            <v>Renta Fija</v>
          </cell>
          <cell r="Q576" t="str">
            <v>RFIG</v>
          </cell>
        </row>
        <row r="577">
          <cell r="B577" t="str">
            <v>08400425DL65</v>
          </cell>
          <cell r="D577" t="str">
            <v>Gobierno de Colombia</v>
          </cell>
          <cell r="F577" t="str">
            <v>Renta Fija</v>
          </cell>
          <cell r="Q577" t="str">
            <v>RFIG</v>
          </cell>
        </row>
        <row r="578">
          <cell r="B578" t="str">
            <v>08400425DQ52</v>
          </cell>
          <cell r="D578" t="str">
            <v>Gobierno de Colombia</v>
          </cell>
          <cell r="F578" t="str">
            <v>Renta Fija</v>
          </cell>
          <cell r="Q578" t="str">
            <v>RFIG</v>
          </cell>
        </row>
        <row r="579">
          <cell r="B579" t="str">
            <v>08400425DX04</v>
          </cell>
          <cell r="D579" t="str">
            <v>Gobierno de Colombia</v>
          </cell>
          <cell r="F579" t="str">
            <v>Renta Fija</v>
          </cell>
          <cell r="Q579" t="str">
            <v>RFIG</v>
          </cell>
        </row>
        <row r="580">
          <cell r="B580" t="str">
            <v>08400425DZ51</v>
          </cell>
          <cell r="D580" t="str">
            <v>Gobierno de Colombia</v>
          </cell>
          <cell r="F580" t="str">
            <v>Renta Fija</v>
          </cell>
          <cell r="Q580" t="str">
            <v>RFIG</v>
          </cell>
        </row>
        <row r="581">
          <cell r="B581" t="str">
            <v>08400425DT91</v>
          </cell>
          <cell r="D581" t="str">
            <v>Gobierno de Colombia</v>
          </cell>
          <cell r="F581" t="str">
            <v>Renta Fija</v>
          </cell>
          <cell r="Q581" t="str">
            <v>RFIG</v>
          </cell>
        </row>
        <row r="582">
          <cell r="B582" t="str">
            <v>08400425CX13</v>
          </cell>
          <cell r="D582" t="str">
            <v>Gobierno de Colombia</v>
          </cell>
          <cell r="F582" t="str">
            <v>Renta Fija</v>
          </cell>
          <cell r="Q582" t="str">
            <v>RFIG</v>
          </cell>
        </row>
        <row r="583">
          <cell r="B583" t="str">
            <v>5275112F3161</v>
          </cell>
          <cell r="D583" t="str">
            <v>BlueBay - EM Debt Unconstrained</v>
          </cell>
          <cell r="F583" t="str">
            <v>Renta Fija</v>
          </cell>
          <cell r="Q583" t="str">
            <v>RFIG</v>
          </cell>
        </row>
        <row r="584">
          <cell r="B584" t="str">
            <v>5275112F7441</v>
          </cell>
          <cell r="D584" t="str">
            <v>BlueBay - EM Debt Unconstrained</v>
          </cell>
          <cell r="F584" t="str">
            <v>Renta Fija</v>
          </cell>
          <cell r="Q584" t="str">
            <v>RFIG</v>
          </cell>
        </row>
        <row r="585">
          <cell r="B585" t="str">
            <v>5270062FCB08</v>
          </cell>
          <cell r="D585" t="str">
            <v>BNY Mellon - Emerging Market Debt Fund</v>
          </cell>
          <cell r="F585" t="str">
            <v>Renta Fija</v>
          </cell>
          <cell r="Q585" t="str">
            <v>RFIG</v>
          </cell>
        </row>
        <row r="586">
          <cell r="B586" t="str">
            <v>52702222NNFMD</v>
          </cell>
          <cell r="D586" t="str">
            <v>NN  - Frontier Markets Debt HC</v>
          </cell>
          <cell r="F586" t="str">
            <v>Renta Fija</v>
          </cell>
          <cell r="Q586" t="str">
            <v>RFIG</v>
          </cell>
        </row>
        <row r="587">
          <cell r="B587" t="str">
            <v>5270252F1414</v>
          </cell>
          <cell r="D587" t="str">
            <v>Aberdeen - Select Emerging Markets Bond</v>
          </cell>
          <cell r="F587" t="str">
            <v>Renta Fija</v>
          </cell>
          <cell r="Q587" t="str">
            <v>RFIG</v>
          </cell>
        </row>
        <row r="588">
          <cell r="B588" t="str">
            <v>5270252F8013</v>
          </cell>
          <cell r="D588" t="str">
            <v>Aberdeen - Select Emerging Markets Bond</v>
          </cell>
          <cell r="F588" t="str">
            <v>Renta Fija</v>
          </cell>
          <cell r="Q588" t="str">
            <v>RFIG</v>
          </cell>
        </row>
        <row r="589">
          <cell r="B589" t="str">
            <v>52702527606A</v>
          </cell>
          <cell r="D589" t="str">
            <v>Aberdeen - Frontier Markets Bond Fund</v>
          </cell>
          <cell r="F589" t="str">
            <v>Renta Fija</v>
          </cell>
          <cell r="Q589" t="str">
            <v>RFIG</v>
          </cell>
        </row>
        <row r="590">
          <cell r="B590" t="str">
            <v>5270512FWZK5</v>
          </cell>
          <cell r="D590" t="str">
            <v>Barings - Emerging Markets Sovereign Debt Fund</v>
          </cell>
          <cell r="F590" t="str">
            <v>Renta Fija</v>
          </cell>
          <cell r="Q590" t="str">
            <v>RFIG</v>
          </cell>
        </row>
        <row r="591">
          <cell r="B591" t="str">
            <v>5270272F7318</v>
          </cell>
          <cell r="D591" t="str">
            <v>Goldman Sachs - Emerging Markets Debt</v>
          </cell>
          <cell r="F591" t="str">
            <v>Renta Fija</v>
          </cell>
          <cell r="Q591" t="str">
            <v>RFIG</v>
          </cell>
        </row>
        <row r="592">
          <cell r="B592" t="str">
            <v>5270392F5595</v>
          </cell>
          <cell r="D592" t="str">
            <v>MFS - Emerging Markets Debt Fund</v>
          </cell>
          <cell r="F592" t="str">
            <v>Renta Fija</v>
          </cell>
          <cell r="Q592" t="str">
            <v>RFIG</v>
          </cell>
        </row>
        <row r="593">
          <cell r="B593" t="str">
            <v>5270802F6924</v>
          </cell>
          <cell r="D593" t="str">
            <v>Pictet - Global Emerging Debt</v>
          </cell>
          <cell r="F593" t="str">
            <v>Renta Fija</v>
          </cell>
          <cell r="Q593" t="str">
            <v>RFIG</v>
          </cell>
        </row>
        <row r="594">
          <cell r="B594" t="str">
            <v>5270882F2267</v>
          </cell>
          <cell r="D594" t="str">
            <v>JP Morgan - Emerging Markets Debt Fund</v>
          </cell>
          <cell r="F594" t="str">
            <v>Renta Fija</v>
          </cell>
          <cell r="Q594" t="str">
            <v>RFIG</v>
          </cell>
        </row>
        <row r="595">
          <cell r="B595" t="str">
            <v>5271112E8281</v>
          </cell>
          <cell r="D595" t="str">
            <v>BlackRock - iShares JP Morgan USD EM Bond ETF</v>
          </cell>
          <cell r="F595" t="str">
            <v>Renta Fija</v>
          </cell>
          <cell r="Q595" t="str">
            <v>RFIG</v>
          </cell>
        </row>
        <row r="596">
          <cell r="B596" t="str">
            <v>5270732EPKV6</v>
          </cell>
          <cell r="D596" t="str">
            <v>Blackrock - iShares JPM USD BND USD D</v>
          </cell>
          <cell r="F596" t="str">
            <v>Renta Fija</v>
          </cell>
          <cell r="Q596" t="str">
            <v>RFIG</v>
          </cell>
        </row>
        <row r="597">
          <cell r="B597" t="str">
            <v>5277462F5710</v>
          </cell>
          <cell r="D597" t="str">
            <v>Aquila - Solitaire Global Bond Fund</v>
          </cell>
          <cell r="F597" t="str">
            <v>Renta Fija</v>
          </cell>
          <cell r="Q597" t="str">
            <v>RFIG</v>
          </cell>
        </row>
        <row r="598">
          <cell r="B598" t="str">
            <v>5270172FWXM7</v>
          </cell>
          <cell r="D598" t="str">
            <v>Vanguard - Emerging Markets Bond Fund - I Retail</v>
          </cell>
          <cell r="F598" t="str">
            <v>Renta Fija</v>
          </cell>
          <cell r="Q598" t="str">
            <v>RFIG</v>
          </cell>
        </row>
        <row r="599">
          <cell r="B599" t="str">
            <v>5270172FWXN8</v>
          </cell>
          <cell r="D599" t="str">
            <v>Vanguard - Emerging Markets Bond Fund - II Institutional</v>
          </cell>
          <cell r="F599" t="str">
            <v>Renta Fija</v>
          </cell>
          <cell r="Q599" t="str">
            <v>RFIG</v>
          </cell>
        </row>
        <row r="600">
          <cell r="B600" t="str">
            <v>5270172E6885</v>
          </cell>
          <cell r="D600" t="str">
            <v>Vanguard - Emerging Markets Government Bond ETF</v>
          </cell>
          <cell r="F600" t="str">
            <v>Renta Fija</v>
          </cell>
          <cell r="Q600" t="str">
            <v>RFIG</v>
          </cell>
        </row>
        <row r="601">
          <cell r="B601" t="str">
            <v>52AVIV2EMMHC</v>
          </cell>
          <cell r="D601" t="str">
            <v>Aviva - Emerging Markets Bond Fund</v>
          </cell>
          <cell r="F601" t="str">
            <v>Renta Fija</v>
          </cell>
          <cell r="Q601" t="str">
            <v>RFIG</v>
          </cell>
        </row>
        <row r="602">
          <cell r="B602" t="str">
            <v>52BRAF2BEMRG</v>
          </cell>
          <cell r="D602" t="str">
            <v>BlackRock - Emerging Markets Bond Fund</v>
          </cell>
          <cell r="F602" t="str">
            <v>Renta Fija</v>
          </cell>
          <cell r="Q602" t="str">
            <v>RFIG</v>
          </cell>
        </row>
        <row r="603">
          <cell r="B603" t="str">
            <v>52GLDS2GEMDB</v>
          </cell>
          <cell r="D603" t="str">
            <v>Goldman Sachs - Emerging Markets Debt Portfolio</v>
          </cell>
          <cell r="F603" t="str">
            <v>Renta Fija</v>
          </cell>
          <cell r="Q603" t="str">
            <v>RFIG</v>
          </cell>
        </row>
        <row r="604">
          <cell r="B604" t="str">
            <v>5276802F6309</v>
          </cell>
          <cell r="D604" t="str">
            <v>Azimut Investments SA - AZ Fund 3, AZ Bond Frontier Markets Debt</v>
          </cell>
          <cell r="F604" t="str">
            <v>Renta Fija</v>
          </cell>
          <cell r="Q604" t="str">
            <v>RFIG</v>
          </cell>
        </row>
        <row r="605">
          <cell r="B605" t="str">
            <v>4874172EMBON</v>
          </cell>
          <cell r="D605" t="str">
            <v>Candriam - Bonds Emerging Markets</v>
          </cell>
          <cell r="F605" t="str">
            <v>Renta Fija</v>
          </cell>
          <cell r="Q605" t="str">
            <v>RFIG</v>
          </cell>
        </row>
        <row r="606">
          <cell r="B606" t="str">
            <v>5270492F3972</v>
          </cell>
          <cell r="D606" t="str">
            <v>Vontobel - Emerging Markets Debt</v>
          </cell>
          <cell r="F606" t="str">
            <v>Renta Fija</v>
          </cell>
          <cell r="Q606" t="str">
            <v>RFIG</v>
          </cell>
        </row>
        <row r="607">
          <cell r="B607" t="str">
            <v>5270492F2267</v>
          </cell>
          <cell r="D607" t="str">
            <v>Vontobel - Credit Opportunities</v>
          </cell>
          <cell r="F607" t="str">
            <v>Renta Fija</v>
          </cell>
          <cell r="Q607" t="str">
            <v>RFIG</v>
          </cell>
        </row>
        <row r="608">
          <cell r="B608" t="str">
            <v>5275112F6681</v>
          </cell>
          <cell r="D608" t="str">
            <v>Bluebay - EM debt Unconstrained</v>
          </cell>
          <cell r="F608" t="str">
            <v>Renta Fija</v>
          </cell>
          <cell r="Q608" t="str">
            <v>RFIG</v>
          </cell>
        </row>
        <row r="609">
          <cell r="B609" t="str">
            <v>5275112F0747</v>
          </cell>
          <cell r="D609" t="str">
            <v>BlueBay - Emerging Market Bond Fund</v>
          </cell>
          <cell r="F609" t="str">
            <v>Renta Fija</v>
          </cell>
          <cell r="Q609" t="str">
            <v>RFIG</v>
          </cell>
        </row>
        <row r="610">
          <cell r="B610" t="str">
            <v>5274122EMBFU</v>
          </cell>
          <cell r="D610" t="str">
            <v>Pimco - Emerging Markets Bond Fund</v>
          </cell>
          <cell r="F610" t="str">
            <v>Renta Fija</v>
          </cell>
          <cell r="Q610" t="str">
            <v>RFIG</v>
          </cell>
        </row>
        <row r="611">
          <cell r="B611" t="str">
            <v>5274812EMDBT</v>
          </cell>
          <cell r="D611" t="str">
            <v>Northern Trust - EM Hard Currency</v>
          </cell>
          <cell r="F611" t="str">
            <v>Renta Fija</v>
          </cell>
          <cell r="Q611" t="str">
            <v>RFIG</v>
          </cell>
        </row>
        <row r="612">
          <cell r="B612" t="str">
            <v>5270952EMDHC</v>
          </cell>
          <cell r="D612" t="str">
            <v>Neuberger Berman - Emerging Market Debt HC</v>
          </cell>
          <cell r="F612" t="str">
            <v>Renta Fija</v>
          </cell>
          <cell r="Q612" t="str">
            <v>RFIG</v>
          </cell>
        </row>
        <row r="613">
          <cell r="B613" t="str">
            <v>52NORD2EHBPU</v>
          </cell>
          <cell r="D613" t="str">
            <v>Nordea - Emerging Hard Currency Bond Fund</v>
          </cell>
          <cell r="F613" t="str">
            <v>Renta Fija</v>
          </cell>
          <cell r="Q613" t="str">
            <v>RFIG</v>
          </cell>
        </row>
        <row r="614">
          <cell r="B614" t="str">
            <v>5270432F9263</v>
          </cell>
          <cell r="D614" t="str">
            <v>AXA World Funds - US Dynamic High Yield</v>
          </cell>
          <cell r="F614" t="str">
            <v>Renta Fija</v>
          </cell>
          <cell r="Q614" t="str">
            <v>RFIG</v>
          </cell>
        </row>
        <row r="615">
          <cell r="B615" t="str">
            <v>5274372L3385</v>
          </cell>
          <cell r="D615" t="str">
            <v>M&amp;G - Global Floating Rate High Yield Fund</v>
          </cell>
          <cell r="F615" t="str">
            <v>Renta Fija</v>
          </cell>
          <cell r="Q615" t="str">
            <v>RFIG</v>
          </cell>
        </row>
        <row r="616">
          <cell r="B616" t="str">
            <v>5270492F8979</v>
          </cell>
          <cell r="D616" t="str">
            <v>Vontobel - Emerging Markets Corporate</v>
          </cell>
          <cell r="F616" t="str">
            <v>Renta Fija</v>
          </cell>
          <cell r="Q616" t="str">
            <v>RFIG</v>
          </cell>
        </row>
        <row r="617">
          <cell r="B617" t="str">
            <v>52NORD2EMBBI</v>
          </cell>
          <cell r="D617" t="str">
            <v>Nordea - Emerging Bond Fund</v>
          </cell>
          <cell r="F617" t="str">
            <v>Renta Fija</v>
          </cell>
          <cell r="Q617" t="str">
            <v>RFIG</v>
          </cell>
        </row>
        <row r="618">
          <cell r="B618" t="str">
            <v>0840052BBA70</v>
          </cell>
          <cell r="D618" t="str">
            <v>Gobierno de Mexico</v>
          </cell>
          <cell r="F618" t="str">
            <v>Renta Fija</v>
          </cell>
          <cell r="Q618" t="str">
            <v>RFIG</v>
          </cell>
        </row>
        <row r="619">
          <cell r="B619" t="str">
            <v>084005237039</v>
          </cell>
          <cell r="D619" t="str">
            <v>Gobierno de Mexico</v>
          </cell>
          <cell r="F619" t="str">
            <v>Renta Fija</v>
          </cell>
          <cell r="Q619" t="str">
            <v>RFIG</v>
          </cell>
        </row>
        <row r="620">
          <cell r="B620" t="str">
            <v>0840052BAZ31</v>
          </cell>
          <cell r="D620" t="str">
            <v>Gobierno de Mexico</v>
          </cell>
          <cell r="F620" t="str">
            <v>Renta Fija</v>
          </cell>
          <cell r="Q620" t="str">
            <v>RFIG</v>
          </cell>
        </row>
        <row r="621">
          <cell r="B621" t="str">
            <v>0840052BAS97</v>
          </cell>
          <cell r="D621" t="str">
            <v>Gobierno de Mexico</v>
          </cell>
          <cell r="F621" t="str">
            <v>Renta Fija</v>
          </cell>
          <cell r="Q621" t="str">
            <v>RFIG</v>
          </cell>
        </row>
        <row r="622">
          <cell r="B622" t="str">
            <v>0840052BAX82</v>
          </cell>
          <cell r="D622" t="str">
            <v>Gobierno de Mexico</v>
          </cell>
          <cell r="F622" t="str">
            <v>Renta Fija</v>
          </cell>
          <cell r="Q622" t="str">
            <v>RFIG</v>
          </cell>
        </row>
        <row r="623">
          <cell r="B623" t="str">
            <v>08400528AX90</v>
          </cell>
          <cell r="D623" t="str">
            <v>Gobierno de México</v>
          </cell>
          <cell r="F623" t="str">
            <v>Renta Fija</v>
          </cell>
          <cell r="Q623" t="str">
            <v>RFIG</v>
          </cell>
        </row>
        <row r="624">
          <cell r="B624" t="str">
            <v>0840052BAF76</v>
          </cell>
          <cell r="D624" t="str">
            <v>Gobierno de México</v>
          </cell>
          <cell r="F624" t="str">
            <v>Renta Fija</v>
          </cell>
          <cell r="Q624" t="str">
            <v>RFIG</v>
          </cell>
        </row>
        <row r="625">
          <cell r="B625" t="str">
            <v>0840052BAH33</v>
          </cell>
          <cell r="D625" t="str">
            <v>Gobierno de México</v>
          </cell>
          <cell r="F625" t="str">
            <v>Renta Fija</v>
          </cell>
          <cell r="Q625" t="str">
            <v>RFIG</v>
          </cell>
        </row>
        <row r="626">
          <cell r="B626" t="str">
            <v>08400528AY44</v>
          </cell>
          <cell r="D626" t="str">
            <v>Gobierno de México</v>
          </cell>
          <cell r="F626" t="str">
            <v>Renta Fija</v>
          </cell>
          <cell r="Q626" t="str">
            <v>RFIG</v>
          </cell>
        </row>
        <row r="627">
          <cell r="B627" t="str">
            <v>08400528BA89</v>
          </cell>
          <cell r="D627" t="str">
            <v>Gobierno de México</v>
          </cell>
          <cell r="F627" t="str">
            <v>Renta Fija</v>
          </cell>
          <cell r="Q627" t="str">
            <v>RFIG</v>
          </cell>
        </row>
        <row r="628">
          <cell r="B628" t="str">
            <v>08400528BD97</v>
          </cell>
          <cell r="D628" t="str">
            <v>Gobierno de México</v>
          </cell>
          <cell r="F628" t="str">
            <v>Renta Fija</v>
          </cell>
          <cell r="Q628" t="str">
            <v>RFIG</v>
          </cell>
        </row>
        <row r="629">
          <cell r="B629" t="str">
            <v>08400528BN00</v>
          </cell>
          <cell r="D629" t="str">
            <v>Gobierno de México</v>
          </cell>
          <cell r="F629" t="str">
            <v>Renta Fija</v>
          </cell>
          <cell r="Q629" t="str">
            <v>RFIG</v>
          </cell>
        </row>
        <row r="630">
          <cell r="B630" t="str">
            <v>08400528BX15</v>
          </cell>
          <cell r="D630" t="str">
            <v>Gobierno de México</v>
          </cell>
          <cell r="F630" t="str">
            <v>Renta Fija</v>
          </cell>
          <cell r="Q630" t="str">
            <v>RFIG</v>
          </cell>
        </row>
        <row r="631">
          <cell r="B631" t="str">
            <v>0840052BAC46</v>
          </cell>
          <cell r="D631" t="str">
            <v>Gobierno de México</v>
          </cell>
          <cell r="F631" t="str">
            <v>Renta Fija</v>
          </cell>
          <cell r="Q631" t="str">
            <v>RFIG</v>
          </cell>
        </row>
        <row r="632">
          <cell r="B632" t="str">
            <v>0840052QAG38</v>
          </cell>
          <cell r="D632" t="str">
            <v>Gobierno de México</v>
          </cell>
          <cell r="F632" t="str">
            <v>Renta Fija</v>
          </cell>
          <cell r="Q632" t="str">
            <v>RFIG</v>
          </cell>
        </row>
        <row r="633">
          <cell r="B633" t="str">
            <v>0840052QAJ76</v>
          </cell>
          <cell r="D633" t="str">
            <v>Gobierno de México</v>
          </cell>
          <cell r="F633" t="str">
            <v>Renta Fija</v>
          </cell>
          <cell r="Q633" t="str">
            <v>RFIG</v>
          </cell>
        </row>
        <row r="634">
          <cell r="B634" t="str">
            <v>0840052BBD10</v>
          </cell>
          <cell r="D634" t="str">
            <v>Gobierno de México</v>
          </cell>
          <cell r="F634" t="str">
            <v>Renta Fija</v>
          </cell>
          <cell r="Q634" t="str">
            <v>RFIG</v>
          </cell>
        </row>
        <row r="635">
          <cell r="B635" t="str">
            <v>0840052QAN88</v>
          </cell>
          <cell r="D635" t="str">
            <v>Gobierno de México</v>
          </cell>
          <cell r="F635" t="str">
            <v>Renta Fija</v>
          </cell>
          <cell r="Q635" t="str">
            <v>RFIG</v>
          </cell>
        </row>
        <row r="636">
          <cell r="B636" t="str">
            <v>0840052QAS75</v>
          </cell>
          <cell r="D636" t="str">
            <v>Gobierno de México</v>
          </cell>
          <cell r="F636" t="str">
            <v>Renta Fija</v>
          </cell>
          <cell r="Q636" t="str">
            <v>RFIG</v>
          </cell>
        </row>
        <row r="637">
          <cell r="B637" t="str">
            <v>0840052QAU22</v>
          </cell>
          <cell r="D637" t="str">
            <v>Gobierno de México</v>
          </cell>
          <cell r="F637" t="str">
            <v>Renta Fija</v>
          </cell>
          <cell r="Q637" t="str">
            <v>RFIG</v>
          </cell>
        </row>
        <row r="638">
          <cell r="B638" t="str">
            <v>0840052QAV05</v>
          </cell>
          <cell r="D638" t="str">
            <v>Gobierno de México</v>
          </cell>
          <cell r="F638" t="str">
            <v>Renta Fija</v>
          </cell>
          <cell r="Q638" t="str">
            <v>RFIG</v>
          </cell>
        </row>
        <row r="639">
          <cell r="B639" t="str">
            <v>0840052QAW87</v>
          </cell>
          <cell r="D639" t="str">
            <v>Gobierno de México</v>
          </cell>
          <cell r="F639" t="str">
            <v>Renta Fija</v>
          </cell>
          <cell r="Q639" t="str">
            <v>RFIG</v>
          </cell>
        </row>
        <row r="640">
          <cell r="B640" t="str">
            <v>0840052QAZ19</v>
          </cell>
          <cell r="D640" t="str">
            <v>Gobierno de México</v>
          </cell>
          <cell r="F640" t="str">
            <v>Renta Fija</v>
          </cell>
          <cell r="Q640" t="str">
            <v>RFIG</v>
          </cell>
        </row>
        <row r="641">
          <cell r="B641" t="str">
            <v>0840052QBA58</v>
          </cell>
          <cell r="D641" t="str">
            <v>Gobierno de México</v>
          </cell>
          <cell r="F641" t="str">
            <v>Renta Fija</v>
          </cell>
          <cell r="Q641" t="str">
            <v>RFIG</v>
          </cell>
        </row>
        <row r="642">
          <cell r="B642" t="str">
            <v>0840052QBB32</v>
          </cell>
          <cell r="D642" t="str">
            <v>Gobierno de México</v>
          </cell>
          <cell r="F642" t="str">
            <v>Renta Fija</v>
          </cell>
          <cell r="Q642" t="str">
            <v>RFIG</v>
          </cell>
        </row>
        <row r="643">
          <cell r="B643" t="str">
            <v>0840052QBE70</v>
          </cell>
          <cell r="D643" t="str">
            <v>Gobierno de México</v>
          </cell>
          <cell r="F643" t="str">
            <v>Renta Fija</v>
          </cell>
          <cell r="Q643" t="str">
            <v>RFIG</v>
          </cell>
        </row>
        <row r="644">
          <cell r="B644" t="str">
            <v>0840052QBF46</v>
          </cell>
          <cell r="D644" t="str">
            <v>Gobierno de México</v>
          </cell>
          <cell r="F644" t="str">
            <v>Renta Fija</v>
          </cell>
          <cell r="Q644" t="str">
            <v>RFIG</v>
          </cell>
        </row>
        <row r="645">
          <cell r="B645" t="str">
            <v>0840052BAB62</v>
          </cell>
          <cell r="D645" t="str">
            <v>Gobierno de México</v>
          </cell>
          <cell r="F645" t="str">
            <v>Renta Fija</v>
          </cell>
          <cell r="Q645" t="str">
            <v>RFIG</v>
          </cell>
        </row>
        <row r="646">
          <cell r="B646" t="str">
            <v>0840052BAG59</v>
          </cell>
          <cell r="D646" t="str">
            <v>Gobierno de México</v>
          </cell>
          <cell r="F646" t="str">
            <v>Renta Fija</v>
          </cell>
          <cell r="Q646" t="str">
            <v>RFIG</v>
          </cell>
        </row>
        <row r="647">
          <cell r="B647" t="str">
            <v>0840052BAD29</v>
          </cell>
          <cell r="D647" t="str">
            <v>Gobierno de México</v>
          </cell>
          <cell r="F647" t="str">
            <v>Renta Fija</v>
          </cell>
          <cell r="Q647" t="str">
            <v>RFIG</v>
          </cell>
        </row>
        <row r="648">
          <cell r="B648" t="str">
            <v>0840052US910</v>
          </cell>
          <cell r="D648" t="str">
            <v>Gobierno de México</v>
          </cell>
          <cell r="F648" t="str">
            <v>Renta Fija</v>
          </cell>
          <cell r="Q648" t="str">
            <v>RFIG</v>
          </cell>
        </row>
        <row r="649">
          <cell r="B649" t="str">
            <v>0840052BAK61</v>
          </cell>
          <cell r="D649" t="str">
            <v>Gobierno de México</v>
          </cell>
          <cell r="F649" t="str">
            <v>Renta Fija</v>
          </cell>
          <cell r="Q649" t="str">
            <v>RFIG</v>
          </cell>
        </row>
        <row r="650">
          <cell r="B650" t="str">
            <v>0840052BAV27</v>
          </cell>
          <cell r="D650" t="str">
            <v>Gobierno de México</v>
          </cell>
          <cell r="F650" t="str">
            <v>Renta Fija</v>
          </cell>
          <cell r="Q650" t="str">
            <v>RFIG</v>
          </cell>
        </row>
        <row r="651">
          <cell r="B651" t="str">
            <v>0840052QBG29</v>
          </cell>
          <cell r="D651" t="str">
            <v>Gobierno de México</v>
          </cell>
          <cell r="F651" t="str">
            <v>Renta Fija</v>
          </cell>
          <cell r="Q651" t="str">
            <v>RFIG</v>
          </cell>
        </row>
        <row r="652">
          <cell r="B652" t="str">
            <v>0840052BAE02</v>
          </cell>
          <cell r="D652" t="str">
            <v>Gobierno de México</v>
          </cell>
          <cell r="F652" t="str">
            <v>Renta Fija</v>
          </cell>
          <cell r="Q652" t="str">
            <v>RFIG</v>
          </cell>
        </row>
        <row r="653">
          <cell r="B653" t="str">
            <v>0840052BAN01</v>
          </cell>
          <cell r="D653" t="str">
            <v>Gobierno de México</v>
          </cell>
          <cell r="F653" t="str">
            <v>Renta Fija</v>
          </cell>
          <cell r="Q653" t="str">
            <v>RFIG</v>
          </cell>
        </row>
        <row r="654">
          <cell r="B654" t="str">
            <v>4974252S2BDC</v>
          </cell>
          <cell r="D654" t="str">
            <v>BD Capital - Senior Loans 2</v>
          </cell>
          <cell r="F654" t="str">
            <v>Renta Fija</v>
          </cell>
          <cell r="Q654" t="str">
            <v>RFLG</v>
          </cell>
        </row>
        <row r="655">
          <cell r="B655" t="str">
            <v>491105207SI3</v>
          </cell>
          <cell r="D655" t="str">
            <v>Sigma - Leasing Operativo 2</v>
          </cell>
          <cell r="F655" t="str">
            <v>Renta Fija</v>
          </cell>
          <cell r="Q655" t="str">
            <v>RFLG</v>
          </cell>
        </row>
        <row r="656">
          <cell r="B656" t="str">
            <v>4911022COABR</v>
          </cell>
          <cell r="D656" t="str">
            <v>Compass - Fondo de Inversión Acreencias High Yield</v>
          </cell>
          <cell r="F656" t="str">
            <v>Renta Fija</v>
          </cell>
          <cell r="Q656" t="str">
            <v>RFLG</v>
          </cell>
        </row>
        <row r="657">
          <cell r="B657" t="str">
            <v>4974252SLBDC</v>
          </cell>
          <cell r="D657" t="str">
            <v>BD Capital - Senior Loans A</v>
          </cell>
          <cell r="F657" t="str">
            <v>Renta Fija</v>
          </cell>
          <cell r="Q657" t="str">
            <v>RFLG</v>
          </cell>
        </row>
        <row r="658">
          <cell r="B658" t="str">
            <v>4974252SVBDC</v>
          </cell>
          <cell r="D658" t="str">
            <v>BD Capital - Senior Loans B</v>
          </cell>
          <cell r="F658" t="str">
            <v>Renta Fija</v>
          </cell>
          <cell r="Q658" t="str">
            <v>RFLG</v>
          </cell>
        </row>
        <row r="659">
          <cell r="B659" t="str">
            <v>4974252SCBDC</v>
          </cell>
          <cell r="D659" t="str">
            <v>BD Capital - Senior Loans C</v>
          </cell>
          <cell r="F659" t="str">
            <v>Renta Fija</v>
          </cell>
          <cell r="Q659" t="str">
            <v>RFLG</v>
          </cell>
        </row>
        <row r="660">
          <cell r="B660" t="str">
            <v>4911102LINAE</v>
          </cell>
          <cell r="D660" t="str">
            <v>Fond. de Inversión Activa Financiamiento Estructurado Peru II</v>
          </cell>
          <cell r="F660" t="str">
            <v>Renta Fija</v>
          </cell>
          <cell r="Q660" t="str">
            <v>RFLG</v>
          </cell>
        </row>
        <row r="661">
          <cell r="B661" t="str">
            <v>4911021COMHY</v>
          </cell>
          <cell r="D661" t="str">
            <v>Compass - Fondo de Inversión Acreencias High Yield</v>
          </cell>
          <cell r="F661" t="str">
            <v>Renta Fija</v>
          </cell>
          <cell r="Q661" t="str">
            <v>RFLG</v>
          </cell>
        </row>
        <row r="662">
          <cell r="B662" t="str">
            <v>4975141HMCPS</v>
          </cell>
          <cell r="D662" t="str">
            <v>Fondo HMC  II (PEN)</v>
          </cell>
          <cell r="F662" t="str">
            <v>Renta Fija</v>
          </cell>
          <cell r="Q662" t="str">
            <v>RFLG</v>
          </cell>
        </row>
        <row r="663">
          <cell r="B663" t="str">
            <v>4975142HMPDX</v>
          </cell>
          <cell r="D663" t="str">
            <v>Fondo HMC II (USD)</v>
          </cell>
          <cell r="F663" t="str">
            <v>Renta Fija</v>
          </cell>
          <cell r="Q663" t="str">
            <v>RFLG</v>
          </cell>
        </row>
        <row r="664">
          <cell r="B664" t="str">
            <v>4975141HM3SX</v>
          </cell>
          <cell r="D664" t="str">
            <v>Fondo HMC Crédito Perú III (PEN), FI</v>
          </cell>
          <cell r="F664" t="str">
            <v>Renta Fija</v>
          </cell>
          <cell r="Q664" t="str">
            <v>RFLG</v>
          </cell>
        </row>
        <row r="665">
          <cell r="B665" t="str">
            <v>4975142HM3DX</v>
          </cell>
          <cell r="D665" t="str">
            <v>Fondo HMC Crédito Perú III (USD), FI</v>
          </cell>
          <cell r="F665" t="str">
            <v>Renta Fija</v>
          </cell>
          <cell r="Q665" t="str">
            <v>RFLG</v>
          </cell>
        </row>
        <row r="666">
          <cell r="B666" t="str">
            <v>491105206SI1</v>
          </cell>
          <cell r="D666" t="str">
            <v>Sigma - Leasing Operativo</v>
          </cell>
          <cell r="F666" t="str">
            <v>Renta Fija</v>
          </cell>
          <cell r="Q666" t="str">
            <v>RFLG</v>
          </cell>
        </row>
        <row r="667">
          <cell r="B667" t="str">
            <v>4975142HMCHY</v>
          </cell>
          <cell r="D667" t="str">
            <v>Fondo HMC USD</v>
          </cell>
          <cell r="F667" t="str">
            <v>Renta Fija</v>
          </cell>
          <cell r="Q667" t="str">
            <v>RFLG</v>
          </cell>
        </row>
        <row r="668">
          <cell r="B668" t="str">
            <v>4911182HMCHY</v>
          </cell>
          <cell r="D668" t="str">
            <v>Fondo HMC USD</v>
          </cell>
          <cell r="F668" t="str">
            <v>Renta Fija</v>
          </cell>
          <cell r="Q668" t="str">
            <v>RFLG</v>
          </cell>
        </row>
        <row r="669">
          <cell r="B669" t="str">
            <v>18208920902A</v>
          </cell>
          <cell r="D669" t="str">
            <v xml:space="preserve">Perú LNG </v>
          </cell>
          <cell r="F669" t="str">
            <v>Renta Fija</v>
          </cell>
          <cell r="Q669" t="str">
            <v>RFLC</v>
          </cell>
        </row>
        <row r="670">
          <cell r="B670" t="str">
            <v>18208920903A</v>
          </cell>
          <cell r="D670" t="str">
            <v xml:space="preserve">Perú LNG </v>
          </cell>
          <cell r="F670" t="str">
            <v>Renta Fija</v>
          </cell>
          <cell r="Q670" t="str">
            <v>RFLC</v>
          </cell>
        </row>
        <row r="671">
          <cell r="B671" t="str">
            <v>18208920904A</v>
          </cell>
          <cell r="D671" t="str">
            <v xml:space="preserve">Perú LNG </v>
          </cell>
          <cell r="F671" t="str">
            <v>Renta Fija</v>
          </cell>
          <cell r="Q671" t="str">
            <v>RFLC</v>
          </cell>
        </row>
        <row r="672">
          <cell r="B672" t="str">
            <v>20001120901A</v>
          </cell>
          <cell r="D672" t="str">
            <v>Banco Continental</v>
          </cell>
          <cell r="F672" t="str">
            <v>Renta Fija</v>
          </cell>
          <cell r="Q672" t="str">
            <v>RFLC</v>
          </cell>
        </row>
        <row r="673">
          <cell r="B673" t="str">
            <v>20002221503U</v>
          </cell>
          <cell r="D673" t="str">
            <v>Banco Santander</v>
          </cell>
          <cell r="F673" t="str">
            <v>Renta Fija</v>
          </cell>
          <cell r="Q673" t="str">
            <v>RFLC</v>
          </cell>
        </row>
        <row r="674">
          <cell r="B674" t="str">
            <v>20009821004A</v>
          </cell>
          <cell r="D674" t="str">
            <v>Leasing Total</v>
          </cell>
          <cell r="F674" t="str">
            <v>Renta Fija</v>
          </cell>
          <cell r="Q674" t="str">
            <v>RFLC</v>
          </cell>
        </row>
        <row r="675">
          <cell r="B675" t="str">
            <v>20009821205A</v>
          </cell>
          <cell r="D675" t="str">
            <v>Leasing Total</v>
          </cell>
          <cell r="F675" t="str">
            <v>Renta Fija</v>
          </cell>
          <cell r="Q675" t="str">
            <v>RFLC</v>
          </cell>
        </row>
        <row r="676">
          <cell r="B676" t="str">
            <v>20009821303A</v>
          </cell>
          <cell r="D676" t="str">
            <v>Leasing Total</v>
          </cell>
          <cell r="F676" t="str">
            <v>Renta Fija</v>
          </cell>
          <cell r="Q676" t="str">
            <v>RFLC</v>
          </cell>
        </row>
        <row r="677">
          <cell r="B677" t="str">
            <v>21000220301A</v>
          </cell>
          <cell r="D677" t="str">
            <v>Banco de Crédito del Perú</v>
          </cell>
          <cell r="F677" t="str">
            <v>Renta Fija</v>
          </cell>
          <cell r="Q677" t="str">
            <v>RFLC</v>
          </cell>
        </row>
        <row r="678">
          <cell r="B678" t="str">
            <v>21000220301B</v>
          </cell>
          <cell r="D678" t="str">
            <v>Banco de Crédito del Perú</v>
          </cell>
          <cell r="F678" t="str">
            <v>Renta Fija</v>
          </cell>
          <cell r="Q678" t="str">
            <v>RFLC</v>
          </cell>
        </row>
        <row r="679">
          <cell r="B679" t="str">
            <v>21000220904A</v>
          </cell>
          <cell r="D679" t="str">
            <v>Banco de Crédito del Perú</v>
          </cell>
          <cell r="F679" t="str">
            <v>Renta Fija</v>
          </cell>
          <cell r="Q679" t="str">
            <v>RFLC</v>
          </cell>
        </row>
        <row r="680">
          <cell r="B680" t="str">
            <v>21000220904B</v>
          </cell>
          <cell r="D680" t="str">
            <v>Banco de Crédito del Perú</v>
          </cell>
          <cell r="F680" t="str">
            <v>Renta Fija</v>
          </cell>
          <cell r="Q680" t="str">
            <v>RFLC</v>
          </cell>
        </row>
        <row r="681">
          <cell r="B681" t="str">
            <v>21000220904C</v>
          </cell>
          <cell r="D681" t="str">
            <v>Banco de Crédito del Perú</v>
          </cell>
          <cell r="F681" t="str">
            <v>Renta Fija</v>
          </cell>
          <cell r="Q681" t="str">
            <v>RFLC</v>
          </cell>
        </row>
        <row r="682">
          <cell r="B682" t="str">
            <v>21000220904D</v>
          </cell>
          <cell r="D682" t="str">
            <v>Banco de Crédito del Perú</v>
          </cell>
          <cell r="F682" t="str">
            <v>Renta Fija</v>
          </cell>
          <cell r="Q682" t="str">
            <v>RFLC</v>
          </cell>
        </row>
        <row r="683">
          <cell r="B683" t="str">
            <v>21000320802B</v>
          </cell>
          <cell r="D683" t="str">
            <v xml:space="preserve">Banco Internacional del Perú </v>
          </cell>
          <cell r="F683" t="str">
            <v>Renta Fija</v>
          </cell>
          <cell r="Q683" t="str">
            <v>RFLC</v>
          </cell>
        </row>
        <row r="684">
          <cell r="B684" t="str">
            <v>21000320906A</v>
          </cell>
          <cell r="D684" t="str">
            <v xml:space="preserve">Banco Internacional del Perú </v>
          </cell>
          <cell r="F684" t="str">
            <v>Renta Fija</v>
          </cell>
          <cell r="Q684" t="str">
            <v>RFLC</v>
          </cell>
        </row>
        <row r="685">
          <cell r="B685" t="str">
            <v>21000321303A</v>
          </cell>
          <cell r="D685" t="str">
            <v xml:space="preserve">Banco Internacional del Perú </v>
          </cell>
          <cell r="F685" t="str">
            <v>Renta Fija</v>
          </cell>
          <cell r="Q685" t="str">
            <v>RFLC</v>
          </cell>
        </row>
        <row r="686">
          <cell r="B686" t="str">
            <v>21001120701A</v>
          </cell>
          <cell r="D686" t="str">
            <v>Banco Continental</v>
          </cell>
          <cell r="F686" t="str">
            <v>Renta Fija</v>
          </cell>
          <cell r="Q686" t="str">
            <v>RFLC</v>
          </cell>
        </row>
        <row r="687">
          <cell r="B687" t="str">
            <v>21001120702A</v>
          </cell>
          <cell r="D687" t="str">
            <v>Banco Continental</v>
          </cell>
          <cell r="F687" t="str">
            <v>Renta Fija</v>
          </cell>
          <cell r="Q687" t="str">
            <v>RFLC</v>
          </cell>
        </row>
        <row r="688">
          <cell r="B688" t="str">
            <v>21001120803A</v>
          </cell>
          <cell r="D688" t="str">
            <v>Banco Continental</v>
          </cell>
          <cell r="F688" t="str">
            <v>Renta Fija</v>
          </cell>
          <cell r="Q688" t="str">
            <v>RFLC</v>
          </cell>
        </row>
        <row r="689">
          <cell r="B689" t="str">
            <v>21001121301U</v>
          </cell>
          <cell r="D689" t="str">
            <v>Banco Continental</v>
          </cell>
          <cell r="F689" t="str">
            <v>Renta Fija</v>
          </cell>
          <cell r="Q689" t="str">
            <v>RFLC</v>
          </cell>
        </row>
        <row r="690">
          <cell r="B690" t="str">
            <v>21003521503U</v>
          </cell>
          <cell r="D690" t="str">
            <v>Banco Financiero</v>
          </cell>
          <cell r="F690" t="str">
            <v>Renta Fija</v>
          </cell>
          <cell r="Q690" t="str">
            <v>RFLC</v>
          </cell>
        </row>
        <row r="691">
          <cell r="B691" t="str">
            <v>22583521701U</v>
          </cell>
          <cell r="D691" t="str">
            <v>Inca Rail</v>
          </cell>
          <cell r="F691" t="str">
            <v>Renta Fija</v>
          </cell>
          <cell r="Q691" t="str">
            <v>RFLC</v>
          </cell>
        </row>
        <row r="692">
          <cell r="B692" t="str">
            <v>21003820905A</v>
          </cell>
          <cell r="D692" t="str">
            <v>Banco Interamericano de Finanzas</v>
          </cell>
          <cell r="F692" t="str">
            <v>Renta Fija</v>
          </cell>
          <cell r="Q692" t="str">
            <v>RFLC</v>
          </cell>
        </row>
        <row r="693">
          <cell r="B693" t="str">
            <v>21003821703C</v>
          </cell>
          <cell r="D693" t="str">
            <v>Banco Interamericano de Finanzas</v>
          </cell>
          <cell r="F693" t="str">
            <v>Renta Fija</v>
          </cell>
          <cell r="Q693" t="str">
            <v>RFLC</v>
          </cell>
        </row>
        <row r="694">
          <cell r="B694" t="str">
            <v>21015121401U</v>
          </cell>
          <cell r="D694" t="str">
            <v>Interseguro</v>
          </cell>
          <cell r="F694" t="str">
            <v>Renta Fija</v>
          </cell>
          <cell r="Q694" t="str">
            <v>RFLC</v>
          </cell>
        </row>
        <row r="695">
          <cell r="B695" t="str">
            <v>21015121402U</v>
          </cell>
          <cell r="D695" t="str">
            <v>Interseguro</v>
          </cell>
          <cell r="F695" t="str">
            <v>Renta Fija</v>
          </cell>
          <cell r="Q695" t="str">
            <v>RFLC</v>
          </cell>
        </row>
        <row r="696">
          <cell r="B696" t="str">
            <v>21015122401A</v>
          </cell>
          <cell r="D696" t="str">
            <v>Interseguro</v>
          </cell>
          <cell r="F696" t="str">
            <v>Renta Fija</v>
          </cell>
          <cell r="Q696" t="str">
            <v>RFLC</v>
          </cell>
        </row>
        <row r="697">
          <cell r="B697" t="str">
            <v>2702042CA11U</v>
          </cell>
          <cell r="D697" t="str">
            <v>Casa Andina (Scotia Sociedad Titulizadora)</v>
          </cell>
          <cell r="F697" t="str">
            <v>Renta Fija</v>
          </cell>
          <cell r="Q697" t="str">
            <v>RFLC</v>
          </cell>
        </row>
        <row r="698">
          <cell r="B698" t="str">
            <v>27020422001U</v>
          </cell>
          <cell r="D698" t="str">
            <v>Hoteles Costa del Sol (Scotia Sociedad Titulizadora)</v>
          </cell>
          <cell r="F698" t="str">
            <v>Renta Fija</v>
          </cell>
          <cell r="Q698" t="str">
            <v>RFLC</v>
          </cell>
        </row>
        <row r="699">
          <cell r="B699" t="str">
            <v>21015421101A</v>
          </cell>
          <cell r="D699" t="str">
            <v>Pacífico Peruano Suiza</v>
          </cell>
          <cell r="F699" t="str">
            <v>Renta Fija</v>
          </cell>
          <cell r="Q699" t="str">
            <v>RFLC</v>
          </cell>
        </row>
        <row r="700">
          <cell r="B700" t="str">
            <v>2702022AT02A</v>
          </cell>
          <cell r="D700" t="str">
            <v xml:space="preserve">Creditítulos Sociedad Titulizadora </v>
          </cell>
          <cell r="F700" t="str">
            <v>Renta Fija</v>
          </cell>
          <cell r="Q700" t="str">
            <v>RFLC</v>
          </cell>
        </row>
        <row r="701">
          <cell r="B701" t="str">
            <v>2702022ADP4U</v>
          </cell>
          <cell r="D701" t="str">
            <v xml:space="preserve">Creditítulos Sociedad Titulizadora </v>
          </cell>
          <cell r="F701" t="str">
            <v>Renta Fija</v>
          </cell>
          <cell r="Q701" t="str">
            <v>RFLC</v>
          </cell>
        </row>
        <row r="702">
          <cell r="B702" t="str">
            <v>22206121006A</v>
          </cell>
          <cell r="D702" t="str">
            <v xml:space="preserve">Energía del Sur </v>
          </cell>
          <cell r="F702" t="str">
            <v>Renta Fija</v>
          </cell>
          <cell r="Q702" t="str">
            <v>RFLC</v>
          </cell>
        </row>
        <row r="703">
          <cell r="B703" t="str">
            <v>22200221003A</v>
          </cell>
          <cell r="D703" t="str">
            <v>Cemento Andino</v>
          </cell>
          <cell r="F703" t="str">
            <v>Renta Fija</v>
          </cell>
          <cell r="Q703" t="str">
            <v>RFLC</v>
          </cell>
        </row>
        <row r="704">
          <cell r="B704" t="str">
            <v>22203220808A</v>
          </cell>
          <cell r="D704" t="str">
            <v xml:space="preserve">Edegel </v>
          </cell>
          <cell r="F704" t="str">
            <v>Renta Fija</v>
          </cell>
          <cell r="Q704" t="str">
            <v>RFLC</v>
          </cell>
        </row>
        <row r="705">
          <cell r="B705" t="str">
            <v>22203220810A</v>
          </cell>
          <cell r="D705" t="str">
            <v xml:space="preserve">Edegel </v>
          </cell>
          <cell r="F705" t="str">
            <v>Renta Fija</v>
          </cell>
          <cell r="Q705" t="str">
            <v>RFLC</v>
          </cell>
        </row>
        <row r="706">
          <cell r="B706" t="str">
            <v>22203220911A</v>
          </cell>
          <cell r="D706" t="str">
            <v xml:space="preserve">Edegel </v>
          </cell>
          <cell r="F706" t="str">
            <v>Renta Fija</v>
          </cell>
          <cell r="Q706" t="str">
            <v>RFLC</v>
          </cell>
        </row>
        <row r="707">
          <cell r="B707" t="str">
            <v>22203221004A</v>
          </cell>
          <cell r="D707" t="str">
            <v xml:space="preserve">Edegel </v>
          </cell>
          <cell r="F707" t="str">
            <v>Renta Fija</v>
          </cell>
          <cell r="Q707" t="str">
            <v>RFLC</v>
          </cell>
        </row>
        <row r="708">
          <cell r="B708" t="str">
            <v>22203221005A</v>
          </cell>
          <cell r="D708" t="str">
            <v xml:space="preserve">Edegel </v>
          </cell>
          <cell r="F708" t="str">
            <v>Renta Fija</v>
          </cell>
          <cell r="Q708" t="str">
            <v>RFLC</v>
          </cell>
        </row>
        <row r="709">
          <cell r="B709" t="str">
            <v>22204721101A</v>
          </cell>
          <cell r="D709" t="str">
            <v xml:space="preserve">Duke Energy International Egenor </v>
          </cell>
          <cell r="F709" t="str">
            <v>Renta Fija</v>
          </cell>
          <cell r="Q709" t="str">
            <v>RFLC</v>
          </cell>
        </row>
        <row r="710">
          <cell r="B710" t="str">
            <v>22204721202A</v>
          </cell>
          <cell r="D710" t="str">
            <v xml:space="preserve">Duke Energy International Egenor </v>
          </cell>
          <cell r="F710" t="str">
            <v>Renta Fija</v>
          </cell>
          <cell r="Q710" t="str">
            <v>RFLC</v>
          </cell>
        </row>
        <row r="711">
          <cell r="B711" t="str">
            <v>22205420101B</v>
          </cell>
          <cell r="D711" t="str">
            <v xml:space="preserve">Consorcio Agua Azul </v>
          </cell>
          <cell r="F711" t="str">
            <v>Renta Fija</v>
          </cell>
          <cell r="Q711" t="str">
            <v>RFLC</v>
          </cell>
        </row>
        <row r="712">
          <cell r="B712" t="str">
            <v>22205420201C</v>
          </cell>
          <cell r="D712" t="str">
            <v xml:space="preserve">Consorcio Agua Azul </v>
          </cell>
          <cell r="F712" t="str">
            <v>Renta Fija</v>
          </cell>
          <cell r="Q712" t="str">
            <v>RFLC</v>
          </cell>
        </row>
        <row r="713">
          <cell r="B713" t="str">
            <v>22205820405A</v>
          </cell>
          <cell r="D713" t="str">
            <v xml:space="preserve">Red de Energía del Perú </v>
          </cell>
          <cell r="F713" t="str">
            <v>Renta Fija</v>
          </cell>
          <cell r="Q713" t="str">
            <v>RFLC</v>
          </cell>
        </row>
        <row r="714">
          <cell r="B714" t="str">
            <v>22205820704A</v>
          </cell>
          <cell r="D714" t="str">
            <v xml:space="preserve">Red de Energía del Perú </v>
          </cell>
          <cell r="F714" t="str">
            <v>Renta Fija</v>
          </cell>
          <cell r="Q714" t="str">
            <v>RFLC</v>
          </cell>
        </row>
        <row r="715">
          <cell r="B715" t="str">
            <v>22205820915A</v>
          </cell>
          <cell r="D715" t="str">
            <v>Leasing Total</v>
          </cell>
          <cell r="F715" t="str">
            <v>Renta Fija</v>
          </cell>
          <cell r="Q715" t="str">
            <v>RFLC</v>
          </cell>
        </row>
        <row r="716">
          <cell r="B716" t="str">
            <v>22205821017A</v>
          </cell>
          <cell r="D716" t="str">
            <v xml:space="preserve">Red de Energía del Perú </v>
          </cell>
          <cell r="F716" t="str">
            <v>Renta Fija</v>
          </cell>
          <cell r="Q716" t="str">
            <v>RFLC</v>
          </cell>
        </row>
        <row r="717">
          <cell r="B717" t="str">
            <v>22205821020A</v>
          </cell>
          <cell r="D717" t="str">
            <v xml:space="preserve">Red de Energía del Perú </v>
          </cell>
          <cell r="F717" t="str">
            <v>Renta Fija</v>
          </cell>
          <cell r="Q717" t="str">
            <v>RFLC</v>
          </cell>
        </row>
        <row r="718">
          <cell r="B718" t="str">
            <v>22584221801U</v>
          </cell>
          <cell r="D718" t="str">
            <v>Inversiones Nacionales de Turismo S.A.</v>
          </cell>
          <cell r="F718" t="str">
            <v>Renta Fija</v>
          </cell>
          <cell r="Q718" t="str">
            <v>RFLC</v>
          </cell>
        </row>
        <row r="719">
          <cell r="B719" t="str">
            <v>22205821303A</v>
          </cell>
          <cell r="D719" t="str">
            <v xml:space="preserve">Red de Energía del Perú </v>
          </cell>
          <cell r="F719" t="str">
            <v>Renta Fija</v>
          </cell>
          <cell r="Q719" t="str">
            <v>RFLC</v>
          </cell>
        </row>
        <row r="720">
          <cell r="B720" t="str">
            <v>22205821407A</v>
          </cell>
          <cell r="D720" t="str">
            <v xml:space="preserve">Red de Energía del Perú </v>
          </cell>
          <cell r="F720" t="str">
            <v>Renta Fija</v>
          </cell>
          <cell r="Q720" t="str">
            <v>RFLC</v>
          </cell>
        </row>
        <row r="721">
          <cell r="B721" t="str">
            <v>22206120803U</v>
          </cell>
          <cell r="D721" t="str">
            <v xml:space="preserve">Energía del Sur </v>
          </cell>
          <cell r="F721" t="str">
            <v>Renta Fija</v>
          </cell>
          <cell r="Q721" t="str">
            <v>RFLC</v>
          </cell>
        </row>
        <row r="722">
          <cell r="B722" t="str">
            <v>21015121901U</v>
          </cell>
          <cell r="D722" t="str">
            <v>Interseguro</v>
          </cell>
          <cell r="F722" t="str">
            <v>Renta Fija</v>
          </cell>
          <cell r="Q722" t="str">
            <v>RFLC</v>
          </cell>
        </row>
        <row r="723">
          <cell r="B723" t="str">
            <v>22207120601A</v>
          </cell>
          <cell r="D723" t="str">
            <v xml:space="preserve">Concesionario Trasvase Olmos </v>
          </cell>
          <cell r="F723" t="str">
            <v>Renta Fija</v>
          </cell>
          <cell r="Q723" t="str">
            <v>RFLC</v>
          </cell>
        </row>
        <row r="724">
          <cell r="B724" t="str">
            <v>22207120702A</v>
          </cell>
          <cell r="D724" t="str">
            <v xml:space="preserve">Concesionario Trasvase Olmos </v>
          </cell>
          <cell r="F724" t="str">
            <v>Renta Fija</v>
          </cell>
          <cell r="Q724" t="str">
            <v>RFLC</v>
          </cell>
        </row>
        <row r="725">
          <cell r="B725" t="str">
            <v>22207620601A</v>
          </cell>
          <cell r="D725" t="str">
            <v xml:space="preserve">Pluspetrol Camisea </v>
          </cell>
          <cell r="F725" t="str">
            <v>Renta Fija</v>
          </cell>
          <cell r="Q725" t="str">
            <v>RFLC</v>
          </cell>
        </row>
        <row r="726">
          <cell r="B726" t="str">
            <v>22207620601B</v>
          </cell>
          <cell r="D726" t="str">
            <v xml:space="preserve">Pluspetrol Camisea </v>
          </cell>
          <cell r="F726" t="str">
            <v>Renta Fija</v>
          </cell>
          <cell r="Q726" t="str">
            <v>RFLC</v>
          </cell>
        </row>
        <row r="727">
          <cell r="B727" t="str">
            <v>22208820901U</v>
          </cell>
          <cell r="D727" t="str">
            <v>Kallpa Generación S.A</v>
          </cell>
          <cell r="F727" t="str">
            <v>Renta Fija</v>
          </cell>
          <cell r="Q727" t="str">
            <v>RFLC</v>
          </cell>
        </row>
        <row r="728">
          <cell r="B728" t="str">
            <v>22209321001A</v>
          </cell>
          <cell r="D728" t="str">
            <v>Pluspetrol Lote 56</v>
          </cell>
          <cell r="F728" t="str">
            <v>Renta Fija</v>
          </cell>
          <cell r="Q728" t="str">
            <v>RFLC</v>
          </cell>
        </row>
        <row r="729">
          <cell r="B729" t="str">
            <v>22209321002A</v>
          </cell>
          <cell r="D729" t="str">
            <v>Pluspetrol Lote 56</v>
          </cell>
          <cell r="F729" t="str">
            <v>Renta Fija</v>
          </cell>
          <cell r="Q729" t="str">
            <v>RFLC</v>
          </cell>
        </row>
        <row r="730">
          <cell r="B730" t="str">
            <v>22210821102A</v>
          </cell>
          <cell r="D730" t="str">
            <v>Ferreycorp S.A.A.</v>
          </cell>
          <cell r="F730" t="str">
            <v>Renta Fija</v>
          </cell>
          <cell r="Q730" t="str">
            <v>RFLC</v>
          </cell>
        </row>
        <row r="731">
          <cell r="B731" t="str">
            <v>22210821102B</v>
          </cell>
          <cell r="D731" t="str">
            <v>Ferreycorp S.A.A.</v>
          </cell>
          <cell r="F731" t="str">
            <v>Renta Fija</v>
          </cell>
          <cell r="Q731" t="str">
            <v>RFLC</v>
          </cell>
        </row>
        <row r="732">
          <cell r="B732" t="str">
            <v>21015121902U</v>
          </cell>
          <cell r="D732" t="str">
            <v>Interseguro</v>
          </cell>
          <cell r="F732" t="str">
            <v>Renta Fija</v>
          </cell>
          <cell r="Q732" t="str">
            <v>RFLC</v>
          </cell>
        </row>
        <row r="733">
          <cell r="B733" t="str">
            <v>21015122003U</v>
          </cell>
          <cell r="D733" t="str">
            <v>Interseguro</v>
          </cell>
          <cell r="F733" t="str">
            <v>Renta Fija</v>
          </cell>
          <cell r="Q733" t="str">
            <v>RFLC</v>
          </cell>
        </row>
        <row r="734">
          <cell r="B734" t="str">
            <v>22230420945A</v>
          </cell>
          <cell r="D734" t="str">
            <v xml:space="preserve">Telefónica del Perú </v>
          </cell>
          <cell r="F734" t="str">
            <v>Renta Fija</v>
          </cell>
          <cell r="Q734" t="str">
            <v>RFLC</v>
          </cell>
        </row>
        <row r="735">
          <cell r="B735" t="str">
            <v>22212521501A</v>
          </cell>
          <cell r="D735" t="str">
            <v>Jockey Plaza</v>
          </cell>
          <cell r="F735" t="str">
            <v>Renta Fija</v>
          </cell>
          <cell r="Q735" t="str">
            <v>RFLC</v>
          </cell>
        </row>
        <row r="736">
          <cell r="B736" t="str">
            <v>25001120704A</v>
          </cell>
          <cell r="D736" t="str">
            <v>Banco Continental</v>
          </cell>
          <cell r="F736" t="str">
            <v>Renta Fija</v>
          </cell>
          <cell r="Q736" t="str">
            <v>RFLC</v>
          </cell>
        </row>
        <row r="737">
          <cell r="B737" t="str">
            <v>25008721306A</v>
          </cell>
          <cell r="D737" t="str">
            <v>Banco Falabella</v>
          </cell>
          <cell r="F737" t="str">
            <v>Renta Fija</v>
          </cell>
          <cell r="Q737" t="str">
            <v>RFLC</v>
          </cell>
        </row>
        <row r="738">
          <cell r="B738" t="str">
            <v>2702022AT01A</v>
          </cell>
          <cell r="D738" t="str">
            <v>Leasing Total</v>
          </cell>
          <cell r="F738" t="str">
            <v>Renta Fija</v>
          </cell>
          <cell r="Q738" t="str">
            <v>RFLC</v>
          </cell>
        </row>
        <row r="739">
          <cell r="B739" t="str">
            <v>2702022H101A</v>
          </cell>
          <cell r="D739" t="str">
            <v xml:space="preserve">Creditítulos Sociedad Titulizadora </v>
          </cell>
          <cell r="F739" t="str">
            <v>Renta Fija</v>
          </cell>
          <cell r="Q739" t="str">
            <v>RFLC</v>
          </cell>
        </row>
        <row r="740">
          <cell r="B740" t="str">
            <v>2702022H102A</v>
          </cell>
          <cell r="D740" t="str">
            <v xml:space="preserve">Creditítulos Sociedad Titulizadora </v>
          </cell>
          <cell r="F740" t="str">
            <v>Renta Fija</v>
          </cell>
          <cell r="Q740" t="str">
            <v>RFLC</v>
          </cell>
        </row>
        <row r="741">
          <cell r="B741" t="str">
            <v>2702022H103A</v>
          </cell>
          <cell r="D741" t="str">
            <v xml:space="preserve">Creditítulos Sociedad Titulizadora </v>
          </cell>
          <cell r="F741" t="str">
            <v>Renta Fija</v>
          </cell>
          <cell r="Q741" t="str">
            <v>RFLC</v>
          </cell>
        </row>
        <row r="742">
          <cell r="B742" t="str">
            <v>2702022H307A</v>
          </cell>
          <cell r="D742" t="str">
            <v xml:space="preserve">Creditítulos Sociedad Titulizadora </v>
          </cell>
          <cell r="F742" t="str">
            <v>Renta Fija</v>
          </cell>
          <cell r="Q742" t="str">
            <v>RFLC</v>
          </cell>
        </row>
        <row r="743">
          <cell r="B743" t="str">
            <v>2702022H308A</v>
          </cell>
          <cell r="D743" t="str">
            <v xml:space="preserve">Creditítulos Sociedad Titulizadora </v>
          </cell>
          <cell r="F743" t="str">
            <v>Renta Fija</v>
          </cell>
          <cell r="Q743" t="str">
            <v>RFLC</v>
          </cell>
        </row>
        <row r="744">
          <cell r="B744" t="str">
            <v>2702022H310A</v>
          </cell>
          <cell r="D744" t="str">
            <v xml:space="preserve">Creditítulos Sociedad Titulizadora </v>
          </cell>
          <cell r="F744" t="str">
            <v>Renta Fija</v>
          </cell>
          <cell r="Q744" t="str">
            <v>RFLC</v>
          </cell>
        </row>
        <row r="745">
          <cell r="B745" t="str">
            <v>27020321301A</v>
          </cell>
          <cell r="D745" t="str">
            <v>Continental Sociedad Titulizadora</v>
          </cell>
          <cell r="F745" t="str">
            <v>Renta Fija</v>
          </cell>
          <cell r="Q745" t="str">
            <v>RFLC</v>
          </cell>
        </row>
        <row r="746">
          <cell r="B746" t="str">
            <v>2702042LR01U</v>
          </cell>
          <cell r="D746" t="str">
            <v xml:space="preserve">Scotia Sociedad Titulizadora </v>
          </cell>
          <cell r="F746" t="str">
            <v>Renta Fija</v>
          </cell>
          <cell r="Q746" t="str">
            <v>RFLC</v>
          </cell>
        </row>
        <row r="747">
          <cell r="B747" t="str">
            <v>2702042TRSU1</v>
          </cell>
          <cell r="D747" t="str">
            <v xml:space="preserve">Scotia Sociedad Titulizadora </v>
          </cell>
          <cell r="F747" t="str">
            <v>Renta Fija</v>
          </cell>
          <cell r="Q747" t="str">
            <v>RFLC</v>
          </cell>
        </row>
        <row r="748">
          <cell r="B748" t="str">
            <v>2702042TRSU2</v>
          </cell>
          <cell r="D748" t="str">
            <v xml:space="preserve">Scotia Sociedad Titulizadora </v>
          </cell>
          <cell r="F748" t="str">
            <v>Renta Fija</v>
          </cell>
          <cell r="Q748" t="str">
            <v>RFLC</v>
          </cell>
        </row>
        <row r="749">
          <cell r="B749" t="str">
            <v>21015422002A</v>
          </cell>
          <cell r="D749" t="str">
            <v>Pacífico Peruano Suiza</v>
          </cell>
          <cell r="F749" t="str">
            <v>Renta Fija</v>
          </cell>
          <cell r="Q749" t="str">
            <v>RFLC</v>
          </cell>
        </row>
        <row r="750">
          <cell r="B750" t="str">
            <v>21015422302B</v>
          </cell>
          <cell r="D750" t="str">
            <v>Pacífico Peruano Suiza</v>
          </cell>
          <cell r="F750" t="str">
            <v>Renta Fija</v>
          </cell>
          <cell r="Q750" t="str">
            <v>RFLC</v>
          </cell>
        </row>
        <row r="751">
          <cell r="B751" t="str">
            <v>2743342RDOR1</v>
          </cell>
          <cell r="D751" t="str">
            <v>Red Dorsal</v>
          </cell>
          <cell r="F751" t="str">
            <v>Renta Fija</v>
          </cell>
          <cell r="Q751" t="str">
            <v>RFLC</v>
          </cell>
        </row>
        <row r="752">
          <cell r="B752" t="str">
            <v>28000320401A</v>
          </cell>
          <cell r="D752" t="str">
            <v xml:space="preserve">Banco Internacional del Perú </v>
          </cell>
          <cell r="F752" t="str">
            <v>Renta Fija</v>
          </cell>
          <cell r="Q752" t="str">
            <v>RFLC</v>
          </cell>
        </row>
        <row r="753">
          <cell r="B753" t="str">
            <v>28000320502B</v>
          </cell>
          <cell r="D753" t="str">
            <v xml:space="preserve">Banco Internacional del Perú </v>
          </cell>
          <cell r="F753" t="str">
            <v>Renta Fija</v>
          </cell>
          <cell r="Q753" t="str">
            <v>RFLC</v>
          </cell>
        </row>
        <row r="754">
          <cell r="B754" t="str">
            <v>28003820702B</v>
          </cell>
          <cell r="D754" t="str">
            <v>Banco Interamericano de Finanzas</v>
          </cell>
          <cell r="F754" t="str">
            <v>Renta Fija</v>
          </cell>
          <cell r="Q754" t="str">
            <v>RFLC</v>
          </cell>
        </row>
        <row r="755">
          <cell r="B755" t="str">
            <v>28003820702C</v>
          </cell>
          <cell r="D755" t="str">
            <v>Banco Interamericano de Finanzas</v>
          </cell>
          <cell r="F755" t="str">
            <v>Renta Fija</v>
          </cell>
          <cell r="Q755" t="str">
            <v>RFLC</v>
          </cell>
        </row>
        <row r="756">
          <cell r="B756" t="str">
            <v>3743332FINF2</v>
          </cell>
          <cell r="D756" t="str">
            <v>Scotia - Fideicomiso de Infraestructura</v>
          </cell>
          <cell r="F756" t="str">
            <v>Renta Fija</v>
          </cell>
          <cell r="Q756" t="str">
            <v>RFLC</v>
          </cell>
        </row>
        <row r="757">
          <cell r="B757" t="str">
            <v>47020221001J</v>
          </cell>
          <cell r="D757" t="str">
            <v xml:space="preserve">Creditítulos Sociedad Titulizadora </v>
          </cell>
          <cell r="F757" t="str">
            <v>Renta Fija</v>
          </cell>
          <cell r="Q757" t="str">
            <v>RFLC</v>
          </cell>
        </row>
        <row r="758">
          <cell r="B758" t="str">
            <v>47020221001P</v>
          </cell>
          <cell r="D758" t="str">
            <v xml:space="preserve">Creditítulos Sociedad Titulizadora </v>
          </cell>
          <cell r="F758" t="str">
            <v>Renta Fija</v>
          </cell>
          <cell r="Q758" t="str">
            <v>RFLC</v>
          </cell>
        </row>
        <row r="759">
          <cell r="B759" t="str">
            <v>47020320701J</v>
          </cell>
          <cell r="D759" t="str">
            <v>Continental Sociedad Titulizadora</v>
          </cell>
          <cell r="F759" t="str">
            <v>Renta Fija</v>
          </cell>
          <cell r="Q759" t="str">
            <v>RFLC</v>
          </cell>
        </row>
        <row r="760">
          <cell r="B760" t="str">
            <v>47020320701P</v>
          </cell>
          <cell r="D760" t="str">
            <v>Continental Sociedad Titulizadora</v>
          </cell>
          <cell r="F760" t="str">
            <v>Renta Fija</v>
          </cell>
          <cell r="Q760" t="str">
            <v>RFLC</v>
          </cell>
        </row>
        <row r="761">
          <cell r="B761" t="str">
            <v>21004921601A</v>
          </cell>
          <cell r="D761" t="str">
            <v>GNB</v>
          </cell>
          <cell r="F761" t="str">
            <v>Renta Fija</v>
          </cell>
          <cell r="Q761" t="str">
            <v>RFLC</v>
          </cell>
        </row>
        <row r="762">
          <cell r="B762" t="str">
            <v>22206120904A</v>
          </cell>
          <cell r="D762" t="str">
            <v>Energía del Sur</v>
          </cell>
          <cell r="F762" t="str">
            <v>Renta Fija</v>
          </cell>
          <cell r="Q762" t="str">
            <v>RFLC</v>
          </cell>
        </row>
        <row r="763">
          <cell r="B763" t="str">
            <v>22203220901A</v>
          </cell>
          <cell r="D763" t="str">
            <v>Edegel</v>
          </cell>
          <cell r="F763" t="str">
            <v>Renta Fija</v>
          </cell>
          <cell r="Q763" t="str">
            <v>RFLC</v>
          </cell>
        </row>
        <row r="764">
          <cell r="B764" t="str">
            <v>25001121206A</v>
          </cell>
          <cell r="D764" t="str">
            <v>Banco Continental</v>
          </cell>
          <cell r="F764" t="str">
            <v>Renta Fija</v>
          </cell>
          <cell r="Q764" t="str">
            <v>RFLC</v>
          </cell>
        </row>
        <row r="765">
          <cell r="B765" t="str">
            <v>23204321701B</v>
          </cell>
          <cell r="D765" t="str">
            <v>Volcan Cia. Minera</v>
          </cell>
          <cell r="F765" t="str">
            <v>Renta Fija</v>
          </cell>
          <cell r="Q765" t="str">
            <v>RFLC</v>
          </cell>
        </row>
        <row r="766">
          <cell r="B766" t="str">
            <v>25003520804A</v>
          </cell>
          <cell r="D766" t="str">
            <v>Banco Financiero</v>
          </cell>
          <cell r="F766" t="str">
            <v>Renta Fija</v>
          </cell>
          <cell r="Q766" t="str">
            <v>RFLC</v>
          </cell>
        </row>
        <row r="767">
          <cell r="B767" t="str">
            <v>05202922101U</v>
          </cell>
          <cell r="D767" t="str">
            <v>AENZA S.A.A. (antes Graña &amp; Montero S.A.A.)</v>
          </cell>
          <cell r="F767" t="str">
            <v>Renta Fija</v>
          </cell>
          <cell r="Q767" t="str">
            <v>RFLC</v>
          </cell>
        </row>
        <row r="768">
          <cell r="B768" t="str">
            <v>22205821204A</v>
          </cell>
          <cell r="D768" t="str">
            <v xml:space="preserve">Red de Energía del Perú </v>
          </cell>
          <cell r="F768" t="str">
            <v>Renta Fija</v>
          </cell>
          <cell r="Q768" t="str">
            <v>RFLC</v>
          </cell>
        </row>
        <row r="769">
          <cell r="B769" t="str">
            <v>1256692LAA47</v>
          </cell>
          <cell r="D769" t="str">
            <v>CEMPRO 7 1/8 11/06/23</v>
          </cell>
          <cell r="F769" t="str">
            <v>Renta Fija</v>
          </cell>
          <cell r="Q769" t="str">
            <v>RFLC</v>
          </cell>
        </row>
        <row r="770">
          <cell r="B770" t="str">
            <v>1257382RAD81</v>
          </cell>
          <cell r="D770" t="str">
            <v>Ocensa</v>
          </cell>
          <cell r="F770" t="str">
            <v>Renta Fija</v>
          </cell>
          <cell r="Q770" t="str">
            <v>RFLC</v>
          </cell>
        </row>
        <row r="771">
          <cell r="B771" t="str">
            <v>1257382RAC09</v>
          </cell>
          <cell r="D771" t="str">
            <v>Ocensa</v>
          </cell>
          <cell r="F771" t="str">
            <v>Renta Fija</v>
          </cell>
          <cell r="Q771" t="str">
            <v>RFLC</v>
          </cell>
        </row>
        <row r="772">
          <cell r="B772" t="str">
            <v>165172231857</v>
          </cell>
          <cell r="D772" t="str">
            <v>IFH Perú Ltd.</v>
          </cell>
          <cell r="F772" t="str">
            <v>Renta Fija</v>
          </cell>
          <cell r="Q772" t="str">
            <v>RFLC</v>
          </cell>
        </row>
        <row r="773">
          <cell r="B773" t="str">
            <v>182111238405</v>
          </cell>
          <cell r="D773" t="str">
            <v>Reserva Fría Etén</v>
          </cell>
          <cell r="F773" t="str">
            <v>Renta Fija</v>
          </cell>
          <cell r="Q773" t="str">
            <v>RFLC</v>
          </cell>
        </row>
        <row r="774">
          <cell r="B774" t="str">
            <v>2100022V2D64</v>
          </cell>
          <cell r="D774" t="str">
            <v>Banco de Crédito del Perú</v>
          </cell>
          <cell r="F774" t="str">
            <v>Renta Fija</v>
          </cell>
          <cell r="Q774" t="str">
            <v>RFLC</v>
          </cell>
        </row>
        <row r="775">
          <cell r="B775" t="str">
            <v>2100022V2H78</v>
          </cell>
          <cell r="D775" t="str">
            <v>Banco de Crédito del Perú</v>
          </cell>
          <cell r="F775" t="str">
            <v>Renta Fija</v>
          </cell>
          <cell r="Q775" t="str">
            <v>RFLC</v>
          </cell>
        </row>
        <row r="776">
          <cell r="B776" t="str">
            <v>2100022V2K08</v>
          </cell>
          <cell r="D776" t="str">
            <v>Banco de Crédito del Perú</v>
          </cell>
          <cell r="F776" t="str">
            <v>Renta Fija</v>
          </cell>
          <cell r="Q776" t="str">
            <v>RFLC</v>
          </cell>
        </row>
        <row r="777">
          <cell r="B777" t="str">
            <v>2100022V2J35</v>
          </cell>
          <cell r="D777" t="str">
            <v>Banco de Crédito del Perú</v>
          </cell>
          <cell r="F777" t="str">
            <v>Renta Fija</v>
          </cell>
          <cell r="Q777" t="str">
            <v>RFLC</v>
          </cell>
        </row>
        <row r="778">
          <cell r="B778" t="str">
            <v>21000224AB92</v>
          </cell>
          <cell r="D778" t="str">
            <v>Banco de Crédito del Perú</v>
          </cell>
          <cell r="F778" t="str">
            <v>Renta Fija</v>
          </cell>
          <cell r="Q778" t="str">
            <v>RFLC</v>
          </cell>
        </row>
        <row r="779">
          <cell r="B779" t="str">
            <v>21000225AA37</v>
          </cell>
          <cell r="D779" t="str">
            <v>Banco de Crédito del Perú</v>
          </cell>
          <cell r="F779" t="str">
            <v>Renta Fija</v>
          </cell>
          <cell r="Q779" t="str">
            <v>RFLC</v>
          </cell>
        </row>
        <row r="780">
          <cell r="B780" t="str">
            <v>21000226AD58</v>
          </cell>
          <cell r="D780" t="str">
            <v>Banco de Crédito del Perú</v>
          </cell>
          <cell r="F780" t="str">
            <v>Renta Fija</v>
          </cell>
          <cell r="Q780" t="str">
            <v>RFLC</v>
          </cell>
        </row>
        <row r="781">
          <cell r="B781" t="str">
            <v>21000226AE32</v>
          </cell>
          <cell r="D781" t="str">
            <v>Banco de Crédito del Perú</v>
          </cell>
          <cell r="F781" t="str">
            <v>Renta Fija</v>
          </cell>
          <cell r="Q781" t="str">
            <v>RFLC</v>
          </cell>
        </row>
        <row r="782">
          <cell r="B782" t="str">
            <v>21000226AG89</v>
          </cell>
          <cell r="D782" t="str">
            <v>Banco de Crédito del Perú</v>
          </cell>
          <cell r="F782" t="str">
            <v>Renta Fija</v>
          </cell>
          <cell r="Q782" t="str">
            <v>RFLC</v>
          </cell>
        </row>
        <row r="783">
          <cell r="B783" t="str">
            <v>2100022TAA97</v>
          </cell>
          <cell r="D783" t="str">
            <v>Banco de Crédito del Perú</v>
          </cell>
          <cell r="F783" t="str">
            <v>Renta Fija</v>
          </cell>
          <cell r="Q783" t="str">
            <v>RFLC</v>
          </cell>
        </row>
        <row r="784">
          <cell r="B784" t="str">
            <v>2100022TAC53</v>
          </cell>
          <cell r="D784" t="str">
            <v>Banco de Crédito del Perú</v>
          </cell>
          <cell r="F784" t="str">
            <v>Renta Fija</v>
          </cell>
          <cell r="Q784" t="str">
            <v>RFLC</v>
          </cell>
        </row>
        <row r="785">
          <cell r="B785" t="str">
            <v>21001120AH74</v>
          </cell>
          <cell r="D785" t="str">
            <v>Banco Continental</v>
          </cell>
          <cell r="F785" t="str">
            <v>Renta Fija</v>
          </cell>
          <cell r="Q785" t="str">
            <v>RFLC</v>
          </cell>
        </row>
        <row r="786">
          <cell r="B786" t="str">
            <v>21000325AA33</v>
          </cell>
          <cell r="D786" t="str">
            <v xml:space="preserve">Banco Internacional del Perú </v>
          </cell>
          <cell r="F786" t="str">
            <v>Renta Fija</v>
          </cell>
          <cell r="Q786" t="str">
            <v>RFLC</v>
          </cell>
        </row>
        <row r="787">
          <cell r="B787" t="str">
            <v>2100022V2C81</v>
          </cell>
          <cell r="D787" t="str">
            <v>Banco de Crédito del Perú</v>
          </cell>
          <cell r="F787" t="str">
            <v>Renta Fija</v>
          </cell>
          <cell r="Q787" t="str">
            <v>RFLC</v>
          </cell>
        </row>
        <row r="788">
          <cell r="B788" t="str">
            <v>21000325AD71</v>
          </cell>
          <cell r="D788" t="str">
            <v xml:space="preserve">Banco Internacional del Perú </v>
          </cell>
          <cell r="F788" t="str">
            <v>Renta Fija</v>
          </cell>
          <cell r="Q788" t="str">
            <v>RFLC</v>
          </cell>
        </row>
        <row r="789">
          <cell r="B789" t="str">
            <v>21000325AG03</v>
          </cell>
          <cell r="D789" t="str">
            <v xml:space="preserve">Banco Internacional del Perú </v>
          </cell>
          <cell r="F789" t="str">
            <v>Renta Fija</v>
          </cell>
          <cell r="Q789" t="str">
            <v>RFLC</v>
          </cell>
        </row>
        <row r="790">
          <cell r="B790" t="str">
            <v>210003271536</v>
          </cell>
          <cell r="D790" t="str">
            <v xml:space="preserve">Banco Internacional del Perú </v>
          </cell>
          <cell r="F790" t="str">
            <v>Renta Fija</v>
          </cell>
          <cell r="Q790" t="str">
            <v>RFLC</v>
          </cell>
        </row>
        <row r="791">
          <cell r="B791" t="str">
            <v>25000325AB16</v>
          </cell>
          <cell r="D791" t="str">
            <v xml:space="preserve">Banco Internacional del Perú </v>
          </cell>
          <cell r="F791" t="str">
            <v>Renta Fija</v>
          </cell>
          <cell r="Q791" t="str">
            <v>RFLC</v>
          </cell>
        </row>
        <row r="792">
          <cell r="B792" t="str">
            <v>25000325AC98</v>
          </cell>
          <cell r="D792" t="str">
            <v xml:space="preserve">Banco Internacional del Perú </v>
          </cell>
          <cell r="F792" t="str">
            <v>Renta Fija</v>
          </cell>
          <cell r="Q792" t="str">
            <v>RFLC</v>
          </cell>
        </row>
        <row r="793">
          <cell r="B793" t="str">
            <v>2100092TAP23</v>
          </cell>
          <cell r="D793" t="str">
            <v>Scotiabank Peru</v>
          </cell>
          <cell r="F793" t="str">
            <v>Renta Fija</v>
          </cell>
          <cell r="Q793" t="str">
            <v>RFLC</v>
          </cell>
        </row>
        <row r="794">
          <cell r="B794" t="str">
            <v>21001126AG98</v>
          </cell>
          <cell r="D794" t="str">
            <v>Banco Continental</v>
          </cell>
          <cell r="F794" t="str">
            <v>Renta Fija</v>
          </cell>
          <cell r="Q794" t="str">
            <v>RFLC</v>
          </cell>
        </row>
        <row r="795">
          <cell r="B795" t="str">
            <v>21000325AF20</v>
          </cell>
          <cell r="D795" t="str">
            <v xml:space="preserve">Banco Internacional del Perú </v>
          </cell>
          <cell r="F795" t="str">
            <v>Renta Fija</v>
          </cell>
          <cell r="Q795" t="str">
            <v>RFLC</v>
          </cell>
        </row>
        <row r="796">
          <cell r="B796" t="str">
            <v>2100862GAA71</v>
          </cell>
          <cell r="D796" t="str">
            <v>COFIDE</v>
          </cell>
          <cell r="F796" t="str">
            <v>Renta Fija</v>
          </cell>
          <cell r="Q796" t="str">
            <v>RFLC</v>
          </cell>
        </row>
        <row r="797">
          <cell r="B797" t="str">
            <v>1254342KAB22</v>
          </cell>
          <cell r="D797" t="str">
            <v>Grupo Nutresa S.A.</v>
          </cell>
          <cell r="F797" t="str">
            <v>Renta Fija</v>
          </cell>
          <cell r="Q797" t="str">
            <v>RFIC</v>
          </cell>
        </row>
        <row r="798">
          <cell r="B798" t="str">
            <v>12583828AA38</v>
          </cell>
          <cell r="D798" t="str">
            <v>Nexa Resources S.A.</v>
          </cell>
          <cell r="F798" t="str">
            <v>Renta Fija</v>
          </cell>
          <cell r="Q798" t="str">
            <v>RFLC</v>
          </cell>
        </row>
        <row r="799">
          <cell r="B799" t="str">
            <v>12583829AB21</v>
          </cell>
          <cell r="D799" t="str">
            <v>Nexa Resources S.A.</v>
          </cell>
          <cell r="F799" t="str">
            <v>Renta Fija</v>
          </cell>
          <cell r="Q799" t="str">
            <v>RFLC</v>
          </cell>
        </row>
        <row r="800">
          <cell r="B800" t="str">
            <v>1258742AAA18</v>
          </cell>
          <cell r="D800" t="str">
            <v>AUNA</v>
          </cell>
          <cell r="F800" t="str">
            <v>Renta Fija</v>
          </cell>
          <cell r="Q800" t="str">
            <v>RFLC</v>
          </cell>
        </row>
        <row r="801">
          <cell r="B801" t="str">
            <v>1258742VAA63</v>
          </cell>
          <cell r="D801" t="str">
            <v>AUNA</v>
          </cell>
          <cell r="F801" t="str">
            <v>Renta Fija</v>
          </cell>
          <cell r="Q801" t="str">
            <v>RFLC</v>
          </cell>
        </row>
        <row r="802">
          <cell r="B802" t="str">
            <v>2258742VAA63</v>
          </cell>
          <cell r="D802" t="str">
            <v>AUNA</v>
          </cell>
          <cell r="F802" t="str">
            <v>Renta Fija</v>
          </cell>
          <cell r="Q802" t="str">
            <v>RFLC</v>
          </cell>
        </row>
        <row r="803">
          <cell r="B803" t="str">
            <v>2220082PAA95</v>
          </cell>
          <cell r="D803" t="str">
            <v>Buenaventura</v>
          </cell>
          <cell r="F803" t="str">
            <v>Renta Fija</v>
          </cell>
          <cell r="Q803" t="str">
            <v>RFLC</v>
          </cell>
        </row>
        <row r="804">
          <cell r="B804" t="str">
            <v>2220082PAB78</v>
          </cell>
          <cell r="D804" t="str">
            <v>Buenaventura</v>
          </cell>
          <cell r="F804" t="str">
            <v>Renta Fija</v>
          </cell>
          <cell r="Q804" t="str">
            <v>RFLC</v>
          </cell>
        </row>
        <row r="805">
          <cell r="B805" t="str">
            <v>2220022YAC77</v>
          </cell>
          <cell r="D805" t="str">
            <v>Unión Andina de Cementos</v>
          </cell>
          <cell r="F805" t="str">
            <v>Renta Fija</v>
          </cell>
          <cell r="Q805" t="str">
            <v>RFLC</v>
          </cell>
        </row>
        <row r="806">
          <cell r="B806" t="str">
            <v>2220112KDN02</v>
          </cell>
          <cell r="D806" t="str">
            <v xml:space="preserve">Alicorp </v>
          </cell>
          <cell r="F806" t="str">
            <v>Renta Fija</v>
          </cell>
          <cell r="Q806" t="str">
            <v>RFLC</v>
          </cell>
        </row>
        <row r="807">
          <cell r="B807" t="str">
            <v>2220392TAA36</v>
          </cell>
          <cell r="D807" t="str">
            <v>MINSUR</v>
          </cell>
          <cell r="F807" t="str">
            <v>Renta Fija</v>
          </cell>
          <cell r="Q807" t="str">
            <v>RFLC</v>
          </cell>
        </row>
        <row r="808">
          <cell r="B808" t="str">
            <v>22209729AE26</v>
          </cell>
          <cell r="D808" t="str">
            <v>Camposol S.A.</v>
          </cell>
          <cell r="F808" t="str">
            <v>Renta Fija</v>
          </cell>
          <cell r="Q808" t="str">
            <v>RFLC</v>
          </cell>
        </row>
        <row r="809">
          <cell r="B809" t="str">
            <v>2258402PAC79</v>
          </cell>
          <cell r="D809" t="str">
            <v>Hunt Oil</v>
          </cell>
          <cell r="F809" t="str">
            <v>Renta Fija</v>
          </cell>
          <cell r="Q809" t="str">
            <v>RFLC</v>
          </cell>
        </row>
        <row r="810">
          <cell r="B810" t="str">
            <v>2258402PAE36</v>
          </cell>
          <cell r="D810" t="str">
            <v>Hunt Oil</v>
          </cell>
          <cell r="F810" t="str">
            <v>Renta Fija</v>
          </cell>
          <cell r="Q810" t="str">
            <v>RFLC</v>
          </cell>
        </row>
        <row r="811">
          <cell r="B811" t="str">
            <v>22204327AA42</v>
          </cell>
          <cell r="D811" t="str">
            <v>Volcan Cia. Minera</v>
          </cell>
          <cell r="F811" t="str">
            <v>Renta Fija</v>
          </cell>
          <cell r="Q811" t="str">
            <v>RFLC</v>
          </cell>
        </row>
        <row r="812">
          <cell r="B812" t="str">
            <v>27211826AB16</v>
          </cell>
          <cell r="D812" t="str">
            <v>InRetail Consumer</v>
          </cell>
          <cell r="F812" t="str">
            <v>Renta Fija</v>
          </cell>
          <cell r="Q812" t="str">
            <v>RFLC</v>
          </cell>
        </row>
        <row r="813">
          <cell r="B813" t="str">
            <v>22205124PAA7</v>
          </cell>
          <cell r="D813" t="str">
            <v>Cementos Pacasmayo</v>
          </cell>
          <cell r="F813" t="str">
            <v>Renta Fija</v>
          </cell>
          <cell r="Q813" t="str">
            <v>RFLC</v>
          </cell>
        </row>
        <row r="814">
          <cell r="B814" t="str">
            <v>2220552SAF22</v>
          </cell>
          <cell r="D814" t="str">
            <v>Consorcio Transmantaro</v>
          </cell>
          <cell r="F814" t="str">
            <v>Renta Fija</v>
          </cell>
          <cell r="Q814" t="str">
            <v>RFLC</v>
          </cell>
        </row>
        <row r="815">
          <cell r="B815" t="str">
            <v>2220552SAC90</v>
          </cell>
          <cell r="D815" t="str">
            <v>Consorcio Transmantaro</v>
          </cell>
          <cell r="F815" t="str">
            <v>Renta Fija</v>
          </cell>
          <cell r="Q815" t="str">
            <v>RFLC</v>
          </cell>
        </row>
        <row r="816">
          <cell r="B816" t="str">
            <v>2220552SAD73</v>
          </cell>
          <cell r="D816" t="str">
            <v>Consorcio Transmantaro</v>
          </cell>
          <cell r="F816" t="str">
            <v>Renta Fija</v>
          </cell>
          <cell r="Q816" t="str">
            <v>RFLC</v>
          </cell>
        </row>
        <row r="817">
          <cell r="B817" t="str">
            <v>2220642RAG67</v>
          </cell>
          <cell r="D817" t="str">
            <v xml:space="preserve">Transportadora de Gas del Perú </v>
          </cell>
          <cell r="F817" t="str">
            <v>Renta Fija</v>
          </cell>
          <cell r="Q817" t="str">
            <v>RFLC</v>
          </cell>
        </row>
        <row r="818">
          <cell r="B818" t="str">
            <v>2220682AAA45</v>
          </cell>
          <cell r="D818" t="str">
            <v>Exalmar</v>
          </cell>
          <cell r="F818" t="str">
            <v>Renta Fija</v>
          </cell>
          <cell r="Q818" t="str">
            <v>RFLC</v>
          </cell>
        </row>
        <row r="819">
          <cell r="B819" t="str">
            <v>27211723AD31</v>
          </cell>
          <cell r="D819" t="str">
            <v>InRetail Shopping Malls</v>
          </cell>
          <cell r="F819" t="str">
            <v>Renta Fija</v>
          </cell>
          <cell r="Q819" t="str">
            <v>RFLC</v>
          </cell>
        </row>
        <row r="820">
          <cell r="B820" t="str">
            <v>2221292BAC11</v>
          </cell>
          <cell r="D820" t="str">
            <v>Petroleos del Peru S.A.</v>
          </cell>
          <cell r="F820" t="str">
            <v>Renta Fija</v>
          </cell>
          <cell r="Q820" t="str">
            <v>RFLC</v>
          </cell>
        </row>
        <row r="821">
          <cell r="B821" t="str">
            <v>27430325AB80</v>
          </cell>
          <cell r="D821" t="str">
            <v>Interoceanica IV Finance Limited</v>
          </cell>
          <cell r="F821" t="str">
            <v>Renta Fija</v>
          </cell>
          <cell r="Q821" t="str">
            <v>RFLC</v>
          </cell>
        </row>
        <row r="822">
          <cell r="B822" t="str">
            <v>22208522AA77</v>
          </cell>
          <cell r="D822" t="str">
            <v>Corporación J.R. Lindley</v>
          </cell>
          <cell r="F822" t="str">
            <v>Renta Fija</v>
          </cell>
          <cell r="Q822" t="str">
            <v>RFLC</v>
          </cell>
        </row>
        <row r="823">
          <cell r="B823" t="str">
            <v>22208522AC34</v>
          </cell>
          <cell r="D823" t="str">
            <v>Corporación J.R. Lindley</v>
          </cell>
          <cell r="F823" t="str">
            <v>Renta Fija</v>
          </cell>
          <cell r="Q823" t="str">
            <v>RFLC</v>
          </cell>
        </row>
        <row r="824">
          <cell r="B824" t="str">
            <v>22208727AA71</v>
          </cell>
          <cell r="D824" t="str">
            <v>Lima Airport Partners</v>
          </cell>
          <cell r="F824" t="str">
            <v>Renta Fija</v>
          </cell>
          <cell r="Q824" t="str">
            <v>RFLC</v>
          </cell>
        </row>
        <row r="825">
          <cell r="B825" t="str">
            <v>2220872RAA51</v>
          </cell>
          <cell r="D825" t="str">
            <v>Lima Airport Partners</v>
          </cell>
          <cell r="F825" t="str">
            <v>Renta Fija</v>
          </cell>
          <cell r="Q825" t="str">
            <v>RFLC</v>
          </cell>
        </row>
        <row r="826">
          <cell r="B826" t="str">
            <v>2220882KAB37</v>
          </cell>
          <cell r="D826" t="str">
            <v>Kallpa Generación S.A</v>
          </cell>
          <cell r="F826" t="str">
            <v>Renta Fija</v>
          </cell>
          <cell r="Q826" t="str">
            <v>RFLC</v>
          </cell>
        </row>
        <row r="827">
          <cell r="B827" t="str">
            <v>2220882PAA77</v>
          </cell>
          <cell r="D827" t="str">
            <v>Kallpa Generación S.A</v>
          </cell>
          <cell r="F827" t="str">
            <v>Renta Fija</v>
          </cell>
          <cell r="Q827" t="str">
            <v>RFLC</v>
          </cell>
        </row>
        <row r="828">
          <cell r="B828" t="str">
            <v>2220882KAC10</v>
          </cell>
          <cell r="D828" t="str">
            <v>Kallpa Generación S.A</v>
          </cell>
          <cell r="F828" t="str">
            <v>Renta Fija</v>
          </cell>
          <cell r="Q828" t="str">
            <v>RFLC</v>
          </cell>
        </row>
        <row r="829">
          <cell r="B829" t="str">
            <v>2220882KAD92</v>
          </cell>
          <cell r="D829" t="str">
            <v>Kallpa Generación S.A</v>
          </cell>
          <cell r="F829" t="str">
            <v>Renta Fija</v>
          </cell>
          <cell r="Q829" t="str">
            <v>RFLC</v>
          </cell>
        </row>
        <row r="830">
          <cell r="B830" t="str">
            <v>22300220AB35</v>
          </cell>
          <cell r="D830" t="str">
            <v>Fenix Power Peru S.A.</v>
          </cell>
          <cell r="F830" t="str">
            <v>Renta Fija</v>
          </cell>
          <cell r="Q830" t="str">
            <v>RFLC</v>
          </cell>
        </row>
        <row r="831">
          <cell r="B831" t="str">
            <v>22209123AA96</v>
          </cell>
          <cell r="D831" t="str">
            <v>Copeinca</v>
          </cell>
          <cell r="F831" t="str">
            <v>Renta Fija</v>
          </cell>
          <cell r="Q831" t="str">
            <v>RFLC</v>
          </cell>
        </row>
        <row r="832">
          <cell r="B832" t="str">
            <v>22209729AA04</v>
          </cell>
          <cell r="D832" t="str">
            <v>Camposol S.A.</v>
          </cell>
          <cell r="F832" t="str">
            <v>Renta Fija</v>
          </cell>
          <cell r="Q832" t="str">
            <v>RFLC</v>
          </cell>
        </row>
        <row r="833">
          <cell r="B833" t="str">
            <v>22209729AB86</v>
          </cell>
          <cell r="D833" t="str">
            <v>Camposol S.A.</v>
          </cell>
          <cell r="F833" t="str">
            <v>Renta Fija</v>
          </cell>
          <cell r="Q833" t="str">
            <v>RFLC</v>
          </cell>
        </row>
        <row r="834">
          <cell r="B834" t="str">
            <v>22209729AC69</v>
          </cell>
          <cell r="D834" t="str">
            <v>Camposol S.A.</v>
          </cell>
          <cell r="F834" t="str">
            <v>Renta Fija</v>
          </cell>
          <cell r="Q834" t="str">
            <v>RFLC</v>
          </cell>
        </row>
        <row r="835">
          <cell r="B835" t="str">
            <v>2743032NAB38</v>
          </cell>
          <cell r="D835" t="str">
            <v>Interoceanica IV Finance Limited</v>
          </cell>
          <cell r="F835" t="str">
            <v>Renta Fija</v>
          </cell>
          <cell r="Q835" t="str">
            <v>RFLC</v>
          </cell>
        </row>
        <row r="836">
          <cell r="B836" t="str">
            <v>22209828AA74</v>
          </cell>
          <cell r="D836" t="str">
            <v>Terminales Portuarios Euroandinos Paita S.A.</v>
          </cell>
          <cell r="F836" t="str">
            <v>Renta Fija</v>
          </cell>
          <cell r="Q836" t="str">
            <v>RFLC</v>
          </cell>
        </row>
        <row r="837">
          <cell r="B837" t="str">
            <v>22209923AA66</v>
          </cell>
          <cell r="D837" t="str">
            <v>Corporación Azucarera del Perú S.A.</v>
          </cell>
          <cell r="F837" t="str">
            <v>Renta Fija</v>
          </cell>
          <cell r="Q837" t="str">
            <v>RFLC</v>
          </cell>
        </row>
        <row r="838">
          <cell r="B838" t="str">
            <v>2221002CAA73</v>
          </cell>
          <cell r="D838" t="str">
            <v>Maestro Perú</v>
          </cell>
          <cell r="F838" t="str">
            <v>Renta Fija</v>
          </cell>
          <cell r="Q838" t="str">
            <v>RFLC</v>
          </cell>
        </row>
        <row r="839">
          <cell r="B839" t="str">
            <v>22210623AA63</v>
          </cell>
          <cell r="D839" t="str">
            <v>Callao</v>
          </cell>
          <cell r="F839" t="str">
            <v>Renta Fija</v>
          </cell>
          <cell r="Q839" t="str">
            <v>RFLC</v>
          </cell>
        </row>
        <row r="840">
          <cell r="B840" t="str">
            <v>22210728AA11</v>
          </cell>
          <cell r="D840" t="str">
            <v>Ferreycorp S.A.A.</v>
          </cell>
          <cell r="F840" t="str">
            <v>Renta Fija</v>
          </cell>
          <cell r="Q840" t="str">
            <v>RFLC</v>
          </cell>
        </row>
        <row r="841">
          <cell r="B841" t="str">
            <v>2221092NAC67</v>
          </cell>
          <cell r="D841" t="str">
            <v>Andino Investment Holding</v>
          </cell>
          <cell r="F841" t="str">
            <v>Renta Fija</v>
          </cell>
          <cell r="Q841" t="str">
            <v>RFLC</v>
          </cell>
        </row>
        <row r="842">
          <cell r="B842" t="str">
            <v>22211023AA03</v>
          </cell>
          <cell r="D842" t="str">
            <v>San Miguel Industrias Pet S.A.</v>
          </cell>
          <cell r="F842" t="str">
            <v>Renta Fija</v>
          </cell>
          <cell r="Q842" t="str">
            <v>RFLC</v>
          </cell>
        </row>
        <row r="843">
          <cell r="B843" t="str">
            <v>2221102PAB22</v>
          </cell>
          <cell r="D843" t="str">
            <v>San Miguel Industrias Pet S.A.</v>
          </cell>
          <cell r="F843" t="str">
            <v>Renta Fija</v>
          </cell>
          <cell r="Q843" t="str">
            <v>RFLC</v>
          </cell>
        </row>
        <row r="844">
          <cell r="B844" t="str">
            <v>2220392TAB19</v>
          </cell>
          <cell r="D844" t="str">
            <v>MINSUR</v>
          </cell>
          <cell r="F844" t="str">
            <v>Renta Fija</v>
          </cell>
          <cell r="Q844" t="str">
            <v>RFLC</v>
          </cell>
        </row>
        <row r="845">
          <cell r="B845" t="str">
            <v>2220292FAB50</v>
          </cell>
          <cell r="D845" t="str">
            <v>AENZA S.A.A. (antes Graña &amp; Montero S.A.A.)</v>
          </cell>
          <cell r="F845" t="str">
            <v>Renta Fija</v>
          </cell>
          <cell r="Q845" t="str">
            <v>RFLC</v>
          </cell>
        </row>
        <row r="846">
          <cell r="B846" t="str">
            <v>22211023AB85</v>
          </cell>
          <cell r="D846" t="str">
            <v>San Miguel Industrias Pet S.A.</v>
          </cell>
          <cell r="F846" t="str">
            <v>Renta Fija</v>
          </cell>
          <cell r="Q846" t="str">
            <v>RFLC</v>
          </cell>
        </row>
        <row r="847">
          <cell r="B847" t="str">
            <v>2221122GAA69</v>
          </cell>
          <cell r="D847" t="str">
            <v>Cia. Minera Áres</v>
          </cell>
          <cell r="F847" t="str">
            <v>Renta Fija</v>
          </cell>
          <cell r="Q847" t="str">
            <v>RFLC</v>
          </cell>
        </row>
        <row r="848">
          <cell r="B848" t="str">
            <v>22211323AA51</v>
          </cell>
          <cell r="D848" t="str">
            <v>Abengoa</v>
          </cell>
          <cell r="F848" t="str">
            <v>Renta Fija</v>
          </cell>
          <cell r="Q848" t="str">
            <v>RFLC</v>
          </cell>
        </row>
        <row r="849">
          <cell r="B849" t="str">
            <v>2221192QAA24</v>
          </cell>
          <cell r="D849" t="str">
            <v>Energía Eólica</v>
          </cell>
          <cell r="F849" t="str">
            <v>Renta Fija</v>
          </cell>
          <cell r="Q849" t="str">
            <v>RFLC</v>
          </cell>
        </row>
        <row r="850">
          <cell r="B850" t="str">
            <v>22284528AA22</v>
          </cell>
          <cell r="D850" t="str">
            <v>Milpo</v>
          </cell>
          <cell r="F850" t="str">
            <v>Renta Fija</v>
          </cell>
          <cell r="Q850" t="str">
            <v>RFLC</v>
          </cell>
        </row>
        <row r="851">
          <cell r="B851" t="str">
            <v>25000225AG07</v>
          </cell>
          <cell r="D851" t="str">
            <v>Banco de Crédito del Perú</v>
          </cell>
          <cell r="F851" t="str">
            <v>Renta Fija</v>
          </cell>
          <cell r="Q851" t="str">
            <v>RFLC</v>
          </cell>
        </row>
        <row r="852">
          <cell r="B852" t="str">
            <v>25000226AC75</v>
          </cell>
          <cell r="D852" t="str">
            <v>Banco de Crédito del Perú</v>
          </cell>
          <cell r="F852" t="str">
            <v>Renta Fija</v>
          </cell>
          <cell r="Q852" t="str">
            <v>RFLC</v>
          </cell>
        </row>
        <row r="853">
          <cell r="B853" t="str">
            <v>25000226AH62</v>
          </cell>
          <cell r="D853" t="str">
            <v>Banco de Crédito del Perú</v>
          </cell>
          <cell r="F853" t="str">
            <v>Renta Fija</v>
          </cell>
          <cell r="Q853" t="str">
            <v>RFLC</v>
          </cell>
        </row>
        <row r="854">
          <cell r="B854" t="str">
            <v>2500022JCG87</v>
          </cell>
          <cell r="D854" t="str">
            <v>Banco de Crédito del Perú</v>
          </cell>
          <cell r="F854" t="str">
            <v>Renta Fija</v>
          </cell>
          <cell r="Q854" t="str">
            <v>RFLC</v>
          </cell>
        </row>
        <row r="855">
          <cell r="B855" t="str">
            <v>2500022JCJ27</v>
          </cell>
          <cell r="D855" t="str">
            <v>Banco de Crédito del Perú</v>
          </cell>
          <cell r="F855" t="str">
            <v>Renta Fija</v>
          </cell>
          <cell r="Q855" t="str">
            <v>RFLC</v>
          </cell>
        </row>
        <row r="856">
          <cell r="B856" t="str">
            <v>2500022V2A26</v>
          </cell>
          <cell r="D856" t="str">
            <v>Banco de Crédito del Perú</v>
          </cell>
          <cell r="F856" t="str">
            <v>Renta Fija</v>
          </cell>
          <cell r="Q856" t="str">
            <v>RFLC</v>
          </cell>
        </row>
        <row r="857">
          <cell r="B857" t="str">
            <v>8102031ENE4U</v>
          </cell>
          <cell r="D857" t="str">
            <v>Banco BBVA</v>
          </cell>
          <cell r="F857" t="str">
            <v>Renta Fija</v>
          </cell>
          <cell r="Q857" t="str">
            <v>RFLC</v>
          </cell>
        </row>
        <row r="858">
          <cell r="B858" t="str">
            <v>2500032SAC00</v>
          </cell>
          <cell r="D858" t="str">
            <v xml:space="preserve">Banco Internacional del Perú </v>
          </cell>
          <cell r="F858" t="str">
            <v>Renta Fija</v>
          </cell>
          <cell r="Q858" t="str">
            <v>RFLC</v>
          </cell>
        </row>
        <row r="859">
          <cell r="B859" t="str">
            <v>2100132IFSPE</v>
          </cell>
          <cell r="D859" t="str">
            <v>Intercorp Financial Services</v>
          </cell>
          <cell r="F859" t="str">
            <v>Renta Fija</v>
          </cell>
          <cell r="Q859" t="str">
            <v>RFLC</v>
          </cell>
        </row>
        <row r="860">
          <cell r="B860" t="str">
            <v>2500132FAA05</v>
          </cell>
          <cell r="D860" t="str">
            <v>Intercorp Financial Services</v>
          </cell>
          <cell r="F860" t="str">
            <v>Renta Fija</v>
          </cell>
          <cell r="Q860" t="str">
            <v>RFLC</v>
          </cell>
        </row>
        <row r="861">
          <cell r="B861" t="str">
            <v>25001120AA28</v>
          </cell>
          <cell r="D861" t="str">
            <v>Banco Continental</v>
          </cell>
          <cell r="F861" t="str">
            <v>Renta Fija</v>
          </cell>
          <cell r="Q861" t="str">
            <v>RFLC</v>
          </cell>
        </row>
        <row r="862">
          <cell r="B862" t="str">
            <v>25001126AF16</v>
          </cell>
          <cell r="D862" t="str">
            <v>Banco Continental</v>
          </cell>
          <cell r="F862" t="str">
            <v>Renta Fija</v>
          </cell>
          <cell r="Q862" t="str">
            <v>RFLC</v>
          </cell>
        </row>
        <row r="863">
          <cell r="B863" t="str">
            <v>25008629AY82</v>
          </cell>
          <cell r="D863" t="str">
            <v>CORPORACION FINANCIERA DE DESARROLLO</v>
          </cell>
          <cell r="F863" t="str">
            <v>Renta Fija</v>
          </cell>
          <cell r="Q863" t="str">
            <v>RFLC</v>
          </cell>
        </row>
        <row r="864">
          <cell r="B864" t="str">
            <v>2500862GAF68</v>
          </cell>
          <cell r="D864" t="str">
            <v>CORPORACION FINANCIERA DE DESARROLLO</v>
          </cell>
          <cell r="F864" t="str">
            <v>Renta Fija</v>
          </cell>
          <cell r="Q864" t="str">
            <v>RFLC</v>
          </cell>
        </row>
        <row r="865">
          <cell r="B865" t="str">
            <v>2500862GAK53</v>
          </cell>
          <cell r="D865" t="str">
            <v>CORPORACION FINANCIERA DE DESARROLLO</v>
          </cell>
          <cell r="F865" t="str">
            <v>Renta Fija</v>
          </cell>
          <cell r="Q865" t="str">
            <v>RFLC</v>
          </cell>
        </row>
        <row r="866">
          <cell r="B866" t="str">
            <v>2500862GAL37</v>
          </cell>
          <cell r="D866" t="str">
            <v>CORPORACION FINANCIERA DE DESARROLLO</v>
          </cell>
          <cell r="F866" t="str">
            <v>Renta Fija</v>
          </cell>
          <cell r="Q866" t="str">
            <v>RFLC</v>
          </cell>
        </row>
        <row r="867">
          <cell r="B867" t="str">
            <v>1254072TJW01</v>
          </cell>
          <cell r="D867" t="str">
            <v>Cemex S.A.B. de CV</v>
          </cell>
          <cell r="F867" t="str">
            <v>Renta Fija</v>
          </cell>
          <cell r="Q867" t="str">
            <v>RFIC</v>
          </cell>
        </row>
        <row r="868">
          <cell r="B868" t="str">
            <v>250153209291</v>
          </cell>
          <cell r="D868" t="str">
            <v>Grupo ACP Inversiones y Desarrollo</v>
          </cell>
          <cell r="F868" t="str">
            <v>Renta Fija</v>
          </cell>
          <cell r="Q868" t="str">
            <v>RFLC</v>
          </cell>
        </row>
        <row r="869">
          <cell r="B869" t="str">
            <v>25210529AE34</v>
          </cell>
          <cell r="D869" t="str">
            <v>Fondo Mi Vivienda</v>
          </cell>
          <cell r="F869" t="str">
            <v>Renta Fija</v>
          </cell>
          <cell r="Q869" t="str">
            <v>RFLC</v>
          </cell>
        </row>
        <row r="870">
          <cell r="B870" t="str">
            <v>25210529AA12</v>
          </cell>
          <cell r="D870" t="str">
            <v>Fondo Mi Vivienda</v>
          </cell>
          <cell r="F870" t="str">
            <v>Renta Fija</v>
          </cell>
          <cell r="Q870" t="str">
            <v>RFLC</v>
          </cell>
        </row>
        <row r="871">
          <cell r="B871" t="str">
            <v>25210529AB94</v>
          </cell>
          <cell r="D871" t="str">
            <v>Fondo Mi Vivienda</v>
          </cell>
          <cell r="F871" t="str">
            <v>Renta Fija</v>
          </cell>
          <cell r="Q871" t="str">
            <v>RFLC</v>
          </cell>
        </row>
        <row r="872">
          <cell r="B872" t="str">
            <v>25210529AC77</v>
          </cell>
          <cell r="D872" t="str">
            <v>Fondo Mi Vivienda</v>
          </cell>
          <cell r="F872" t="str">
            <v>Renta Fija</v>
          </cell>
          <cell r="Q872" t="str">
            <v>RFLC</v>
          </cell>
        </row>
        <row r="873">
          <cell r="B873" t="str">
            <v>2551722XAB03</v>
          </cell>
          <cell r="D873" t="str">
            <v>Intercorp Perú</v>
          </cell>
          <cell r="F873" t="str">
            <v>Renta Fija</v>
          </cell>
          <cell r="Q873" t="str">
            <v>RFLC</v>
          </cell>
        </row>
        <row r="874">
          <cell r="B874" t="str">
            <v>2551722XAC85</v>
          </cell>
          <cell r="D874" t="str">
            <v>Intercorp Perú</v>
          </cell>
          <cell r="F874" t="str">
            <v>Renta Fija</v>
          </cell>
          <cell r="Q874" t="str">
            <v>RFLC</v>
          </cell>
        </row>
        <row r="875">
          <cell r="B875" t="str">
            <v>27211723AA91</v>
          </cell>
          <cell r="D875" t="str">
            <v>InRetail Shopping Malls</v>
          </cell>
          <cell r="F875" t="str">
            <v>Renta Fija</v>
          </cell>
          <cell r="Q875" t="str">
            <v>RFLC</v>
          </cell>
        </row>
        <row r="876">
          <cell r="B876" t="str">
            <v>27211723AE14</v>
          </cell>
          <cell r="D876" t="str">
            <v>InRetail Shopping Malls</v>
          </cell>
          <cell r="F876" t="str">
            <v>Renta Fija</v>
          </cell>
          <cell r="Q876" t="str">
            <v>RFLC</v>
          </cell>
        </row>
        <row r="877">
          <cell r="B877" t="str">
            <v>2220472BAA19</v>
          </cell>
          <cell r="D877" t="str">
            <v>Orazen</v>
          </cell>
          <cell r="F877" t="str">
            <v>Renta Fija</v>
          </cell>
          <cell r="Q877" t="str">
            <v>RFLC</v>
          </cell>
        </row>
        <row r="878">
          <cell r="B878" t="str">
            <v>22204726AA03</v>
          </cell>
          <cell r="D878" t="str">
            <v>Orazen</v>
          </cell>
          <cell r="F878" t="str">
            <v>Renta Fija</v>
          </cell>
          <cell r="Q878" t="str">
            <v>RFLC</v>
          </cell>
        </row>
        <row r="879">
          <cell r="B879" t="str">
            <v>2220892BAE13</v>
          </cell>
          <cell r="D879" t="str">
            <v>Peru LNG</v>
          </cell>
          <cell r="F879" t="str">
            <v>Renta Fija</v>
          </cell>
          <cell r="Q879" t="str">
            <v>RFLC</v>
          </cell>
        </row>
        <row r="880">
          <cell r="B880" t="str">
            <v>27211826AA33</v>
          </cell>
          <cell r="D880" t="str">
            <v>InRetail Consumer</v>
          </cell>
          <cell r="F880" t="str">
            <v>Renta Fija</v>
          </cell>
          <cell r="Q880" t="str">
            <v>RFLC</v>
          </cell>
        </row>
        <row r="881">
          <cell r="B881" t="str">
            <v>2743022PTS11</v>
          </cell>
          <cell r="D881" t="str">
            <v xml:space="preserve">Peru Enhanced Pass Trough SSCN </v>
          </cell>
          <cell r="F881" t="str">
            <v>Renta Fija</v>
          </cell>
          <cell r="Q881" t="str">
            <v>RFLC</v>
          </cell>
        </row>
        <row r="882">
          <cell r="B882" t="str">
            <v>2743022PTS22</v>
          </cell>
          <cell r="D882" t="str">
            <v xml:space="preserve">Peru Enhanced Pass Trough SSCN </v>
          </cell>
          <cell r="F882" t="str">
            <v>Renta Fija</v>
          </cell>
          <cell r="Q882" t="str">
            <v>RFLC</v>
          </cell>
        </row>
        <row r="883">
          <cell r="B883" t="str">
            <v>2743022PTSA1</v>
          </cell>
          <cell r="D883" t="str">
            <v xml:space="preserve">Peru Enhanced Pass Trough SSCN </v>
          </cell>
          <cell r="F883" t="str">
            <v>Renta Fija</v>
          </cell>
          <cell r="Q883" t="str">
            <v>RFLC</v>
          </cell>
        </row>
        <row r="884">
          <cell r="B884" t="str">
            <v>2743022PTSA2</v>
          </cell>
          <cell r="D884" t="str">
            <v xml:space="preserve">Peru Enhanced Pass Trough SSCN </v>
          </cell>
          <cell r="F884" t="str">
            <v>Renta Fija</v>
          </cell>
          <cell r="Q884" t="str">
            <v>RFLC</v>
          </cell>
        </row>
        <row r="885">
          <cell r="B885" t="str">
            <v>27430325AA08</v>
          </cell>
          <cell r="D885" t="str">
            <v>Interoceanica IV Finance Limited</v>
          </cell>
          <cell r="F885" t="str">
            <v>Renta Fija</v>
          </cell>
          <cell r="Q885" t="str">
            <v>RFLC</v>
          </cell>
        </row>
        <row r="886">
          <cell r="B886" t="str">
            <v>2221292BAA54</v>
          </cell>
          <cell r="D886" t="str">
            <v>Petroleos del Peru S.A.</v>
          </cell>
          <cell r="F886" t="str">
            <v>Renta Fija</v>
          </cell>
          <cell r="Q886" t="str">
            <v>RFLC</v>
          </cell>
        </row>
        <row r="887">
          <cell r="B887" t="str">
            <v>2743032NAA54</v>
          </cell>
          <cell r="D887" t="str">
            <v>Interoceanica IV Finance Limited</v>
          </cell>
          <cell r="F887" t="str">
            <v>Renta Fija</v>
          </cell>
          <cell r="Q887" t="str">
            <v>RFLC</v>
          </cell>
        </row>
        <row r="888">
          <cell r="B888" t="str">
            <v>2221292BAB38</v>
          </cell>
          <cell r="D888" t="str">
            <v>Petroleos del Peru S.A.</v>
          </cell>
          <cell r="F888" t="str">
            <v>Renta Fija</v>
          </cell>
          <cell r="Q888" t="str">
            <v>RFLC</v>
          </cell>
        </row>
        <row r="889">
          <cell r="B889" t="str">
            <v>27430522AC59</v>
          </cell>
          <cell r="D889" t="str">
            <v>Interoceanica IV Finance Limited</v>
          </cell>
          <cell r="F889" t="str">
            <v>Renta Fija</v>
          </cell>
          <cell r="Q889" t="str">
            <v>RFLC</v>
          </cell>
        </row>
        <row r="890">
          <cell r="B890" t="str">
            <v>2743052JAC09</v>
          </cell>
          <cell r="D890" t="str">
            <v>Interoceanica V Finance Limited</v>
          </cell>
          <cell r="F890" t="str">
            <v>Renta Fija</v>
          </cell>
          <cell r="Q890" t="str">
            <v>RFLC</v>
          </cell>
        </row>
        <row r="891">
          <cell r="B891" t="str">
            <v>27430620AA82</v>
          </cell>
          <cell r="D891" t="str">
            <v>IIRSA Norte Finance Limited</v>
          </cell>
          <cell r="F891" t="str">
            <v>Renta Fija</v>
          </cell>
          <cell r="Q891" t="str">
            <v>RFLC</v>
          </cell>
        </row>
        <row r="892">
          <cell r="B892" t="str">
            <v>27430628AA69</v>
          </cell>
          <cell r="D892" t="str">
            <v>IIRSA Norte Finance Limited</v>
          </cell>
          <cell r="F892" t="str">
            <v>Renta Fija</v>
          </cell>
          <cell r="Q892" t="str">
            <v>RFLC</v>
          </cell>
        </row>
        <row r="893">
          <cell r="B893" t="str">
            <v>274308284595</v>
          </cell>
          <cell r="D893" t="str">
            <v>IBK DPR Securitizadora</v>
          </cell>
          <cell r="F893" t="str">
            <v>Renta Fija</v>
          </cell>
          <cell r="Q893" t="str">
            <v>RFLC</v>
          </cell>
        </row>
        <row r="894">
          <cell r="B894" t="str">
            <v>2743242PAB16</v>
          </cell>
          <cell r="D894" t="str">
            <v>Scotiabank Peru DPR Finance Co.</v>
          </cell>
          <cell r="F894" t="str">
            <v>Renta Fija</v>
          </cell>
          <cell r="Q894" t="str">
            <v>RFLC</v>
          </cell>
        </row>
        <row r="895">
          <cell r="B895" t="str">
            <v>18210231202U</v>
          </cell>
          <cell r="D895" t="str">
            <v>H2Olmos S.A.</v>
          </cell>
          <cell r="F895" t="str">
            <v>Renta Fija</v>
          </cell>
          <cell r="Q895" t="str">
            <v>RFLC</v>
          </cell>
        </row>
        <row r="896">
          <cell r="B896" t="str">
            <v>274310115N24</v>
          </cell>
          <cell r="D896" t="str">
            <v>CRPAO Vac Trust</v>
          </cell>
          <cell r="F896" t="str">
            <v>Renta Fija</v>
          </cell>
          <cell r="Q896" t="str">
            <v>RFLC</v>
          </cell>
        </row>
        <row r="897">
          <cell r="B897" t="str">
            <v>22207130603A</v>
          </cell>
          <cell r="D897" t="str">
            <v xml:space="preserve">Concesionario Trasvase Olmos </v>
          </cell>
          <cell r="F897" t="str">
            <v>Renta Fija</v>
          </cell>
          <cell r="Q897" t="str">
            <v>RFLC</v>
          </cell>
        </row>
        <row r="898">
          <cell r="B898" t="str">
            <v>27432729AA53</v>
          </cell>
          <cell r="D898" t="str">
            <v>Continental Trust</v>
          </cell>
          <cell r="F898" t="str">
            <v>Renta Fija</v>
          </cell>
          <cell r="Q898" t="str">
            <v>RFLC</v>
          </cell>
        </row>
        <row r="899">
          <cell r="B899" t="str">
            <v>2743282RAA52</v>
          </cell>
          <cell r="D899" t="str">
            <v>Continetal Senior Trust</v>
          </cell>
          <cell r="F899" t="str">
            <v>Renta Fija</v>
          </cell>
          <cell r="Q899" t="str">
            <v>RFLC</v>
          </cell>
        </row>
        <row r="900">
          <cell r="B900" t="str">
            <v>2743302GAA88</v>
          </cell>
          <cell r="D900" t="str">
            <v>Continetal Senior Trust II</v>
          </cell>
          <cell r="F900" t="str">
            <v>Renta Fija</v>
          </cell>
          <cell r="Q900" t="str">
            <v>RFLC</v>
          </cell>
        </row>
        <row r="901">
          <cell r="B901" t="str">
            <v>274331229698</v>
          </cell>
          <cell r="D901" t="str">
            <v>Peru Payroll Deduction Finance Limited</v>
          </cell>
          <cell r="F901" t="str">
            <v>Renta Fija</v>
          </cell>
          <cell r="Q901" t="str">
            <v>RFLC</v>
          </cell>
        </row>
        <row r="902">
          <cell r="B902" t="str">
            <v>2743352L2ML1</v>
          </cell>
          <cell r="D902" t="str">
            <v>Interproperties Finance Trust</v>
          </cell>
          <cell r="F902" t="str">
            <v>Renta Fija</v>
          </cell>
          <cell r="Q902" t="str">
            <v>RFLC</v>
          </cell>
        </row>
        <row r="903">
          <cell r="B903" t="str">
            <v>27532021AA72</v>
          </cell>
          <cell r="D903" t="str">
            <v>Intercorp Retail Trust</v>
          </cell>
          <cell r="F903" t="str">
            <v>Renta Fija</v>
          </cell>
          <cell r="Q903" t="str">
            <v>RFLC</v>
          </cell>
        </row>
        <row r="904">
          <cell r="B904" t="str">
            <v>275321293727</v>
          </cell>
          <cell r="D904" t="str">
            <v>Interproperties Finance Trust</v>
          </cell>
          <cell r="F904" t="str">
            <v>Renta Fija</v>
          </cell>
          <cell r="Q904" t="str">
            <v>RFLC</v>
          </cell>
        </row>
        <row r="905">
          <cell r="B905" t="str">
            <v>275361279716</v>
          </cell>
          <cell r="D905" t="str">
            <v>CCR Inc. MT-100 Payment Rights Master Trust</v>
          </cell>
          <cell r="F905" t="str">
            <v>Renta Fija</v>
          </cell>
          <cell r="Q905" t="str">
            <v>RFLC</v>
          </cell>
        </row>
        <row r="906">
          <cell r="B906" t="str">
            <v>2753612YAP88</v>
          </cell>
          <cell r="D906" t="str">
            <v>CCR Inc. MT-100 Payment Rights Master Trust</v>
          </cell>
          <cell r="F906" t="str">
            <v>Renta Fija</v>
          </cell>
          <cell r="Q906" t="str">
            <v>RFLC</v>
          </cell>
        </row>
        <row r="907">
          <cell r="B907" t="str">
            <v>25001126AE41</v>
          </cell>
          <cell r="D907" t="str">
            <v>Banco Continental</v>
          </cell>
          <cell r="F907" t="str">
            <v>Renta Fija</v>
          </cell>
          <cell r="Q907" t="str">
            <v>RFLC</v>
          </cell>
        </row>
        <row r="908">
          <cell r="B908" t="str">
            <v>22211027AA17</v>
          </cell>
          <cell r="D908" t="str">
            <v>San Miguel Industrias Pet S.A.</v>
          </cell>
          <cell r="F908" t="str">
            <v>Renta Fija</v>
          </cell>
          <cell r="Q908" t="str">
            <v>RFLC</v>
          </cell>
        </row>
        <row r="909">
          <cell r="B909" t="str">
            <v>2220432UAB26</v>
          </cell>
          <cell r="D909" t="str">
            <v>Volcan Cia. Minera</v>
          </cell>
          <cell r="F909" t="str">
            <v>Renta Fija</v>
          </cell>
          <cell r="Q909" t="str">
            <v>RFLC</v>
          </cell>
        </row>
        <row r="910">
          <cell r="B910" t="str">
            <v>22204327AE63</v>
          </cell>
          <cell r="D910" t="str">
            <v>Volcan Cia. Minera</v>
          </cell>
          <cell r="F910" t="str">
            <v>Renta Fija</v>
          </cell>
          <cell r="Q910" t="str">
            <v>RFLC</v>
          </cell>
        </row>
        <row r="911">
          <cell r="B911" t="str">
            <v>22583927AA16</v>
          </cell>
          <cell r="D911" t="str">
            <v>InRetail Pharma</v>
          </cell>
          <cell r="F911" t="str">
            <v>Renta Fija</v>
          </cell>
          <cell r="Q911" t="str">
            <v>RFLC</v>
          </cell>
        </row>
        <row r="912">
          <cell r="B912" t="str">
            <v>12583328AA38</v>
          </cell>
          <cell r="D912" t="str">
            <v>Nexa Resources</v>
          </cell>
          <cell r="F912" t="str">
            <v>Renta Fija</v>
          </cell>
          <cell r="Q912" t="str">
            <v>RFLC</v>
          </cell>
        </row>
        <row r="913">
          <cell r="B913" t="str">
            <v>12583329AA48</v>
          </cell>
          <cell r="D913" t="str">
            <v>Nexa Resources</v>
          </cell>
          <cell r="F913" t="str">
            <v>Renta Fija</v>
          </cell>
          <cell r="Q913" t="str">
            <v>RFLC</v>
          </cell>
        </row>
        <row r="914">
          <cell r="B914" t="str">
            <v>12583829AA48</v>
          </cell>
          <cell r="D914" t="str">
            <v>Nexa Resources</v>
          </cell>
          <cell r="F914" t="str">
            <v>Renta Fija</v>
          </cell>
          <cell r="Q914" t="str">
            <v>RFLC</v>
          </cell>
        </row>
        <row r="915">
          <cell r="B915" t="str">
            <v>12583329AC04</v>
          </cell>
          <cell r="D915" t="str">
            <v>Nexa Resources</v>
          </cell>
          <cell r="F915" t="str">
            <v>Renta Fija</v>
          </cell>
          <cell r="Q915" t="str">
            <v>RFLC</v>
          </cell>
        </row>
        <row r="916">
          <cell r="B916" t="str">
            <v>2258402PAB96</v>
          </cell>
          <cell r="D916" t="str">
            <v>Hunt Oil</v>
          </cell>
          <cell r="F916" t="str">
            <v>Renta Fija</v>
          </cell>
          <cell r="Q916" t="str">
            <v>RFLC</v>
          </cell>
        </row>
        <row r="917">
          <cell r="B917" t="str">
            <v>22204327AC08</v>
          </cell>
          <cell r="D917" t="str">
            <v>Volcan Cia. Minera</v>
          </cell>
          <cell r="F917" t="str">
            <v>Renta Fija</v>
          </cell>
          <cell r="Q917" t="str">
            <v>RFLC</v>
          </cell>
        </row>
        <row r="918">
          <cell r="B918" t="str">
            <v>2259312AAA18</v>
          </cell>
          <cell r="D918" t="str">
            <v>Niagara Energy</v>
          </cell>
          <cell r="F918" t="str">
            <v>Renta Fija</v>
          </cell>
          <cell r="Q918" t="str">
            <v>RFLC</v>
          </cell>
        </row>
        <row r="919">
          <cell r="B919" t="str">
            <v>22207621020A</v>
          </cell>
          <cell r="D919" t="str">
            <v xml:space="preserve">Pluspetrol Camisea </v>
          </cell>
          <cell r="F919" t="str">
            <v>Renta Fija</v>
          </cell>
          <cell r="Q919" t="str">
            <v>RFLC</v>
          </cell>
        </row>
        <row r="920">
          <cell r="B920" t="str">
            <v>01100028DF60</v>
          </cell>
          <cell r="D920" t="str">
            <v>Gobierno Central</v>
          </cell>
          <cell r="F920" t="str">
            <v>Renta Fija</v>
          </cell>
          <cell r="Q920" t="str">
            <v>RFLG</v>
          </cell>
        </row>
        <row r="921">
          <cell r="B921" t="str">
            <v>01100028DU38</v>
          </cell>
          <cell r="D921" t="str">
            <v>Gobierno Central</v>
          </cell>
          <cell r="F921" t="str">
            <v>Renta Fija</v>
          </cell>
          <cell r="Q921" t="str">
            <v>RFLG</v>
          </cell>
        </row>
        <row r="922">
          <cell r="B922" t="str">
            <v>01100028DW93</v>
          </cell>
          <cell r="D922" t="str">
            <v>Gobierno Central</v>
          </cell>
          <cell r="F922" t="str">
            <v>Renta Fija</v>
          </cell>
          <cell r="Q922" t="str">
            <v>RFLG</v>
          </cell>
        </row>
        <row r="923">
          <cell r="B923" t="str">
            <v>01100028DP43</v>
          </cell>
          <cell r="D923" t="str">
            <v>Gobierno Central</v>
          </cell>
          <cell r="F923" t="str">
            <v>Renta Fija</v>
          </cell>
          <cell r="Q923" t="str">
            <v>RFLG</v>
          </cell>
        </row>
        <row r="924">
          <cell r="B924" t="str">
            <v>01100028DQ26</v>
          </cell>
          <cell r="D924" t="str">
            <v>Gobierno Central</v>
          </cell>
          <cell r="F924" t="str">
            <v>Renta Fija</v>
          </cell>
          <cell r="Q924" t="str">
            <v>RFLG</v>
          </cell>
        </row>
        <row r="925">
          <cell r="B925" t="str">
            <v>01100028DR09</v>
          </cell>
          <cell r="D925" t="str">
            <v>Gobierno Central</v>
          </cell>
          <cell r="F925" t="str">
            <v>Renta Fija</v>
          </cell>
          <cell r="Q925" t="str">
            <v>RFLG</v>
          </cell>
        </row>
        <row r="926">
          <cell r="B926" t="str">
            <v>011000238AS1</v>
          </cell>
          <cell r="D926" t="str">
            <v>Gobierno Central</v>
          </cell>
          <cell r="F926" t="str">
            <v>Renta Fija</v>
          </cell>
          <cell r="Q926" t="str">
            <v>RFLG</v>
          </cell>
        </row>
        <row r="927">
          <cell r="B927" t="str">
            <v>011000238AU6</v>
          </cell>
          <cell r="D927" t="str">
            <v>Gobierno Central</v>
          </cell>
          <cell r="F927" t="str">
            <v>Renta Fija</v>
          </cell>
          <cell r="Q927" t="str">
            <v>RFLG</v>
          </cell>
        </row>
        <row r="928">
          <cell r="B928" t="str">
            <v>01100028AN22</v>
          </cell>
          <cell r="D928" t="str">
            <v>Gobierno Central</v>
          </cell>
          <cell r="F928" t="str">
            <v>Renta Fija</v>
          </cell>
          <cell r="Q928" t="str">
            <v>RFLG</v>
          </cell>
        </row>
        <row r="929">
          <cell r="B929" t="str">
            <v>01100028DA73</v>
          </cell>
          <cell r="D929" t="str">
            <v>Gobierno Central</v>
          </cell>
          <cell r="F929" t="str">
            <v>Renta Fija</v>
          </cell>
          <cell r="Q929" t="str">
            <v>RFLG</v>
          </cell>
        </row>
        <row r="930">
          <cell r="B930" t="str">
            <v>01100028AP79</v>
          </cell>
          <cell r="D930" t="str">
            <v>Gobierno Central</v>
          </cell>
          <cell r="F930" t="str">
            <v>Renta Fija</v>
          </cell>
          <cell r="Q930" t="str">
            <v>RFLG</v>
          </cell>
        </row>
        <row r="931">
          <cell r="B931" t="str">
            <v>01100028AQ52</v>
          </cell>
          <cell r="D931" t="str">
            <v>Gobierno Central</v>
          </cell>
          <cell r="F931" t="str">
            <v>Renta Fija</v>
          </cell>
          <cell r="Q931" t="str">
            <v>RFLG</v>
          </cell>
        </row>
        <row r="932">
          <cell r="B932" t="str">
            <v>01100028AW21</v>
          </cell>
          <cell r="D932" t="str">
            <v>Gobierno Central</v>
          </cell>
          <cell r="F932" t="str">
            <v>Renta Fija</v>
          </cell>
          <cell r="Q932" t="str">
            <v>RFLG</v>
          </cell>
        </row>
        <row r="933">
          <cell r="B933" t="str">
            <v>01100028BM30</v>
          </cell>
          <cell r="D933" t="str">
            <v>Gobierno Central</v>
          </cell>
          <cell r="F933" t="str">
            <v>Renta Fija</v>
          </cell>
          <cell r="Q933" t="str">
            <v>RFLG</v>
          </cell>
        </row>
        <row r="934">
          <cell r="B934" t="str">
            <v>01100028DT64</v>
          </cell>
          <cell r="D934" t="str">
            <v>Gobierno Central</v>
          </cell>
          <cell r="F934" t="str">
            <v>Renta Fija</v>
          </cell>
          <cell r="Q934" t="str">
            <v>RFLG</v>
          </cell>
        </row>
        <row r="935">
          <cell r="B935" t="str">
            <v>01100028BU55</v>
          </cell>
          <cell r="D935" t="str">
            <v>Gobierno Central</v>
          </cell>
          <cell r="F935" t="str">
            <v>Renta Fija</v>
          </cell>
          <cell r="Q935" t="str">
            <v>RFLG</v>
          </cell>
        </row>
        <row r="936">
          <cell r="B936" t="str">
            <v>01100028FC12</v>
          </cell>
          <cell r="D936" t="str">
            <v>Gobierno Central</v>
          </cell>
          <cell r="F936" t="str">
            <v>Renta Fija</v>
          </cell>
          <cell r="Q936" t="str">
            <v>RFLG</v>
          </cell>
        </row>
        <row r="937">
          <cell r="B937" t="str">
            <v>011000481182</v>
          </cell>
          <cell r="D937" t="str">
            <v>Gobierno Central</v>
          </cell>
          <cell r="F937" t="str">
            <v>Renta Fija</v>
          </cell>
          <cell r="Q937" t="str">
            <v>RFLG</v>
          </cell>
        </row>
        <row r="938">
          <cell r="B938" t="str">
            <v>011000481708</v>
          </cell>
          <cell r="D938" t="str">
            <v>Gobierno Central</v>
          </cell>
          <cell r="F938" t="str">
            <v>Renta Fija</v>
          </cell>
          <cell r="Q938" t="str">
            <v>RFLG</v>
          </cell>
        </row>
        <row r="939">
          <cell r="B939" t="str">
            <v>5211082FRFML</v>
          </cell>
          <cell r="D939" t="str">
            <v xml:space="preserve">Larrain Vial </v>
          </cell>
          <cell r="F939" t="str">
            <v>Renta Fija</v>
          </cell>
          <cell r="Q939" t="str">
            <v>RFLG</v>
          </cell>
        </row>
        <row r="940">
          <cell r="B940" t="str">
            <v>5277512F3236</v>
          </cell>
          <cell r="D940" t="str">
            <v>DNCA - Alpha Bonds</v>
          </cell>
          <cell r="F940" t="str">
            <v>Renta Fija</v>
          </cell>
          <cell r="Q940" t="str">
            <v>RFIG</v>
          </cell>
        </row>
        <row r="941">
          <cell r="B941" t="str">
            <v>5274822F3552</v>
          </cell>
          <cell r="D941" t="str">
            <v>Moneda - Deuda Latam LCC</v>
          </cell>
          <cell r="F941" t="str">
            <v>Renta Fija</v>
          </cell>
          <cell r="Q941" t="str">
            <v>RFLG</v>
          </cell>
        </row>
        <row r="942">
          <cell r="B942" t="str">
            <v>5270582MDLOC</v>
          </cell>
          <cell r="D942" t="str">
            <v>Moneda - Deuda Latinoamericana</v>
          </cell>
          <cell r="F942" t="str">
            <v>Renta Fija</v>
          </cell>
          <cell r="Q942" t="str">
            <v>RFLG</v>
          </cell>
        </row>
        <row r="943">
          <cell r="B943" t="str">
            <v>1250248VAL22</v>
          </cell>
          <cell r="D943" t="str">
            <v>VALEBZ 6.6252 08/15/22</v>
          </cell>
          <cell r="F943" t="str">
            <v>Renta Fija</v>
          </cell>
          <cell r="Q943" t="str">
            <v>RFIC</v>
          </cell>
        </row>
        <row r="944">
          <cell r="B944" t="str">
            <v>12509981AB24</v>
          </cell>
          <cell r="D944" t="str">
            <v>Cosan S.A. Industria y Comercio</v>
          </cell>
          <cell r="F944" t="str">
            <v>Renta Fija</v>
          </cell>
          <cell r="Q944" t="str">
            <v>RFIC</v>
          </cell>
        </row>
        <row r="945">
          <cell r="B945" t="str">
            <v>1251818EAN07</v>
          </cell>
          <cell r="D945" t="str">
            <v>Odebretch</v>
          </cell>
          <cell r="F945" t="str">
            <v>Renta Fija</v>
          </cell>
          <cell r="Q945" t="str">
            <v>RFIC</v>
          </cell>
        </row>
        <row r="946">
          <cell r="B946" t="str">
            <v>125392FZAB50</v>
          </cell>
          <cell r="D946" t="str">
            <v xml:space="preserve">Empresa de Telecomunicaciones de Bogotá S.A. </v>
          </cell>
          <cell r="F946" t="str">
            <v>Renta Fija</v>
          </cell>
          <cell r="Q946" t="str">
            <v>RFIC</v>
          </cell>
        </row>
        <row r="947">
          <cell r="B947" t="str">
            <v>15527890A0051</v>
          </cell>
          <cell r="D947" t="str">
            <v>BBVA Bancomer</v>
          </cell>
          <cell r="F947" t="str">
            <v>Renta Fija</v>
          </cell>
          <cell r="Q947" t="str">
            <v>RFIC</v>
          </cell>
        </row>
        <row r="948">
          <cell r="B948" t="str">
            <v>155800F0AA25</v>
          </cell>
          <cell r="D948" t="str">
            <v>Findeter</v>
          </cell>
          <cell r="F948" t="str">
            <v>Renta Fija</v>
          </cell>
          <cell r="Q948" t="str">
            <v>RFIC</v>
          </cell>
        </row>
        <row r="949">
          <cell r="B949" t="str">
            <v>595132FRAV98</v>
          </cell>
          <cell r="D949" t="str">
            <v>Empresas Públicas Medellin</v>
          </cell>
          <cell r="F949" t="str">
            <v>Renta Fija</v>
          </cell>
          <cell r="Q949" t="str">
            <v>RFIC</v>
          </cell>
        </row>
        <row r="950">
          <cell r="B950" t="str">
            <v>595132FRBB26</v>
          </cell>
          <cell r="D950" t="str">
            <v>Empresas Públicas Medellin</v>
          </cell>
          <cell r="F950" t="str">
            <v>Renta Fija</v>
          </cell>
          <cell r="Q950" t="str">
            <v>RFIC</v>
          </cell>
        </row>
        <row r="951">
          <cell r="B951" t="str">
            <v>1250248VAL21</v>
          </cell>
          <cell r="D951" t="str">
            <v>Vale Overseas Limited Brazil</v>
          </cell>
          <cell r="F951" t="str">
            <v>Renta Fija</v>
          </cell>
          <cell r="Q951" t="str">
            <v>RFIC</v>
          </cell>
        </row>
        <row r="952">
          <cell r="B952" t="str">
            <v>595132FRAZ03</v>
          </cell>
          <cell r="D952" t="str">
            <v>Empresas Públicas Medellin</v>
          </cell>
          <cell r="F952" t="str">
            <v>Renta Fija</v>
          </cell>
          <cell r="Q952" t="str">
            <v>RFIC</v>
          </cell>
        </row>
        <row r="953">
          <cell r="B953" t="str">
            <v>595132FRBD81</v>
          </cell>
          <cell r="D953" t="str">
            <v>Empresas Públicas Medellin</v>
          </cell>
          <cell r="F953" t="str">
            <v>Renta Fija</v>
          </cell>
          <cell r="Q953" t="str">
            <v>RFIC</v>
          </cell>
        </row>
        <row r="954">
          <cell r="B954" t="str">
            <v>1250308CAC49</v>
          </cell>
          <cell r="D954" t="str">
            <v>Brasil Foods</v>
          </cell>
          <cell r="F954" t="str">
            <v>Renta Fija</v>
          </cell>
          <cell r="Q954" t="str">
            <v>RFIC</v>
          </cell>
        </row>
        <row r="955">
          <cell r="B955" t="str">
            <v>125037906935</v>
          </cell>
          <cell r="D955" t="str">
            <v>América Móvil</v>
          </cell>
          <cell r="F955" t="str">
            <v>Renta Fija</v>
          </cell>
          <cell r="Q955" t="str">
            <v>RFIC</v>
          </cell>
        </row>
        <row r="956">
          <cell r="B956" t="str">
            <v>125037959440</v>
          </cell>
          <cell r="D956" t="str">
            <v>América Móvil</v>
          </cell>
          <cell r="F956" t="str">
            <v>Renta Fija</v>
          </cell>
          <cell r="Q956" t="str">
            <v>RFIC</v>
          </cell>
        </row>
        <row r="957">
          <cell r="B957" t="str">
            <v>125072963779</v>
          </cell>
          <cell r="D957" t="str">
            <v>Televisa</v>
          </cell>
          <cell r="F957" t="str">
            <v>Renta Fija</v>
          </cell>
          <cell r="Q957" t="str">
            <v>RFIC</v>
          </cell>
        </row>
        <row r="958">
          <cell r="B958" t="str">
            <v>125074C0AB64</v>
          </cell>
          <cell r="D958" t="str">
            <v>SACI Falabella</v>
          </cell>
          <cell r="F958" t="str">
            <v>Renta Fija</v>
          </cell>
          <cell r="Q958" t="str">
            <v>RFIC</v>
          </cell>
        </row>
        <row r="959">
          <cell r="B959" t="str">
            <v>125272FCAA82</v>
          </cell>
          <cell r="D959" t="str">
            <v>Emgesa S.A. E.S.P</v>
          </cell>
          <cell r="F959" t="str">
            <v>Renta Fija</v>
          </cell>
          <cell r="Q959" t="str">
            <v>RFIC</v>
          </cell>
        </row>
        <row r="960">
          <cell r="B960" t="str">
            <v>12530087AA09</v>
          </cell>
          <cell r="D960" t="str">
            <v>Compañía de Electricidad de Estado de Bahía</v>
          </cell>
          <cell r="F960" t="str">
            <v>Renta Fija</v>
          </cell>
          <cell r="Q960" t="str">
            <v>RFIC</v>
          </cell>
        </row>
        <row r="961">
          <cell r="B961" t="str">
            <v>15510182CAP8</v>
          </cell>
          <cell r="D961" t="str">
            <v>Merry Lynch &amp; Co</v>
          </cell>
          <cell r="F961" t="str">
            <v>Renta Fija</v>
          </cell>
          <cell r="Q961" t="str">
            <v>RFIC</v>
          </cell>
        </row>
        <row r="962">
          <cell r="B962" t="str">
            <v>155104920379</v>
          </cell>
          <cell r="D962" t="str">
            <v>JP Morgan Chase &amp; Co</v>
          </cell>
          <cell r="F962" t="str">
            <v>Renta Fija</v>
          </cell>
          <cell r="Q962" t="str">
            <v>RFIC</v>
          </cell>
        </row>
        <row r="963">
          <cell r="B963" t="str">
            <v>15510587YBA2</v>
          </cell>
          <cell r="D963" t="str">
            <v>Morgan Stanley</v>
          </cell>
          <cell r="F963" t="str">
            <v>Renta Fija</v>
          </cell>
          <cell r="Q963" t="str">
            <v>RFIC</v>
          </cell>
        </row>
        <row r="964">
          <cell r="B964" t="str">
            <v>155165C9AL46</v>
          </cell>
          <cell r="D964" t="str">
            <v>Banco Santander de Chile</v>
          </cell>
          <cell r="F964" t="str">
            <v>Renta Fija</v>
          </cell>
          <cell r="Q964" t="str">
            <v>RFIC</v>
          </cell>
        </row>
        <row r="965">
          <cell r="B965" t="str">
            <v>15520186EU29</v>
          </cell>
          <cell r="D965" t="str">
            <v>Santander Brasil</v>
          </cell>
          <cell r="F965" t="str">
            <v>Renta Fija</v>
          </cell>
          <cell r="Q965" t="str">
            <v>RFIC</v>
          </cell>
        </row>
        <row r="966">
          <cell r="B966" t="str">
            <v>1552018UAR59</v>
          </cell>
          <cell r="D966" t="str">
            <v>Santander Brasil</v>
          </cell>
          <cell r="F966" t="str">
            <v>Renta Fija</v>
          </cell>
          <cell r="Q966" t="str">
            <v>RFIC</v>
          </cell>
        </row>
        <row r="967">
          <cell r="B967" t="str">
            <v>155310165785</v>
          </cell>
          <cell r="D967" t="str">
            <v>Export-Import Bank of Korea</v>
          </cell>
          <cell r="F967" t="str">
            <v>Renta Fija</v>
          </cell>
          <cell r="Q967" t="str">
            <v>RFIC</v>
          </cell>
        </row>
        <row r="968">
          <cell r="B968" t="str">
            <v>155324FWAF79</v>
          </cell>
          <cell r="D968" t="str">
            <v>Banco Davivienda S.A.</v>
          </cell>
          <cell r="F968" t="str">
            <v>Renta Fija</v>
          </cell>
          <cell r="Q968" t="str">
            <v>RFIC</v>
          </cell>
        </row>
        <row r="969">
          <cell r="B969" t="str">
            <v>155371F07087</v>
          </cell>
          <cell r="D969" t="str">
            <v>Banco BTG Pactual S.A.</v>
          </cell>
          <cell r="F969" t="str">
            <v>Renta Fija</v>
          </cell>
          <cell r="Q969" t="str">
            <v>RFIC</v>
          </cell>
        </row>
        <row r="970">
          <cell r="B970" t="str">
            <v>1603001DBA17</v>
          </cell>
          <cell r="D970" t="str">
            <v xml:space="preserve">Deutsche Bank, London Branch - Perú </v>
          </cell>
          <cell r="F970" t="str">
            <v>Renta Fija</v>
          </cell>
          <cell r="Q970" t="str">
            <v>RFIC</v>
          </cell>
        </row>
        <row r="971">
          <cell r="B971" t="str">
            <v>160301123346</v>
          </cell>
          <cell r="D971" t="str">
            <v>JP Morgan Chase &amp; Co - Perú</v>
          </cell>
          <cell r="F971" t="str">
            <v>Renta Fija</v>
          </cell>
          <cell r="Q971" t="str">
            <v>RFIC</v>
          </cell>
        </row>
        <row r="972">
          <cell r="B972" t="str">
            <v>270300887474</v>
          </cell>
          <cell r="D972" t="str">
            <v xml:space="preserve">Deutsche Bank, London Branch - Perú </v>
          </cell>
          <cell r="F972" t="str">
            <v>Renta Fija</v>
          </cell>
          <cell r="Q972" t="str">
            <v>RFIC</v>
          </cell>
        </row>
        <row r="973">
          <cell r="B973" t="str">
            <v>294102106139</v>
          </cell>
          <cell r="D973" t="str">
            <v>Banco Interamericano de Desarrollo</v>
          </cell>
          <cell r="F973" t="str">
            <v>Renta Fija</v>
          </cell>
          <cell r="Q973" t="str">
            <v>RFIC</v>
          </cell>
        </row>
        <row r="974">
          <cell r="B974" t="str">
            <v>595132FRAB35</v>
          </cell>
          <cell r="D974" t="str">
            <v>Empresas Públicas Medellin</v>
          </cell>
          <cell r="F974" t="str">
            <v>Renta Fija</v>
          </cell>
          <cell r="Q974" t="str">
            <v>RFIC</v>
          </cell>
        </row>
        <row r="975">
          <cell r="B975" t="str">
            <v>0840038TF147</v>
          </cell>
          <cell r="D975" t="str">
            <v>Gobierno de Brasil</v>
          </cell>
          <cell r="F975" t="str">
            <v>Renta Fija</v>
          </cell>
          <cell r="Q975" t="str">
            <v>RFIG</v>
          </cell>
        </row>
        <row r="976">
          <cell r="B976" t="str">
            <v>0840038BRA16</v>
          </cell>
          <cell r="D976" t="str">
            <v>Gobierno de Brasil</v>
          </cell>
          <cell r="F976" t="str">
            <v>Renta Fija</v>
          </cell>
          <cell r="Q976" t="str">
            <v>RFIG</v>
          </cell>
        </row>
        <row r="977">
          <cell r="B977" t="str">
            <v>0840038TF238</v>
          </cell>
          <cell r="D977" t="str">
            <v>Gobierno de Brasil</v>
          </cell>
          <cell r="F977" t="str">
            <v>Renta Fija</v>
          </cell>
          <cell r="Q977" t="str">
            <v>RFIG</v>
          </cell>
        </row>
        <row r="978">
          <cell r="B978" t="str">
            <v>08400386BT66</v>
          </cell>
          <cell r="D978" t="str">
            <v>Gobierno de Brasil</v>
          </cell>
          <cell r="F978" t="str">
            <v>Renta Fija</v>
          </cell>
          <cell r="Q978" t="str">
            <v>RFIG</v>
          </cell>
        </row>
        <row r="979">
          <cell r="B979" t="str">
            <v>0840038TF212</v>
          </cell>
          <cell r="D979" t="str">
            <v>Gobierno de Brasil</v>
          </cell>
          <cell r="F979" t="str">
            <v>Renta Fija</v>
          </cell>
          <cell r="Q979" t="str">
            <v>RFIG</v>
          </cell>
        </row>
        <row r="980">
          <cell r="B980" t="str">
            <v>0840038TF1Q6</v>
          </cell>
          <cell r="D980" t="str">
            <v>Gobierno de Brasil</v>
          </cell>
          <cell r="F980" t="str">
            <v>Renta Fija</v>
          </cell>
          <cell r="Q980" t="str">
            <v>RFIG</v>
          </cell>
        </row>
        <row r="981">
          <cell r="B981" t="str">
            <v>0840038TF0N5</v>
          </cell>
          <cell r="D981" t="str">
            <v>Gobierno de Brasil</v>
          </cell>
          <cell r="F981" t="str">
            <v>Renta Fija</v>
          </cell>
          <cell r="Q981" t="str">
            <v>RFIG</v>
          </cell>
        </row>
        <row r="982">
          <cell r="B982" t="str">
            <v>0840038TF7J0</v>
          </cell>
          <cell r="D982" t="str">
            <v>Gobierno de Brasil</v>
          </cell>
          <cell r="F982" t="str">
            <v>Renta Fija</v>
          </cell>
          <cell r="Q982" t="str">
            <v>RFIG</v>
          </cell>
        </row>
        <row r="983">
          <cell r="B983" t="str">
            <v>0840038TF1P8</v>
          </cell>
          <cell r="D983" t="str">
            <v>Gobierno de Brasil</v>
          </cell>
          <cell r="F983" t="str">
            <v>Renta Fija</v>
          </cell>
          <cell r="Q983" t="str">
            <v>RFIG</v>
          </cell>
        </row>
        <row r="984">
          <cell r="B984" t="str">
            <v>0840038TF170</v>
          </cell>
          <cell r="D984" t="str">
            <v>Gobierno de Brasil</v>
          </cell>
          <cell r="F984" t="str">
            <v>Renta Fija</v>
          </cell>
          <cell r="Q984" t="str">
            <v>RFIG</v>
          </cell>
        </row>
        <row r="985">
          <cell r="B985" t="str">
            <v>0840038TN7S1</v>
          </cell>
          <cell r="D985" t="str">
            <v>Gobierno de Brasil</v>
          </cell>
          <cell r="F985" t="str">
            <v>Renta Fija</v>
          </cell>
          <cell r="Q985" t="str">
            <v>RFIG</v>
          </cell>
        </row>
        <row r="986">
          <cell r="B986" t="str">
            <v>0840038BRAZ21</v>
          </cell>
          <cell r="D986" t="str">
            <v>Gobierno de Brasil</v>
          </cell>
          <cell r="F986" t="str">
            <v>Renta Fija</v>
          </cell>
          <cell r="Q986" t="str">
            <v>RFIG</v>
          </cell>
        </row>
        <row r="987">
          <cell r="B987" t="str">
            <v>0840038TF204</v>
          </cell>
          <cell r="D987" t="str">
            <v>Gobierno de Brasil</v>
          </cell>
          <cell r="F987" t="str">
            <v>Renta Fija</v>
          </cell>
          <cell r="Q987" t="str">
            <v>RFIG</v>
          </cell>
        </row>
        <row r="988">
          <cell r="B988" t="str">
            <v>0840038BRALT</v>
          </cell>
          <cell r="D988" t="str">
            <v>Gobierno de Brasil</v>
          </cell>
          <cell r="F988" t="str">
            <v>Renta Fija</v>
          </cell>
          <cell r="Q988" t="str">
            <v>RFIG</v>
          </cell>
        </row>
        <row r="989">
          <cell r="B989" t="str">
            <v>0840038BRA22</v>
          </cell>
          <cell r="D989" t="str">
            <v>Gobierno de Brasil</v>
          </cell>
          <cell r="F989" t="str">
            <v>Renta Fija</v>
          </cell>
          <cell r="Q989" t="str">
            <v>RFIG</v>
          </cell>
        </row>
        <row r="990">
          <cell r="B990" t="str">
            <v>08400386BN96</v>
          </cell>
          <cell r="D990" t="str">
            <v>Gobierno de Brasil</v>
          </cell>
          <cell r="F990" t="str">
            <v>Renta Fija</v>
          </cell>
          <cell r="Q990" t="str">
            <v>RFIG</v>
          </cell>
        </row>
        <row r="991">
          <cell r="B991" t="str">
            <v>084006C40138</v>
          </cell>
          <cell r="D991" t="str">
            <v>Gobierno de Chile</v>
          </cell>
          <cell r="F991" t="str">
            <v>Renta Fija</v>
          </cell>
          <cell r="Q991" t="str">
            <v>RFIG</v>
          </cell>
        </row>
        <row r="992">
          <cell r="B992" t="str">
            <v>084006C98016</v>
          </cell>
          <cell r="D992" t="str">
            <v>Gobierno de Chile</v>
          </cell>
          <cell r="F992" t="str">
            <v>Renta Fija</v>
          </cell>
          <cell r="Q992" t="str">
            <v>RFIG</v>
          </cell>
        </row>
        <row r="993">
          <cell r="B993" t="str">
            <v>084006C74774</v>
          </cell>
          <cell r="D993" t="str">
            <v>Gobierno de Chile</v>
          </cell>
          <cell r="F993" t="str">
            <v>Renta Fija</v>
          </cell>
          <cell r="Q993" t="str">
            <v>RFIG</v>
          </cell>
        </row>
        <row r="994">
          <cell r="B994" t="str">
            <v>084006C39505</v>
          </cell>
          <cell r="D994" t="str">
            <v>Gobierno de Chile</v>
          </cell>
          <cell r="F994" t="str">
            <v>Renta Fija</v>
          </cell>
          <cell r="Q994" t="str">
            <v>RFIG</v>
          </cell>
        </row>
        <row r="995">
          <cell r="B995" t="str">
            <v>084006C04540</v>
          </cell>
          <cell r="D995" t="str">
            <v>Gobierno de Chile</v>
          </cell>
          <cell r="F995" t="str">
            <v>Renta Fija</v>
          </cell>
          <cell r="Q995" t="str">
            <v>RFIG</v>
          </cell>
        </row>
        <row r="996">
          <cell r="B996" t="str">
            <v>084006C37767</v>
          </cell>
          <cell r="D996" t="str">
            <v>Gobierno de Chile</v>
          </cell>
          <cell r="F996" t="str">
            <v>Renta Fija</v>
          </cell>
          <cell r="Q996" t="str">
            <v>RFIG</v>
          </cell>
        </row>
        <row r="997">
          <cell r="B997" t="str">
            <v>084006C52621</v>
          </cell>
          <cell r="D997" t="str">
            <v>Gobierno de Chile</v>
          </cell>
          <cell r="F997" t="str">
            <v>Renta Fija</v>
          </cell>
          <cell r="Q997" t="str">
            <v>RFIG</v>
          </cell>
        </row>
        <row r="998">
          <cell r="B998" t="str">
            <v>084006C55640</v>
          </cell>
          <cell r="D998" t="str">
            <v>Gobierno de Chile</v>
          </cell>
          <cell r="F998" t="str">
            <v>Renta Fija</v>
          </cell>
          <cell r="Q998" t="str">
            <v>RFIG</v>
          </cell>
        </row>
        <row r="999">
          <cell r="B999" t="str">
            <v>084006C03013</v>
          </cell>
          <cell r="D999" t="str">
            <v>Gobierno de Chile</v>
          </cell>
          <cell r="F999" t="str">
            <v>Renta Fija</v>
          </cell>
          <cell r="Q999" t="str">
            <v>RFIG</v>
          </cell>
        </row>
        <row r="1000">
          <cell r="B1000" t="str">
            <v>084006C55668</v>
          </cell>
          <cell r="D1000" t="str">
            <v>Gobierno de Chile</v>
          </cell>
          <cell r="F1000" t="str">
            <v>Renta Fija</v>
          </cell>
          <cell r="Q1000" t="str">
            <v>RFIG</v>
          </cell>
        </row>
        <row r="1001">
          <cell r="B1001" t="str">
            <v>084006C69331</v>
          </cell>
          <cell r="D1001" t="str">
            <v>Gobierno de Chile</v>
          </cell>
          <cell r="F1001" t="str">
            <v>Renta Fija</v>
          </cell>
          <cell r="Q1001" t="str">
            <v>RFIG</v>
          </cell>
        </row>
        <row r="1002">
          <cell r="B1002" t="str">
            <v>084006C72501</v>
          </cell>
          <cell r="D1002" t="str">
            <v>Gobierno de Chile</v>
          </cell>
          <cell r="F1002" t="str">
            <v>Renta Fija</v>
          </cell>
          <cell r="Q1002" t="str">
            <v>RFIG</v>
          </cell>
        </row>
        <row r="1003">
          <cell r="B1003" t="str">
            <v>084006C48207</v>
          </cell>
          <cell r="D1003" t="str">
            <v>Gobierno de Chile</v>
          </cell>
          <cell r="F1003" t="str">
            <v>Renta Fija</v>
          </cell>
          <cell r="Q1003" t="str">
            <v>RFIG</v>
          </cell>
        </row>
        <row r="1004">
          <cell r="B1004" t="str">
            <v>084006C86989</v>
          </cell>
          <cell r="D1004" t="str">
            <v>Gobierno de Chile</v>
          </cell>
          <cell r="F1004" t="str">
            <v>Renta Fija</v>
          </cell>
          <cell r="Q1004" t="str">
            <v>RFIG</v>
          </cell>
        </row>
        <row r="1005">
          <cell r="B1005" t="str">
            <v>084006C87822</v>
          </cell>
          <cell r="D1005" t="str">
            <v>Gobierno de Chile</v>
          </cell>
          <cell r="F1005" t="str">
            <v>Renta Fija</v>
          </cell>
          <cell r="Q1005" t="str">
            <v>RFIG</v>
          </cell>
        </row>
        <row r="1006">
          <cell r="B1006" t="str">
            <v>084006C56457</v>
          </cell>
          <cell r="D1006" t="str">
            <v>Gobierno de Chile</v>
          </cell>
          <cell r="F1006" t="str">
            <v>Renta Fija</v>
          </cell>
          <cell r="Q1006" t="str">
            <v>RFIG</v>
          </cell>
        </row>
        <row r="1007">
          <cell r="B1007" t="str">
            <v>084006C57422</v>
          </cell>
          <cell r="D1007" t="str">
            <v>Gobierno de Chile</v>
          </cell>
          <cell r="F1007" t="str">
            <v>Renta Fija</v>
          </cell>
          <cell r="Q1007" t="str">
            <v>RFIG</v>
          </cell>
        </row>
        <row r="1008">
          <cell r="B1008" t="str">
            <v>084006C54230</v>
          </cell>
          <cell r="D1008" t="str">
            <v>Gobierno de Chile</v>
          </cell>
          <cell r="F1008" t="str">
            <v>Renta Fija</v>
          </cell>
          <cell r="Q1008" t="str">
            <v>RFIG</v>
          </cell>
        </row>
        <row r="1009">
          <cell r="B1009" t="str">
            <v>084006C54248</v>
          </cell>
          <cell r="D1009" t="str">
            <v>Gobierno de Chile</v>
          </cell>
          <cell r="F1009" t="str">
            <v>Renta Fija</v>
          </cell>
          <cell r="Q1009" t="str">
            <v>RFIG</v>
          </cell>
        </row>
        <row r="1010">
          <cell r="B1010" t="str">
            <v>084006C20275</v>
          </cell>
          <cell r="D1010" t="str">
            <v>Gobierno de Chile</v>
          </cell>
          <cell r="F1010" t="str">
            <v>Renta Fija</v>
          </cell>
          <cell r="Q1010" t="str">
            <v>RFIG</v>
          </cell>
        </row>
        <row r="1011">
          <cell r="B1011" t="str">
            <v>084006C57349</v>
          </cell>
          <cell r="D1011" t="str">
            <v>Gobierno de Chile</v>
          </cell>
          <cell r="F1011" t="str">
            <v>Renta Fija</v>
          </cell>
          <cell r="Q1011" t="str">
            <v>RFIG</v>
          </cell>
        </row>
        <row r="1012">
          <cell r="B1012" t="str">
            <v>084006C58669</v>
          </cell>
          <cell r="D1012" t="str">
            <v>Gobierno de Chile</v>
          </cell>
          <cell r="F1012" t="str">
            <v>Renta Fija</v>
          </cell>
          <cell r="Q1012" t="str">
            <v>RFIG</v>
          </cell>
        </row>
        <row r="1013">
          <cell r="B1013" t="str">
            <v>084006C57778</v>
          </cell>
          <cell r="D1013" t="str">
            <v>Gobierno de Chile</v>
          </cell>
          <cell r="F1013" t="str">
            <v>Renta Fija</v>
          </cell>
          <cell r="Q1013" t="str">
            <v>RFIG</v>
          </cell>
        </row>
        <row r="1014">
          <cell r="B1014" t="str">
            <v>084006C99166</v>
          </cell>
          <cell r="D1014" t="str">
            <v>Gobierno de Chile</v>
          </cell>
          <cell r="F1014" t="str">
            <v>Renta Fija</v>
          </cell>
          <cell r="Q1014" t="str">
            <v>RFIG</v>
          </cell>
        </row>
        <row r="1015">
          <cell r="B1015" t="str">
            <v>084004F72122</v>
          </cell>
          <cell r="D1015" t="str">
            <v>Gobierno de Colombia</v>
          </cell>
          <cell r="F1015" t="str">
            <v>Renta Fija</v>
          </cell>
          <cell r="Q1015" t="str">
            <v>RFIG</v>
          </cell>
        </row>
        <row r="1016">
          <cell r="B1016" t="str">
            <v>084004F58444</v>
          </cell>
          <cell r="D1016" t="str">
            <v>Gobierno de Colombia</v>
          </cell>
          <cell r="F1016" t="str">
            <v>Renta Fija</v>
          </cell>
          <cell r="Q1016" t="str">
            <v>RFIG</v>
          </cell>
        </row>
        <row r="1017">
          <cell r="B1017" t="str">
            <v>084004F04084</v>
          </cell>
          <cell r="D1017" t="str">
            <v>Gobierno de Colombia</v>
          </cell>
          <cell r="F1017" t="str">
            <v>Renta Fija</v>
          </cell>
          <cell r="Q1017" t="str">
            <v>RFIG</v>
          </cell>
        </row>
        <row r="1018">
          <cell r="B1018" t="str">
            <v>084004F03862</v>
          </cell>
          <cell r="D1018" t="str">
            <v>Gobierno de Colombia</v>
          </cell>
          <cell r="F1018" t="str">
            <v>Renta Fija</v>
          </cell>
          <cell r="Q1018" t="str">
            <v>RFIG</v>
          </cell>
        </row>
        <row r="1019">
          <cell r="B1019" t="str">
            <v>084004F03813</v>
          </cell>
          <cell r="D1019" t="str">
            <v>Gobierno de Colombia</v>
          </cell>
          <cell r="F1019" t="str">
            <v>Renta Fija</v>
          </cell>
          <cell r="Q1019" t="str">
            <v>RFIG</v>
          </cell>
        </row>
        <row r="1020">
          <cell r="B1020" t="str">
            <v>084004F03938</v>
          </cell>
          <cell r="D1020" t="str">
            <v>Gobierno de Colombia</v>
          </cell>
          <cell r="F1020" t="str">
            <v>Renta Fija</v>
          </cell>
          <cell r="Q1020" t="str">
            <v>RFIG</v>
          </cell>
        </row>
        <row r="1021">
          <cell r="B1021" t="str">
            <v>084004F03771</v>
          </cell>
          <cell r="D1021" t="str">
            <v>Gobierno de Colombia</v>
          </cell>
          <cell r="F1021" t="str">
            <v>Renta Fija</v>
          </cell>
          <cell r="Q1021" t="str">
            <v>RFIG</v>
          </cell>
        </row>
        <row r="1022">
          <cell r="B1022" t="str">
            <v>084004F03557</v>
          </cell>
          <cell r="D1022" t="str">
            <v>Gobierno de Colombia</v>
          </cell>
          <cell r="F1022" t="str">
            <v>Renta Fija</v>
          </cell>
          <cell r="Q1022" t="str">
            <v>RFIG</v>
          </cell>
        </row>
        <row r="1023">
          <cell r="B1023" t="str">
            <v>084004F03722</v>
          </cell>
          <cell r="D1023" t="str">
            <v>Gobierno de Colombia</v>
          </cell>
          <cell r="F1023" t="str">
            <v>Renta Fija</v>
          </cell>
          <cell r="Q1023" t="str">
            <v>RFIG</v>
          </cell>
        </row>
        <row r="1024">
          <cell r="B1024" t="str">
            <v>084004F03615</v>
          </cell>
          <cell r="D1024" t="str">
            <v>Gobierno de Colombia</v>
          </cell>
          <cell r="F1024" t="str">
            <v>Renta Fija</v>
          </cell>
          <cell r="Q1024" t="str">
            <v>RFIG</v>
          </cell>
        </row>
        <row r="1025">
          <cell r="B1025" t="str">
            <v>084004F03490</v>
          </cell>
          <cell r="D1025" t="str">
            <v>Gobierno de Colombia</v>
          </cell>
          <cell r="F1025" t="str">
            <v>Renta Fija</v>
          </cell>
          <cell r="Q1025" t="str">
            <v>RFIG</v>
          </cell>
        </row>
        <row r="1026">
          <cell r="B1026" t="str">
            <v>084004F03672</v>
          </cell>
          <cell r="D1026" t="str">
            <v>Gobierno de Colombia</v>
          </cell>
          <cell r="F1026" t="str">
            <v>Renta Fija</v>
          </cell>
          <cell r="Q1026" t="str">
            <v>RFIG</v>
          </cell>
        </row>
        <row r="1027">
          <cell r="B1027" t="str">
            <v>084004F02625</v>
          </cell>
          <cell r="D1027" t="str">
            <v>Gobierno de Colombia</v>
          </cell>
          <cell r="F1027" t="str">
            <v>Renta Fija</v>
          </cell>
          <cell r="Q1027" t="str">
            <v>RFIG</v>
          </cell>
        </row>
        <row r="1028">
          <cell r="B1028" t="str">
            <v>084004F03011</v>
          </cell>
          <cell r="D1028" t="str">
            <v>Gobierno de Colombia</v>
          </cell>
          <cell r="F1028" t="str">
            <v>Renta Fija</v>
          </cell>
          <cell r="Q1028" t="str">
            <v>RFIG</v>
          </cell>
        </row>
        <row r="1029">
          <cell r="B1029" t="str">
            <v>084004F22065</v>
          </cell>
          <cell r="D1029" t="str">
            <v>Gobierno de Colombia</v>
          </cell>
          <cell r="F1029" t="str">
            <v>Renta Fija</v>
          </cell>
          <cell r="Q1029" t="str">
            <v>RFIG</v>
          </cell>
        </row>
        <row r="1030">
          <cell r="B1030" t="str">
            <v>084004F02302</v>
          </cell>
          <cell r="D1030" t="str">
            <v>Gobierno de Colombia</v>
          </cell>
          <cell r="F1030" t="str">
            <v>Renta Fija</v>
          </cell>
          <cell r="Q1030" t="str">
            <v>RFIG</v>
          </cell>
        </row>
        <row r="1031">
          <cell r="B1031" t="str">
            <v>084004F02385</v>
          </cell>
          <cell r="D1031" t="str">
            <v>Gobierno de Colombia</v>
          </cell>
          <cell r="F1031" t="str">
            <v>Renta Fija</v>
          </cell>
          <cell r="Q1031" t="str">
            <v>RFIG</v>
          </cell>
        </row>
        <row r="1032">
          <cell r="B1032" t="str">
            <v>084004F03342</v>
          </cell>
          <cell r="D1032" t="str">
            <v>Gobierno de Colombia</v>
          </cell>
          <cell r="F1032" t="str">
            <v>Renta Fija</v>
          </cell>
          <cell r="Q1032" t="str">
            <v>RFIG</v>
          </cell>
        </row>
        <row r="1033">
          <cell r="B1033" t="str">
            <v>084004F02864</v>
          </cell>
          <cell r="D1033" t="str">
            <v>Gobierno de Colombia</v>
          </cell>
          <cell r="F1033" t="str">
            <v>Renta Fija</v>
          </cell>
          <cell r="Q1033" t="str">
            <v>RFIG</v>
          </cell>
        </row>
        <row r="1034">
          <cell r="B1034" t="str">
            <v>084004F02914</v>
          </cell>
          <cell r="D1034" t="str">
            <v>Gobierno de Colombia</v>
          </cell>
          <cell r="F1034" t="str">
            <v>Renta Fija</v>
          </cell>
          <cell r="Q1034" t="str">
            <v>RFIG</v>
          </cell>
        </row>
        <row r="1035">
          <cell r="B1035" t="str">
            <v>084004FCOL28</v>
          </cell>
          <cell r="D1035" t="str">
            <v>Gobierno de Colombia</v>
          </cell>
          <cell r="F1035" t="str">
            <v>Renta Fija</v>
          </cell>
          <cell r="Q1035" t="str">
            <v>RFIG</v>
          </cell>
        </row>
        <row r="1036">
          <cell r="B1036" t="str">
            <v>084004F03748</v>
          </cell>
          <cell r="D1036" t="str">
            <v>Gobierno de Colombia</v>
          </cell>
          <cell r="F1036" t="str">
            <v>Renta Fija</v>
          </cell>
          <cell r="Q1036" t="str">
            <v>RFIG</v>
          </cell>
        </row>
        <row r="1037">
          <cell r="B1037" t="str">
            <v>084004F03581</v>
          </cell>
          <cell r="D1037" t="str">
            <v>Gobierno de Colombia</v>
          </cell>
          <cell r="F1037" t="str">
            <v>Renta Fija</v>
          </cell>
          <cell r="Q1037" t="str">
            <v>RFIG</v>
          </cell>
        </row>
        <row r="1038">
          <cell r="B1038" t="str">
            <v>5276642FJ177</v>
          </cell>
          <cell r="D1038" t="str">
            <v>Colchester Local Markets Bond Fund USD Unhedged</v>
          </cell>
          <cell r="F1038" t="str">
            <v>Renta Fija</v>
          </cell>
          <cell r="Q1038" t="str">
            <v>RFIG</v>
          </cell>
        </row>
        <row r="1039">
          <cell r="B1039" t="str">
            <v>5270062FFN53</v>
          </cell>
          <cell r="D1039" t="str">
            <v>BNY Mellon - Emerging Market Debt LC Fund</v>
          </cell>
          <cell r="F1039" t="str">
            <v>Renta Fija</v>
          </cell>
          <cell r="Q1039" t="str">
            <v>RFIG</v>
          </cell>
        </row>
        <row r="1040">
          <cell r="B1040" t="str">
            <v>5270064EMDEB</v>
          </cell>
          <cell r="D1040" t="str">
            <v>BNY Mellon - Emerging Market Debt LC Fund</v>
          </cell>
          <cell r="F1040" t="str">
            <v>Renta Fija</v>
          </cell>
          <cell r="Q1040" t="str">
            <v>RFIG</v>
          </cell>
        </row>
        <row r="1041">
          <cell r="B1041" t="str">
            <v>5270182F5243</v>
          </cell>
          <cell r="D1041" t="str">
            <v>GAM - Local Emerging Bond Fund</v>
          </cell>
          <cell r="F1041" t="str">
            <v>Renta Fija</v>
          </cell>
          <cell r="Q1041" t="str">
            <v>RFIG</v>
          </cell>
        </row>
        <row r="1042">
          <cell r="B1042" t="str">
            <v>5270802F2756</v>
          </cell>
          <cell r="D1042" t="str">
            <v>Pictet - Latin America Local Currency Debt</v>
          </cell>
          <cell r="F1042" t="str">
            <v>Renta Fija</v>
          </cell>
          <cell r="Q1042" t="str">
            <v>RFIG</v>
          </cell>
        </row>
        <row r="1043">
          <cell r="B1043" t="str">
            <v>5270804F2853</v>
          </cell>
          <cell r="D1043" t="str">
            <v>Pictet - Latin America Local Currency Debt</v>
          </cell>
          <cell r="F1043" t="str">
            <v>Renta Fija</v>
          </cell>
          <cell r="Q1043" t="str">
            <v>RFIG</v>
          </cell>
        </row>
        <row r="1044">
          <cell r="B1044" t="str">
            <v>5270512FGKM4</v>
          </cell>
          <cell r="D1044" t="str">
            <v>Barings - Emerging Markets Local Debt Fund</v>
          </cell>
          <cell r="F1044" t="str">
            <v>Renta Fija</v>
          </cell>
          <cell r="Q1044" t="str">
            <v>RFIG</v>
          </cell>
        </row>
        <row r="1045">
          <cell r="B1045" t="str">
            <v>5270296FDJP0</v>
          </cell>
          <cell r="D1045" t="str">
            <v>Investec - Emerging Markets  LC Debt Fund</v>
          </cell>
          <cell r="F1045" t="str">
            <v>Renta Fija</v>
          </cell>
          <cell r="Q1045" t="str">
            <v>RFIG</v>
          </cell>
        </row>
        <row r="1046">
          <cell r="B1046" t="str">
            <v>5270462F0367</v>
          </cell>
          <cell r="D1046" t="str">
            <v>Parvest - Bond World Emerging Local</v>
          </cell>
          <cell r="F1046" t="str">
            <v>Renta Fija</v>
          </cell>
          <cell r="Q1046" t="str">
            <v>RFIG</v>
          </cell>
        </row>
        <row r="1047">
          <cell r="B1047" t="str">
            <v>5270652EF494</v>
          </cell>
          <cell r="D1047" t="str">
            <v>VanEck - JPM EM LC Bond ETF</v>
          </cell>
          <cell r="F1047" t="str">
            <v>Renta Fija</v>
          </cell>
          <cell r="Q1047" t="str">
            <v>RFIG</v>
          </cell>
        </row>
        <row r="1048">
          <cell r="B1048" t="str">
            <v>5270772F5196</v>
          </cell>
          <cell r="D1048" t="str">
            <v>Franklin Templeton - Emerging Markets Bond Fund</v>
          </cell>
          <cell r="F1048" t="str">
            <v>Renta Fija</v>
          </cell>
          <cell r="Q1048" t="str">
            <v>RFIG</v>
          </cell>
        </row>
        <row r="1049">
          <cell r="B1049" t="str">
            <v>5270772F5315</v>
          </cell>
          <cell r="D1049" t="str">
            <v>Franklin Templeton - Global Total Return Fund</v>
          </cell>
          <cell r="F1049" t="str">
            <v>Renta Fija</v>
          </cell>
          <cell r="Q1049" t="str">
            <v>RFIG</v>
          </cell>
        </row>
        <row r="1050">
          <cell r="B1050" t="str">
            <v>5270772F9726</v>
          </cell>
          <cell r="D1050" t="str">
            <v>Franklin Templeton - Global Fund</v>
          </cell>
          <cell r="F1050" t="str">
            <v>Renta Fija</v>
          </cell>
          <cell r="Q1050" t="str">
            <v>RFIG</v>
          </cell>
        </row>
        <row r="1051">
          <cell r="B1051" t="str">
            <v>5270802F0077</v>
          </cell>
          <cell r="D1051" t="str">
            <v>Pictet Chinese LC Debt</v>
          </cell>
          <cell r="F1051" t="str">
            <v>Renta Fija</v>
          </cell>
          <cell r="Q1051" t="str">
            <v>RFIG</v>
          </cell>
        </row>
        <row r="1052">
          <cell r="B1052" t="str">
            <v>5270802F9801</v>
          </cell>
          <cell r="D1052" t="str">
            <v>Pictet - EM Local Currency</v>
          </cell>
          <cell r="F1052" t="str">
            <v>Renta Fija</v>
          </cell>
          <cell r="Q1052" t="str">
            <v>RFIG</v>
          </cell>
        </row>
        <row r="1053">
          <cell r="B1053" t="str">
            <v>5270734IE00B</v>
          </cell>
          <cell r="D1053" t="str">
            <v>BlackRock - iShares China CNY Bond UCITS ETF</v>
          </cell>
          <cell r="F1053" t="str">
            <v>Renta Fija</v>
          </cell>
          <cell r="Q1053" t="str">
            <v>RFIG</v>
          </cell>
        </row>
        <row r="1054">
          <cell r="B1054" t="str">
            <v>5270732E4WH5</v>
          </cell>
          <cell r="D1054" t="str">
            <v>BlackRock - iShares JPM EM Local Government Bond</v>
          </cell>
          <cell r="F1054" t="str">
            <v>Renta Fija</v>
          </cell>
          <cell r="Q1054" t="str">
            <v>RFIG</v>
          </cell>
        </row>
        <row r="1055">
          <cell r="B1055" t="str">
            <v>5271112E6517</v>
          </cell>
          <cell r="D1055" t="str">
            <v>BlackRock - iShares JP Morgan EM Local Currency</v>
          </cell>
          <cell r="F1055" t="str">
            <v>Renta Fija</v>
          </cell>
          <cell r="Q1055" t="str">
            <v>RFIG</v>
          </cell>
        </row>
        <row r="1056">
          <cell r="B1056" t="str">
            <v>5274142F4590</v>
          </cell>
          <cell r="D1056" t="str">
            <v>Ashmore - Emerging Markets Local Currency Bond Fund</v>
          </cell>
          <cell r="F1056" t="str">
            <v>Renta Fija</v>
          </cell>
          <cell r="Q1056" t="str">
            <v>RFIG</v>
          </cell>
        </row>
        <row r="1057">
          <cell r="B1057" t="str">
            <v>52AVIV2EMLC</v>
          </cell>
          <cell r="D1057" t="str">
            <v>Aviva - Emerging Markets Local Currency Bond Fund</v>
          </cell>
          <cell r="F1057" t="str">
            <v>Renta Fija</v>
          </cell>
          <cell r="Q1057" t="str">
            <v>RFIG</v>
          </cell>
        </row>
        <row r="1058">
          <cell r="B1058" t="str">
            <v>4874174EMLCC</v>
          </cell>
          <cell r="D1058" t="str">
            <v>Candriam - Bonds EM Debt Local Currencies</v>
          </cell>
          <cell r="F1058" t="str">
            <v>Renta Fija</v>
          </cell>
          <cell r="Q1058" t="str">
            <v>RFIG</v>
          </cell>
        </row>
        <row r="1059">
          <cell r="B1059" t="str">
            <v>5275502U1193</v>
          </cell>
          <cell r="D1059" t="str">
            <v>Aktia EM Frontier Bond+ CapCap</v>
          </cell>
          <cell r="F1059" t="str">
            <v>Renta Fija</v>
          </cell>
          <cell r="Q1059" t="str">
            <v>RFIG</v>
          </cell>
        </row>
        <row r="1060">
          <cell r="B1060" t="str">
            <v>5274262F6624</v>
          </cell>
          <cell r="D1060" t="str">
            <v>Global Evolution Funds - Frontier Markets Fund</v>
          </cell>
          <cell r="F1060" t="str">
            <v>Renta Fija</v>
          </cell>
          <cell r="Q1060" t="str">
            <v>RFIG</v>
          </cell>
        </row>
        <row r="1061">
          <cell r="B1061" t="str">
            <v>5275152LU084</v>
          </cell>
          <cell r="D1061" t="str">
            <v>Schroder - Selection Fund China Local Currency Bond</v>
          </cell>
          <cell r="F1061" t="str">
            <v>Renta Fija</v>
          </cell>
          <cell r="Q1061" t="str">
            <v>RFIG</v>
          </cell>
        </row>
        <row r="1062">
          <cell r="B1062" t="str">
            <v>5274082LU201</v>
          </cell>
          <cell r="D1062" t="str">
            <v>Invesco - EM Local Debt Fund</v>
          </cell>
          <cell r="F1062" t="str">
            <v>Renta Fija</v>
          </cell>
          <cell r="Q1062" t="str">
            <v>RFIG</v>
          </cell>
        </row>
        <row r="1063">
          <cell r="B1063" t="str">
            <v>5274122FK0P9</v>
          </cell>
          <cell r="D1063" t="str">
            <v>Pimco - Emerging Markets Local Bond Fund</v>
          </cell>
          <cell r="F1063" t="str">
            <v>Renta Fija</v>
          </cell>
          <cell r="Q1063" t="str">
            <v>RFIG</v>
          </cell>
        </row>
        <row r="1064">
          <cell r="B1064" t="str">
            <v>52WELI2NVR20</v>
          </cell>
          <cell r="D1064" t="str">
            <v>Wellington - Emerging Local Debt Fund</v>
          </cell>
          <cell r="F1064" t="str">
            <v>Renta Fija</v>
          </cell>
          <cell r="Q1064" t="str">
            <v>RFIG</v>
          </cell>
        </row>
        <row r="1065">
          <cell r="B1065" t="str">
            <v>5274472F3543</v>
          </cell>
          <cell r="D1065" t="str">
            <v>Degroof - EM  Sustainable Debt</v>
          </cell>
          <cell r="F1065" t="str">
            <v>Renta Fija</v>
          </cell>
          <cell r="Q1065" t="str">
            <v>RFIG</v>
          </cell>
        </row>
        <row r="1066">
          <cell r="B1066" t="str">
            <v>52DTRG2EDMLC</v>
          </cell>
          <cell r="D1066" t="str">
            <v>DMS - EM Local Currency</v>
          </cell>
          <cell r="F1066" t="str">
            <v>Renta Fija</v>
          </cell>
          <cell r="Q1066" t="str">
            <v>RFIG</v>
          </cell>
        </row>
        <row r="1067">
          <cell r="B1067" t="str">
            <v>5274352INVDY</v>
          </cell>
          <cell r="D1067" t="str">
            <v>Investec Luxembourg - EM Local Currency</v>
          </cell>
          <cell r="F1067" t="str">
            <v>Renta Fija</v>
          </cell>
          <cell r="Q1067" t="str">
            <v>RFIG</v>
          </cell>
        </row>
        <row r="1068">
          <cell r="B1068" t="str">
            <v>084005900015</v>
          </cell>
          <cell r="D1068" t="str">
            <v>Gobierno de México</v>
          </cell>
          <cell r="F1068" t="str">
            <v>Renta Fija</v>
          </cell>
          <cell r="Q1068" t="str">
            <v>RFIG</v>
          </cell>
        </row>
        <row r="1069">
          <cell r="B1069" t="str">
            <v>084005900056</v>
          </cell>
          <cell r="D1069" t="str">
            <v>Gobierno de México</v>
          </cell>
          <cell r="F1069" t="str">
            <v>Renta Fija</v>
          </cell>
          <cell r="Q1069" t="str">
            <v>RFIG</v>
          </cell>
        </row>
        <row r="1070">
          <cell r="B1070" t="str">
            <v>0840059000B2</v>
          </cell>
          <cell r="D1070" t="str">
            <v>Gobierno de México</v>
          </cell>
          <cell r="F1070" t="str">
            <v>Renta Fija</v>
          </cell>
          <cell r="Q1070" t="str">
            <v>RFIG</v>
          </cell>
        </row>
        <row r="1071">
          <cell r="B1071" t="str">
            <v>0840059000CO</v>
          </cell>
          <cell r="D1071" t="str">
            <v>Gobierno de México</v>
          </cell>
          <cell r="F1071" t="str">
            <v>Renta Fija</v>
          </cell>
          <cell r="Q1071" t="str">
            <v>RFIG</v>
          </cell>
        </row>
        <row r="1072">
          <cell r="B1072" t="str">
            <v>0840059000D8</v>
          </cell>
          <cell r="D1072" t="str">
            <v>Gobierno de México</v>
          </cell>
          <cell r="F1072" t="str">
            <v>Renta Fija</v>
          </cell>
          <cell r="Q1072" t="str">
            <v>RFIG</v>
          </cell>
        </row>
        <row r="1073">
          <cell r="B1073" t="str">
            <v>0840059000U2</v>
          </cell>
          <cell r="D1073" t="str">
            <v>Gobierno de México</v>
          </cell>
          <cell r="F1073" t="str">
            <v>Renta Fija</v>
          </cell>
          <cell r="Q1073" t="str">
            <v>RFIG</v>
          </cell>
        </row>
        <row r="1074">
          <cell r="B1074" t="str">
            <v>0840059000F3</v>
          </cell>
          <cell r="D1074" t="str">
            <v>Gobierno de México</v>
          </cell>
          <cell r="F1074" t="str">
            <v>Renta Fija</v>
          </cell>
          <cell r="Q1074" t="str">
            <v>RFIG</v>
          </cell>
        </row>
        <row r="1075">
          <cell r="B1075" t="str">
            <v>0840059000G1</v>
          </cell>
          <cell r="D1075" t="str">
            <v>Gobierno de México</v>
          </cell>
          <cell r="F1075" t="str">
            <v>Renta Fija</v>
          </cell>
          <cell r="Q1075" t="str">
            <v>RFIG</v>
          </cell>
        </row>
        <row r="1076">
          <cell r="B1076" t="str">
            <v>0840059000H9</v>
          </cell>
          <cell r="D1076" t="str">
            <v>Gobierno de México</v>
          </cell>
          <cell r="F1076" t="str">
            <v>Renta Fija</v>
          </cell>
          <cell r="Q1076" t="str">
            <v>RFIG</v>
          </cell>
        </row>
        <row r="1077">
          <cell r="B1077" t="str">
            <v>0840059001F1</v>
          </cell>
          <cell r="D1077" t="str">
            <v>Gobierno de México</v>
          </cell>
          <cell r="F1077" t="str">
            <v>Renta Fija</v>
          </cell>
          <cell r="Q1077" t="str">
            <v>RFIG</v>
          </cell>
        </row>
        <row r="1078">
          <cell r="B1078" t="str">
            <v>0840059000J5</v>
          </cell>
          <cell r="D1078" t="str">
            <v>Gobierno de México</v>
          </cell>
          <cell r="F1078" t="str">
            <v>Renta Fija</v>
          </cell>
          <cell r="Q1078" t="str">
            <v>RFIG</v>
          </cell>
        </row>
        <row r="1079">
          <cell r="B1079" t="str">
            <v>0840059000L1</v>
          </cell>
          <cell r="D1079" t="str">
            <v>Gobierno de México</v>
          </cell>
          <cell r="F1079" t="str">
            <v>Renta Fija</v>
          </cell>
          <cell r="Q1079" t="str">
            <v>RFIG</v>
          </cell>
        </row>
        <row r="1080">
          <cell r="B1080" t="str">
            <v>0840059000N7</v>
          </cell>
          <cell r="D1080" t="str">
            <v>Gobierno de México</v>
          </cell>
          <cell r="F1080" t="str">
            <v>Renta Fija</v>
          </cell>
          <cell r="Q1080" t="str">
            <v>RFIG</v>
          </cell>
        </row>
        <row r="1081">
          <cell r="B1081" t="str">
            <v>0840059000P2</v>
          </cell>
          <cell r="D1081" t="str">
            <v>Gobierno de México</v>
          </cell>
          <cell r="F1081" t="str">
            <v>Renta Fija</v>
          </cell>
          <cell r="Q1081" t="str">
            <v>RFIG</v>
          </cell>
        </row>
        <row r="1082">
          <cell r="B1082" t="str">
            <v>0840059000Q0</v>
          </cell>
          <cell r="D1082" t="str">
            <v>Gobierno de México</v>
          </cell>
          <cell r="F1082" t="str">
            <v>Renta Fija</v>
          </cell>
          <cell r="Q1082" t="str">
            <v>RFIG</v>
          </cell>
        </row>
        <row r="1083">
          <cell r="B1083" t="str">
            <v>0840059001D6</v>
          </cell>
          <cell r="D1083" t="str">
            <v>Gobierno de Mexico</v>
          </cell>
          <cell r="F1083" t="str">
            <v>Renta Fija</v>
          </cell>
          <cell r="Q1083" t="str">
            <v>RFIG</v>
          </cell>
        </row>
        <row r="1084">
          <cell r="B1084" t="str">
            <v>0840059001E4</v>
          </cell>
          <cell r="D1084" t="str">
            <v>Gobierno de Mexico</v>
          </cell>
          <cell r="F1084" t="str">
            <v>Renta Fija</v>
          </cell>
          <cell r="Q1084" t="str">
            <v>RFIG</v>
          </cell>
        </row>
        <row r="1085">
          <cell r="B1085" t="str">
            <v>0840059000R8</v>
          </cell>
          <cell r="D1085" t="str">
            <v>Gobierno de México</v>
          </cell>
          <cell r="F1085" t="str">
            <v>Renta Fija</v>
          </cell>
          <cell r="Q1085" t="str">
            <v>RFIG</v>
          </cell>
        </row>
        <row r="1086">
          <cell r="B1086" t="str">
            <v>084005900GF0</v>
          </cell>
          <cell r="D1086" t="str">
            <v>Gobierno de México</v>
          </cell>
          <cell r="F1086" t="str">
            <v>Renta Fija</v>
          </cell>
          <cell r="Q1086" t="str">
            <v>RFIG</v>
          </cell>
        </row>
        <row r="1087">
          <cell r="B1087" t="str">
            <v>084005900OA5</v>
          </cell>
          <cell r="D1087" t="str">
            <v>Gobierno de México</v>
          </cell>
          <cell r="F1087" t="str">
            <v>Renta Fija</v>
          </cell>
          <cell r="Q1087" t="str">
            <v>RFIG</v>
          </cell>
        </row>
        <row r="1088">
          <cell r="B1088" t="str">
            <v>084005900M95</v>
          </cell>
          <cell r="D1088" t="str">
            <v>Gobierno de México</v>
          </cell>
          <cell r="F1088" t="str">
            <v>Renta Fija</v>
          </cell>
          <cell r="Q1088" t="str">
            <v>RFIG</v>
          </cell>
        </row>
        <row r="1089">
          <cell r="B1089" t="str">
            <v>084005900GL8</v>
          </cell>
          <cell r="D1089" t="str">
            <v>Gobierno de México</v>
          </cell>
          <cell r="F1089" t="str">
            <v>Renta Fija</v>
          </cell>
          <cell r="Q1089" t="str">
            <v>RFIG</v>
          </cell>
        </row>
        <row r="1090">
          <cell r="B1090" t="str">
            <v>084005900GV7</v>
          </cell>
          <cell r="D1090" t="str">
            <v>Gobierno de México</v>
          </cell>
          <cell r="F1090" t="str">
            <v>Renta Fija</v>
          </cell>
          <cell r="Q1090" t="str">
            <v>RFIG</v>
          </cell>
        </row>
        <row r="1091">
          <cell r="B1091" t="str">
            <v>084005900GW5</v>
          </cell>
          <cell r="D1091" t="str">
            <v>Gobierno de México</v>
          </cell>
          <cell r="F1091" t="str">
            <v>Renta Fija</v>
          </cell>
          <cell r="Q1091" t="str">
            <v>RFIG</v>
          </cell>
        </row>
        <row r="1092">
          <cell r="B1092" t="str">
            <v>084005900H43</v>
          </cell>
          <cell r="D1092" t="str">
            <v>Gobierno de México</v>
          </cell>
          <cell r="F1092" t="str">
            <v>Renta Fija</v>
          </cell>
          <cell r="Q1092" t="str">
            <v>RFIG</v>
          </cell>
        </row>
        <row r="1093">
          <cell r="B1093" t="str">
            <v>084005900H50</v>
          </cell>
          <cell r="D1093" t="str">
            <v>Gobierno de México</v>
          </cell>
          <cell r="F1093" t="str">
            <v>Renta Fija</v>
          </cell>
          <cell r="Q1093" t="str">
            <v>RFIG</v>
          </cell>
        </row>
        <row r="1094">
          <cell r="B1094" t="str">
            <v>084005900HH4</v>
          </cell>
          <cell r="D1094" t="str">
            <v>Gobierno de México</v>
          </cell>
          <cell r="F1094" t="str">
            <v>Renta Fija</v>
          </cell>
          <cell r="Q1094" t="str">
            <v>RFIG</v>
          </cell>
        </row>
        <row r="1095">
          <cell r="B1095" t="str">
            <v>084005900HR3</v>
          </cell>
          <cell r="D1095" t="str">
            <v>Gobierno de México</v>
          </cell>
          <cell r="F1095" t="str">
            <v>Renta Fija</v>
          </cell>
          <cell r="Q1095" t="str">
            <v>RFIG</v>
          </cell>
        </row>
        <row r="1096">
          <cell r="B1096" t="str">
            <v>084005900JZ2</v>
          </cell>
          <cell r="D1096" t="str">
            <v>Gobierno de México</v>
          </cell>
          <cell r="F1096" t="str">
            <v>Renta Fija</v>
          </cell>
          <cell r="Q1096" t="str">
            <v>RFIG</v>
          </cell>
        </row>
        <row r="1097">
          <cell r="B1097" t="str">
            <v>084005900K22</v>
          </cell>
          <cell r="D1097" t="str">
            <v>Gobierno de México</v>
          </cell>
          <cell r="F1097" t="str">
            <v>Renta Fija</v>
          </cell>
          <cell r="Q1097" t="str">
            <v>RFIG</v>
          </cell>
        </row>
        <row r="1098">
          <cell r="B1098" t="str">
            <v>084005900KJ4</v>
          </cell>
          <cell r="D1098" t="str">
            <v>Gobierno de México</v>
          </cell>
          <cell r="F1098" t="str">
            <v>Renta Fija</v>
          </cell>
          <cell r="Q1098" t="str">
            <v>RFIG</v>
          </cell>
        </row>
        <row r="1099">
          <cell r="B1099" t="str">
            <v>084005900KL0</v>
          </cell>
          <cell r="D1099" t="str">
            <v>Gobierno de México</v>
          </cell>
          <cell r="F1099" t="str">
            <v>Renta Fija</v>
          </cell>
          <cell r="Q1099" t="str">
            <v>RFIG</v>
          </cell>
        </row>
        <row r="1100">
          <cell r="B1100" t="str">
            <v>084005900LR5</v>
          </cell>
          <cell r="D1100" t="str">
            <v>Gobierno de México</v>
          </cell>
          <cell r="F1100" t="str">
            <v>Renta Fija</v>
          </cell>
          <cell r="Q1100" t="str">
            <v>RFIG</v>
          </cell>
        </row>
        <row r="1101">
          <cell r="B1101" t="str">
            <v>084005900LE3</v>
          </cell>
          <cell r="D1101" t="str">
            <v>Gobierno de México</v>
          </cell>
          <cell r="F1101" t="str">
            <v>Renta Fija</v>
          </cell>
          <cell r="Q1101" t="str">
            <v>RFIG</v>
          </cell>
        </row>
        <row r="1102">
          <cell r="B1102" t="str">
            <v>084005900NA7</v>
          </cell>
          <cell r="D1102" t="str">
            <v>Gobierno de México</v>
          </cell>
          <cell r="F1102" t="str">
            <v>Renta Fija</v>
          </cell>
          <cell r="Q1102" t="str">
            <v>RFIG</v>
          </cell>
        </row>
        <row r="1103">
          <cell r="B1103" t="str">
            <v>084005900NO8</v>
          </cell>
          <cell r="D1103" t="str">
            <v>Gobierno de México</v>
          </cell>
          <cell r="F1103" t="str">
            <v>Renta Fija</v>
          </cell>
          <cell r="Q1103" t="str">
            <v>RFIG</v>
          </cell>
        </row>
        <row r="1104">
          <cell r="B1104" t="str">
            <v>084005900N52</v>
          </cell>
          <cell r="D1104" t="str">
            <v>Gobierno de México</v>
          </cell>
          <cell r="F1104" t="str">
            <v>Renta Fija</v>
          </cell>
          <cell r="Q1104" t="str">
            <v>RFIG</v>
          </cell>
        </row>
        <row r="1105">
          <cell r="B1105" t="str">
            <v>0840059MCET2</v>
          </cell>
          <cell r="D1105" t="str">
            <v>Gobierno de México</v>
          </cell>
          <cell r="F1105" t="str">
            <v>Renta Fija</v>
          </cell>
          <cell r="Q1105" t="str">
            <v>RFIG</v>
          </cell>
        </row>
        <row r="1106">
          <cell r="B1106" t="str">
            <v>084005900OK4</v>
          </cell>
          <cell r="D1106" t="str">
            <v>Gobierno de México</v>
          </cell>
          <cell r="F1106" t="str">
            <v>Renta Fija</v>
          </cell>
          <cell r="Q1106" t="str">
            <v>RFIG</v>
          </cell>
        </row>
        <row r="1107">
          <cell r="B1107" t="str">
            <v>08400590CO78</v>
          </cell>
          <cell r="D1107" t="str">
            <v>Gobierno de México</v>
          </cell>
          <cell r="F1107" t="str">
            <v>Renta Fija</v>
          </cell>
          <cell r="Q1107" t="str">
            <v>RFIG</v>
          </cell>
        </row>
        <row r="1108">
          <cell r="B1108" t="str">
            <v>084005900078</v>
          </cell>
          <cell r="D1108" t="str">
            <v>Gobierno de México</v>
          </cell>
          <cell r="F1108" t="str">
            <v>Renta Fija</v>
          </cell>
          <cell r="Q1108" t="str">
            <v>RFIG</v>
          </cell>
        </row>
        <row r="1109">
          <cell r="B1109" t="str">
            <v>0840059000Y4</v>
          </cell>
          <cell r="D1109" t="str">
            <v>Gobierno de México</v>
          </cell>
          <cell r="F1109" t="str">
            <v>Renta Fija</v>
          </cell>
          <cell r="Q1109" t="str">
            <v>RFIG</v>
          </cell>
        </row>
        <row r="1110">
          <cell r="B1110" t="str">
            <v>084005900M38</v>
          </cell>
          <cell r="D1110" t="str">
            <v>Gobierno de México</v>
          </cell>
          <cell r="F1110" t="str">
            <v>Renta Fija</v>
          </cell>
          <cell r="Q1110" t="str">
            <v>RFIG</v>
          </cell>
        </row>
        <row r="1111">
          <cell r="B1111" t="str">
            <v>084005900MQ5</v>
          </cell>
          <cell r="D1111" t="str">
            <v>Gobierno de México</v>
          </cell>
          <cell r="F1111" t="str">
            <v>Renta Fija</v>
          </cell>
          <cell r="Q1111" t="str">
            <v>RFIG</v>
          </cell>
        </row>
        <row r="1112">
          <cell r="B1112" t="str">
            <v>084005900MJ0</v>
          </cell>
          <cell r="D1112" t="str">
            <v>Gobierno de México</v>
          </cell>
          <cell r="F1112" t="str">
            <v>Renta Fija</v>
          </cell>
          <cell r="Q1112" t="str">
            <v>RFIG</v>
          </cell>
        </row>
        <row r="1113">
          <cell r="B1113" t="str">
            <v>084015T25972</v>
          </cell>
          <cell r="D1113" t="str">
            <v>Gobierno de Sudáfrica</v>
          </cell>
          <cell r="F1113" t="str">
            <v>Renta Fija</v>
          </cell>
          <cell r="Q1113" t="str">
            <v>RFIG</v>
          </cell>
        </row>
        <row r="1114">
          <cell r="B1114" t="str">
            <v>084007XJTJL3</v>
          </cell>
          <cell r="D1114" t="str">
            <v>RFLB 7 01/25/23</v>
          </cell>
          <cell r="F1114" t="str">
            <v>Renta Fija</v>
          </cell>
          <cell r="Q1114" t="str">
            <v>RFIG</v>
          </cell>
        </row>
        <row r="1115">
          <cell r="B1115" t="str">
            <v>4975141HMPSX</v>
          </cell>
          <cell r="D1115" t="str">
            <v xml:space="preserve"> Fondo HMC II (PEN)</v>
          </cell>
          <cell r="F1115" t="str">
            <v>Renta Fija</v>
          </cell>
          <cell r="Q1115" t="str">
            <v>RFLG</v>
          </cell>
        </row>
        <row r="1116">
          <cell r="B1116" t="str">
            <v>4911021PYME1</v>
          </cell>
          <cell r="D1116" t="str">
            <v>Compass - Pymes</v>
          </cell>
          <cell r="F1116" t="str">
            <v>Renta Fija</v>
          </cell>
          <cell r="Q1116" t="str">
            <v>RFLG</v>
          </cell>
        </row>
        <row r="1117">
          <cell r="B1117" t="str">
            <v>4911021PYMR2</v>
          </cell>
          <cell r="D1117" t="str">
            <v>Compass - Pymes 2</v>
          </cell>
          <cell r="F1117" t="str">
            <v>Renta Fija</v>
          </cell>
          <cell r="Q1117" t="str">
            <v>RFLG</v>
          </cell>
        </row>
        <row r="1118">
          <cell r="B1118" t="str">
            <v>4911021PYMR3</v>
          </cell>
          <cell r="D1118" t="str">
            <v>Compass - Pymes 3</v>
          </cell>
          <cell r="F1118" t="str">
            <v>Renta Fija</v>
          </cell>
          <cell r="Q1118" t="str">
            <v>RFLG</v>
          </cell>
        </row>
        <row r="1119">
          <cell r="B1119" t="str">
            <v>4911011FCDS1</v>
          </cell>
          <cell r="D1119" t="str">
            <v>Fondo Credicorp Deuda Soles</v>
          </cell>
          <cell r="F1119" t="str">
            <v>Renta Fija</v>
          </cell>
          <cell r="Q1119" t="str">
            <v>RFLG</v>
          </cell>
        </row>
        <row r="1120">
          <cell r="B1120" t="str">
            <v>4911011FCDS2</v>
          </cell>
          <cell r="D1120" t="str">
            <v>Fondo Credicorp Deuda Soles II</v>
          </cell>
          <cell r="F1120" t="str">
            <v>Renta Fija</v>
          </cell>
          <cell r="Q1120" t="str">
            <v>RFLG</v>
          </cell>
        </row>
        <row r="1121">
          <cell r="B1121" t="str">
            <v>4911011CCDTI</v>
          </cell>
          <cell r="D1121" t="str">
            <v>Fondo Credicorp Deuda Titulizada Clase C</v>
          </cell>
          <cell r="F1121" t="str">
            <v>Renta Fija</v>
          </cell>
          <cell r="Q1121" t="str">
            <v>RFLG</v>
          </cell>
        </row>
        <row r="1122">
          <cell r="B1122" t="str">
            <v>4975142HMCPD</v>
          </cell>
          <cell r="D1122" t="str">
            <v>Fondo HMC II (USD)</v>
          </cell>
          <cell r="F1122" t="str">
            <v>Renta Fija</v>
          </cell>
          <cell r="Q1122" t="str">
            <v>RFLG</v>
          </cell>
        </row>
        <row r="1123">
          <cell r="B1123" t="str">
            <v>4911141MIND1</v>
          </cell>
          <cell r="D1123" t="str">
            <v>Macrocapitales SAFI S.A.</v>
          </cell>
          <cell r="F1123" t="str">
            <v>Renta Fija</v>
          </cell>
          <cell r="Q1123" t="str">
            <v>RFLG</v>
          </cell>
        </row>
        <row r="1124">
          <cell r="B1124" t="str">
            <v>4975141HMCSY</v>
          </cell>
          <cell r="D1124" t="str">
            <v>Fondo HMC PEN</v>
          </cell>
          <cell r="F1124" t="str">
            <v>Renta Fija</v>
          </cell>
          <cell r="Q1124" t="str">
            <v>RFLG</v>
          </cell>
        </row>
        <row r="1125">
          <cell r="B1125" t="str">
            <v>4911181HMCSY</v>
          </cell>
          <cell r="D1125" t="str">
            <v>Fondo HMC PEN</v>
          </cell>
          <cell r="F1125" t="str">
            <v>Renta Fija</v>
          </cell>
          <cell r="Q1125" t="str">
            <v>RFLG</v>
          </cell>
        </row>
        <row r="1126">
          <cell r="B1126" t="str">
            <v>2702021PAT1U</v>
          </cell>
          <cell r="D1126" t="str">
            <v>Credicorp Capital Sociedad Titulizadora S.A.</v>
          </cell>
          <cell r="F1126" t="str">
            <v>Renta Fija</v>
          </cell>
          <cell r="Q1126" t="str">
            <v>RFLC</v>
          </cell>
        </row>
        <row r="1127">
          <cell r="B1127" t="str">
            <v>22201111801A</v>
          </cell>
          <cell r="D1127" t="str">
            <v xml:space="preserve">Alicorp </v>
          </cell>
          <cell r="F1127" t="str">
            <v>Renta Fija</v>
          </cell>
          <cell r="Q1127" t="str">
            <v>RFLC</v>
          </cell>
        </row>
        <row r="1128">
          <cell r="B1128" t="str">
            <v>2220111KEA71</v>
          </cell>
          <cell r="D1128" t="str">
            <v xml:space="preserve">Alicorp </v>
          </cell>
          <cell r="F1128" t="str">
            <v>Renta Fija</v>
          </cell>
          <cell r="Q1128" t="str">
            <v>RFLC</v>
          </cell>
        </row>
        <row r="1129">
          <cell r="B1129" t="str">
            <v>22201112303A</v>
          </cell>
          <cell r="D1129" t="str">
            <v xml:space="preserve">Alicorp </v>
          </cell>
          <cell r="F1129" t="str">
            <v>Renta Fija</v>
          </cell>
          <cell r="Q1129" t="str">
            <v>RFLC</v>
          </cell>
        </row>
        <row r="1130">
          <cell r="B1130" t="str">
            <v>094104130111</v>
          </cell>
          <cell r="D1130" t="str">
            <v>Central American Bank for Economic IntegratioN</v>
          </cell>
          <cell r="F1130" t="str">
            <v>Renta Fija</v>
          </cell>
          <cell r="Q1130" t="str">
            <v>RFLC</v>
          </cell>
        </row>
        <row r="1131">
          <cell r="B1131" t="str">
            <v>1641031BLA72</v>
          </cell>
          <cell r="D1131" t="str">
            <v>Banco Latinoamericano de Exportaciones</v>
          </cell>
          <cell r="F1131" t="str">
            <v>Renta Fija</v>
          </cell>
          <cell r="Q1131" t="str">
            <v>RFLC</v>
          </cell>
        </row>
        <row r="1132">
          <cell r="B1132" t="str">
            <v>22201111502A</v>
          </cell>
          <cell r="D1132" t="str">
            <v xml:space="preserve">Alicorp </v>
          </cell>
          <cell r="F1132" t="str">
            <v>Renta Fija</v>
          </cell>
          <cell r="Q1132" t="str">
            <v>RFLC</v>
          </cell>
        </row>
        <row r="1133">
          <cell r="B1133" t="str">
            <v>17030210802A</v>
          </cell>
          <cell r="D1133" t="str">
            <v>Cencosud Perú</v>
          </cell>
          <cell r="F1133" t="str">
            <v>Renta Fija</v>
          </cell>
          <cell r="Q1133" t="str">
            <v>RFLC</v>
          </cell>
        </row>
        <row r="1134">
          <cell r="B1134" t="str">
            <v>1703021CEA08</v>
          </cell>
          <cell r="D1134" t="str">
            <v>Cencosud Perú</v>
          </cell>
          <cell r="F1134" t="str">
            <v>Renta Fija</v>
          </cell>
          <cell r="Q1134" t="str">
            <v>RFLC</v>
          </cell>
        </row>
        <row r="1135">
          <cell r="B1135" t="str">
            <v>1703031CHO1A</v>
          </cell>
          <cell r="D1135" t="str">
            <v>Compañía Nacional de Chocolates</v>
          </cell>
          <cell r="F1135" t="str">
            <v>Renta Fija</v>
          </cell>
          <cell r="Q1135" t="str">
            <v>RFLC</v>
          </cell>
        </row>
        <row r="1136">
          <cell r="B1136" t="str">
            <v>17030510801U</v>
          </cell>
          <cell r="D1136" t="str">
            <v>Ripley Corp</v>
          </cell>
          <cell r="F1136" t="str">
            <v>Renta Fija</v>
          </cell>
          <cell r="Q1136" t="str">
            <v>RFLC</v>
          </cell>
        </row>
        <row r="1137">
          <cell r="B1137" t="str">
            <v>17030710M018</v>
          </cell>
          <cell r="D1137" t="str">
            <v>Sab Miller PLC-Perú</v>
          </cell>
          <cell r="F1137" t="str">
            <v>Renta Fija</v>
          </cell>
          <cell r="Q1137" t="str">
            <v>RFLC</v>
          </cell>
        </row>
        <row r="1138">
          <cell r="B1138" t="str">
            <v>18210211201U</v>
          </cell>
          <cell r="D1138" t="str">
            <v>H2Olmos S.A.</v>
          </cell>
          <cell r="F1138" t="str">
            <v>Renta Fija</v>
          </cell>
          <cell r="Q1138" t="str">
            <v>RFLC</v>
          </cell>
        </row>
        <row r="1139">
          <cell r="B1139" t="str">
            <v>20000210806A</v>
          </cell>
          <cell r="D1139" t="str">
            <v>Banco de Crédito del Perú</v>
          </cell>
          <cell r="F1139" t="str">
            <v>Renta Fija</v>
          </cell>
          <cell r="Q1139" t="str">
            <v>RFLC</v>
          </cell>
        </row>
        <row r="1140">
          <cell r="B1140" t="str">
            <v>20001110902A</v>
          </cell>
          <cell r="D1140" t="str">
            <v>Banco Continental</v>
          </cell>
          <cell r="F1140" t="str">
            <v>Renta Fija</v>
          </cell>
          <cell r="Q1140" t="str">
            <v>RFLC</v>
          </cell>
        </row>
        <row r="1141">
          <cell r="B1141" t="str">
            <v>20001110903A</v>
          </cell>
          <cell r="D1141" t="str">
            <v>Banco Continental</v>
          </cell>
          <cell r="F1141" t="str">
            <v>Renta Fija</v>
          </cell>
          <cell r="Q1141" t="str">
            <v>RFLC</v>
          </cell>
        </row>
        <row r="1142">
          <cell r="B1142" t="str">
            <v>20001111401A</v>
          </cell>
          <cell r="D1142" t="str">
            <v>Banco Continental</v>
          </cell>
          <cell r="F1142" t="str">
            <v>Renta Fija</v>
          </cell>
          <cell r="Q1142" t="str">
            <v>RFLC</v>
          </cell>
        </row>
        <row r="1143">
          <cell r="B1143" t="str">
            <v>20001111601B</v>
          </cell>
          <cell r="D1143" t="str">
            <v>Banco Continental</v>
          </cell>
          <cell r="F1143" t="str">
            <v>Renta Fija</v>
          </cell>
          <cell r="Q1143" t="str">
            <v>RFLC</v>
          </cell>
        </row>
        <row r="1144">
          <cell r="B1144" t="str">
            <v>20001111702A</v>
          </cell>
          <cell r="D1144" t="str">
            <v>Banco Continental</v>
          </cell>
          <cell r="F1144" t="str">
            <v>Renta Fija</v>
          </cell>
          <cell r="Q1144" t="str">
            <v>RFLC</v>
          </cell>
        </row>
        <row r="1145">
          <cell r="B1145" t="str">
            <v>20001111701C</v>
          </cell>
          <cell r="D1145" t="str">
            <v>Banco Continental</v>
          </cell>
          <cell r="F1145" t="str">
            <v>Renta Fija</v>
          </cell>
          <cell r="Q1145" t="str">
            <v>RFLC</v>
          </cell>
        </row>
        <row r="1146">
          <cell r="B1146" t="str">
            <v>25001111802A</v>
          </cell>
          <cell r="D1146" t="str">
            <v>Banco Continental</v>
          </cell>
          <cell r="F1146" t="str">
            <v>Renta Fija</v>
          </cell>
          <cell r="Q1146" t="str">
            <v>RFLC</v>
          </cell>
        </row>
        <row r="1147">
          <cell r="B1147" t="str">
            <v>20003811402B</v>
          </cell>
          <cell r="D1147" t="str">
            <v>Banco Financiero</v>
          </cell>
          <cell r="F1147" t="str">
            <v>Renta Fija</v>
          </cell>
          <cell r="Q1147" t="str">
            <v>RFLC</v>
          </cell>
        </row>
        <row r="1148">
          <cell r="B1148" t="str">
            <v>20003811402C</v>
          </cell>
          <cell r="D1148" t="str">
            <v>Banco Financiero</v>
          </cell>
          <cell r="F1148" t="str">
            <v>Renta Fija</v>
          </cell>
          <cell r="Q1148" t="str">
            <v>RFLC</v>
          </cell>
        </row>
        <row r="1149">
          <cell r="B1149" t="str">
            <v>21000210701A</v>
          </cell>
          <cell r="D1149" t="str">
            <v>Banco de Crédito del Perú</v>
          </cell>
          <cell r="F1149" t="str">
            <v>Renta Fija</v>
          </cell>
          <cell r="Q1149" t="str">
            <v>RFLC</v>
          </cell>
        </row>
        <row r="1150">
          <cell r="B1150" t="str">
            <v>21000310905A</v>
          </cell>
          <cell r="D1150" t="str">
            <v xml:space="preserve">Banco Internacional del Perú </v>
          </cell>
          <cell r="F1150" t="str">
            <v>Renta Fija</v>
          </cell>
          <cell r="Q1150" t="str">
            <v>RFLC</v>
          </cell>
        </row>
        <row r="1151">
          <cell r="B1151" t="str">
            <v>21000311208A</v>
          </cell>
          <cell r="D1151" t="str">
            <v xml:space="preserve">Banco Internacional del Perú </v>
          </cell>
          <cell r="F1151" t="str">
            <v>Renta Fija</v>
          </cell>
          <cell r="Q1151" t="str">
            <v>RFLC</v>
          </cell>
        </row>
        <row r="1152">
          <cell r="B1152" t="str">
            <v>21000311302A</v>
          </cell>
          <cell r="D1152" t="str">
            <v xml:space="preserve">Banco Internacional del Perú </v>
          </cell>
          <cell r="F1152" t="str">
            <v>Renta Fija</v>
          </cell>
          <cell r="Q1152" t="str">
            <v>RFLC</v>
          </cell>
        </row>
        <row r="1153">
          <cell r="B1153" t="str">
            <v>21003811902A</v>
          </cell>
          <cell r="D1153" t="str">
            <v>Banco Interamericano de Finanzas</v>
          </cell>
          <cell r="F1153" t="str">
            <v>Renta Fija</v>
          </cell>
          <cell r="Q1153" t="str">
            <v>RFLC</v>
          </cell>
        </row>
        <row r="1154">
          <cell r="B1154" t="str">
            <v>63000311901A</v>
          </cell>
          <cell r="D1154" t="str">
            <v xml:space="preserve">Banco Internacional del Perú </v>
          </cell>
          <cell r="F1154" t="str">
            <v>Renta Fija</v>
          </cell>
          <cell r="Q1154" t="str">
            <v>RFLC</v>
          </cell>
        </row>
        <row r="1155">
          <cell r="B1155" t="str">
            <v>21003811903A</v>
          </cell>
          <cell r="D1155" t="str">
            <v>Banco Interamericano de Finanzas</v>
          </cell>
          <cell r="F1155" t="str">
            <v>Renta Fija</v>
          </cell>
          <cell r="Q1155" t="str">
            <v>RFLC</v>
          </cell>
        </row>
        <row r="1156">
          <cell r="B1156" t="str">
            <v>25001111902C</v>
          </cell>
          <cell r="D1156" t="str">
            <v>Banco Continental</v>
          </cell>
          <cell r="F1156" t="str">
            <v>Renta Fija</v>
          </cell>
          <cell r="Q1156" t="str">
            <v>RFLC</v>
          </cell>
        </row>
        <row r="1157">
          <cell r="B1157" t="str">
            <v>21001110701A</v>
          </cell>
          <cell r="D1157" t="str">
            <v>Banco Continental</v>
          </cell>
          <cell r="F1157" t="str">
            <v>Renta Fija</v>
          </cell>
          <cell r="Q1157" t="str">
            <v>RFLC</v>
          </cell>
        </row>
        <row r="1158">
          <cell r="B1158" t="str">
            <v>25001111901D</v>
          </cell>
          <cell r="D1158" t="str">
            <v>Banco Continental</v>
          </cell>
          <cell r="F1158" t="str">
            <v>Renta Fija</v>
          </cell>
          <cell r="Q1158" t="str">
            <v>RFLC</v>
          </cell>
        </row>
        <row r="1159">
          <cell r="B1159" t="str">
            <v>25001111901E</v>
          </cell>
          <cell r="D1159" t="str">
            <v>Banco Continental</v>
          </cell>
          <cell r="F1159" t="str">
            <v>Renta Fija</v>
          </cell>
          <cell r="Q1159" t="str">
            <v>RFLC</v>
          </cell>
        </row>
        <row r="1160">
          <cell r="B1160" t="str">
            <v>25001111901F</v>
          </cell>
          <cell r="D1160" t="str">
            <v>Banco Continental</v>
          </cell>
          <cell r="F1160" t="str">
            <v>Renta Fija</v>
          </cell>
          <cell r="Q1160" t="str">
            <v>RFLC</v>
          </cell>
        </row>
        <row r="1161">
          <cell r="B1161" t="str">
            <v>21001811601A</v>
          </cell>
          <cell r="D1161" t="str">
            <v>Banco de la Nación</v>
          </cell>
          <cell r="F1161" t="str">
            <v>Renta Fija</v>
          </cell>
          <cell r="Q1161" t="str">
            <v>RFLC</v>
          </cell>
        </row>
        <row r="1162">
          <cell r="B1162" t="str">
            <v>21003511301A</v>
          </cell>
          <cell r="D1162" t="str">
            <v>Banco Financiero</v>
          </cell>
          <cell r="F1162" t="str">
            <v>Renta Fija</v>
          </cell>
          <cell r="Q1162" t="str">
            <v>RFLC</v>
          </cell>
        </row>
        <row r="1163">
          <cell r="B1163" t="str">
            <v>63003511902A</v>
          </cell>
          <cell r="D1163" t="str">
            <v>Banco Financiero</v>
          </cell>
          <cell r="F1163" t="str">
            <v>Renta Fija</v>
          </cell>
          <cell r="Q1163" t="str">
            <v>RFLC</v>
          </cell>
        </row>
        <row r="1164">
          <cell r="B1164" t="str">
            <v>2702021ADP1A</v>
          </cell>
          <cell r="D1164" t="str">
            <v>ADP</v>
          </cell>
          <cell r="F1164" t="str">
            <v>Renta Fija</v>
          </cell>
          <cell r="Q1164" t="str">
            <v>RFLC</v>
          </cell>
        </row>
        <row r="1165">
          <cell r="B1165" t="str">
            <v>22210611802U</v>
          </cell>
          <cell r="D1165" t="str">
            <v>Calidda</v>
          </cell>
          <cell r="F1165" t="str">
            <v>Renta Fija</v>
          </cell>
          <cell r="Q1165" t="str">
            <v>RFLC</v>
          </cell>
        </row>
        <row r="1166">
          <cell r="B1166" t="str">
            <v>22210611905U</v>
          </cell>
          <cell r="D1166" t="str">
            <v>Calidda</v>
          </cell>
          <cell r="F1166" t="str">
            <v>Renta Fija</v>
          </cell>
          <cell r="Q1166" t="str">
            <v>RFLC</v>
          </cell>
        </row>
        <row r="1167">
          <cell r="B1167" t="str">
            <v>21004811601A</v>
          </cell>
          <cell r="D1167" t="str">
            <v>Mibanco</v>
          </cell>
          <cell r="F1167" t="str">
            <v>Renta Fija</v>
          </cell>
          <cell r="Q1167" t="str">
            <v>RFLC</v>
          </cell>
        </row>
        <row r="1168">
          <cell r="B1168" t="str">
            <v>22211511901A</v>
          </cell>
          <cell r="D1168" t="str">
            <v>Cineplex</v>
          </cell>
          <cell r="F1168" t="str">
            <v>Renta Fija</v>
          </cell>
          <cell r="Q1168" t="str">
            <v>RFLC</v>
          </cell>
        </row>
        <row r="1169">
          <cell r="B1169" t="str">
            <v>22200210701U</v>
          </cell>
          <cell r="D1169" t="str">
            <v>Unión Andina de Cementos</v>
          </cell>
          <cell r="F1169" t="str">
            <v>Renta Fija</v>
          </cell>
          <cell r="Q1169" t="str">
            <v>RFLC</v>
          </cell>
        </row>
        <row r="1170">
          <cell r="B1170" t="str">
            <v>22200210702U</v>
          </cell>
          <cell r="D1170" t="str">
            <v>Unión Andina de Cementos</v>
          </cell>
          <cell r="F1170" t="str">
            <v>Renta Fija</v>
          </cell>
          <cell r="Q1170" t="str">
            <v>RFLC</v>
          </cell>
        </row>
        <row r="1171">
          <cell r="B1171" t="str">
            <v>22200210703U</v>
          </cell>
          <cell r="D1171" t="str">
            <v>Unión Andina de Cementos</v>
          </cell>
          <cell r="F1171" t="str">
            <v>Renta Fija</v>
          </cell>
          <cell r="Q1171" t="str">
            <v>RFLC</v>
          </cell>
        </row>
        <row r="1172">
          <cell r="B1172" t="str">
            <v>22200210906U</v>
          </cell>
          <cell r="D1172" t="str">
            <v>Unión Andina de Cementos</v>
          </cell>
          <cell r="F1172" t="str">
            <v>Renta Fija</v>
          </cell>
          <cell r="Q1172" t="str">
            <v>RFLC</v>
          </cell>
        </row>
        <row r="1173">
          <cell r="B1173" t="str">
            <v>22200210908U</v>
          </cell>
          <cell r="D1173" t="str">
            <v>Unión Andina de Cementos</v>
          </cell>
          <cell r="F1173" t="str">
            <v>Renta Fija</v>
          </cell>
          <cell r="Q1173" t="str">
            <v>RFLC</v>
          </cell>
        </row>
        <row r="1174">
          <cell r="B1174" t="str">
            <v>22200211301A</v>
          </cell>
          <cell r="D1174" t="str">
            <v>Unión Andina de Cementos</v>
          </cell>
          <cell r="F1174" t="str">
            <v>Renta Fija</v>
          </cell>
          <cell r="Q1174" t="str">
            <v>RFLC</v>
          </cell>
        </row>
        <row r="1175">
          <cell r="B1175" t="str">
            <v>22200211302A</v>
          </cell>
          <cell r="D1175" t="str">
            <v>Unión Andina de Cementos</v>
          </cell>
          <cell r="F1175" t="str">
            <v>Renta Fija</v>
          </cell>
          <cell r="Q1175" t="str">
            <v>RFLC</v>
          </cell>
        </row>
        <row r="1176">
          <cell r="B1176" t="str">
            <v>22200211303A</v>
          </cell>
          <cell r="D1176" t="str">
            <v>Unión Andina de Cementos</v>
          </cell>
          <cell r="F1176" t="str">
            <v>Renta Fija</v>
          </cell>
          <cell r="Q1176" t="str">
            <v>RFLC</v>
          </cell>
        </row>
        <row r="1177">
          <cell r="B1177" t="str">
            <v>22200910711A</v>
          </cell>
          <cell r="D1177" t="str">
            <v xml:space="preserve">Luz del Sur </v>
          </cell>
          <cell r="F1177" t="str">
            <v>Renta Fija</v>
          </cell>
          <cell r="Q1177" t="str">
            <v>RFLC</v>
          </cell>
        </row>
        <row r="1178">
          <cell r="B1178" t="str">
            <v>22200910711B</v>
          </cell>
          <cell r="D1178" t="str">
            <v xml:space="preserve">Luz del Sur </v>
          </cell>
          <cell r="F1178" t="str">
            <v>Renta Fija</v>
          </cell>
          <cell r="Q1178" t="str">
            <v>RFLC</v>
          </cell>
        </row>
        <row r="1179">
          <cell r="B1179" t="str">
            <v>22200910712A</v>
          </cell>
          <cell r="D1179" t="str">
            <v xml:space="preserve">Luz del Sur </v>
          </cell>
          <cell r="F1179" t="str">
            <v>Renta Fija</v>
          </cell>
          <cell r="Q1179" t="str">
            <v>RFLC</v>
          </cell>
        </row>
        <row r="1180">
          <cell r="B1180" t="str">
            <v>22200910813A</v>
          </cell>
          <cell r="D1180" t="str">
            <v xml:space="preserve">Luz del Sur </v>
          </cell>
          <cell r="F1180" t="str">
            <v>Renta Fija</v>
          </cell>
          <cell r="Q1180" t="str">
            <v>RFLC</v>
          </cell>
        </row>
        <row r="1181">
          <cell r="B1181" t="str">
            <v>22200910915A</v>
          </cell>
          <cell r="D1181" t="str">
            <v xml:space="preserve">Luz del Sur </v>
          </cell>
          <cell r="F1181" t="str">
            <v>Renta Fija</v>
          </cell>
          <cell r="Q1181" t="str">
            <v>RFLC</v>
          </cell>
        </row>
        <row r="1182">
          <cell r="B1182" t="str">
            <v>22200911016U</v>
          </cell>
          <cell r="D1182" t="str">
            <v xml:space="preserve">Luz del Sur </v>
          </cell>
          <cell r="F1182" t="str">
            <v>Renta Fija</v>
          </cell>
          <cell r="Q1182" t="str">
            <v>RFLC</v>
          </cell>
        </row>
        <row r="1183">
          <cell r="B1183" t="str">
            <v>22200911101U</v>
          </cell>
          <cell r="D1183" t="str">
            <v xml:space="preserve">Luz del Sur </v>
          </cell>
          <cell r="F1183" t="str">
            <v>Renta Fija</v>
          </cell>
          <cell r="Q1183" t="str">
            <v>RFLC</v>
          </cell>
        </row>
        <row r="1184">
          <cell r="B1184" t="str">
            <v>22200911102U</v>
          </cell>
          <cell r="D1184" t="str">
            <v xml:space="preserve">Luz del Sur </v>
          </cell>
          <cell r="F1184" t="str">
            <v>Renta Fija</v>
          </cell>
          <cell r="Q1184" t="str">
            <v>RFLC</v>
          </cell>
        </row>
        <row r="1185">
          <cell r="B1185" t="str">
            <v>22200911203U</v>
          </cell>
          <cell r="D1185" t="str">
            <v xml:space="preserve">Luz del Sur </v>
          </cell>
          <cell r="F1185" t="str">
            <v>Renta Fija</v>
          </cell>
          <cell r="Q1185" t="str">
            <v>RFLC</v>
          </cell>
        </row>
        <row r="1186">
          <cell r="B1186" t="str">
            <v>22200911204U</v>
          </cell>
          <cell r="D1186" t="str">
            <v xml:space="preserve">Luz del Sur </v>
          </cell>
          <cell r="F1186" t="str">
            <v>Renta Fija</v>
          </cell>
          <cell r="Q1186" t="str">
            <v>RFLC</v>
          </cell>
        </row>
        <row r="1187">
          <cell r="B1187" t="str">
            <v>22200911205U</v>
          </cell>
          <cell r="D1187" t="str">
            <v xml:space="preserve">Luz del Sur </v>
          </cell>
          <cell r="F1187" t="str">
            <v>Renta Fija</v>
          </cell>
          <cell r="Q1187" t="str">
            <v>RFLC</v>
          </cell>
        </row>
        <row r="1188">
          <cell r="B1188" t="str">
            <v>22200911206U</v>
          </cell>
          <cell r="D1188" t="str">
            <v xml:space="preserve">Luz del Sur </v>
          </cell>
          <cell r="F1188" t="str">
            <v>Renta Fija</v>
          </cell>
          <cell r="Q1188" t="str">
            <v>RFLC</v>
          </cell>
        </row>
        <row r="1189">
          <cell r="B1189" t="str">
            <v>22200911207U</v>
          </cell>
          <cell r="D1189" t="str">
            <v xml:space="preserve">Luz del Sur </v>
          </cell>
          <cell r="F1189" t="str">
            <v>Renta Fija</v>
          </cell>
          <cell r="Q1189" t="str">
            <v>RFLC</v>
          </cell>
        </row>
        <row r="1190">
          <cell r="B1190" t="str">
            <v>22200911308U</v>
          </cell>
          <cell r="D1190" t="str">
            <v xml:space="preserve">Luz del Sur </v>
          </cell>
          <cell r="F1190" t="str">
            <v>Renta Fija</v>
          </cell>
          <cell r="Q1190" t="str">
            <v>RFLC</v>
          </cell>
        </row>
        <row r="1191">
          <cell r="B1191" t="str">
            <v>22200911309U</v>
          </cell>
          <cell r="D1191" t="str">
            <v xml:space="preserve">Luz del Sur </v>
          </cell>
          <cell r="F1191" t="str">
            <v>Renta Fija</v>
          </cell>
          <cell r="Q1191" t="str">
            <v>RFLC</v>
          </cell>
        </row>
        <row r="1192">
          <cell r="B1192" t="str">
            <v>22200911401A</v>
          </cell>
          <cell r="D1192" t="str">
            <v xml:space="preserve">Luz del Sur </v>
          </cell>
          <cell r="F1192" t="str">
            <v>Renta Fija</v>
          </cell>
          <cell r="Q1192" t="str">
            <v>RFLC</v>
          </cell>
        </row>
        <row r="1193">
          <cell r="B1193" t="str">
            <v>22200911403A</v>
          </cell>
          <cell r="D1193" t="str">
            <v xml:space="preserve">Luz del Sur </v>
          </cell>
          <cell r="F1193" t="str">
            <v>Renta Fija</v>
          </cell>
          <cell r="Q1193" t="str">
            <v>RFLC</v>
          </cell>
        </row>
        <row r="1194">
          <cell r="B1194" t="str">
            <v>22200911410U</v>
          </cell>
          <cell r="D1194" t="str">
            <v xml:space="preserve">Luz del Sur </v>
          </cell>
          <cell r="F1194" t="str">
            <v>Renta Fija</v>
          </cell>
          <cell r="Q1194" t="str">
            <v>RFLC</v>
          </cell>
        </row>
        <row r="1195">
          <cell r="B1195" t="str">
            <v>22209911601A</v>
          </cell>
          <cell r="D1195" t="str">
            <v>Corporación Azucarera del Perú S.A.</v>
          </cell>
          <cell r="F1195" t="str">
            <v>Renta Fija</v>
          </cell>
          <cell r="Q1195" t="str">
            <v>RFLC</v>
          </cell>
        </row>
        <row r="1196">
          <cell r="B1196" t="str">
            <v>22200911604A</v>
          </cell>
          <cell r="D1196" t="str">
            <v xml:space="preserve">Luz del Sur </v>
          </cell>
          <cell r="F1196" t="str">
            <v>Renta Fija</v>
          </cell>
          <cell r="Q1196" t="str">
            <v>RFLC</v>
          </cell>
        </row>
        <row r="1197">
          <cell r="B1197" t="str">
            <v>22200911705A</v>
          </cell>
          <cell r="D1197" t="str">
            <v xml:space="preserve">Luz del Sur </v>
          </cell>
          <cell r="F1197" t="str">
            <v>Renta Fija</v>
          </cell>
          <cell r="Q1197" t="str">
            <v>RFLC</v>
          </cell>
        </row>
        <row r="1198">
          <cell r="B1198" t="str">
            <v>25008611610A</v>
          </cell>
          <cell r="D1198" t="str">
            <v>CORPORACION FINANCIERA DE DESARROLLO</v>
          </cell>
          <cell r="F1198" t="str">
            <v>Renta Fija</v>
          </cell>
          <cell r="Q1198" t="str">
            <v>RFLC</v>
          </cell>
        </row>
        <row r="1199">
          <cell r="B1199" t="str">
            <v>22200911908A</v>
          </cell>
          <cell r="D1199" t="str">
            <v xml:space="preserve">Luz del Sur </v>
          </cell>
          <cell r="F1199" t="str">
            <v>Renta Fija</v>
          </cell>
          <cell r="Q1199" t="str">
            <v>RFLC</v>
          </cell>
        </row>
        <row r="1200">
          <cell r="B1200" t="str">
            <v>22200911901A</v>
          </cell>
          <cell r="D1200" t="str">
            <v xml:space="preserve">Luz del Sur </v>
          </cell>
          <cell r="F1200" t="str">
            <v>Renta Fija</v>
          </cell>
          <cell r="Q1200" t="str">
            <v>RFLC</v>
          </cell>
        </row>
        <row r="1201">
          <cell r="B1201" t="str">
            <v>2220091VAC83</v>
          </cell>
          <cell r="D1201" t="str">
            <v xml:space="preserve">Luz del Sur </v>
          </cell>
          <cell r="F1201" t="str">
            <v>Renta Fija</v>
          </cell>
          <cell r="Q1201" t="str">
            <v>RFLC</v>
          </cell>
        </row>
        <row r="1202">
          <cell r="B1202" t="str">
            <v>22201110702U</v>
          </cell>
          <cell r="D1202" t="str">
            <v xml:space="preserve">Alicorp </v>
          </cell>
          <cell r="F1202" t="str">
            <v>Renta Fija</v>
          </cell>
          <cell r="Q1202" t="str">
            <v>RFLC</v>
          </cell>
        </row>
        <row r="1203">
          <cell r="B1203" t="str">
            <v>22201110903A</v>
          </cell>
          <cell r="D1203" t="str">
            <v xml:space="preserve">Alicorp </v>
          </cell>
          <cell r="F1203" t="str">
            <v>Renta Fija</v>
          </cell>
          <cell r="Q1203" t="str">
            <v>RFLC</v>
          </cell>
        </row>
        <row r="1204">
          <cell r="B1204" t="str">
            <v>22201111401A</v>
          </cell>
          <cell r="D1204" t="str">
            <v xml:space="preserve">Alicorp </v>
          </cell>
          <cell r="F1204" t="str">
            <v>Renta Fija</v>
          </cell>
          <cell r="Q1204" t="str">
            <v>RFLC</v>
          </cell>
        </row>
        <row r="1205">
          <cell r="B1205" t="str">
            <v>25008611209A</v>
          </cell>
          <cell r="D1205" t="str">
            <v>COFIDE</v>
          </cell>
          <cell r="F1205" t="str">
            <v>Renta Fija</v>
          </cell>
          <cell r="Q1205" t="str">
            <v>RFLC</v>
          </cell>
        </row>
        <row r="1206">
          <cell r="B1206" t="str">
            <v>22201111603A</v>
          </cell>
          <cell r="D1206" t="str">
            <v xml:space="preserve">Alicorp </v>
          </cell>
          <cell r="F1206" t="str">
            <v>Renta Fija</v>
          </cell>
          <cell r="Q1206" t="str">
            <v>RFLC</v>
          </cell>
        </row>
        <row r="1207">
          <cell r="B1207" t="str">
            <v>22201111604A</v>
          </cell>
          <cell r="D1207" t="str">
            <v xml:space="preserve">Alicorp </v>
          </cell>
          <cell r="F1207" t="str">
            <v>Renta Fija</v>
          </cell>
          <cell r="Q1207" t="str">
            <v>RFLC</v>
          </cell>
        </row>
        <row r="1208">
          <cell r="B1208" t="str">
            <v>22201111705A</v>
          </cell>
          <cell r="D1208" t="str">
            <v xml:space="preserve">Alicorp </v>
          </cell>
          <cell r="F1208" t="str">
            <v>Renta Fija</v>
          </cell>
          <cell r="Q1208" t="str">
            <v>RFLC</v>
          </cell>
        </row>
        <row r="1209">
          <cell r="B1209" t="str">
            <v>22202110605A</v>
          </cell>
          <cell r="D1209" t="str">
            <v>Gloria</v>
          </cell>
          <cell r="F1209" t="str">
            <v>Renta Fija</v>
          </cell>
          <cell r="Q1209" t="str">
            <v>RFLC</v>
          </cell>
        </row>
        <row r="1210">
          <cell r="B1210" t="str">
            <v>22202110706A</v>
          </cell>
          <cell r="D1210" t="str">
            <v>Gloria</v>
          </cell>
          <cell r="F1210" t="str">
            <v>Renta Fija</v>
          </cell>
          <cell r="Q1210" t="str">
            <v>RFLC</v>
          </cell>
        </row>
        <row r="1211">
          <cell r="B1211" t="str">
            <v>22202110707A</v>
          </cell>
          <cell r="D1211" t="str">
            <v>Gloria</v>
          </cell>
          <cell r="F1211" t="str">
            <v>Renta Fija</v>
          </cell>
          <cell r="Q1211" t="str">
            <v>RFLC</v>
          </cell>
        </row>
        <row r="1212">
          <cell r="B1212" t="str">
            <v>22202110708A</v>
          </cell>
          <cell r="D1212" t="str">
            <v>Gloria</v>
          </cell>
          <cell r="F1212" t="str">
            <v>Renta Fija</v>
          </cell>
          <cell r="Q1212" t="str">
            <v>RFLC</v>
          </cell>
        </row>
        <row r="1213">
          <cell r="B1213" t="str">
            <v>22202111402A</v>
          </cell>
          <cell r="D1213" t="str">
            <v>Gloria</v>
          </cell>
          <cell r="F1213" t="str">
            <v>Renta Fija</v>
          </cell>
          <cell r="Q1213" t="str">
            <v>RFLC</v>
          </cell>
        </row>
        <row r="1214">
          <cell r="B1214" t="str">
            <v>22202111503A</v>
          </cell>
          <cell r="D1214" t="str">
            <v>Gloria</v>
          </cell>
          <cell r="F1214" t="str">
            <v>Renta Fija</v>
          </cell>
          <cell r="Q1214" t="str">
            <v>RFLC</v>
          </cell>
        </row>
        <row r="1215">
          <cell r="B1215" t="str">
            <v>22202111504A</v>
          </cell>
          <cell r="D1215" t="str">
            <v>Gloria</v>
          </cell>
          <cell r="F1215" t="str">
            <v>Renta Fija</v>
          </cell>
          <cell r="Q1215" t="str">
            <v>RFLC</v>
          </cell>
        </row>
        <row r="1216">
          <cell r="B1216" t="str">
            <v>22202111505A</v>
          </cell>
          <cell r="D1216" t="str">
            <v>Gloria</v>
          </cell>
          <cell r="F1216" t="str">
            <v>Renta Fija</v>
          </cell>
          <cell r="Q1216" t="str">
            <v>RFLC</v>
          </cell>
        </row>
        <row r="1217">
          <cell r="B1217" t="str">
            <v>2702011INS3U</v>
          </cell>
          <cell r="D1217" t="str">
            <v>Colegios Peruanos - Internacional de Titulos Soc. Titulizadora</v>
          </cell>
          <cell r="F1217" t="str">
            <v>Renta Fija</v>
          </cell>
          <cell r="Q1217" t="str">
            <v>RFLC</v>
          </cell>
        </row>
        <row r="1218">
          <cell r="B1218" t="str">
            <v>22212411501A</v>
          </cell>
          <cell r="D1218" t="str">
            <v>Cosapi S.A.</v>
          </cell>
          <cell r="F1218" t="str">
            <v>Renta Fija</v>
          </cell>
          <cell r="Q1218" t="str">
            <v>RFLC</v>
          </cell>
        </row>
        <row r="1219">
          <cell r="B1219" t="str">
            <v>22203010503A</v>
          </cell>
          <cell r="D1219" t="str">
            <v>Edelnor</v>
          </cell>
          <cell r="F1219" t="str">
            <v>Renta Fija</v>
          </cell>
          <cell r="Q1219" t="str">
            <v>RFLC</v>
          </cell>
        </row>
        <row r="1220">
          <cell r="B1220" t="str">
            <v>22203010514U</v>
          </cell>
          <cell r="D1220" t="str">
            <v>Edelnor</v>
          </cell>
          <cell r="F1220" t="str">
            <v>Renta Fija</v>
          </cell>
          <cell r="Q1220" t="str">
            <v>RFLC</v>
          </cell>
        </row>
        <row r="1221">
          <cell r="B1221" t="str">
            <v>22203010603B</v>
          </cell>
          <cell r="D1221" t="str">
            <v>Edelnor</v>
          </cell>
          <cell r="F1221" t="str">
            <v>Renta Fija</v>
          </cell>
          <cell r="Q1221" t="str">
            <v>RFLC</v>
          </cell>
        </row>
        <row r="1222">
          <cell r="B1222" t="str">
            <v>22203010605A</v>
          </cell>
          <cell r="D1222" t="str">
            <v>Edelnor</v>
          </cell>
          <cell r="F1222" t="str">
            <v>Renta Fija</v>
          </cell>
          <cell r="Q1222" t="str">
            <v>RFLC</v>
          </cell>
        </row>
        <row r="1223">
          <cell r="B1223" t="str">
            <v>22203010610U</v>
          </cell>
          <cell r="D1223" t="str">
            <v>Edelnor</v>
          </cell>
          <cell r="F1223" t="str">
            <v>Renta Fija</v>
          </cell>
          <cell r="Q1223" t="str">
            <v>RFLC</v>
          </cell>
        </row>
        <row r="1224">
          <cell r="B1224" t="str">
            <v>22203010701A</v>
          </cell>
          <cell r="D1224" t="str">
            <v>Edelnor</v>
          </cell>
          <cell r="F1224" t="str">
            <v>Renta Fija</v>
          </cell>
          <cell r="Q1224" t="str">
            <v>RFLC</v>
          </cell>
        </row>
        <row r="1225">
          <cell r="B1225" t="str">
            <v>22203010718A</v>
          </cell>
          <cell r="D1225" t="str">
            <v>Edelnor</v>
          </cell>
          <cell r="F1225" t="str">
            <v>Renta Fija</v>
          </cell>
          <cell r="Q1225" t="str">
            <v>RFLC</v>
          </cell>
        </row>
        <row r="1226">
          <cell r="B1226" t="str">
            <v>22203010806A</v>
          </cell>
          <cell r="D1226" t="str">
            <v>Edelnor</v>
          </cell>
          <cell r="F1226" t="str">
            <v>Renta Fija</v>
          </cell>
          <cell r="Q1226" t="str">
            <v>RFLC</v>
          </cell>
        </row>
        <row r="1227">
          <cell r="B1227" t="str">
            <v>22203010807A</v>
          </cell>
          <cell r="D1227" t="str">
            <v>Edelnor</v>
          </cell>
          <cell r="F1227" t="str">
            <v>Renta Fija</v>
          </cell>
          <cell r="Q1227" t="str">
            <v>RFLC</v>
          </cell>
        </row>
        <row r="1228">
          <cell r="B1228" t="str">
            <v>22203010913A</v>
          </cell>
          <cell r="D1228" t="str">
            <v>Edelnor</v>
          </cell>
          <cell r="F1228" t="str">
            <v>Renta Fija</v>
          </cell>
          <cell r="Q1228" t="str">
            <v>RFLC</v>
          </cell>
        </row>
        <row r="1229">
          <cell r="B1229" t="str">
            <v>22203010917A</v>
          </cell>
          <cell r="D1229" t="str">
            <v>Edelnor</v>
          </cell>
          <cell r="F1229" t="str">
            <v>Renta Fija</v>
          </cell>
          <cell r="Q1229" t="str">
            <v>RFLC</v>
          </cell>
        </row>
        <row r="1230">
          <cell r="B1230" t="str">
            <v>22203011001A</v>
          </cell>
          <cell r="D1230" t="str">
            <v>Edelnor</v>
          </cell>
          <cell r="F1230" t="str">
            <v>Renta Fija</v>
          </cell>
          <cell r="Q1230" t="str">
            <v>RFLC</v>
          </cell>
        </row>
        <row r="1231">
          <cell r="B1231" t="str">
            <v>22203011001B</v>
          </cell>
          <cell r="D1231" t="str">
            <v>Edelnor</v>
          </cell>
          <cell r="F1231" t="str">
            <v>Renta Fija</v>
          </cell>
          <cell r="Q1231" t="str">
            <v>RFLC</v>
          </cell>
        </row>
        <row r="1232">
          <cell r="B1232" t="str">
            <v>22203011003A</v>
          </cell>
          <cell r="D1232" t="str">
            <v>Edelnor</v>
          </cell>
          <cell r="F1232" t="str">
            <v>Renta Fija</v>
          </cell>
          <cell r="Q1232" t="str">
            <v>RFLC</v>
          </cell>
        </row>
        <row r="1233">
          <cell r="B1233" t="str">
            <v>22203011005A</v>
          </cell>
          <cell r="D1233" t="str">
            <v>Edelnor</v>
          </cell>
          <cell r="F1233" t="str">
            <v>Renta Fija</v>
          </cell>
          <cell r="Q1233" t="str">
            <v>RFLC</v>
          </cell>
        </row>
        <row r="1234">
          <cell r="B1234" t="str">
            <v>22203011104A</v>
          </cell>
          <cell r="D1234" t="str">
            <v>Edelnor</v>
          </cell>
          <cell r="F1234" t="str">
            <v>Renta Fija</v>
          </cell>
          <cell r="Q1234" t="str">
            <v>RFLC</v>
          </cell>
        </row>
        <row r="1235">
          <cell r="B1235" t="str">
            <v>22203011213A</v>
          </cell>
          <cell r="D1235" t="str">
            <v>Edelnor</v>
          </cell>
          <cell r="F1235" t="str">
            <v>Renta Fija</v>
          </cell>
          <cell r="Q1235" t="str">
            <v>RFLC</v>
          </cell>
        </row>
        <row r="1236">
          <cell r="B1236" t="str">
            <v>22203011215A</v>
          </cell>
          <cell r="D1236" t="str">
            <v>Edelnor</v>
          </cell>
          <cell r="F1236" t="str">
            <v>Renta Fija</v>
          </cell>
          <cell r="Q1236" t="str">
            <v>RFLC</v>
          </cell>
        </row>
        <row r="1237">
          <cell r="B1237" t="str">
            <v>22203011301A</v>
          </cell>
          <cell r="D1237" t="str">
            <v>Edelnor</v>
          </cell>
          <cell r="F1237" t="str">
            <v>Renta Fija</v>
          </cell>
          <cell r="Q1237" t="str">
            <v>RFLC</v>
          </cell>
        </row>
        <row r="1238">
          <cell r="B1238" t="str">
            <v>22203011301B</v>
          </cell>
          <cell r="D1238" t="str">
            <v>Edelnor</v>
          </cell>
          <cell r="F1238" t="str">
            <v>Renta Fija</v>
          </cell>
          <cell r="Q1238" t="str">
            <v>RFLC</v>
          </cell>
        </row>
        <row r="1239">
          <cell r="B1239" t="str">
            <v>22205111901A</v>
          </cell>
          <cell r="D1239" t="str">
            <v>Cementos Pacasmayo</v>
          </cell>
          <cell r="F1239" t="str">
            <v>Renta Fija</v>
          </cell>
          <cell r="Q1239" t="str">
            <v>RFLC</v>
          </cell>
        </row>
        <row r="1240">
          <cell r="B1240" t="str">
            <v>222030113A22</v>
          </cell>
          <cell r="D1240" t="str">
            <v>Edelnor</v>
          </cell>
          <cell r="F1240" t="str">
            <v>Renta Fija</v>
          </cell>
          <cell r="Q1240" t="str">
            <v>RFLC</v>
          </cell>
        </row>
        <row r="1241">
          <cell r="B1241" t="str">
            <v>22203011402A</v>
          </cell>
          <cell r="D1241" t="str">
            <v>Edelnor</v>
          </cell>
          <cell r="F1241" t="str">
            <v>Renta Fija</v>
          </cell>
          <cell r="Q1241" t="str">
            <v>RFLC</v>
          </cell>
        </row>
        <row r="1242">
          <cell r="B1242" t="str">
            <v>22203011409A</v>
          </cell>
          <cell r="D1242" t="str">
            <v xml:space="preserve">Edegel </v>
          </cell>
          <cell r="F1242" t="str">
            <v>Renta Fija</v>
          </cell>
          <cell r="Q1242" t="str">
            <v>RFLC</v>
          </cell>
        </row>
        <row r="1243">
          <cell r="B1243" t="str">
            <v>22203011410A</v>
          </cell>
          <cell r="D1243" t="str">
            <v>Edelnor</v>
          </cell>
          <cell r="F1243" t="str">
            <v>Renta Fija</v>
          </cell>
          <cell r="Q1243" t="str">
            <v>RFLC</v>
          </cell>
        </row>
        <row r="1244">
          <cell r="B1244" t="str">
            <v>22203011411A</v>
          </cell>
          <cell r="D1244" t="str">
            <v xml:space="preserve">Edegel </v>
          </cell>
          <cell r="F1244" t="str">
            <v>Renta Fija</v>
          </cell>
          <cell r="Q1244" t="str">
            <v>RFLC</v>
          </cell>
        </row>
        <row r="1245">
          <cell r="B1245" t="str">
            <v>22203011412A</v>
          </cell>
          <cell r="D1245" t="str">
            <v>Edelnor</v>
          </cell>
          <cell r="F1245" t="str">
            <v>Renta Fija</v>
          </cell>
          <cell r="Q1245" t="str">
            <v>RFLC</v>
          </cell>
        </row>
        <row r="1246">
          <cell r="B1246" t="str">
            <v>22203011517A</v>
          </cell>
          <cell r="D1246" t="str">
            <v>Edelnor</v>
          </cell>
          <cell r="F1246" t="str">
            <v>Renta Fija</v>
          </cell>
          <cell r="Q1246" t="str">
            <v>RFLC</v>
          </cell>
        </row>
        <row r="1247">
          <cell r="B1247" t="str">
            <v>22203011619A</v>
          </cell>
          <cell r="D1247" t="str">
            <v>Edelnor</v>
          </cell>
          <cell r="F1247" t="str">
            <v>Renta Fija</v>
          </cell>
          <cell r="Q1247" t="str">
            <v>RFLC</v>
          </cell>
        </row>
        <row r="1248">
          <cell r="B1248" t="str">
            <v>22203011620A</v>
          </cell>
          <cell r="D1248" t="str">
            <v>Edelnor</v>
          </cell>
          <cell r="F1248" t="str">
            <v>Renta Fija</v>
          </cell>
          <cell r="Q1248" t="str">
            <v>RFLC</v>
          </cell>
        </row>
        <row r="1249">
          <cell r="B1249" t="str">
            <v>22203110701A</v>
          </cell>
          <cell r="D1249" t="str">
            <v xml:space="preserve">Cementos Yura </v>
          </cell>
          <cell r="F1249" t="str">
            <v>Renta Fija</v>
          </cell>
          <cell r="Q1249" t="str">
            <v>RFLC</v>
          </cell>
        </row>
        <row r="1250">
          <cell r="B1250" t="str">
            <v>22203110801B</v>
          </cell>
          <cell r="D1250" t="str">
            <v xml:space="preserve">Cementos Yura </v>
          </cell>
          <cell r="F1250" t="str">
            <v>Renta Fija</v>
          </cell>
          <cell r="Q1250" t="str">
            <v>RFLC</v>
          </cell>
        </row>
        <row r="1251">
          <cell r="B1251" t="str">
            <v>22203111803A</v>
          </cell>
          <cell r="D1251" t="str">
            <v xml:space="preserve">Cementos Yura </v>
          </cell>
          <cell r="F1251" t="str">
            <v>Renta Fija</v>
          </cell>
          <cell r="Q1251" t="str">
            <v>RFLC</v>
          </cell>
        </row>
        <row r="1252">
          <cell r="B1252" t="str">
            <v>22203111501A</v>
          </cell>
          <cell r="D1252" t="str">
            <v xml:space="preserve">Cementos Yura </v>
          </cell>
          <cell r="F1252" t="str">
            <v>Renta Fija</v>
          </cell>
          <cell r="Q1252" t="str">
            <v>RFLC</v>
          </cell>
        </row>
        <row r="1253">
          <cell r="B1253" t="str">
            <v>22203111502A</v>
          </cell>
          <cell r="D1253" t="str">
            <v xml:space="preserve">Cementos Yura </v>
          </cell>
          <cell r="F1253" t="str">
            <v>Renta Fija</v>
          </cell>
          <cell r="Q1253" t="str">
            <v>RFLC</v>
          </cell>
        </row>
        <row r="1254">
          <cell r="B1254" t="str">
            <v>22584111801A</v>
          </cell>
          <cell r="D1254" t="str">
            <v>Productos Tissue del Perú</v>
          </cell>
          <cell r="F1254" t="str">
            <v>Renta Fija</v>
          </cell>
          <cell r="Q1254" t="str">
            <v>RFLC</v>
          </cell>
        </row>
        <row r="1255">
          <cell r="B1255" t="str">
            <v>22203210701A</v>
          </cell>
          <cell r="D1255" t="str">
            <v xml:space="preserve">Edegel </v>
          </cell>
          <cell r="F1255" t="str">
            <v>Renta Fija</v>
          </cell>
          <cell r="Q1255" t="str">
            <v>RFLC</v>
          </cell>
        </row>
        <row r="1256">
          <cell r="B1256" t="str">
            <v>22203210703A</v>
          </cell>
          <cell r="D1256" t="str">
            <v xml:space="preserve">Edegel </v>
          </cell>
          <cell r="F1256" t="str">
            <v>Renta Fija</v>
          </cell>
          <cell r="Q1256" t="str">
            <v>RFLC</v>
          </cell>
        </row>
        <row r="1257">
          <cell r="B1257" t="str">
            <v>22203210704A</v>
          </cell>
          <cell r="D1257" t="str">
            <v xml:space="preserve">Edegel </v>
          </cell>
          <cell r="F1257" t="str">
            <v>Renta Fija</v>
          </cell>
          <cell r="Q1257" t="str">
            <v>RFLC</v>
          </cell>
        </row>
        <row r="1258">
          <cell r="B1258" t="str">
            <v>22203210809A</v>
          </cell>
          <cell r="D1258" t="str">
            <v xml:space="preserve">Edegel </v>
          </cell>
          <cell r="F1258" t="str">
            <v>Renta Fija</v>
          </cell>
          <cell r="Q1258" t="str">
            <v>RFLC</v>
          </cell>
        </row>
        <row r="1259">
          <cell r="B1259" t="str">
            <v>21004211201A</v>
          </cell>
          <cell r="D1259" t="str">
            <v>Crediscotia</v>
          </cell>
          <cell r="F1259" t="str">
            <v>Renta Fija</v>
          </cell>
          <cell r="Q1259" t="str">
            <v>RFLC</v>
          </cell>
        </row>
        <row r="1260">
          <cell r="B1260" t="str">
            <v>22205111902A</v>
          </cell>
          <cell r="D1260" t="str">
            <v>Cementos Pacasmayo</v>
          </cell>
          <cell r="F1260" t="str">
            <v>Renta Fija</v>
          </cell>
          <cell r="Q1260" t="str">
            <v>RFLC</v>
          </cell>
        </row>
        <row r="1261">
          <cell r="B1261" t="str">
            <v>22203011211A</v>
          </cell>
          <cell r="D1261" t="str">
            <v>Edelnor</v>
          </cell>
          <cell r="F1261" t="str">
            <v>Renta Fija</v>
          </cell>
          <cell r="Q1261" t="str">
            <v>RFLC</v>
          </cell>
        </row>
        <row r="1262">
          <cell r="B1262" t="str">
            <v>22205811201A</v>
          </cell>
          <cell r="D1262" t="str">
            <v xml:space="preserve">Red de Energía del Perú </v>
          </cell>
          <cell r="F1262" t="str">
            <v>Renta Fija</v>
          </cell>
          <cell r="Q1262" t="str">
            <v>RFLC</v>
          </cell>
        </row>
        <row r="1263">
          <cell r="B1263" t="str">
            <v>22205811301B</v>
          </cell>
          <cell r="D1263" t="str">
            <v xml:space="preserve">Red de Energía del Perú </v>
          </cell>
          <cell r="F1263" t="str">
            <v>Renta Fija</v>
          </cell>
          <cell r="Q1263" t="str">
            <v>RFLC</v>
          </cell>
        </row>
        <row r="1264">
          <cell r="B1264" t="str">
            <v>22206110701U</v>
          </cell>
          <cell r="D1264" t="str">
            <v xml:space="preserve">Energía del Sur </v>
          </cell>
          <cell r="F1264" t="str">
            <v>Renta Fija</v>
          </cell>
          <cell r="Q1264" t="str">
            <v>RFLC</v>
          </cell>
        </row>
        <row r="1265">
          <cell r="B1265" t="str">
            <v>22206110802U</v>
          </cell>
          <cell r="D1265" t="str">
            <v xml:space="preserve">Energía del Sur </v>
          </cell>
          <cell r="F1265" t="str">
            <v>Renta Fija</v>
          </cell>
          <cell r="Q1265" t="str">
            <v>RFLC</v>
          </cell>
        </row>
        <row r="1266">
          <cell r="B1266" t="str">
            <v>22206110905A</v>
          </cell>
          <cell r="D1266" t="str">
            <v xml:space="preserve">Energía del Sur </v>
          </cell>
          <cell r="F1266" t="str">
            <v>Renta Fija</v>
          </cell>
          <cell r="Q1266" t="str">
            <v>RFLC</v>
          </cell>
        </row>
        <row r="1267">
          <cell r="B1267" t="str">
            <v>22206111007A</v>
          </cell>
          <cell r="D1267" t="str">
            <v xml:space="preserve">Energía del Sur </v>
          </cell>
          <cell r="F1267" t="str">
            <v>Renta Fija</v>
          </cell>
          <cell r="Q1267" t="str">
            <v>RFLC</v>
          </cell>
        </row>
        <row r="1268">
          <cell r="B1268" t="str">
            <v>22206111601A</v>
          </cell>
          <cell r="D1268" t="str">
            <v xml:space="preserve">Energía del Sur </v>
          </cell>
          <cell r="F1268" t="str">
            <v>Renta Fija</v>
          </cell>
          <cell r="Q1268" t="str">
            <v>RFLC</v>
          </cell>
        </row>
        <row r="1269">
          <cell r="B1269" t="str">
            <v>22203011312A</v>
          </cell>
          <cell r="D1269" t="str">
            <v xml:space="preserve">Edegel </v>
          </cell>
          <cell r="F1269" t="str">
            <v>Renta Fija</v>
          </cell>
          <cell r="Q1269" t="str">
            <v>RFLC</v>
          </cell>
        </row>
        <row r="1270">
          <cell r="B1270" t="str">
            <v>22207410703U</v>
          </cell>
          <cell r="D1270" t="str">
            <v xml:space="preserve">Supermercados Peruanos </v>
          </cell>
          <cell r="F1270" t="str">
            <v>Renta Fija</v>
          </cell>
          <cell r="Q1270" t="str">
            <v>RFLC</v>
          </cell>
        </row>
        <row r="1271">
          <cell r="B1271" t="str">
            <v>22207410901U</v>
          </cell>
          <cell r="D1271" t="str">
            <v xml:space="preserve">Supermercados Peruanos </v>
          </cell>
          <cell r="F1271" t="str">
            <v>Renta Fija</v>
          </cell>
          <cell r="Q1271" t="str">
            <v>RFLC</v>
          </cell>
        </row>
        <row r="1272">
          <cell r="B1272" t="str">
            <v>22207410902U</v>
          </cell>
          <cell r="D1272" t="str">
            <v xml:space="preserve">Supermercados Peruanos </v>
          </cell>
          <cell r="F1272" t="str">
            <v>Renta Fija</v>
          </cell>
          <cell r="Q1272" t="str">
            <v>RFLC</v>
          </cell>
        </row>
        <row r="1273">
          <cell r="B1273" t="str">
            <v>22207511001A</v>
          </cell>
          <cell r="D1273" t="str">
            <v xml:space="preserve">Saga Falabella </v>
          </cell>
          <cell r="F1273" t="str">
            <v>Renta Fija</v>
          </cell>
          <cell r="Q1273" t="str">
            <v>RFLC</v>
          </cell>
        </row>
        <row r="1274">
          <cell r="B1274" t="str">
            <v>22207511101B</v>
          </cell>
          <cell r="D1274" t="str">
            <v>Sab Miller PLC-Perú</v>
          </cell>
          <cell r="F1274" t="str">
            <v>Renta Fija</v>
          </cell>
          <cell r="Q1274" t="str">
            <v>RFLC</v>
          </cell>
        </row>
        <row r="1275">
          <cell r="B1275" t="str">
            <v>22207511102B</v>
          </cell>
          <cell r="D1275" t="str">
            <v xml:space="preserve">Saga Falabella </v>
          </cell>
          <cell r="F1275" t="str">
            <v>Renta Fija</v>
          </cell>
          <cell r="Q1275" t="str">
            <v>RFLC</v>
          </cell>
        </row>
        <row r="1276">
          <cell r="B1276" t="str">
            <v>22207511201A</v>
          </cell>
          <cell r="D1276" t="str">
            <v xml:space="preserve">Saga Falabella </v>
          </cell>
          <cell r="F1276" t="str">
            <v>Renta Fija</v>
          </cell>
          <cell r="Q1276" t="str">
            <v>RFLC</v>
          </cell>
        </row>
        <row r="1277">
          <cell r="B1277" t="str">
            <v>22207511201B</v>
          </cell>
          <cell r="D1277" t="str">
            <v xml:space="preserve">Saga Falabella </v>
          </cell>
          <cell r="F1277" t="str">
            <v>Renta Fija</v>
          </cell>
          <cell r="Q1277" t="str">
            <v>RFLC</v>
          </cell>
        </row>
        <row r="1278">
          <cell r="B1278" t="str">
            <v>22207511302A</v>
          </cell>
          <cell r="D1278" t="str">
            <v xml:space="preserve">Saga Falabella </v>
          </cell>
          <cell r="F1278" t="str">
            <v>Renta Fija</v>
          </cell>
          <cell r="Q1278" t="str">
            <v>RFLC</v>
          </cell>
        </row>
        <row r="1279">
          <cell r="B1279" t="str">
            <v>22207710702A</v>
          </cell>
          <cell r="D1279" t="str">
            <v xml:space="preserve">Palmas del Espino </v>
          </cell>
          <cell r="F1279" t="str">
            <v>Renta Fija</v>
          </cell>
          <cell r="Q1279" t="str">
            <v>RFLC</v>
          </cell>
        </row>
        <row r="1280">
          <cell r="B1280" t="str">
            <v>22203011903A</v>
          </cell>
          <cell r="D1280" t="str">
            <v>Enel Distribución Peru</v>
          </cell>
          <cell r="F1280" t="str">
            <v>Renta Fija</v>
          </cell>
          <cell r="Q1280" t="str">
            <v>RFLC</v>
          </cell>
        </row>
        <row r="1281">
          <cell r="B1281" t="str">
            <v>22207711704A</v>
          </cell>
          <cell r="D1281" t="str">
            <v xml:space="preserve">Palmas del Espino </v>
          </cell>
          <cell r="F1281" t="str">
            <v>Renta Fija</v>
          </cell>
          <cell r="Q1281" t="str">
            <v>RFLC</v>
          </cell>
        </row>
        <row r="1282">
          <cell r="B1282" t="str">
            <v>22207711705A</v>
          </cell>
          <cell r="D1282" t="str">
            <v xml:space="preserve">Palmas del Espino </v>
          </cell>
          <cell r="F1282" t="str">
            <v>Renta Fija</v>
          </cell>
          <cell r="Q1282" t="str">
            <v>RFLC</v>
          </cell>
        </row>
        <row r="1283">
          <cell r="B1283" t="str">
            <v>22208511601A</v>
          </cell>
          <cell r="D1283" t="str">
            <v>Corporación J.R. Lindley</v>
          </cell>
          <cell r="F1283" t="str">
            <v>Renta Fija</v>
          </cell>
          <cell r="Q1283" t="str">
            <v>RFLC</v>
          </cell>
        </row>
        <row r="1284">
          <cell r="B1284" t="str">
            <v>22209211001U</v>
          </cell>
          <cell r="D1284" t="str">
            <v>Inmuebles</v>
          </cell>
          <cell r="F1284" t="str">
            <v>Renta Fija</v>
          </cell>
          <cell r="Q1284" t="str">
            <v>RFLC</v>
          </cell>
        </row>
        <row r="1285">
          <cell r="B1285" t="str">
            <v>22209410613A</v>
          </cell>
          <cell r="D1285" t="str">
            <v>Chinango</v>
          </cell>
          <cell r="F1285" t="str">
            <v>Renta Fija</v>
          </cell>
          <cell r="Q1285" t="str">
            <v>RFLC</v>
          </cell>
        </row>
        <row r="1286">
          <cell r="B1286" t="str">
            <v>22209410713B</v>
          </cell>
          <cell r="D1286" t="str">
            <v>Chinango</v>
          </cell>
          <cell r="F1286" t="str">
            <v>Renta Fija</v>
          </cell>
          <cell r="Q1286" t="str">
            <v>RFLC</v>
          </cell>
        </row>
        <row r="1287">
          <cell r="B1287" t="str">
            <v>22203011904A</v>
          </cell>
          <cell r="D1287" t="str">
            <v>Enel Distribución Peru</v>
          </cell>
          <cell r="F1287" t="str">
            <v>Renta Fija</v>
          </cell>
          <cell r="Q1287" t="str">
            <v>RFLC</v>
          </cell>
        </row>
        <row r="1288">
          <cell r="B1288" t="str">
            <v>22211511401A</v>
          </cell>
          <cell r="D1288" t="str">
            <v>Cineplex</v>
          </cell>
          <cell r="F1288" t="str">
            <v>Renta Fija</v>
          </cell>
          <cell r="Q1288" t="str">
            <v>RFLC</v>
          </cell>
        </row>
        <row r="1289">
          <cell r="B1289" t="str">
            <v>22203012105A</v>
          </cell>
          <cell r="D1289" t="str">
            <v>Edelnor</v>
          </cell>
          <cell r="F1289" t="str">
            <v>Renta Fija</v>
          </cell>
          <cell r="Q1289" t="str">
            <v>RFLC</v>
          </cell>
        </row>
        <row r="1290">
          <cell r="B1290" t="str">
            <v>22212011501A</v>
          </cell>
          <cell r="D1290" t="str">
            <v>IICGSA</v>
          </cell>
          <cell r="F1290" t="str">
            <v>Renta Fija</v>
          </cell>
          <cell r="Q1290" t="str">
            <v>RFLC</v>
          </cell>
        </row>
        <row r="1291">
          <cell r="B1291" t="str">
            <v>22212211501U</v>
          </cell>
          <cell r="D1291" t="str">
            <v>Norvial</v>
          </cell>
          <cell r="F1291" t="str">
            <v>Renta Fija</v>
          </cell>
          <cell r="Q1291" t="str">
            <v>RFLC</v>
          </cell>
        </row>
        <row r="1292">
          <cell r="B1292" t="str">
            <v>22206111703A</v>
          </cell>
          <cell r="D1292" t="str">
            <v xml:space="preserve">Energía del Sur </v>
          </cell>
          <cell r="F1292" t="str">
            <v>Renta Fija</v>
          </cell>
          <cell r="Q1292" t="str">
            <v>RFLC</v>
          </cell>
        </row>
        <row r="1293">
          <cell r="B1293" t="str">
            <v>22212311501A</v>
          </cell>
          <cell r="D1293" t="str">
            <v>Falabella Perú</v>
          </cell>
          <cell r="F1293" t="str">
            <v>Renta Fija</v>
          </cell>
          <cell r="Q1293" t="str">
            <v>RFLC</v>
          </cell>
        </row>
        <row r="1294">
          <cell r="B1294" t="str">
            <v>22212311603A</v>
          </cell>
          <cell r="D1294" t="str">
            <v>Falabella Perú</v>
          </cell>
          <cell r="F1294" t="str">
            <v>Renta Fija</v>
          </cell>
          <cell r="Q1294" t="str">
            <v>RFLC</v>
          </cell>
        </row>
        <row r="1295">
          <cell r="B1295" t="str">
            <v>22212311603B</v>
          </cell>
          <cell r="D1295" t="str">
            <v>Falabella Perú</v>
          </cell>
          <cell r="F1295" t="str">
            <v>Renta Fija</v>
          </cell>
          <cell r="Q1295" t="str">
            <v>RFLC</v>
          </cell>
        </row>
        <row r="1296">
          <cell r="B1296" t="str">
            <v>22212311701A</v>
          </cell>
          <cell r="D1296" t="str">
            <v>Falabella Perú</v>
          </cell>
          <cell r="F1296" t="str">
            <v>Renta Fija</v>
          </cell>
          <cell r="Q1296" t="str">
            <v>RFLC</v>
          </cell>
        </row>
        <row r="1297">
          <cell r="B1297" t="str">
            <v>22212311802A</v>
          </cell>
          <cell r="D1297" t="str">
            <v>Falabella Perú</v>
          </cell>
          <cell r="F1297" t="str">
            <v>Renta Fija</v>
          </cell>
          <cell r="Q1297" t="str">
            <v>RFLC</v>
          </cell>
        </row>
        <row r="1298">
          <cell r="B1298" t="str">
            <v>22230411713A</v>
          </cell>
          <cell r="D1298" t="str">
            <v xml:space="preserve">Telefónica del Perú </v>
          </cell>
          <cell r="F1298" t="str">
            <v>Renta Fija</v>
          </cell>
          <cell r="Q1298" t="str">
            <v>RFLC</v>
          </cell>
        </row>
        <row r="1299">
          <cell r="B1299" t="str">
            <v>25210512503A</v>
          </cell>
          <cell r="D1299" t="str">
            <v>Fondo Mi Vivienda</v>
          </cell>
          <cell r="F1299" t="str">
            <v>Renta Fija</v>
          </cell>
          <cell r="Q1299" t="str">
            <v>RFLC</v>
          </cell>
        </row>
        <row r="1300">
          <cell r="B1300" t="str">
            <v>25210511701U</v>
          </cell>
          <cell r="D1300" t="str">
            <v>Fondo Mi Vivienda</v>
          </cell>
          <cell r="F1300" t="str">
            <v>Renta Fija</v>
          </cell>
          <cell r="Q1300" t="str">
            <v>RFLC</v>
          </cell>
        </row>
        <row r="1301">
          <cell r="B1301" t="str">
            <v>25210511604A</v>
          </cell>
          <cell r="D1301" t="str">
            <v>Fondo Mi Vivienda</v>
          </cell>
          <cell r="F1301" t="str">
            <v>Renta Fija</v>
          </cell>
          <cell r="Q1301" t="str">
            <v>RFLC</v>
          </cell>
        </row>
        <row r="1302">
          <cell r="B1302" t="str">
            <v>22230411812B</v>
          </cell>
          <cell r="D1302" t="str">
            <v xml:space="preserve">Telefónica del Perú </v>
          </cell>
          <cell r="F1302" t="str">
            <v>Renta Fija</v>
          </cell>
          <cell r="Q1302" t="str">
            <v>RFLC</v>
          </cell>
        </row>
        <row r="1303">
          <cell r="B1303" t="str">
            <v>22230411009A</v>
          </cell>
          <cell r="D1303" t="str">
            <v xml:space="preserve">Telefónica del Perú </v>
          </cell>
          <cell r="F1303" t="str">
            <v>Renta Fija</v>
          </cell>
          <cell r="Q1303" t="str">
            <v>RFLC</v>
          </cell>
        </row>
        <row r="1304">
          <cell r="B1304" t="str">
            <v>22230411009B</v>
          </cell>
          <cell r="D1304" t="str">
            <v xml:space="preserve">Telefónica del Perú </v>
          </cell>
          <cell r="F1304" t="str">
            <v>Renta Fija</v>
          </cell>
          <cell r="Q1304" t="str">
            <v>RFLC</v>
          </cell>
        </row>
        <row r="1305">
          <cell r="B1305" t="str">
            <v>22230411011A</v>
          </cell>
          <cell r="D1305" t="str">
            <v xml:space="preserve">Telefónica del Perú </v>
          </cell>
          <cell r="F1305" t="str">
            <v>Renta Fija</v>
          </cell>
          <cell r="Q1305" t="str">
            <v>RFLC</v>
          </cell>
        </row>
        <row r="1306">
          <cell r="B1306" t="str">
            <v>22230411033A</v>
          </cell>
          <cell r="D1306" t="str">
            <v xml:space="preserve">Telefónica del Perú </v>
          </cell>
          <cell r="F1306" t="str">
            <v>Renta Fija</v>
          </cell>
          <cell r="Q1306" t="str">
            <v>RFLC</v>
          </cell>
        </row>
        <row r="1307">
          <cell r="B1307" t="str">
            <v>22230411111B</v>
          </cell>
          <cell r="D1307" t="str">
            <v xml:space="preserve">Telefónica del Perú </v>
          </cell>
          <cell r="F1307" t="str">
            <v>Renta Fija</v>
          </cell>
          <cell r="Q1307" t="str">
            <v>RFLC</v>
          </cell>
        </row>
        <row r="1308">
          <cell r="B1308" t="str">
            <v>22230411227A</v>
          </cell>
          <cell r="D1308" t="str">
            <v xml:space="preserve">Telefónica del Perú </v>
          </cell>
          <cell r="F1308" t="str">
            <v>Renta Fija</v>
          </cell>
          <cell r="Q1308" t="str">
            <v>RFLC</v>
          </cell>
        </row>
        <row r="1309">
          <cell r="B1309" t="str">
            <v>22230411611A</v>
          </cell>
          <cell r="D1309" t="str">
            <v xml:space="preserve">Telefónica del Perú </v>
          </cell>
          <cell r="F1309" t="str">
            <v>Renta Fija</v>
          </cell>
          <cell r="Q1309" t="str">
            <v>RFLC</v>
          </cell>
        </row>
        <row r="1310">
          <cell r="B1310" t="str">
            <v>22230510918A</v>
          </cell>
          <cell r="D1310" t="str">
            <v xml:space="preserve">Telefónica Móviles </v>
          </cell>
          <cell r="F1310" t="str">
            <v>Renta Fija</v>
          </cell>
          <cell r="Q1310" t="str">
            <v>RFLC</v>
          </cell>
        </row>
        <row r="1311">
          <cell r="B1311" t="str">
            <v>22230510918B</v>
          </cell>
          <cell r="D1311" t="str">
            <v xml:space="preserve">Telefónica Móviles </v>
          </cell>
          <cell r="F1311" t="str">
            <v>Renta Fija</v>
          </cell>
          <cell r="Q1311" t="str">
            <v>RFLC</v>
          </cell>
        </row>
        <row r="1312">
          <cell r="B1312" t="str">
            <v>22230511009A</v>
          </cell>
          <cell r="D1312" t="str">
            <v xml:space="preserve">Telefónica Móviles </v>
          </cell>
          <cell r="F1312" t="str">
            <v>Renta Fija</v>
          </cell>
          <cell r="Q1312" t="str">
            <v>RFLC</v>
          </cell>
        </row>
        <row r="1313">
          <cell r="B1313" t="str">
            <v>22230511009B</v>
          </cell>
          <cell r="D1313" t="str">
            <v xml:space="preserve">Telefónica Móviles </v>
          </cell>
          <cell r="F1313" t="str">
            <v>Renta Fija</v>
          </cell>
          <cell r="Q1313" t="str">
            <v>RFLC</v>
          </cell>
        </row>
        <row r="1314">
          <cell r="B1314" t="str">
            <v>22230511011A</v>
          </cell>
          <cell r="D1314" t="str">
            <v xml:space="preserve">Telefónica Móviles </v>
          </cell>
          <cell r="F1314" t="str">
            <v>Renta Fija</v>
          </cell>
          <cell r="Q1314" t="str">
            <v>RFLC</v>
          </cell>
        </row>
        <row r="1315">
          <cell r="B1315" t="str">
            <v>22230511111B</v>
          </cell>
          <cell r="D1315" t="str">
            <v xml:space="preserve">Telefónica Móviles </v>
          </cell>
          <cell r="F1315" t="str">
            <v>Renta Fija</v>
          </cell>
          <cell r="Q1315" t="str">
            <v>RFLC</v>
          </cell>
        </row>
        <row r="1316">
          <cell r="B1316" t="str">
            <v>22230511227A</v>
          </cell>
          <cell r="D1316" t="str">
            <v xml:space="preserve">Telefónica Móviles </v>
          </cell>
          <cell r="F1316" t="str">
            <v>Renta Fija</v>
          </cell>
          <cell r="Q1316" t="str">
            <v>RFLC</v>
          </cell>
        </row>
        <row r="1317">
          <cell r="B1317" t="str">
            <v>27020219AB41</v>
          </cell>
          <cell r="D1317" t="str">
            <v>Municipalidad de Lima</v>
          </cell>
          <cell r="F1317" t="str">
            <v>Renta Fija</v>
          </cell>
          <cell r="Q1317" t="str">
            <v>RFLC</v>
          </cell>
        </row>
        <row r="1318">
          <cell r="B1318" t="str">
            <v>25210511905A</v>
          </cell>
          <cell r="D1318" t="str">
            <v>Fondo Mi Vivienda</v>
          </cell>
          <cell r="F1318" t="str">
            <v>Renta Fija</v>
          </cell>
          <cell r="Q1318" t="str">
            <v>RFLC</v>
          </cell>
        </row>
        <row r="1319">
          <cell r="B1319" t="str">
            <v>22582511601A</v>
          </cell>
          <cell r="D1319" t="str">
            <v>Primax</v>
          </cell>
          <cell r="F1319" t="str">
            <v>Renta Fija</v>
          </cell>
          <cell r="Q1319" t="str">
            <v>RFLC</v>
          </cell>
        </row>
        <row r="1320">
          <cell r="B1320" t="str">
            <v>25210512006A</v>
          </cell>
          <cell r="D1320" t="str">
            <v>Fondo Mi Vivienda</v>
          </cell>
          <cell r="F1320" t="str">
            <v>Renta Fija</v>
          </cell>
          <cell r="Q1320" t="str">
            <v>RFLC</v>
          </cell>
        </row>
        <row r="1321">
          <cell r="B1321" t="str">
            <v>25010512202A</v>
          </cell>
          <cell r="D1321" t="str">
            <v>Financiera Oh! S.A.</v>
          </cell>
          <cell r="F1321" t="str">
            <v>Renta Fija</v>
          </cell>
          <cell r="Q1321" t="str">
            <v>RFLC</v>
          </cell>
        </row>
        <row r="1322">
          <cell r="B1322" t="str">
            <v>22582811701A</v>
          </cell>
          <cell r="D1322" t="str">
            <v>Hermes</v>
          </cell>
          <cell r="F1322" t="str">
            <v>Renta Fija</v>
          </cell>
          <cell r="Q1322" t="str">
            <v>RFLC</v>
          </cell>
        </row>
        <row r="1323">
          <cell r="B1323" t="str">
            <v>25000310A109</v>
          </cell>
          <cell r="D1323" t="str">
            <v xml:space="preserve">Banco Internacional del Perú </v>
          </cell>
          <cell r="F1323" t="str">
            <v>Renta Fija</v>
          </cell>
          <cell r="Q1323" t="str">
            <v>RFLC</v>
          </cell>
        </row>
        <row r="1324">
          <cell r="B1324" t="str">
            <v>2702011INSC2</v>
          </cell>
          <cell r="D1324" t="str">
            <v>Internacional de Titulos Soc. Titulizadora</v>
          </cell>
          <cell r="F1324" t="str">
            <v>Renta Fija</v>
          </cell>
          <cell r="Q1324" t="str">
            <v>RFLC</v>
          </cell>
        </row>
        <row r="1325">
          <cell r="B1325" t="str">
            <v>22583911801U</v>
          </cell>
          <cell r="D1325" t="str">
            <v>InRetail Pharma</v>
          </cell>
          <cell r="F1325" t="str">
            <v>Renta Fija</v>
          </cell>
          <cell r="Q1325" t="str">
            <v>RFLC</v>
          </cell>
        </row>
        <row r="1326">
          <cell r="B1326" t="str">
            <v>23230411603A</v>
          </cell>
          <cell r="D1326" t="str">
            <v xml:space="preserve">Telefónica del Perú </v>
          </cell>
          <cell r="F1326" t="str">
            <v>Renta Fija</v>
          </cell>
          <cell r="Q1326" t="str">
            <v>RFLC</v>
          </cell>
        </row>
        <row r="1327">
          <cell r="B1327" t="str">
            <v>25002211901U</v>
          </cell>
          <cell r="D1327" t="str">
            <v>Banco Santander Perú</v>
          </cell>
          <cell r="F1327" t="str">
            <v>Renta Fija</v>
          </cell>
          <cell r="Q1327" t="str">
            <v>RFLC</v>
          </cell>
        </row>
        <row r="1328">
          <cell r="B1328" t="str">
            <v>25000210701A</v>
          </cell>
          <cell r="D1328" t="str">
            <v>Banco de Crédito del Perú</v>
          </cell>
          <cell r="F1328" t="str">
            <v>Renta Fija</v>
          </cell>
          <cell r="Q1328" t="str">
            <v>RFLC</v>
          </cell>
        </row>
        <row r="1329">
          <cell r="B1329" t="str">
            <v>25000210801B</v>
          </cell>
          <cell r="D1329" t="str">
            <v>Banco de Crédito del Perú</v>
          </cell>
          <cell r="F1329" t="str">
            <v>Renta Fija</v>
          </cell>
          <cell r="Q1329" t="str">
            <v>RFLC</v>
          </cell>
        </row>
        <row r="1330">
          <cell r="B1330" t="str">
            <v>25000210803A</v>
          </cell>
          <cell r="D1330" t="str">
            <v>Banco de Crédito del Perú</v>
          </cell>
          <cell r="F1330" t="str">
            <v>Renta Fija</v>
          </cell>
          <cell r="Q1330" t="str">
            <v>RFLC</v>
          </cell>
        </row>
        <row r="1331">
          <cell r="B1331" t="str">
            <v>25000210803B</v>
          </cell>
          <cell r="D1331" t="str">
            <v>Banco de Crédito del Perú</v>
          </cell>
          <cell r="F1331" t="str">
            <v>Renta Fija</v>
          </cell>
          <cell r="Q1331" t="str">
            <v>RFLC</v>
          </cell>
        </row>
        <row r="1332">
          <cell r="B1332" t="str">
            <v>25000210904A</v>
          </cell>
          <cell r="D1332" t="str">
            <v>Banco de Crédito del Perú</v>
          </cell>
          <cell r="F1332" t="str">
            <v>Renta Fija</v>
          </cell>
          <cell r="Q1332" t="str">
            <v>RFLC</v>
          </cell>
        </row>
        <row r="1333">
          <cell r="B1333" t="str">
            <v>25000210904B</v>
          </cell>
          <cell r="D1333" t="str">
            <v>Banco de Crédito del Perú</v>
          </cell>
          <cell r="F1333" t="str">
            <v>Renta Fija</v>
          </cell>
          <cell r="Q1333" t="str">
            <v>RFLC</v>
          </cell>
        </row>
        <row r="1334">
          <cell r="B1334" t="str">
            <v>25000210904C</v>
          </cell>
          <cell r="D1334" t="str">
            <v>Banco de Crédito del Perú</v>
          </cell>
          <cell r="F1334" t="str">
            <v>Renta Fija</v>
          </cell>
          <cell r="Q1334" t="str">
            <v>RFLC</v>
          </cell>
        </row>
        <row r="1335">
          <cell r="B1335" t="str">
            <v>25000210904D</v>
          </cell>
          <cell r="D1335" t="str">
            <v>Banco de Crédito del Perú</v>
          </cell>
          <cell r="F1335" t="str">
            <v>Renta Fija</v>
          </cell>
          <cell r="Q1335" t="str">
            <v>RFLC</v>
          </cell>
        </row>
        <row r="1336">
          <cell r="B1336" t="str">
            <v>25000211110A</v>
          </cell>
          <cell r="D1336" t="str">
            <v>Banco de Crédito del Perú</v>
          </cell>
          <cell r="F1336" t="str">
            <v>Renta Fija</v>
          </cell>
          <cell r="Q1336" t="str">
            <v>RFLC</v>
          </cell>
        </row>
        <row r="1337">
          <cell r="B1337" t="str">
            <v>25000211210B</v>
          </cell>
          <cell r="D1337" t="str">
            <v>Banco de Crédito del Perú</v>
          </cell>
          <cell r="F1337" t="str">
            <v>Renta Fija</v>
          </cell>
          <cell r="Q1337" t="str">
            <v>RFLC</v>
          </cell>
        </row>
        <row r="1338">
          <cell r="B1338" t="str">
            <v>25000211210C</v>
          </cell>
          <cell r="D1338" t="str">
            <v>Banco de Crédito del Perú</v>
          </cell>
          <cell r="F1338" t="str">
            <v>Renta Fija</v>
          </cell>
          <cell r="Q1338" t="str">
            <v>RFLC</v>
          </cell>
        </row>
        <row r="1339">
          <cell r="B1339" t="str">
            <v>25000211601A</v>
          </cell>
          <cell r="D1339" t="str">
            <v>Banco de Crédito del Perú</v>
          </cell>
          <cell r="F1339" t="str">
            <v>Renta Fija</v>
          </cell>
          <cell r="Q1339" t="str">
            <v>RFLC</v>
          </cell>
        </row>
        <row r="1340">
          <cell r="B1340" t="str">
            <v>25000211601B</v>
          </cell>
          <cell r="D1340" t="str">
            <v>Banco de Crédito del Perú</v>
          </cell>
          <cell r="F1340" t="str">
            <v>Renta Fija</v>
          </cell>
          <cell r="Q1340" t="str">
            <v>RFLC</v>
          </cell>
        </row>
        <row r="1341">
          <cell r="B1341" t="str">
            <v>25000211601C</v>
          </cell>
          <cell r="D1341" t="str">
            <v>Banco de Crédito del Perú</v>
          </cell>
          <cell r="F1341" t="str">
            <v>Renta Fija</v>
          </cell>
          <cell r="Q1341" t="str">
            <v>RFLC</v>
          </cell>
        </row>
        <row r="1342">
          <cell r="B1342" t="str">
            <v>25000211701D</v>
          </cell>
          <cell r="D1342" t="str">
            <v>Banco de Crédito del Perú</v>
          </cell>
          <cell r="F1342" t="str">
            <v>Renta Fija</v>
          </cell>
          <cell r="Q1342" t="str">
            <v>RFLC</v>
          </cell>
        </row>
        <row r="1343">
          <cell r="B1343" t="str">
            <v>25000211903C</v>
          </cell>
          <cell r="D1343" t="str">
            <v>Banco de Crédito del Perú</v>
          </cell>
          <cell r="F1343" t="str">
            <v>Renta Fija</v>
          </cell>
          <cell r="Q1343" t="str">
            <v>RFLC</v>
          </cell>
        </row>
        <row r="1344">
          <cell r="B1344" t="str">
            <v>25000910905A</v>
          </cell>
          <cell r="D1344" t="str">
            <v>Scotiabank Peru</v>
          </cell>
          <cell r="F1344" t="str">
            <v>Renta Fija</v>
          </cell>
          <cell r="Q1344" t="str">
            <v>RFLC</v>
          </cell>
        </row>
        <row r="1345">
          <cell r="B1345" t="str">
            <v>25000910905B</v>
          </cell>
          <cell r="D1345" t="str">
            <v>Scotiabank Peru</v>
          </cell>
          <cell r="F1345" t="str">
            <v>Renta Fija</v>
          </cell>
          <cell r="Q1345" t="str">
            <v>RFLC</v>
          </cell>
        </row>
        <row r="1346">
          <cell r="B1346" t="str">
            <v>25000910905C</v>
          </cell>
          <cell r="D1346" t="str">
            <v>Scotiabank Peru</v>
          </cell>
          <cell r="F1346" t="str">
            <v>Renta Fija</v>
          </cell>
          <cell r="Q1346" t="str">
            <v>RFLC</v>
          </cell>
        </row>
        <row r="1347">
          <cell r="B1347" t="str">
            <v>25000911007A</v>
          </cell>
          <cell r="D1347" t="str">
            <v>Scotiabank Peru</v>
          </cell>
          <cell r="F1347" t="str">
            <v>Renta Fija</v>
          </cell>
          <cell r="Q1347" t="str">
            <v>RFLC</v>
          </cell>
        </row>
        <row r="1348">
          <cell r="B1348" t="str">
            <v>25000911008A</v>
          </cell>
          <cell r="D1348" t="str">
            <v>Scotiabank Peru</v>
          </cell>
          <cell r="F1348" t="str">
            <v>Renta Fija</v>
          </cell>
          <cell r="Q1348" t="str">
            <v>RFLC</v>
          </cell>
        </row>
        <row r="1349">
          <cell r="B1349" t="str">
            <v>25000911103A</v>
          </cell>
          <cell r="D1349" t="str">
            <v>Scotiabank Peru</v>
          </cell>
          <cell r="F1349" t="str">
            <v>Renta Fija</v>
          </cell>
          <cell r="Q1349" t="str">
            <v>RFLC</v>
          </cell>
        </row>
        <row r="1350">
          <cell r="B1350" t="str">
            <v>25000911201A</v>
          </cell>
          <cell r="D1350" t="str">
            <v>Scotiabank Peru</v>
          </cell>
          <cell r="F1350" t="str">
            <v>Renta Fija</v>
          </cell>
          <cell r="Q1350" t="str">
            <v>RFLC</v>
          </cell>
        </row>
        <row r="1351">
          <cell r="B1351" t="str">
            <v>25000911201B</v>
          </cell>
          <cell r="D1351" t="str">
            <v>Scotiabank Peru</v>
          </cell>
          <cell r="F1351" t="str">
            <v>Renta Fija</v>
          </cell>
          <cell r="Q1351" t="str">
            <v>RFLC</v>
          </cell>
        </row>
        <row r="1352">
          <cell r="B1352" t="str">
            <v>25000911201C</v>
          </cell>
          <cell r="D1352" t="str">
            <v>Scotiabank Peru</v>
          </cell>
          <cell r="F1352" t="str">
            <v>Renta Fija</v>
          </cell>
          <cell r="Q1352" t="str">
            <v>RFLC</v>
          </cell>
        </row>
        <row r="1353">
          <cell r="B1353" t="str">
            <v>25000911203B</v>
          </cell>
          <cell r="D1353" t="str">
            <v>Scotiabank Peru</v>
          </cell>
          <cell r="F1353" t="str">
            <v>Renta Fija</v>
          </cell>
          <cell r="Q1353" t="str">
            <v>RFLC</v>
          </cell>
        </row>
        <row r="1354">
          <cell r="B1354" t="str">
            <v>25000911205A</v>
          </cell>
          <cell r="D1354" t="str">
            <v>Scotiabank Peru</v>
          </cell>
          <cell r="F1354" t="str">
            <v>Renta Fija</v>
          </cell>
          <cell r="Q1354" t="str">
            <v>RFLC</v>
          </cell>
        </row>
        <row r="1355">
          <cell r="B1355" t="str">
            <v>25000911305B</v>
          </cell>
          <cell r="D1355" t="str">
            <v>Scotiabank Peru</v>
          </cell>
          <cell r="F1355" t="str">
            <v>Renta Fija</v>
          </cell>
          <cell r="Q1355" t="str">
            <v>RFLC</v>
          </cell>
        </row>
        <row r="1356">
          <cell r="B1356" t="str">
            <v>25000911409A</v>
          </cell>
          <cell r="D1356" t="str">
            <v>Scotiabank Peru</v>
          </cell>
          <cell r="F1356" t="str">
            <v>Renta Fija</v>
          </cell>
          <cell r="Q1356" t="str">
            <v>RFLC</v>
          </cell>
        </row>
        <row r="1357">
          <cell r="B1357" t="str">
            <v>25000911409B</v>
          </cell>
          <cell r="D1357" t="str">
            <v>Scotiabank Peru</v>
          </cell>
          <cell r="F1357" t="str">
            <v>Renta Fija</v>
          </cell>
          <cell r="Q1357" t="str">
            <v>RFLC</v>
          </cell>
        </row>
        <row r="1358">
          <cell r="B1358" t="str">
            <v>25000911509C</v>
          </cell>
          <cell r="D1358" t="str">
            <v>Scotiabank Peru</v>
          </cell>
          <cell r="F1358" t="str">
            <v>Renta Fija</v>
          </cell>
          <cell r="Q1358" t="str">
            <v>RFLC</v>
          </cell>
        </row>
        <row r="1359">
          <cell r="B1359" t="str">
            <v>25001110807U</v>
          </cell>
          <cell r="D1359" t="str">
            <v>Banco Continental</v>
          </cell>
          <cell r="F1359" t="str">
            <v>Renta Fija</v>
          </cell>
          <cell r="Q1359" t="str">
            <v>RFLC</v>
          </cell>
        </row>
        <row r="1360">
          <cell r="B1360" t="str">
            <v>25001111001U</v>
          </cell>
          <cell r="D1360" t="str">
            <v>Banco Continental</v>
          </cell>
          <cell r="F1360" t="str">
            <v>Renta Fija</v>
          </cell>
          <cell r="Q1360" t="str">
            <v>RFLC</v>
          </cell>
        </row>
        <row r="1361">
          <cell r="B1361" t="str">
            <v>25001111002A</v>
          </cell>
          <cell r="D1361" t="str">
            <v>Banco Continental</v>
          </cell>
          <cell r="F1361" t="str">
            <v>Renta Fija</v>
          </cell>
          <cell r="Q1361" t="str">
            <v>RFLC</v>
          </cell>
        </row>
        <row r="1362">
          <cell r="B1362" t="str">
            <v>25001111101A</v>
          </cell>
          <cell r="D1362" t="str">
            <v>Banco Continental</v>
          </cell>
          <cell r="F1362" t="str">
            <v>Renta Fija</v>
          </cell>
          <cell r="Q1362" t="str">
            <v>RFLC</v>
          </cell>
        </row>
        <row r="1363">
          <cell r="B1363" t="str">
            <v>25001111102A</v>
          </cell>
          <cell r="D1363" t="str">
            <v>Banco Continental</v>
          </cell>
          <cell r="F1363" t="str">
            <v>Renta Fija</v>
          </cell>
          <cell r="Q1363" t="str">
            <v>RFLC</v>
          </cell>
        </row>
        <row r="1364">
          <cell r="B1364" t="str">
            <v>25001111103A</v>
          </cell>
          <cell r="D1364" t="str">
            <v>Banco Continental</v>
          </cell>
          <cell r="F1364" t="str">
            <v>Renta Fija</v>
          </cell>
          <cell r="Q1364" t="str">
            <v>RFLC</v>
          </cell>
        </row>
        <row r="1365">
          <cell r="B1365" t="str">
            <v>25001111205U</v>
          </cell>
          <cell r="D1365" t="str">
            <v>Banco Continental</v>
          </cell>
          <cell r="F1365" t="str">
            <v>Renta Fija</v>
          </cell>
          <cell r="Q1365" t="str">
            <v>RFLC</v>
          </cell>
        </row>
        <row r="1366">
          <cell r="B1366" t="str">
            <v>25001111601A</v>
          </cell>
          <cell r="D1366" t="str">
            <v>Banco Continental</v>
          </cell>
          <cell r="F1366" t="str">
            <v>Renta Fija</v>
          </cell>
          <cell r="Q1366" t="str">
            <v>RFLC</v>
          </cell>
        </row>
        <row r="1367">
          <cell r="B1367" t="str">
            <v>25001111601B</v>
          </cell>
          <cell r="D1367" t="str">
            <v>Banco Continental</v>
          </cell>
          <cell r="F1367" t="str">
            <v>Renta Fija</v>
          </cell>
          <cell r="Q1367" t="str">
            <v>RFLC</v>
          </cell>
        </row>
        <row r="1368">
          <cell r="B1368" t="str">
            <v>25001111703A</v>
          </cell>
          <cell r="D1368" t="str">
            <v>Banco Continental</v>
          </cell>
          <cell r="F1368" t="str">
            <v>Renta Fija</v>
          </cell>
          <cell r="Q1368" t="str">
            <v>RFLC</v>
          </cell>
        </row>
        <row r="1369">
          <cell r="B1369" t="str">
            <v>25001111602A</v>
          </cell>
          <cell r="D1369" t="str">
            <v>Banco Continental</v>
          </cell>
          <cell r="F1369" t="str">
            <v>Renta Fija</v>
          </cell>
          <cell r="Q1369" t="str">
            <v>RFLC</v>
          </cell>
        </row>
        <row r="1370">
          <cell r="B1370" t="str">
            <v>25003511301A</v>
          </cell>
          <cell r="D1370" t="str">
            <v>Banco Financiero</v>
          </cell>
          <cell r="F1370" t="str">
            <v>Renta Fija</v>
          </cell>
          <cell r="Q1370" t="str">
            <v>RFLC</v>
          </cell>
        </row>
        <row r="1371">
          <cell r="B1371" t="str">
            <v>25003511503A</v>
          </cell>
          <cell r="D1371" t="str">
            <v>Banco Financiero</v>
          </cell>
          <cell r="F1371" t="str">
            <v>Renta Fija</v>
          </cell>
          <cell r="Q1371" t="str">
            <v>RFLC</v>
          </cell>
        </row>
        <row r="1372">
          <cell r="B1372" t="str">
            <v>25004211102A</v>
          </cell>
          <cell r="D1372" t="str">
            <v>Crediscotia</v>
          </cell>
          <cell r="F1372" t="str">
            <v>Renta Fija</v>
          </cell>
          <cell r="Q1372" t="str">
            <v>RFLC</v>
          </cell>
        </row>
        <row r="1373">
          <cell r="B1373" t="str">
            <v>25004211102B</v>
          </cell>
          <cell r="D1373" t="str">
            <v>Crediscotia</v>
          </cell>
          <cell r="F1373" t="str">
            <v>Renta Fija</v>
          </cell>
          <cell r="Q1373" t="str">
            <v>RFLC</v>
          </cell>
        </row>
        <row r="1374">
          <cell r="B1374" t="str">
            <v>25004211202C</v>
          </cell>
          <cell r="D1374" t="str">
            <v>Crediscotia</v>
          </cell>
          <cell r="F1374" t="str">
            <v>Renta Fija</v>
          </cell>
          <cell r="Q1374" t="str">
            <v>RFLC</v>
          </cell>
        </row>
        <row r="1375">
          <cell r="B1375" t="str">
            <v>25004211304A</v>
          </cell>
          <cell r="D1375" t="str">
            <v>Crediscotia Financiera</v>
          </cell>
          <cell r="F1375" t="str">
            <v>Renta Fija</v>
          </cell>
          <cell r="Q1375" t="str">
            <v>RFLC</v>
          </cell>
        </row>
        <row r="1376">
          <cell r="B1376" t="str">
            <v>25004811201A</v>
          </cell>
          <cell r="D1376" t="str">
            <v>Mibanco</v>
          </cell>
          <cell r="F1376" t="str">
            <v>Renta Fija</v>
          </cell>
          <cell r="Q1376" t="str">
            <v>RFLC</v>
          </cell>
        </row>
        <row r="1377">
          <cell r="B1377" t="str">
            <v>25004811201B</v>
          </cell>
          <cell r="D1377" t="str">
            <v>Mibanco</v>
          </cell>
          <cell r="F1377" t="str">
            <v>Renta Fija</v>
          </cell>
          <cell r="Q1377" t="str">
            <v>RFLC</v>
          </cell>
        </row>
        <row r="1378">
          <cell r="B1378" t="str">
            <v>25004811202A</v>
          </cell>
          <cell r="D1378" t="str">
            <v>Mibanco</v>
          </cell>
          <cell r="F1378" t="str">
            <v>Renta Fija</v>
          </cell>
          <cell r="Q1378" t="str">
            <v>RFLC</v>
          </cell>
        </row>
        <row r="1379">
          <cell r="B1379" t="str">
            <v>25004811204A</v>
          </cell>
          <cell r="D1379" t="str">
            <v>Mibanco</v>
          </cell>
          <cell r="F1379" t="str">
            <v>Renta Fija</v>
          </cell>
          <cell r="Q1379" t="str">
            <v>RFLC</v>
          </cell>
        </row>
        <row r="1380">
          <cell r="B1380" t="str">
            <v>25004811305A</v>
          </cell>
          <cell r="D1380" t="str">
            <v>Mibanco</v>
          </cell>
          <cell r="F1380" t="str">
            <v>Renta Fija</v>
          </cell>
          <cell r="Q1380" t="str">
            <v>RFLC</v>
          </cell>
        </row>
        <row r="1381">
          <cell r="B1381" t="str">
            <v>25004811305B</v>
          </cell>
          <cell r="D1381" t="str">
            <v>Mibanco</v>
          </cell>
          <cell r="F1381" t="str">
            <v>Renta Fija</v>
          </cell>
          <cell r="Q1381" t="str">
            <v>RFLC</v>
          </cell>
        </row>
        <row r="1382">
          <cell r="B1382" t="str">
            <v>25004811501A</v>
          </cell>
          <cell r="D1382" t="str">
            <v>Mibanco</v>
          </cell>
          <cell r="F1382" t="str">
            <v>Renta Fija</v>
          </cell>
          <cell r="Q1382" t="str">
            <v>RFLC</v>
          </cell>
        </row>
        <row r="1383">
          <cell r="B1383" t="str">
            <v>25004811601B</v>
          </cell>
          <cell r="D1383" t="str">
            <v>Mibanco</v>
          </cell>
          <cell r="F1383" t="str">
            <v>Renta Fija</v>
          </cell>
          <cell r="Q1383" t="str">
            <v>RFLC</v>
          </cell>
        </row>
        <row r="1384">
          <cell r="B1384" t="str">
            <v>25517212A026</v>
          </cell>
          <cell r="D1384" t="str">
            <v>Intercorp Perú</v>
          </cell>
          <cell r="F1384" t="str">
            <v>Renta Fija</v>
          </cell>
          <cell r="Q1384" t="str">
            <v>RFLC</v>
          </cell>
        </row>
        <row r="1385">
          <cell r="B1385" t="str">
            <v>25008610708A</v>
          </cell>
          <cell r="D1385" t="str">
            <v>COFIDE</v>
          </cell>
          <cell r="F1385" t="str">
            <v>Renta Fija</v>
          </cell>
          <cell r="Q1385" t="str">
            <v>RFLC</v>
          </cell>
        </row>
        <row r="1386">
          <cell r="B1386" t="str">
            <v>25008610808B</v>
          </cell>
          <cell r="D1386" t="str">
            <v>COFIDE</v>
          </cell>
          <cell r="F1386" t="str">
            <v>Renta Fija</v>
          </cell>
          <cell r="Q1386" t="str">
            <v>RFLC</v>
          </cell>
        </row>
        <row r="1387">
          <cell r="B1387" t="str">
            <v>25008610912A</v>
          </cell>
          <cell r="D1387" t="str">
            <v>CORPORACION FINANCIERA DE DESARROLLO</v>
          </cell>
          <cell r="F1387" t="str">
            <v>Renta Fija</v>
          </cell>
          <cell r="Q1387" t="str">
            <v>RFLC</v>
          </cell>
        </row>
        <row r="1388">
          <cell r="B1388" t="str">
            <v>25008611001A</v>
          </cell>
          <cell r="D1388" t="str">
            <v>CORPORACION FINANCIERA DE DESARROLLO</v>
          </cell>
          <cell r="F1388" t="str">
            <v>Renta Fija</v>
          </cell>
          <cell r="Q1388" t="str">
            <v>RFLC</v>
          </cell>
        </row>
        <row r="1389">
          <cell r="B1389" t="str">
            <v>25008611104A</v>
          </cell>
          <cell r="D1389" t="str">
            <v>COFIDE</v>
          </cell>
          <cell r="F1389" t="str">
            <v>Renta Fija</v>
          </cell>
          <cell r="Q1389" t="str">
            <v>RFLC</v>
          </cell>
        </row>
        <row r="1390">
          <cell r="B1390" t="str">
            <v>25008611105A</v>
          </cell>
          <cell r="D1390" t="str">
            <v>COFIDE</v>
          </cell>
          <cell r="F1390" t="str">
            <v>Renta Fija</v>
          </cell>
          <cell r="Q1390" t="str">
            <v>RFLC</v>
          </cell>
        </row>
        <row r="1391">
          <cell r="B1391" t="str">
            <v>25517212A018</v>
          </cell>
          <cell r="D1391" t="str">
            <v>Intercorp Perú</v>
          </cell>
          <cell r="F1391" t="str">
            <v>Renta Fija</v>
          </cell>
          <cell r="Q1391" t="str">
            <v>RFLC</v>
          </cell>
        </row>
        <row r="1392">
          <cell r="B1392" t="str">
            <v>25008611210A</v>
          </cell>
          <cell r="D1392" t="str">
            <v>CORPORACION FINANCIERA DE DESARROLLO</v>
          </cell>
          <cell r="F1392" t="str">
            <v>Renta Fija</v>
          </cell>
          <cell r="Q1392" t="str">
            <v>RFLC</v>
          </cell>
        </row>
        <row r="1393">
          <cell r="B1393" t="str">
            <v>25008611211A</v>
          </cell>
          <cell r="D1393" t="str">
            <v>COFIDE</v>
          </cell>
          <cell r="F1393" t="str">
            <v>Renta Fija</v>
          </cell>
          <cell r="Q1393" t="str">
            <v>RFLC</v>
          </cell>
        </row>
        <row r="1394">
          <cell r="B1394" t="str">
            <v>25008611505A</v>
          </cell>
          <cell r="D1394" t="str">
            <v>CORPORACION FINANCIERA DE DESARROLLO</v>
          </cell>
          <cell r="F1394" t="str">
            <v>Renta Fija</v>
          </cell>
          <cell r="Q1394" t="str">
            <v>RFLC</v>
          </cell>
        </row>
        <row r="1395">
          <cell r="B1395" t="str">
            <v>182096345816</v>
          </cell>
          <cell r="D1395" t="str">
            <v>Línea Amarilla S.A.C.</v>
          </cell>
          <cell r="F1395" t="str">
            <v>Renta Fija</v>
          </cell>
          <cell r="Q1395" t="str">
            <v>RFLC</v>
          </cell>
        </row>
        <row r="1396">
          <cell r="B1396" t="str">
            <v>25008611610B</v>
          </cell>
          <cell r="D1396" t="str">
            <v>CORPORACION FINANCIERA DE DESARROLLO</v>
          </cell>
          <cell r="F1396" t="str">
            <v>Renta Fija</v>
          </cell>
          <cell r="Q1396" t="str">
            <v>RFLC</v>
          </cell>
        </row>
        <row r="1397">
          <cell r="B1397" t="str">
            <v>25008611611A</v>
          </cell>
          <cell r="D1397" t="str">
            <v>CORPORACION FINANCIERA DE DESARROLLO</v>
          </cell>
          <cell r="F1397" t="str">
            <v>Renta Fija</v>
          </cell>
          <cell r="Q1397" t="str">
            <v>RFLC</v>
          </cell>
        </row>
        <row r="1398">
          <cell r="B1398" t="str">
            <v>23008611901C</v>
          </cell>
          <cell r="D1398" t="str">
            <v>CORPORACION FINANCIERA DE DESARROLLO</v>
          </cell>
          <cell r="F1398" t="str">
            <v>Renta Fija</v>
          </cell>
          <cell r="Q1398" t="str">
            <v>RFLC</v>
          </cell>
        </row>
        <row r="1399">
          <cell r="B1399" t="str">
            <v>23008611901B</v>
          </cell>
          <cell r="D1399" t="str">
            <v>CORPORACION FINANCIERA DE DESARROLLO</v>
          </cell>
          <cell r="F1399" t="str">
            <v>Renta Fija</v>
          </cell>
          <cell r="Q1399" t="str">
            <v>RFLC</v>
          </cell>
        </row>
        <row r="1400">
          <cell r="B1400" t="str">
            <v>23008611901A</v>
          </cell>
          <cell r="D1400" t="str">
            <v>CORPORACION FINANCIERA DE DESARROLLO</v>
          </cell>
          <cell r="F1400" t="str">
            <v>Renta Fija</v>
          </cell>
          <cell r="Q1400" t="str">
            <v>RFLC</v>
          </cell>
        </row>
        <row r="1401">
          <cell r="B1401" t="str">
            <v>25008611901A</v>
          </cell>
          <cell r="D1401" t="str">
            <v>CORPORACION FINANCIERA DE DESARROLLO</v>
          </cell>
          <cell r="F1401" t="str">
            <v>Renta Fija</v>
          </cell>
          <cell r="Q1401" t="str">
            <v>RFLC</v>
          </cell>
        </row>
        <row r="1402">
          <cell r="B1402" t="str">
            <v>25008611903A</v>
          </cell>
          <cell r="D1402" t="str">
            <v>CORPORACION FINANCIERA DE DESARROLLO</v>
          </cell>
          <cell r="F1402" t="str">
            <v>Renta Fija</v>
          </cell>
          <cell r="Q1402" t="str">
            <v>RFLC</v>
          </cell>
        </row>
        <row r="1403">
          <cell r="B1403" t="str">
            <v>25008711101B</v>
          </cell>
          <cell r="D1403" t="str">
            <v>Banco Falabella</v>
          </cell>
          <cell r="F1403" t="str">
            <v>Renta Fija</v>
          </cell>
          <cell r="Q1403" t="str">
            <v>RFLC</v>
          </cell>
        </row>
        <row r="1404">
          <cell r="B1404" t="str">
            <v>25008711102A</v>
          </cell>
          <cell r="D1404" t="str">
            <v>Banco Falabella</v>
          </cell>
          <cell r="F1404" t="str">
            <v>Renta Fija</v>
          </cell>
          <cell r="Q1404" t="str">
            <v>RFLC</v>
          </cell>
        </row>
        <row r="1405">
          <cell r="B1405" t="str">
            <v>25008711102B</v>
          </cell>
          <cell r="D1405" t="str">
            <v>Banco Falabella</v>
          </cell>
          <cell r="F1405" t="str">
            <v>Renta Fija</v>
          </cell>
          <cell r="Q1405" t="str">
            <v>RFLC</v>
          </cell>
        </row>
        <row r="1406">
          <cell r="B1406" t="str">
            <v>25008711304A</v>
          </cell>
          <cell r="D1406" t="str">
            <v>Banco Falabella</v>
          </cell>
          <cell r="F1406" t="str">
            <v>Renta Fija</v>
          </cell>
          <cell r="Q1406" t="str">
            <v>RFLC</v>
          </cell>
        </row>
        <row r="1407">
          <cell r="B1407" t="str">
            <v>25008711407A</v>
          </cell>
          <cell r="D1407" t="str">
            <v>Banco Falabella</v>
          </cell>
          <cell r="F1407" t="str">
            <v>Renta Fija</v>
          </cell>
          <cell r="Q1407" t="str">
            <v>RFLC</v>
          </cell>
        </row>
        <row r="1408">
          <cell r="B1408" t="str">
            <v>25008811201U</v>
          </cell>
          <cell r="D1408" t="str">
            <v>Banco Ripley</v>
          </cell>
          <cell r="F1408" t="str">
            <v>Renta Fija</v>
          </cell>
          <cell r="Q1408" t="str">
            <v>RFLC</v>
          </cell>
        </row>
        <row r="1409">
          <cell r="B1409" t="str">
            <v>25008811302U</v>
          </cell>
          <cell r="D1409" t="str">
            <v>Banco Ripley</v>
          </cell>
          <cell r="F1409" t="str">
            <v>Renta Fija</v>
          </cell>
          <cell r="Q1409" t="str">
            <v>RFLC</v>
          </cell>
        </row>
        <row r="1410">
          <cell r="B1410" t="str">
            <v>25008811303A</v>
          </cell>
          <cell r="D1410" t="str">
            <v>Banco Ripley</v>
          </cell>
          <cell r="F1410" t="str">
            <v>Renta Fija</v>
          </cell>
          <cell r="Q1410" t="str">
            <v>RFLC</v>
          </cell>
        </row>
        <row r="1411">
          <cell r="B1411" t="str">
            <v>25008811401A</v>
          </cell>
          <cell r="D1411" t="str">
            <v>Banco Ripley</v>
          </cell>
          <cell r="F1411" t="str">
            <v>Renta Fija</v>
          </cell>
          <cell r="Q1411" t="str">
            <v>RFLC</v>
          </cell>
        </row>
        <row r="1412">
          <cell r="B1412" t="str">
            <v>25008811501B</v>
          </cell>
          <cell r="D1412" t="str">
            <v>Banco Ripley</v>
          </cell>
          <cell r="F1412" t="str">
            <v>Renta Fija</v>
          </cell>
          <cell r="Q1412" t="str">
            <v>RFLC</v>
          </cell>
        </row>
        <row r="1413">
          <cell r="B1413" t="str">
            <v>25008811602A</v>
          </cell>
          <cell r="D1413" t="str">
            <v>Banco Ripley</v>
          </cell>
          <cell r="F1413" t="str">
            <v>Renta Fija</v>
          </cell>
          <cell r="Q1413" t="str">
            <v>RFLC</v>
          </cell>
        </row>
        <row r="1414">
          <cell r="B1414" t="str">
            <v>25008811702B</v>
          </cell>
          <cell r="D1414" t="str">
            <v>Banco Ripley</v>
          </cell>
          <cell r="F1414" t="str">
            <v>Renta Fija</v>
          </cell>
          <cell r="Q1414" t="str">
            <v>RFLC</v>
          </cell>
        </row>
        <row r="1415">
          <cell r="B1415" t="str">
            <v>25008811803B</v>
          </cell>
          <cell r="D1415" t="str">
            <v>Banco Ripley</v>
          </cell>
          <cell r="F1415" t="str">
            <v>Renta Fija</v>
          </cell>
          <cell r="Q1415" t="str">
            <v>RFLC</v>
          </cell>
        </row>
        <row r="1416">
          <cell r="B1416" t="str">
            <v>63008811901F</v>
          </cell>
          <cell r="D1416" t="str">
            <v>Banco Ripley</v>
          </cell>
          <cell r="F1416" t="str">
            <v>Renta Fija</v>
          </cell>
          <cell r="Q1416" t="str">
            <v>RFLC</v>
          </cell>
        </row>
        <row r="1417">
          <cell r="B1417" t="str">
            <v>63008811801B</v>
          </cell>
          <cell r="D1417" t="str">
            <v>Banco Ripley</v>
          </cell>
          <cell r="F1417" t="str">
            <v>Renta Fija</v>
          </cell>
          <cell r="Q1417" t="str">
            <v>RFLC</v>
          </cell>
        </row>
        <row r="1418">
          <cell r="B1418" t="str">
            <v>63008811901D</v>
          </cell>
          <cell r="D1418" t="str">
            <v>Banco Ripley</v>
          </cell>
          <cell r="F1418" t="str">
            <v>Renta Fija</v>
          </cell>
          <cell r="Q1418" t="str">
            <v>RFLC</v>
          </cell>
        </row>
        <row r="1419">
          <cell r="B1419" t="str">
            <v>63008811901E</v>
          </cell>
          <cell r="D1419" t="str">
            <v>Banco Ripley</v>
          </cell>
          <cell r="F1419" t="str">
            <v>Renta Fija</v>
          </cell>
          <cell r="Q1419" t="str">
            <v>RFLC</v>
          </cell>
        </row>
        <row r="1420">
          <cell r="B1420" t="str">
            <v>63008811801L</v>
          </cell>
          <cell r="D1420" t="str">
            <v>Banco Ripley</v>
          </cell>
          <cell r="F1420" t="str">
            <v>Renta Fija</v>
          </cell>
          <cell r="Q1420" t="str">
            <v>RFLC</v>
          </cell>
        </row>
        <row r="1421">
          <cell r="B1421" t="str">
            <v>63008811902A</v>
          </cell>
          <cell r="D1421" t="str">
            <v>Banco Ripley</v>
          </cell>
          <cell r="F1421" t="str">
            <v>Renta Fija</v>
          </cell>
          <cell r="Q1421" t="str">
            <v>RFLC</v>
          </cell>
        </row>
        <row r="1422">
          <cell r="B1422" t="str">
            <v>25009911201A</v>
          </cell>
          <cell r="D1422" t="str">
            <v>Edyficar</v>
          </cell>
          <cell r="F1422" t="str">
            <v>Renta Fija</v>
          </cell>
          <cell r="Q1422" t="str">
            <v>RFLC</v>
          </cell>
        </row>
        <row r="1423">
          <cell r="B1423" t="str">
            <v>25009911202A</v>
          </cell>
          <cell r="D1423" t="str">
            <v>Edyficar</v>
          </cell>
          <cell r="F1423" t="str">
            <v>Renta Fija</v>
          </cell>
          <cell r="Q1423" t="str">
            <v>RFLC</v>
          </cell>
        </row>
        <row r="1424">
          <cell r="B1424" t="str">
            <v>25010411301A</v>
          </cell>
          <cell r="D1424" t="str">
            <v>Financiera Efectiva</v>
          </cell>
          <cell r="F1424" t="str">
            <v>Renta Fija</v>
          </cell>
          <cell r="Q1424" t="str">
            <v>RFLC</v>
          </cell>
        </row>
        <row r="1425">
          <cell r="B1425" t="str">
            <v>25010511701A</v>
          </cell>
          <cell r="D1425" t="str">
            <v>Financiera OH</v>
          </cell>
          <cell r="F1425" t="str">
            <v>Renta Fija</v>
          </cell>
          <cell r="Q1425" t="str">
            <v>RFLC</v>
          </cell>
        </row>
        <row r="1426">
          <cell r="B1426" t="str">
            <v>63010512203A</v>
          </cell>
          <cell r="D1426" t="str">
            <v>Financiera OH</v>
          </cell>
          <cell r="F1426" t="str">
            <v>Renta Fija</v>
          </cell>
          <cell r="Q1426" t="str">
            <v>RFLC</v>
          </cell>
        </row>
        <row r="1427">
          <cell r="B1427" t="str">
            <v>63010511801E</v>
          </cell>
          <cell r="D1427" t="str">
            <v>Financiera OH</v>
          </cell>
          <cell r="F1427" t="str">
            <v>Renta Fija</v>
          </cell>
          <cell r="Q1427" t="str">
            <v>RFLC</v>
          </cell>
        </row>
        <row r="1428">
          <cell r="B1428" t="str">
            <v>63010511802C</v>
          </cell>
          <cell r="D1428" t="str">
            <v>Financiera OH</v>
          </cell>
          <cell r="F1428" t="str">
            <v>Renta Fija</v>
          </cell>
          <cell r="Q1428" t="str">
            <v>RFLC</v>
          </cell>
        </row>
        <row r="1429">
          <cell r="B1429" t="str">
            <v>63010511902E</v>
          </cell>
          <cell r="D1429" t="str">
            <v>Financiera OH</v>
          </cell>
          <cell r="F1429" t="str">
            <v>Renta Fija</v>
          </cell>
          <cell r="Q1429" t="str">
            <v>RFLC</v>
          </cell>
        </row>
        <row r="1430">
          <cell r="B1430" t="str">
            <v>63010511901C</v>
          </cell>
          <cell r="D1430" t="str">
            <v>Financiera OH</v>
          </cell>
          <cell r="F1430" t="str">
            <v>Renta Fija</v>
          </cell>
          <cell r="Q1430" t="str">
            <v>RFLC</v>
          </cell>
        </row>
        <row r="1431">
          <cell r="B1431" t="str">
            <v>63010511902A</v>
          </cell>
          <cell r="D1431" t="str">
            <v>Financiera OH</v>
          </cell>
          <cell r="F1431" t="str">
            <v>Renta Fija</v>
          </cell>
          <cell r="Q1431" t="str">
            <v>RFLC</v>
          </cell>
        </row>
        <row r="1432">
          <cell r="B1432" t="str">
            <v>25210511601A</v>
          </cell>
          <cell r="D1432" t="str">
            <v>Fondo Mi Vivienda</v>
          </cell>
          <cell r="F1432" t="str">
            <v>Renta Fija</v>
          </cell>
          <cell r="Q1432" t="str">
            <v>RFLC</v>
          </cell>
        </row>
        <row r="1433">
          <cell r="B1433" t="str">
            <v>22212511502A</v>
          </cell>
          <cell r="D1433" t="str">
            <v>Jockey Plaza</v>
          </cell>
          <cell r="F1433" t="str">
            <v>Renta Fija</v>
          </cell>
          <cell r="Q1433" t="str">
            <v>RFLC</v>
          </cell>
        </row>
        <row r="1434">
          <cell r="B1434" t="str">
            <v>22212511603A</v>
          </cell>
          <cell r="D1434" t="str">
            <v>Jockey Plaza</v>
          </cell>
          <cell r="F1434" t="str">
            <v>Renta Fija</v>
          </cell>
          <cell r="Q1434" t="str">
            <v>RFLC</v>
          </cell>
        </row>
        <row r="1435">
          <cell r="B1435" t="str">
            <v>22200911502A</v>
          </cell>
          <cell r="D1435" t="str">
            <v xml:space="preserve">Luz del Sur </v>
          </cell>
          <cell r="F1435" t="str">
            <v>Renta Fija</v>
          </cell>
          <cell r="Q1435" t="str">
            <v>RFLC</v>
          </cell>
        </row>
        <row r="1436">
          <cell r="B1436" t="str">
            <v>22200911807A</v>
          </cell>
          <cell r="D1436" t="str">
            <v xml:space="preserve">Luz del Sur </v>
          </cell>
          <cell r="F1436" t="str">
            <v>Renta Fija</v>
          </cell>
          <cell r="Q1436" t="str">
            <v>RFLC</v>
          </cell>
        </row>
        <row r="1437">
          <cell r="B1437" t="str">
            <v>21004811701B</v>
          </cell>
          <cell r="D1437" t="str">
            <v>Mibanco</v>
          </cell>
          <cell r="F1437" t="str">
            <v>Renta Fija</v>
          </cell>
          <cell r="Q1437" t="str">
            <v>RFLC</v>
          </cell>
        </row>
        <row r="1438">
          <cell r="B1438" t="str">
            <v>22212211502U</v>
          </cell>
          <cell r="D1438" t="str">
            <v>Norvial</v>
          </cell>
          <cell r="F1438" t="str">
            <v>Renta Fija</v>
          </cell>
          <cell r="Q1438" t="str">
            <v>RFLC</v>
          </cell>
        </row>
        <row r="1439">
          <cell r="B1439" t="str">
            <v>22583211701A</v>
          </cell>
          <cell r="D1439" t="str">
            <v>Pacifico S.A. Entidad Prestadora de Salud</v>
          </cell>
          <cell r="F1439" t="str">
            <v>Renta Fija</v>
          </cell>
          <cell r="Q1439" t="str">
            <v>RFLC</v>
          </cell>
        </row>
        <row r="1440">
          <cell r="B1440" t="str">
            <v>22585911901A</v>
          </cell>
          <cell r="D1440" t="str">
            <v>Palo Alto</v>
          </cell>
          <cell r="F1440" t="str">
            <v>Renta Fija</v>
          </cell>
          <cell r="Q1440" t="str">
            <v>RFLC</v>
          </cell>
        </row>
        <row r="1441">
          <cell r="B1441" t="str">
            <v>2702011INSC3</v>
          </cell>
          <cell r="D1441" t="str">
            <v>Internacional de Titulos Soc. Titulizadora</v>
          </cell>
          <cell r="F1441" t="str">
            <v>Renta Fija</v>
          </cell>
          <cell r="Q1441" t="str">
            <v>RFLC</v>
          </cell>
        </row>
        <row r="1442">
          <cell r="B1442" t="str">
            <v>22587612001A</v>
          </cell>
          <cell r="D1442" t="str">
            <v>Electro Dunas s.a.a</v>
          </cell>
          <cell r="F1442" t="str">
            <v>Renta Fija</v>
          </cell>
          <cell r="Q1442" t="str">
            <v>RFLC</v>
          </cell>
        </row>
        <row r="1443">
          <cell r="B1443" t="str">
            <v>2702011HCP1U</v>
          </cell>
          <cell r="D1443" t="str">
            <v>Internacional de Titulos Soc. Titulizadora (Promart)</v>
          </cell>
          <cell r="F1443" t="str">
            <v>Renta Fija</v>
          </cell>
          <cell r="Q1443" t="str">
            <v>RFLC</v>
          </cell>
        </row>
        <row r="1444">
          <cell r="B1444" t="str">
            <v>22582511602A</v>
          </cell>
          <cell r="D1444" t="str">
            <v>Primax</v>
          </cell>
          <cell r="F1444" t="str">
            <v>Renta Fija</v>
          </cell>
          <cell r="Q1444" t="str">
            <v>RFLC</v>
          </cell>
        </row>
        <row r="1445">
          <cell r="B1445" t="str">
            <v>22582511603A</v>
          </cell>
          <cell r="D1445" t="str">
            <v>Primax</v>
          </cell>
          <cell r="F1445" t="str">
            <v>Renta Fija</v>
          </cell>
          <cell r="Q1445" t="str">
            <v>RFLC</v>
          </cell>
        </row>
        <row r="1446">
          <cell r="B1446" t="str">
            <v>2702021CMR4A</v>
          </cell>
          <cell r="D1446" t="str">
            <v xml:space="preserve">Creditítulos Sociedad Titulizadora </v>
          </cell>
          <cell r="F1446" t="str">
            <v>Renta Fija</v>
          </cell>
          <cell r="Q1446" t="str">
            <v>RFLC</v>
          </cell>
        </row>
        <row r="1447">
          <cell r="B1447" t="str">
            <v>2702021IP01U</v>
          </cell>
          <cell r="D1447" t="str">
            <v xml:space="preserve">Creditítulos Sociedad Titulizadora </v>
          </cell>
          <cell r="F1447" t="str">
            <v>Renta Fija</v>
          </cell>
          <cell r="Q1447" t="str">
            <v>RFLC</v>
          </cell>
        </row>
        <row r="1448">
          <cell r="B1448" t="str">
            <v>2702021IP02U</v>
          </cell>
          <cell r="D1448" t="str">
            <v xml:space="preserve">Creditítulos Sociedad Titulizadora </v>
          </cell>
          <cell r="F1448" t="str">
            <v>Renta Fija</v>
          </cell>
          <cell r="Q1448" t="str">
            <v>RFLC</v>
          </cell>
        </row>
        <row r="1449">
          <cell r="B1449" t="str">
            <v>2702041AP01U</v>
          </cell>
          <cell r="D1449" t="str">
            <v xml:space="preserve">Scotia Sociedad Titulizadora </v>
          </cell>
          <cell r="F1449" t="str">
            <v>Renta Fija</v>
          </cell>
          <cell r="Q1449" t="str">
            <v>RFLC</v>
          </cell>
        </row>
        <row r="1450">
          <cell r="B1450" t="str">
            <v>2702041CM071</v>
          </cell>
          <cell r="D1450" t="str">
            <v xml:space="preserve">Scotia Sociedad Titulizadora </v>
          </cell>
          <cell r="F1450" t="str">
            <v>Renta Fija</v>
          </cell>
          <cell r="Q1450" t="str">
            <v>RFLC</v>
          </cell>
        </row>
        <row r="1451">
          <cell r="B1451" t="str">
            <v>2702041MA01U</v>
          </cell>
          <cell r="D1451" t="str">
            <v xml:space="preserve">Scotia Sociedad Titulizadora </v>
          </cell>
          <cell r="F1451" t="str">
            <v>Renta Fija</v>
          </cell>
          <cell r="Q1451" t="str">
            <v>RFLC</v>
          </cell>
        </row>
        <row r="1452">
          <cell r="B1452" t="str">
            <v>22582511904A</v>
          </cell>
          <cell r="D1452" t="str">
            <v>Primax</v>
          </cell>
          <cell r="F1452" t="str">
            <v>Renta Fija</v>
          </cell>
          <cell r="Q1452" t="str">
            <v>RFLC</v>
          </cell>
        </row>
        <row r="1453">
          <cell r="B1453" t="str">
            <v>22582511801A</v>
          </cell>
          <cell r="D1453" t="str">
            <v>Primax</v>
          </cell>
          <cell r="F1453" t="str">
            <v>Renta Fija</v>
          </cell>
          <cell r="Q1453" t="str">
            <v>RFLC</v>
          </cell>
        </row>
        <row r="1454">
          <cell r="B1454" t="str">
            <v>2721181IRCO1</v>
          </cell>
          <cell r="D1454" t="str">
            <v>TITIRSM1 - InRetail</v>
          </cell>
          <cell r="F1454" t="str">
            <v>Renta Fija</v>
          </cell>
          <cell r="Q1454" t="str">
            <v>RFLC</v>
          </cell>
        </row>
        <row r="1455">
          <cell r="B1455" t="str">
            <v>22582511802A</v>
          </cell>
          <cell r="D1455" t="str">
            <v>Primax</v>
          </cell>
          <cell r="F1455" t="str">
            <v>Renta Fija</v>
          </cell>
          <cell r="Q1455" t="str">
            <v>RFLC</v>
          </cell>
        </row>
        <row r="1456">
          <cell r="B1456" t="str">
            <v>29410110601U</v>
          </cell>
          <cell r="D1456" t="str">
            <v>Corporación Andina de Fomento</v>
          </cell>
          <cell r="F1456" t="str">
            <v>Renta Fija</v>
          </cell>
          <cell r="Q1456" t="str">
            <v>RFLC</v>
          </cell>
        </row>
        <row r="1457">
          <cell r="B1457" t="str">
            <v>29410110901A</v>
          </cell>
          <cell r="D1457" t="str">
            <v>Corporación Andina de Fomento</v>
          </cell>
          <cell r="F1457" t="str">
            <v>Renta Fija</v>
          </cell>
          <cell r="Q1457" t="str">
            <v>RFLC</v>
          </cell>
        </row>
        <row r="1458">
          <cell r="B1458" t="str">
            <v>63000211403A</v>
          </cell>
          <cell r="D1458" t="str">
            <v>Banco de Crédito del Perú</v>
          </cell>
          <cell r="F1458" t="str">
            <v>Renta Fija</v>
          </cell>
          <cell r="Q1458" t="str">
            <v>RFLC</v>
          </cell>
        </row>
        <row r="1459">
          <cell r="B1459" t="str">
            <v>63000211403B</v>
          </cell>
          <cell r="D1459" t="str">
            <v>Banco de Crédito del Perú</v>
          </cell>
          <cell r="F1459" t="str">
            <v>Renta Fija</v>
          </cell>
          <cell r="Q1459" t="str">
            <v>RFLC</v>
          </cell>
        </row>
        <row r="1460">
          <cell r="B1460" t="str">
            <v>63000211403C</v>
          </cell>
          <cell r="D1460" t="str">
            <v>Banco de Crédito del Perú</v>
          </cell>
          <cell r="F1460" t="str">
            <v>Renta Fija</v>
          </cell>
          <cell r="Q1460" t="str">
            <v>RFLC</v>
          </cell>
        </row>
        <row r="1461">
          <cell r="B1461" t="str">
            <v>63001111903A</v>
          </cell>
          <cell r="D1461" t="str">
            <v>Banco Continental</v>
          </cell>
          <cell r="F1461" t="str">
            <v>Renta Fija</v>
          </cell>
          <cell r="Q1461" t="str">
            <v>RFLC</v>
          </cell>
        </row>
        <row r="1462">
          <cell r="B1462" t="str">
            <v>63001111601A</v>
          </cell>
          <cell r="D1462" t="str">
            <v>Banco Continental</v>
          </cell>
          <cell r="F1462" t="str">
            <v>Renta Fija</v>
          </cell>
          <cell r="Q1462" t="str">
            <v>RFLC</v>
          </cell>
        </row>
        <row r="1463">
          <cell r="B1463" t="str">
            <v>63003811401A</v>
          </cell>
          <cell r="D1463" t="str">
            <v>Banco Interamericano de Finanzas</v>
          </cell>
          <cell r="F1463" t="str">
            <v>Renta Fija</v>
          </cell>
          <cell r="Q1463" t="str">
            <v>RFLC</v>
          </cell>
        </row>
        <row r="1464">
          <cell r="B1464" t="str">
            <v>63003811501C</v>
          </cell>
          <cell r="D1464" t="str">
            <v>Banco Interamericano de Finanzas</v>
          </cell>
          <cell r="F1464" t="str">
            <v>Renta Fija</v>
          </cell>
          <cell r="Q1464" t="str">
            <v>RFLC</v>
          </cell>
        </row>
        <row r="1465">
          <cell r="B1465" t="str">
            <v>63003811501D</v>
          </cell>
          <cell r="D1465" t="str">
            <v>Banco Interamericano de Finanzas</v>
          </cell>
          <cell r="F1465" t="str">
            <v>Renta Fija</v>
          </cell>
          <cell r="Q1465" t="str">
            <v>RFLC</v>
          </cell>
        </row>
        <row r="1466">
          <cell r="B1466" t="str">
            <v>63003811902A</v>
          </cell>
          <cell r="D1466" t="str">
            <v>Banco Interamericano de Finanzas</v>
          </cell>
          <cell r="F1466" t="str">
            <v>Renta Fija</v>
          </cell>
          <cell r="Q1466" t="str">
            <v>RFLC</v>
          </cell>
        </row>
        <row r="1467">
          <cell r="B1467" t="str">
            <v>63004211401D</v>
          </cell>
          <cell r="D1467" t="str">
            <v>Crediscotia Financiera</v>
          </cell>
          <cell r="F1467" t="str">
            <v>Renta Fija</v>
          </cell>
          <cell r="Q1467" t="str">
            <v>RFLC</v>
          </cell>
        </row>
        <row r="1468">
          <cell r="B1468" t="str">
            <v>63004211401E</v>
          </cell>
          <cell r="D1468" t="str">
            <v>Crediscotia Financiera</v>
          </cell>
          <cell r="F1468" t="str">
            <v>Renta Fija</v>
          </cell>
          <cell r="Q1468" t="str">
            <v>RFLC</v>
          </cell>
        </row>
        <row r="1469">
          <cell r="B1469" t="str">
            <v>63004211901A</v>
          </cell>
          <cell r="D1469" t="str">
            <v>Crediscotia Financiera</v>
          </cell>
          <cell r="F1469" t="str">
            <v>Renta Fija</v>
          </cell>
          <cell r="Q1469" t="str">
            <v>RFLC</v>
          </cell>
        </row>
        <row r="1470">
          <cell r="B1470" t="str">
            <v>63004911401A</v>
          </cell>
          <cell r="D1470" t="str">
            <v>GNB</v>
          </cell>
          <cell r="F1470" t="str">
            <v>Renta Fija</v>
          </cell>
          <cell r="Q1470" t="str">
            <v>RFLC</v>
          </cell>
        </row>
        <row r="1471">
          <cell r="B1471" t="str">
            <v>63004911402A</v>
          </cell>
          <cell r="D1471" t="str">
            <v>GNB</v>
          </cell>
          <cell r="F1471" t="str">
            <v>Renta Fija</v>
          </cell>
          <cell r="Q1471" t="str">
            <v>RFLC</v>
          </cell>
        </row>
        <row r="1472">
          <cell r="B1472" t="str">
            <v>63004911603A</v>
          </cell>
          <cell r="D1472" t="str">
            <v>GNB</v>
          </cell>
          <cell r="F1472" t="str">
            <v>Renta Fija</v>
          </cell>
          <cell r="Q1472" t="str">
            <v>RFLC</v>
          </cell>
        </row>
        <row r="1473">
          <cell r="B1473" t="str">
            <v>63004911901A</v>
          </cell>
          <cell r="D1473" t="str">
            <v>GNB</v>
          </cell>
          <cell r="F1473" t="str">
            <v>Renta Fija</v>
          </cell>
          <cell r="Q1473" t="str">
            <v>RFLC</v>
          </cell>
        </row>
        <row r="1474">
          <cell r="B1474" t="str">
            <v>25004911802A</v>
          </cell>
          <cell r="D1474" t="str">
            <v>GNB</v>
          </cell>
          <cell r="F1474" t="str">
            <v>Renta Fija</v>
          </cell>
          <cell r="Q1474" t="str">
            <v>RFLC</v>
          </cell>
        </row>
        <row r="1475">
          <cell r="B1475" t="str">
            <v>63008611503A</v>
          </cell>
          <cell r="D1475" t="str">
            <v>COFIDE</v>
          </cell>
          <cell r="F1475" t="str">
            <v>Renta Fija</v>
          </cell>
          <cell r="Q1475" t="str">
            <v>RFLC</v>
          </cell>
        </row>
        <row r="1476">
          <cell r="B1476" t="str">
            <v>63008611504A</v>
          </cell>
          <cell r="D1476" t="str">
            <v>CORPORACION FINANCIERA DE DESARROLLO</v>
          </cell>
          <cell r="F1476" t="str">
            <v>Renta Fija</v>
          </cell>
          <cell r="Q1476" t="str">
            <v>RFLC</v>
          </cell>
        </row>
        <row r="1477">
          <cell r="B1477" t="str">
            <v>63008611504B</v>
          </cell>
          <cell r="D1477" t="str">
            <v>COFIDE</v>
          </cell>
          <cell r="F1477" t="str">
            <v>Renta Fija</v>
          </cell>
          <cell r="Q1477" t="str">
            <v>RFLC</v>
          </cell>
        </row>
        <row r="1478">
          <cell r="B1478" t="str">
            <v>63008611805A</v>
          </cell>
          <cell r="D1478" t="str">
            <v>COFIDE</v>
          </cell>
          <cell r="F1478" t="str">
            <v>Renta Fija</v>
          </cell>
          <cell r="Q1478" t="str">
            <v>RFLC</v>
          </cell>
        </row>
        <row r="1479">
          <cell r="B1479" t="str">
            <v>63008711302A</v>
          </cell>
          <cell r="D1479" t="str">
            <v>Banco Falabella</v>
          </cell>
          <cell r="F1479" t="str">
            <v>Renta Fija</v>
          </cell>
          <cell r="Q1479" t="str">
            <v>RFLC</v>
          </cell>
        </row>
        <row r="1480">
          <cell r="B1480" t="str">
            <v>63008811801C</v>
          </cell>
          <cell r="D1480" t="str">
            <v>Banco Ripley</v>
          </cell>
          <cell r="F1480" t="str">
            <v>Renta Fija</v>
          </cell>
          <cell r="Q1480" t="str">
            <v>RFLC</v>
          </cell>
        </row>
        <row r="1481">
          <cell r="B1481" t="str">
            <v>63008811203A</v>
          </cell>
          <cell r="D1481" t="str">
            <v>Banco Ripley</v>
          </cell>
          <cell r="F1481" t="str">
            <v>Renta Fija</v>
          </cell>
          <cell r="Q1481" t="str">
            <v>RFLC</v>
          </cell>
        </row>
        <row r="1482">
          <cell r="B1482" t="str">
            <v>63008811401A</v>
          </cell>
          <cell r="D1482" t="str">
            <v>Banco Ripley</v>
          </cell>
          <cell r="F1482" t="str">
            <v>Renta Fija</v>
          </cell>
          <cell r="Q1482" t="str">
            <v>RFLC</v>
          </cell>
        </row>
        <row r="1483">
          <cell r="B1483" t="str">
            <v>63008811401B</v>
          </cell>
          <cell r="D1483" t="str">
            <v>Banco Ripley</v>
          </cell>
          <cell r="F1483" t="str">
            <v>Renta Fija</v>
          </cell>
          <cell r="Q1483" t="str">
            <v>RFLC</v>
          </cell>
        </row>
        <row r="1484">
          <cell r="B1484" t="str">
            <v>63008811501D</v>
          </cell>
          <cell r="D1484" t="str">
            <v>Banco Ripley</v>
          </cell>
          <cell r="F1484" t="str">
            <v>Renta Fija</v>
          </cell>
          <cell r="Q1484" t="str">
            <v>RFLC</v>
          </cell>
        </row>
        <row r="1485">
          <cell r="B1485" t="str">
            <v>63008811601F</v>
          </cell>
          <cell r="D1485" t="str">
            <v>Banco Ripley</v>
          </cell>
          <cell r="F1485" t="str">
            <v>Renta Fija</v>
          </cell>
          <cell r="Q1485" t="str">
            <v>RFLC</v>
          </cell>
        </row>
        <row r="1486">
          <cell r="B1486" t="str">
            <v>63008811601G</v>
          </cell>
          <cell r="D1486" t="str">
            <v>Banco Ripley</v>
          </cell>
          <cell r="F1486" t="str">
            <v>Renta Fija</v>
          </cell>
          <cell r="Q1486" t="str">
            <v>RFLC</v>
          </cell>
        </row>
        <row r="1487">
          <cell r="B1487" t="str">
            <v>63010011302A</v>
          </cell>
          <cell r="D1487" t="str">
            <v>Caja Municipal de Ahorro y Crédito de Arequipa</v>
          </cell>
          <cell r="F1487" t="str">
            <v>Renta Fija</v>
          </cell>
          <cell r="Q1487" t="str">
            <v>RFLC</v>
          </cell>
        </row>
        <row r="1488">
          <cell r="B1488" t="str">
            <v>63010111201B</v>
          </cell>
          <cell r="D1488" t="str">
            <v>Caja Municipal de Sullana</v>
          </cell>
          <cell r="F1488" t="str">
            <v>Renta Fija</v>
          </cell>
          <cell r="Q1488" t="str">
            <v>RFLC</v>
          </cell>
        </row>
        <row r="1489">
          <cell r="B1489" t="str">
            <v>63010211301U</v>
          </cell>
          <cell r="D1489" t="str">
            <v>Caja Municipal de Ahorro y Crédito de Huancayo</v>
          </cell>
          <cell r="F1489" t="str">
            <v>Renta Fija</v>
          </cell>
          <cell r="Q1489" t="str">
            <v>RFLC</v>
          </cell>
        </row>
        <row r="1490">
          <cell r="B1490" t="str">
            <v>63010312202D</v>
          </cell>
          <cell r="D1490" t="str">
            <v>Compartamos Financiera S.A.</v>
          </cell>
          <cell r="F1490" t="str">
            <v>Renta Fija</v>
          </cell>
          <cell r="Q1490" t="str">
            <v>RFLC</v>
          </cell>
        </row>
        <row r="1491">
          <cell r="B1491" t="str">
            <v>63010311901D</v>
          </cell>
          <cell r="D1491" t="str">
            <v>Compartamos Financiera S.A.</v>
          </cell>
          <cell r="F1491" t="str">
            <v>Renta Fija</v>
          </cell>
          <cell r="Q1491" t="str">
            <v>RFLC</v>
          </cell>
        </row>
        <row r="1492">
          <cell r="B1492" t="str">
            <v>63010311603A</v>
          </cell>
          <cell r="D1492" t="str">
            <v>Compartamos Financiera S.A.</v>
          </cell>
          <cell r="F1492" t="str">
            <v>Renta Fija</v>
          </cell>
          <cell r="Q1492" t="str">
            <v>RFLC</v>
          </cell>
        </row>
        <row r="1493">
          <cell r="B1493" t="str">
            <v>63010311703B</v>
          </cell>
          <cell r="D1493" t="str">
            <v>Compartamos Financiera S.A.</v>
          </cell>
          <cell r="F1493" t="str">
            <v>Renta Fija</v>
          </cell>
          <cell r="Q1493" t="str">
            <v>RFLC</v>
          </cell>
        </row>
        <row r="1494">
          <cell r="B1494" t="str">
            <v>63010311801B</v>
          </cell>
          <cell r="D1494" t="str">
            <v>Compartamos Financiera S.A.</v>
          </cell>
          <cell r="F1494" t="str">
            <v>Renta Fija</v>
          </cell>
          <cell r="Q1494" t="str">
            <v>RFLC</v>
          </cell>
        </row>
        <row r="1495">
          <cell r="B1495" t="str">
            <v>63010311801C</v>
          </cell>
          <cell r="D1495" t="str">
            <v>Compartamos Financiera S.A.</v>
          </cell>
          <cell r="F1495" t="str">
            <v>Renta Fija</v>
          </cell>
          <cell r="Q1495" t="str">
            <v>RFLC</v>
          </cell>
        </row>
        <row r="1496">
          <cell r="B1496" t="str">
            <v>25010311801A</v>
          </cell>
          <cell r="D1496" t="str">
            <v>Compartamos Financiera S.A.</v>
          </cell>
          <cell r="F1496" t="str">
            <v>Renta Fija</v>
          </cell>
          <cell r="Q1496" t="str">
            <v>RFLC</v>
          </cell>
        </row>
        <row r="1497">
          <cell r="B1497" t="str">
            <v>25010311902A</v>
          </cell>
          <cell r="D1497" t="str">
            <v>Compartamos Financiera S.A.</v>
          </cell>
          <cell r="F1497" t="str">
            <v>Renta Fija</v>
          </cell>
          <cell r="Q1497" t="str">
            <v>RFLC</v>
          </cell>
        </row>
        <row r="1498">
          <cell r="B1498" t="str">
            <v>63010511301U</v>
          </cell>
          <cell r="D1498" t="str">
            <v>Financiera Uno</v>
          </cell>
          <cell r="F1498" t="str">
            <v>Renta Fija</v>
          </cell>
          <cell r="Q1498" t="str">
            <v>RFLC</v>
          </cell>
        </row>
        <row r="1499">
          <cell r="B1499" t="str">
            <v>63010511401A</v>
          </cell>
          <cell r="D1499" t="str">
            <v>Financiera Uno</v>
          </cell>
          <cell r="F1499" t="str">
            <v>Renta Fija</v>
          </cell>
          <cell r="Q1499" t="str">
            <v>RFLC</v>
          </cell>
        </row>
        <row r="1500">
          <cell r="B1500" t="str">
            <v>63010511402A</v>
          </cell>
          <cell r="D1500" t="str">
            <v>Financiera Uno</v>
          </cell>
          <cell r="F1500" t="str">
            <v>Renta Fija</v>
          </cell>
          <cell r="Q1500" t="str">
            <v>RFLC</v>
          </cell>
        </row>
        <row r="1501">
          <cell r="B1501" t="str">
            <v>63010511403U</v>
          </cell>
          <cell r="D1501" t="str">
            <v>Financiera Uno</v>
          </cell>
          <cell r="F1501" t="str">
            <v>Renta Fija</v>
          </cell>
          <cell r="Q1501" t="str">
            <v>RFLC</v>
          </cell>
        </row>
        <row r="1502">
          <cell r="B1502" t="str">
            <v>63010511501A</v>
          </cell>
          <cell r="D1502" t="str">
            <v>Financiera Uno</v>
          </cell>
          <cell r="F1502" t="str">
            <v>Renta Fija</v>
          </cell>
          <cell r="Q1502" t="str">
            <v>RFLC</v>
          </cell>
        </row>
        <row r="1503">
          <cell r="B1503" t="str">
            <v>63010511504A</v>
          </cell>
          <cell r="D1503" t="str">
            <v>Financiera Uno</v>
          </cell>
          <cell r="F1503" t="str">
            <v>Renta Fija</v>
          </cell>
          <cell r="Q1503" t="str">
            <v>RFLC</v>
          </cell>
        </row>
        <row r="1504">
          <cell r="B1504" t="str">
            <v>63010511601A</v>
          </cell>
          <cell r="D1504" t="str">
            <v>Financiera Uno</v>
          </cell>
          <cell r="F1504" t="str">
            <v>Renta Fija</v>
          </cell>
          <cell r="Q1504" t="str">
            <v>RFLC</v>
          </cell>
        </row>
        <row r="1505">
          <cell r="B1505" t="str">
            <v>63010511601C</v>
          </cell>
          <cell r="D1505" t="str">
            <v>Financiera Uno</v>
          </cell>
          <cell r="F1505" t="str">
            <v>Renta Fija</v>
          </cell>
          <cell r="Q1505" t="str">
            <v>RFLC</v>
          </cell>
        </row>
        <row r="1506">
          <cell r="B1506" t="str">
            <v>63010511602A</v>
          </cell>
          <cell r="D1506" t="str">
            <v>Financiera Uno</v>
          </cell>
          <cell r="F1506" t="str">
            <v>Renta Fija</v>
          </cell>
          <cell r="Q1506" t="str">
            <v>RFLC</v>
          </cell>
        </row>
        <row r="1507">
          <cell r="B1507" t="str">
            <v>63010511801B</v>
          </cell>
          <cell r="D1507" t="str">
            <v>Financiera Uno</v>
          </cell>
          <cell r="F1507" t="str">
            <v>Renta Fija</v>
          </cell>
          <cell r="Q1507" t="str">
            <v>RFLC</v>
          </cell>
        </row>
        <row r="1508">
          <cell r="B1508" t="str">
            <v>63010611806B</v>
          </cell>
          <cell r="D1508" t="str">
            <v>Financiera Confianza</v>
          </cell>
          <cell r="F1508" t="str">
            <v>Renta Fija</v>
          </cell>
          <cell r="Q1508" t="str">
            <v>RFLC</v>
          </cell>
        </row>
        <row r="1509">
          <cell r="B1509" t="str">
            <v>63010611401A</v>
          </cell>
          <cell r="D1509" t="str">
            <v>Financiera Confianza</v>
          </cell>
          <cell r="F1509" t="str">
            <v>Renta Fija</v>
          </cell>
          <cell r="Q1509" t="str">
            <v>RFLC</v>
          </cell>
        </row>
        <row r="1510">
          <cell r="B1510" t="str">
            <v>63010611402A</v>
          </cell>
          <cell r="D1510" t="str">
            <v>Financiera Confianza</v>
          </cell>
          <cell r="F1510" t="str">
            <v>Renta Fija</v>
          </cell>
          <cell r="Q1510" t="str">
            <v>RFLC</v>
          </cell>
        </row>
        <row r="1511">
          <cell r="B1511" t="str">
            <v>63010611404B</v>
          </cell>
          <cell r="D1511" t="str">
            <v>Financiera Confianza</v>
          </cell>
          <cell r="F1511" t="str">
            <v>Renta Fija</v>
          </cell>
          <cell r="Q1511" t="str">
            <v>RFLC</v>
          </cell>
        </row>
        <row r="1512">
          <cell r="B1512" t="str">
            <v>63010611503A</v>
          </cell>
          <cell r="D1512" t="str">
            <v>Financiera Confianza</v>
          </cell>
          <cell r="F1512" t="str">
            <v>Renta Fija</v>
          </cell>
          <cell r="Q1512" t="str">
            <v>RFLC</v>
          </cell>
        </row>
        <row r="1513">
          <cell r="B1513" t="str">
            <v>63010611906E</v>
          </cell>
          <cell r="D1513" t="str">
            <v>Financiera Confianza</v>
          </cell>
          <cell r="F1513" t="str">
            <v>Renta Fija</v>
          </cell>
          <cell r="Q1513" t="str">
            <v>RFLC</v>
          </cell>
        </row>
        <row r="1514">
          <cell r="B1514" t="str">
            <v>63010611906D</v>
          </cell>
          <cell r="D1514" t="str">
            <v>Financiera Confianza</v>
          </cell>
          <cell r="F1514" t="str">
            <v>Renta Fija</v>
          </cell>
          <cell r="Q1514" t="str">
            <v>RFLC</v>
          </cell>
        </row>
        <row r="1515">
          <cell r="B1515" t="str">
            <v>76230410602D</v>
          </cell>
          <cell r="D1515" t="str">
            <v xml:space="preserve">Telefónica del Perú </v>
          </cell>
          <cell r="F1515" t="str">
            <v>Renta Fija</v>
          </cell>
          <cell r="Q1515" t="str">
            <v>RFLC</v>
          </cell>
        </row>
        <row r="1516">
          <cell r="B1516" t="str">
            <v>76230410601N</v>
          </cell>
          <cell r="D1516" t="str">
            <v xml:space="preserve">Telefónica del Perú </v>
          </cell>
          <cell r="F1516" t="str">
            <v>Renta Fija</v>
          </cell>
          <cell r="Q1516" t="str">
            <v>RFLC</v>
          </cell>
        </row>
        <row r="1517">
          <cell r="B1517" t="str">
            <v>22230411031A</v>
          </cell>
          <cell r="D1517" t="str">
            <v xml:space="preserve">Telefónica del Perú </v>
          </cell>
          <cell r="F1517" t="str">
            <v>Renta Fija</v>
          </cell>
          <cell r="Q1517" t="str">
            <v>RFLC</v>
          </cell>
        </row>
        <row r="1518">
          <cell r="B1518" t="str">
            <v>25009911403A</v>
          </cell>
          <cell r="D1518" t="str">
            <v>Edyficar</v>
          </cell>
          <cell r="F1518" t="str">
            <v>Renta Fija</v>
          </cell>
          <cell r="Q1518" t="str">
            <v>RFLC</v>
          </cell>
        </row>
        <row r="1519">
          <cell r="B1519" t="str">
            <v>63008811501C</v>
          </cell>
          <cell r="D1519" t="str">
            <v>Banco Ripley</v>
          </cell>
          <cell r="F1519" t="str">
            <v>Renta Fija</v>
          </cell>
          <cell r="Q1519" t="str">
            <v>RFLC</v>
          </cell>
        </row>
        <row r="1520">
          <cell r="B1520" t="str">
            <v>2702041OP01U</v>
          </cell>
          <cell r="D1520" t="str">
            <v xml:space="preserve">Scotia Sociedad Titulizadora </v>
          </cell>
          <cell r="F1520" t="str">
            <v>Renta Fija</v>
          </cell>
          <cell r="Q1520" t="str">
            <v>RFLC</v>
          </cell>
        </row>
        <row r="1521">
          <cell r="B1521" t="str">
            <v>21004811101A</v>
          </cell>
          <cell r="D1521" t="str">
            <v>Edyficar</v>
          </cell>
          <cell r="F1521" t="str">
            <v>Renta Fija</v>
          </cell>
          <cell r="Q1521" t="str">
            <v>RFLC</v>
          </cell>
        </row>
        <row r="1522">
          <cell r="B1522" t="str">
            <v>21004811102A</v>
          </cell>
          <cell r="D1522" t="str">
            <v>Edyficar</v>
          </cell>
          <cell r="F1522" t="str">
            <v>Renta Fija</v>
          </cell>
          <cell r="Q1522" t="str">
            <v>RFLC</v>
          </cell>
        </row>
        <row r="1523">
          <cell r="B1523" t="str">
            <v>21004811405A</v>
          </cell>
          <cell r="D1523" t="str">
            <v>Edyficar</v>
          </cell>
          <cell r="F1523" t="str">
            <v>Renta Fija</v>
          </cell>
          <cell r="Q1523" t="str">
            <v>RFLC</v>
          </cell>
        </row>
        <row r="1524">
          <cell r="B1524" t="str">
            <v>21004811405B</v>
          </cell>
          <cell r="D1524" t="str">
            <v>Edyficar</v>
          </cell>
          <cell r="F1524" t="str">
            <v>Renta Fija</v>
          </cell>
          <cell r="Q1524" t="str">
            <v>RFLC</v>
          </cell>
        </row>
        <row r="1525">
          <cell r="B1525" t="str">
            <v>22203011621A</v>
          </cell>
          <cell r="D1525" t="str">
            <v>Edelnor</v>
          </cell>
          <cell r="F1525" t="str">
            <v>Renta Fija</v>
          </cell>
          <cell r="Q1525" t="str">
            <v>RFLC</v>
          </cell>
        </row>
        <row r="1526">
          <cell r="B1526" t="str">
            <v>22203011701A</v>
          </cell>
          <cell r="D1526" t="str">
            <v>Enel Distribución Peru</v>
          </cell>
          <cell r="F1526" t="str">
            <v>Renta Fija</v>
          </cell>
          <cell r="Q1526" t="str">
            <v>RFLC</v>
          </cell>
        </row>
        <row r="1527">
          <cell r="B1527" t="str">
            <v>22203011802A</v>
          </cell>
          <cell r="D1527" t="str">
            <v>Enel Distribución Peru</v>
          </cell>
          <cell r="F1527" t="str">
            <v>Renta Fija</v>
          </cell>
          <cell r="Q1527" t="str">
            <v>RFLC</v>
          </cell>
        </row>
        <row r="1528">
          <cell r="B1528" t="str">
            <v>22203012504A</v>
          </cell>
          <cell r="D1528" t="str">
            <v>Pluz Energía Perú S.A.A</v>
          </cell>
          <cell r="F1528" t="str">
            <v>Renta Fija</v>
          </cell>
          <cell r="Q1528" t="str">
            <v>RFLC</v>
          </cell>
        </row>
        <row r="1529">
          <cell r="B1529" t="str">
            <v>25008612104A</v>
          </cell>
          <cell r="D1529" t="str">
            <v>COFIDE</v>
          </cell>
          <cell r="F1529" t="str">
            <v>Renta Fija</v>
          </cell>
          <cell r="Q1529" t="str">
            <v>RFLC</v>
          </cell>
        </row>
        <row r="1530">
          <cell r="B1530" t="str">
            <v>21000911501A</v>
          </cell>
          <cell r="D1530" t="str">
            <v>Scotiabank Peru</v>
          </cell>
          <cell r="F1530" t="str">
            <v>Renta Fija</v>
          </cell>
          <cell r="Q1530" t="str">
            <v>RFLC</v>
          </cell>
        </row>
        <row r="1531">
          <cell r="B1531" t="str">
            <v>2721181IRC1U</v>
          </cell>
          <cell r="D1531" t="str">
            <v>SINT1INR1U - InRetail</v>
          </cell>
          <cell r="F1531" t="str">
            <v>Renta Fija</v>
          </cell>
          <cell r="Q1531" t="str">
            <v>RFLC</v>
          </cell>
        </row>
        <row r="1532">
          <cell r="B1532" t="str">
            <v>22230411714A</v>
          </cell>
          <cell r="D1532" t="str">
            <v xml:space="preserve">Telefónica del Perú </v>
          </cell>
          <cell r="F1532" t="str">
            <v>Renta Fija</v>
          </cell>
          <cell r="Q1532" t="str">
            <v>RFLC</v>
          </cell>
        </row>
        <row r="1533">
          <cell r="B1533" t="str">
            <v>22230411712A</v>
          </cell>
          <cell r="D1533" t="str">
            <v xml:space="preserve">Telefónica del Perú </v>
          </cell>
          <cell r="F1533" t="str">
            <v>Renta Fija</v>
          </cell>
          <cell r="Q1533" t="str">
            <v>RFLC</v>
          </cell>
        </row>
        <row r="1534">
          <cell r="B1534" t="str">
            <v>63010511601B</v>
          </cell>
          <cell r="D1534" t="str">
            <v>Financiera Uno</v>
          </cell>
          <cell r="F1534" t="str">
            <v>Renta Fija</v>
          </cell>
          <cell r="Q1534" t="str">
            <v>RFLC</v>
          </cell>
        </row>
        <row r="1535">
          <cell r="B1535" t="str">
            <v>2702041IPS1U</v>
          </cell>
          <cell r="D1535" t="str">
            <v xml:space="preserve">Scotia Sociedad Titulizadora </v>
          </cell>
          <cell r="F1535" t="str">
            <v>Renta Fija</v>
          </cell>
          <cell r="Q1535" t="str">
            <v>RFLC</v>
          </cell>
        </row>
        <row r="1536">
          <cell r="B1536" t="str">
            <v>22202110910A</v>
          </cell>
          <cell r="D1536" t="str">
            <v>Gloria</v>
          </cell>
          <cell r="F1536" t="str">
            <v>Renta Fija</v>
          </cell>
          <cell r="Q1536" t="str">
            <v>RFLC</v>
          </cell>
        </row>
        <row r="1537">
          <cell r="B1537" t="str">
            <v>22230411129A</v>
          </cell>
          <cell r="D1537" t="str">
            <v xml:space="preserve">Telefónica del Perú </v>
          </cell>
          <cell r="F1537" t="str">
            <v>Renta Fija</v>
          </cell>
          <cell r="Q1537" t="str">
            <v>RFLC</v>
          </cell>
        </row>
        <row r="1538">
          <cell r="B1538" t="str">
            <v>25008711101A</v>
          </cell>
          <cell r="D1538" t="str">
            <v>Banco Falabella</v>
          </cell>
          <cell r="F1538" t="str">
            <v>Renta Fija</v>
          </cell>
          <cell r="Q1538" t="str">
            <v>RFLC</v>
          </cell>
        </row>
        <row r="1539">
          <cell r="B1539" t="str">
            <v>25000211109A</v>
          </cell>
          <cell r="D1539" t="str">
            <v>Banco de Crédito del Perú</v>
          </cell>
          <cell r="F1539" t="str">
            <v>Renta Fija</v>
          </cell>
          <cell r="Q1539" t="str">
            <v>RFLC</v>
          </cell>
        </row>
        <row r="1540">
          <cell r="B1540" t="str">
            <v>63010611504A</v>
          </cell>
          <cell r="D1540" t="str">
            <v>Financiera Confianza</v>
          </cell>
          <cell r="F1540" t="str">
            <v>Renta Fija</v>
          </cell>
          <cell r="Q1540" t="str">
            <v>RFLC</v>
          </cell>
        </row>
        <row r="1541">
          <cell r="B1541" t="str">
            <v>63010611504B</v>
          </cell>
          <cell r="D1541" t="str">
            <v>Financiera Confianza</v>
          </cell>
          <cell r="F1541" t="str">
            <v>Renta Fija</v>
          </cell>
          <cell r="Q1541" t="str">
            <v>RFLC</v>
          </cell>
        </row>
        <row r="1542">
          <cell r="B1542" t="str">
            <v>63010611706A</v>
          </cell>
          <cell r="D1542" t="str">
            <v>Financiera Confianza</v>
          </cell>
          <cell r="F1542" t="str">
            <v>Renta Fija</v>
          </cell>
          <cell r="Q1542" t="str">
            <v>RFLC</v>
          </cell>
        </row>
        <row r="1543">
          <cell r="B1543" t="str">
            <v>63010611704D</v>
          </cell>
          <cell r="D1543" t="str">
            <v>Financiera Confianza</v>
          </cell>
          <cell r="F1543" t="str">
            <v>Renta Fija</v>
          </cell>
          <cell r="Q1543" t="str">
            <v>RFLC</v>
          </cell>
        </row>
        <row r="1544">
          <cell r="B1544" t="str">
            <v>63010611906C</v>
          </cell>
          <cell r="D1544" t="str">
            <v>Financiera Confianza</v>
          </cell>
          <cell r="F1544" t="str">
            <v>Renta Fija</v>
          </cell>
          <cell r="Q1544" t="str">
            <v>RFLC</v>
          </cell>
        </row>
        <row r="1545">
          <cell r="B1545" t="str">
            <v>63010511531A</v>
          </cell>
          <cell r="D1545" t="str">
            <v>Financiera Uno</v>
          </cell>
          <cell r="F1545" t="str">
            <v>Renta Fija</v>
          </cell>
          <cell r="Q1545" t="str">
            <v>RFLC</v>
          </cell>
        </row>
        <row r="1546">
          <cell r="B1546" t="str">
            <v>25004811403A</v>
          </cell>
          <cell r="D1546" t="str">
            <v>Edyficar</v>
          </cell>
          <cell r="F1546" t="str">
            <v>Renta Fija</v>
          </cell>
          <cell r="Q1546" t="str">
            <v>RFLC</v>
          </cell>
        </row>
        <row r="1547">
          <cell r="B1547" t="str">
            <v>63008811601H</v>
          </cell>
          <cell r="D1547" t="str">
            <v>Banco Ripley</v>
          </cell>
          <cell r="F1547" t="str">
            <v>Renta Fija</v>
          </cell>
          <cell r="Q1547" t="str">
            <v>RFLC</v>
          </cell>
        </row>
        <row r="1548">
          <cell r="B1548" t="str">
            <v>63008811701A</v>
          </cell>
          <cell r="D1548" t="str">
            <v>Banco Ripley</v>
          </cell>
          <cell r="F1548" t="str">
            <v>Renta Fija</v>
          </cell>
          <cell r="Q1548" t="str">
            <v>RFLC</v>
          </cell>
        </row>
        <row r="1549">
          <cell r="B1549" t="str">
            <v>63008811701I</v>
          </cell>
          <cell r="D1549" t="str">
            <v>Banco Ripley</v>
          </cell>
          <cell r="F1549" t="str">
            <v>Renta Fija</v>
          </cell>
          <cell r="Q1549" t="str">
            <v>RFLC</v>
          </cell>
        </row>
        <row r="1550">
          <cell r="B1550" t="str">
            <v>63008811701K</v>
          </cell>
          <cell r="D1550" t="str">
            <v>Banco Ripley</v>
          </cell>
          <cell r="F1550" t="str">
            <v>Renta Fija</v>
          </cell>
          <cell r="Q1550" t="str">
            <v>RFLC</v>
          </cell>
        </row>
        <row r="1551">
          <cell r="B1551" t="str">
            <v>63008811701J</v>
          </cell>
          <cell r="D1551" t="str">
            <v>Banco Ripley</v>
          </cell>
          <cell r="F1551" t="str">
            <v>Renta Fija</v>
          </cell>
          <cell r="Q1551" t="str">
            <v>RFLC</v>
          </cell>
        </row>
        <row r="1552">
          <cell r="B1552" t="str">
            <v>63003811401B</v>
          </cell>
          <cell r="D1552" t="str">
            <v>Banco Interamericano de Finanzas</v>
          </cell>
          <cell r="F1552" t="str">
            <v>Renta Fija</v>
          </cell>
          <cell r="Q1552" t="str">
            <v>RFLC</v>
          </cell>
        </row>
        <row r="1553">
          <cell r="B1553" t="str">
            <v>63003811702A</v>
          </cell>
          <cell r="D1553" t="str">
            <v>Banco Interamericano de Finanzas</v>
          </cell>
          <cell r="F1553" t="str">
            <v>Renta Fija</v>
          </cell>
          <cell r="Q1553" t="str">
            <v>RFLC</v>
          </cell>
        </row>
        <row r="1554">
          <cell r="B1554" t="str">
            <v>63010511703A</v>
          </cell>
          <cell r="D1554" t="str">
            <v>Financiera OH</v>
          </cell>
          <cell r="F1554" t="str">
            <v>Renta Fija</v>
          </cell>
          <cell r="Q1554" t="str">
            <v>RFLC</v>
          </cell>
        </row>
        <row r="1555">
          <cell r="B1555" t="str">
            <v>63010511702A</v>
          </cell>
          <cell r="D1555" t="str">
            <v>Financiera OH</v>
          </cell>
          <cell r="F1555" t="str">
            <v>Renta Fija</v>
          </cell>
          <cell r="Q1555" t="str">
            <v>RFLC</v>
          </cell>
        </row>
        <row r="1556">
          <cell r="B1556" t="str">
            <v>63010511802D</v>
          </cell>
          <cell r="D1556" t="str">
            <v>Financiera OH</v>
          </cell>
          <cell r="F1556" t="str">
            <v>Renta Fija</v>
          </cell>
          <cell r="Q1556" t="str">
            <v>RFLC</v>
          </cell>
        </row>
        <row r="1557">
          <cell r="B1557" t="str">
            <v>25010511701B</v>
          </cell>
          <cell r="D1557" t="str">
            <v>Financiera OH</v>
          </cell>
          <cell r="F1557" t="str">
            <v>Renta Fija</v>
          </cell>
          <cell r="Q1557" t="str">
            <v>RFLC</v>
          </cell>
        </row>
        <row r="1558">
          <cell r="B1558" t="str">
            <v>25010511702A</v>
          </cell>
          <cell r="D1558" t="str">
            <v>Financiera OH</v>
          </cell>
          <cell r="F1558" t="str">
            <v>Renta Fija</v>
          </cell>
          <cell r="Q1558" t="str">
            <v>RFLC</v>
          </cell>
        </row>
        <row r="1559">
          <cell r="B1559" t="str">
            <v>25010512102A</v>
          </cell>
          <cell r="D1559" t="str">
            <v>Financiera OH</v>
          </cell>
          <cell r="F1559" t="str">
            <v>Renta Fija</v>
          </cell>
          <cell r="Q1559" t="str">
            <v>RFLC</v>
          </cell>
        </row>
        <row r="1560">
          <cell r="B1560" t="str">
            <v>25010511903A</v>
          </cell>
          <cell r="D1560" t="str">
            <v>Financiera OH</v>
          </cell>
          <cell r="F1560" t="str">
            <v>Renta Fija</v>
          </cell>
          <cell r="Q1560" t="str">
            <v>RFLC</v>
          </cell>
        </row>
        <row r="1561">
          <cell r="B1561" t="str">
            <v>63010511702B</v>
          </cell>
          <cell r="D1561" t="str">
            <v>Financiera OH</v>
          </cell>
          <cell r="F1561" t="str">
            <v>Renta Fija</v>
          </cell>
          <cell r="Q1561" t="str">
            <v>RFLC</v>
          </cell>
        </row>
        <row r="1562">
          <cell r="B1562" t="str">
            <v>63010511801D</v>
          </cell>
          <cell r="D1562" t="str">
            <v>Financiera OH</v>
          </cell>
          <cell r="F1562" t="str">
            <v>Renta Fija</v>
          </cell>
          <cell r="Q1562" t="str">
            <v>RFLC</v>
          </cell>
        </row>
        <row r="1563">
          <cell r="B1563" t="str">
            <v>23583411902B</v>
          </cell>
          <cell r="D1563" t="str">
            <v>Edpyme Santander Consumo Perú</v>
          </cell>
          <cell r="F1563" t="str">
            <v>Renta Fija</v>
          </cell>
          <cell r="Q1563" t="str">
            <v>RFLC</v>
          </cell>
        </row>
        <row r="1564">
          <cell r="B1564" t="str">
            <v>23583411701A</v>
          </cell>
          <cell r="D1564" t="str">
            <v>Edpyme Santander Consumo Perú</v>
          </cell>
          <cell r="F1564" t="str">
            <v>Renta Fija</v>
          </cell>
          <cell r="Q1564" t="str">
            <v>RFLC</v>
          </cell>
        </row>
        <row r="1565">
          <cell r="B1565" t="str">
            <v>23583411802A</v>
          </cell>
          <cell r="D1565" t="str">
            <v>Edpyme Santander Consumo Perú</v>
          </cell>
          <cell r="F1565" t="str">
            <v>Renta Fija</v>
          </cell>
          <cell r="Q1565" t="str">
            <v>RFLC</v>
          </cell>
        </row>
        <row r="1566">
          <cell r="B1566" t="str">
            <v>23583411803A</v>
          </cell>
          <cell r="D1566" t="str">
            <v>Edpyme Santander Consumo Perú</v>
          </cell>
          <cell r="F1566" t="str">
            <v>Renta Fija</v>
          </cell>
          <cell r="Q1566" t="str">
            <v>RFLC</v>
          </cell>
        </row>
        <row r="1567">
          <cell r="B1567" t="str">
            <v>23583411904A</v>
          </cell>
          <cell r="D1567" t="str">
            <v>Edpyme Santander Consumo Perú</v>
          </cell>
          <cell r="F1567" t="str">
            <v>Renta Fija</v>
          </cell>
          <cell r="Q1567" t="str">
            <v>RFLC</v>
          </cell>
        </row>
        <row r="1568">
          <cell r="B1568" t="str">
            <v>23583411901B</v>
          </cell>
          <cell r="D1568" t="str">
            <v>Edpyme Santander Consumo Perú</v>
          </cell>
          <cell r="F1568" t="str">
            <v>Renta Fija</v>
          </cell>
          <cell r="Q1568" t="str">
            <v>RFLC</v>
          </cell>
        </row>
        <row r="1569">
          <cell r="B1569" t="str">
            <v>21004812101A</v>
          </cell>
          <cell r="D1569" t="str">
            <v>Mibanco</v>
          </cell>
          <cell r="F1569" t="str">
            <v>Renta Fija</v>
          </cell>
          <cell r="Q1569" t="str">
            <v>RFLC</v>
          </cell>
        </row>
        <row r="1570">
          <cell r="B1570" t="str">
            <v>2702011IS11A</v>
          </cell>
          <cell r="D1570" t="str">
            <v>Internacional de Titulos Soc. Titulizadora</v>
          </cell>
          <cell r="F1570" t="str">
            <v>Renta Fija</v>
          </cell>
          <cell r="Q1570" t="str">
            <v>RFLC</v>
          </cell>
        </row>
        <row r="1571">
          <cell r="B1571" t="str">
            <v>22206111702A</v>
          </cell>
          <cell r="D1571" t="str">
            <v xml:space="preserve">Energía del Sur </v>
          </cell>
          <cell r="F1571" t="str">
            <v>Renta Fija</v>
          </cell>
          <cell r="Q1571" t="str">
            <v>RFLC</v>
          </cell>
        </row>
        <row r="1572">
          <cell r="B1572" t="str">
            <v>22230411801A</v>
          </cell>
          <cell r="D1572" t="str">
            <v xml:space="preserve">Telefónica del Perú </v>
          </cell>
          <cell r="F1572" t="str">
            <v>Renta Fija</v>
          </cell>
          <cell r="Q1572" t="str">
            <v>RFLC</v>
          </cell>
        </row>
        <row r="1573">
          <cell r="B1573" t="str">
            <v>22230411711B</v>
          </cell>
          <cell r="D1573" t="str">
            <v xml:space="preserve">Telefónica del Perú </v>
          </cell>
          <cell r="F1573" t="str">
            <v>Renta Fija</v>
          </cell>
          <cell r="Q1573" t="str">
            <v>RFLC</v>
          </cell>
        </row>
        <row r="1574">
          <cell r="B1574" t="str">
            <v>2702041CCPN1</v>
          </cell>
          <cell r="D1574" t="str">
            <v xml:space="preserve">Scotia Sociedad Titulizadora </v>
          </cell>
          <cell r="F1574" t="str">
            <v>Renta Fija</v>
          </cell>
          <cell r="Q1574" t="str">
            <v>RFLC</v>
          </cell>
        </row>
        <row r="1575">
          <cell r="B1575" t="str">
            <v>25010511802B</v>
          </cell>
          <cell r="D1575" t="str">
            <v>Financiera OH</v>
          </cell>
          <cell r="F1575" t="str">
            <v>Renta Fija</v>
          </cell>
          <cell r="Q1575" t="str">
            <v>RFLC</v>
          </cell>
        </row>
        <row r="1576">
          <cell r="B1576" t="str">
            <v>25001111801A</v>
          </cell>
          <cell r="D1576" t="str">
            <v>Banco Continental</v>
          </cell>
          <cell r="F1576" t="str">
            <v>Renta Fija</v>
          </cell>
          <cell r="Q1576" t="str">
            <v>RFLC</v>
          </cell>
        </row>
        <row r="1577">
          <cell r="B1577" t="str">
            <v>25001111801B</v>
          </cell>
          <cell r="D1577" t="str">
            <v>Banco Continental</v>
          </cell>
          <cell r="F1577" t="str">
            <v>Renta Fija</v>
          </cell>
          <cell r="Q1577" t="str">
            <v>RFLC</v>
          </cell>
        </row>
        <row r="1578">
          <cell r="B1578" t="str">
            <v>22206111803B</v>
          </cell>
          <cell r="D1578" t="str">
            <v xml:space="preserve">Energía del Sur </v>
          </cell>
          <cell r="F1578" t="str">
            <v>Renta Fija</v>
          </cell>
          <cell r="Q1578" t="str">
            <v>RFLC</v>
          </cell>
        </row>
        <row r="1579">
          <cell r="B1579" t="str">
            <v>25001111801C</v>
          </cell>
          <cell r="D1579" t="str">
            <v>Banco Continental</v>
          </cell>
          <cell r="F1579" t="str">
            <v>Renta Fija</v>
          </cell>
          <cell r="Q1579" t="str">
            <v>RFLC</v>
          </cell>
        </row>
        <row r="1580">
          <cell r="B1580" t="str">
            <v>25001111802B</v>
          </cell>
          <cell r="D1580" t="str">
            <v>Banco Continental</v>
          </cell>
          <cell r="F1580" t="str">
            <v>Renta Fija</v>
          </cell>
          <cell r="Q1580" t="str">
            <v>RFLC</v>
          </cell>
        </row>
        <row r="1581">
          <cell r="B1581" t="str">
            <v>22230411715A</v>
          </cell>
          <cell r="D1581" t="str">
            <v xml:space="preserve">Telefónica del Perú </v>
          </cell>
          <cell r="F1581" t="str">
            <v>Renta Fija</v>
          </cell>
          <cell r="Q1581" t="str">
            <v>RFLC</v>
          </cell>
        </row>
        <row r="1582">
          <cell r="B1582" t="str">
            <v>22230411816A</v>
          </cell>
          <cell r="D1582" t="str">
            <v xml:space="preserve">Telefónica del Perú </v>
          </cell>
          <cell r="F1582" t="str">
            <v>Renta Fija</v>
          </cell>
          <cell r="Q1582" t="str">
            <v>RFLC</v>
          </cell>
        </row>
        <row r="1583">
          <cell r="B1583" t="str">
            <v>22586511901A</v>
          </cell>
          <cell r="D1583" t="str">
            <v>Tecsup</v>
          </cell>
          <cell r="F1583" t="str">
            <v>Renta Fija</v>
          </cell>
          <cell r="Q1583" t="str">
            <v>RFLC</v>
          </cell>
        </row>
        <row r="1584">
          <cell r="B1584" t="str">
            <v>25010411801A</v>
          </cell>
          <cell r="D1584" t="str">
            <v>Financiera Efectiva</v>
          </cell>
          <cell r="F1584" t="str">
            <v>Renta Fija</v>
          </cell>
          <cell r="Q1584" t="str">
            <v>RFLC</v>
          </cell>
        </row>
        <row r="1585">
          <cell r="B1585" t="str">
            <v>2721171IRSM1</v>
          </cell>
          <cell r="D1585" t="str">
            <v>TITIRSM1 - InRetail</v>
          </cell>
          <cell r="F1585" t="str">
            <v>Renta Fija</v>
          </cell>
          <cell r="Q1585" t="str">
            <v>RFLC</v>
          </cell>
        </row>
        <row r="1586">
          <cell r="B1586" t="str">
            <v>23201111801A</v>
          </cell>
          <cell r="D1586" t="str">
            <v xml:space="preserve">Alicorp </v>
          </cell>
          <cell r="F1586" t="str">
            <v>Renta Fija</v>
          </cell>
          <cell r="Q1586" t="str">
            <v>RFLC</v>
          </cell>
        </row>
        <row r="1587">
          <cell r="B1587" t="str">
            <v>210002162267</v>
          </cell>
          <cell r="D1587" t="str">
            <v>Banco de Crédito del Perú</v>
          </cell>
          <cell r="F1587" t="str">
            <v>Renta Fija</v>
          </cell>
          <cell r="Q1587" t="str">
            <v>RFLC</v>
          </cell>
        </row>
        <row r="1588">
          <cell r="B1588" t="str">
            <v>210002162937</v>
          </cell>
          <cell r="D1588" t="str">
            <v>Banco de Crédito del Perú</v>
          </cell>
          <cell r="F1588" t="str">
            <v>Renta Fija</v>
          </cell>
          <cell r="Q1588" t="str">
            <v>RFLC</v>
          </cell>
        </row>
        <row r="1589">
          <cell r="B1589" t="str">
            <v>2220111KDW01</v>
          </cell>
          <cell r="D1589" t="str">
            <v xml:space="preserve">Alicorp </v>
          </cell>
          <cell r="F1589" t="str">
            <v>Renta Fija</v>
          </cell>
          <cell r="Q1589" t="str">
            <v>RFLC</v>
          </cell>
        </row>
        <row r="1590">
          <cell r="B1590" t="str">
            <v>2500021V2B09</v>
          </cell>
          <cell r="D1590" t="str">
            <v>Banco de Crédito del Perú</v>
          </cell>
          <cell r="F1590" t="str">
            <v>Renta Fija</v>
          </cell>
          <cell r="Q1590" t="str">
            <v>RFLC</v>
          </cell>
        </row>
        <row r="1591">
          <cell r="B1591" t="str">
            <v>2500021V2F13</v>
          </cell>
          <cell r="D1591" t="str">
            <v>Banco de Crédito del Perú</v>
          </cell>
          <cell r="F1591" t="str">
            <v>Renta Fija</v>
          </cell>
          <cell r="Q1591" t="str">
            <v>RFLC</v>
          </cell>
        </row>
        <row r="1592">
          <cell r="B1592" t="str">
            <v>222304105SUN</v>
          </cell>
          <cell r="D1592" t="str">
            <v xml:space="preserve">Telefónica del Perú </v>
          </cell>
          <cell r="F1592" t="str">
            <v>Renta Fija</v>
          </cell>
          <cell r="Q1592" t="str">
            <v>RFLC</v>
          </cell>
        </row>
        <row r="1593">
          <cell r="B1593" t="str">
            <v>2721171IRSM3</v>
          </cell>
          <cell r="D1593" t="str">
            <v>InRetail Shopping Malls</v>
          </cell>
          <cell r="F1593" t="str">
            <v>Renta Fija</v>
          </cell>
          <cell r="Q1593" t="str">
            <v>RFLC</v>
          </cell>
        </row>
        <row r="1594">
          <cell r="B1594" t="str">
            <v>2721171IRSM2</v>
          </cell>
          <cell r="D1594" t="str">
            <v>InRetail Shopping Malls</v>
          </cell>
          <cell r="F1594" t="str">
            <v>Renta Fija</v>
          </cell>
          <cell r="Q1594" t="str">
            <v>RFLC</v>
          </cell>
        </row>
        <row r="1595">
          <cell r="B1595" t="str">
            <v>13210519AD50</v>
          </cell>
          <cell r="D1595" t="str">
            <v>Fondo Mi Vivienda</v>
          </cell>
          <cell r="F1595" t="str">
            <v>Renta Fija</v>
          </cell>
          <cell r="Q1595" t="str">
            <v>RFLC</v>
          </cell>
        </row>
        <row r="1596">
          <cell r="B1596" t="str">
            <v>22211619AA48</v>
          </cell>
          <cell r="D1596" t="str">
            <v>Rutas de Lima</v>
          </cell>
          <cell r="F1596" t="str">
            <v>Renta Fija</v>
          </cell>
          <cell r="Q1596" t="str">
            <v>RFLC</v>
          </cell>
        </row>
        <row r="1597">
          <cell r="B1597" t="str">
            <v>2500021JCK99</v>
          </cell>
          <cell r="D1597" t="str">
            <v>Banco de Crédito del Perú</v>
          </cell>
          <cell r="F1597" t="str">
            <v>Renta Fija</v>
          </cell>
          <cell r="Q1597" t="str">
            <v>RFLC</v>
          </cell>
        </row>
        <row r="1598">
          <cell r="B1598" t="str">
            <v>225917115156</v>
          </cell>
          <cell r="D1598" t="str">
            <v>Site del Perú</v>
          </cell>
          <cell r="F1598" t="str">
            <v>Renta Fija</v>
          </cell>
          <cell r="Q1598" t="str">
            <v>RFLC</v>
          </cell>
        </row>
        <row r="1599">
          <cell r="B1599" t="str">
            <v>2223041GAR67</v>
          </cell>
          <cell r="D1599" t="str">
            <v xml:space="preserve">Telefónica del Perú </v>
          </cell>
          <cell r="F1599" t="str">
            <v>Renta Fija</v>
          </cell>
          <cell r="Q1599" t="str">
            <v>RFLC</v>
          </cell>
        </row>
        <row r="1600">
          <cell r="B1600" t="str">
            <v>274304115N22</v>
          </cell>
          <cell r="D1600" t="str">
            <v xml:space="preserve">CRPAO Pen Trust </v>
          </cell>
          <cell r="F1600" t="str">
            <v>Renta Fija</v>
          </cell>
          <cell r="Q1600" t="str">
            <v>RFLC</v>
          </cell>
        </row>
        <row r="1601">
          <cell r="B1601" t="str">
            <v>274307120991</v>
          </cell>
          <cell r="D1601" t="str">
            <v>Emblem Finance</v>
          </cell>
          <cell r="F1601" t="str">
            <v>Renta Fija</v>
          </cell>
          <cell r="Q1601" t="str">
            <v>RFLC</v>
          </cell>
        </row>
        <row r="1602">
          <cell r="B1602" t="str">
            <v>560001115G16</v>
          </cell>
          <cell r="D1602" t="str">
            <v>Gobierno Central</v>
          </cell>
          <cell r="F1602" t="str">
            <v>Renta Fija</v>
          </cell>
          <cell r="Q1602" t="str">
            <v>RFLG</v>
          </cell>
        </row>
        <row r="1603">
          <cell r="B1603" t="str">
            <v>560001120L16</v>
          </cell>
          <cell r="D1603" t="str">
            <v>Gobierno Central</v>
          </cell>
          <cell r="F1603" t="str">
            <v>Renta Fija</v>
          </cell>
          <cell r="Q1603" t="str">
            <v>RFLG</v>
          </cell>
        </row>
        <row r="1604">
          <cell r="B1604" t="str">
            <v>640001109M17</v>
          </cell>
          <cell r="D1604" t="str">
            <v>Gobierno Central</v>
          </cell>
          <cell r="F1604" t="str">
            <v>Renta Fija</v>
          </cell>
          <cell r="Q1604" t="str">
            <v>RFLG</v>
          </cell>
        </row>
        <row r="1605">
          <cell r="B1605" t="str">
            <v>640001106F14</v>
          </cell>
          <cell r="D1605" t="str">
            <v>Gobierno Central</v>
          </cell>
          <cell r="F1605" t="str">
            <v>Renta Fija</v>
          </cell>
          <cell r="Q1605" t="str">
            <v>RFLG</v>
          </cell>
        </row>
        <row r="1606">
          <cell r="B1606" t="str">
            <v>640001106N14</v>
          </cell>
          <cell r="D1606" t="str">
            <v>Gobierno Central</v>
          </cell>
          <cell r="F1606" t="str">
            <v>Renta Fija</v>
          </cell>
          <cell r="Q1606" t="str">
            <v>RFLG</v>
          </cell>
        </row>
        <row r="1607">
          <cell r="B1607" t="str">
            <v>640001107G14</v>
          </cell>
          <cell r="D1607" t="str">
            <v>Gobierno Central</v>
          </cell>
          <cell r="F1607" t="str">
            <v>Renta Fija</v>
          </cell>
          <cell r="Q1607" t="str">
            <v>RFLG</v>
          </cell>
        </row>
        <row r="1608">
          <cell r="B1608" t="str">
            <v>640001107S17</v>
          </cell>
          <cell r="D1608" t="str">
            <v>Gobierno Central</v>
          </cell>
          <cell r="F1608" t="str">
            <v>Renta Fija</v>
          </cell>
          <cell r="Q1608" t="str">
            <v>RFLG</v>
          </cell>
        </row>
        <row r="1609">
          <cell r="B1609" t="str">
            <v>640001107Y15</v>
          </cell>
          <cell r="D1609" t="str">
            <v>Gobierno Central</v>
          </cell>
          <cell r="F1609" t="str">
            <v>Renta Fija</v>
          </cell>
          <cell r="Q1609" t="str">
            <v>RFLG</v>
          </cell>
        </row>
        <row r="1610">
          <cell r="B1610" t="str">
            <v>640001108E15</v>
          </cell>
          <cell r="D1610" t="str">
            <v>Gobierno Central</v>
          </cell>
          <cell r="F1610" t="str">
            <v>Renta Fija</v>
          </cell>
          <cell r="Q1610" t="str">
            <v>RFLG</v>
          </cell>
        </row>
        <row r="1611">
          <cell r="B1611" t="str">
            <v>640001108F18</v>
          </cell>
          <cell r="D1611" t="str">
            <v>Gobierno Central</v>
          </cell>
          <cell r="F1611" t="str">
            <v>Renta Fija</v>
          </cell>
          <cell r="Q1611" t="str">
            <v>RFLG</v>
          </cell>
        </row>
        <row r="1612">
          <cell r="B1612" t="str">
            <v>640001108M18</v>
          </cell>
          <cell r="D1612" t="str">
            <v>Gobierno Central</v>
          </cell>
          <cell r="F1612" t="str">
            <v>Renta Fija</v>
          </cell>
          <cell r="Q1612" t="str">
            <v>RFLG</v>
          </cell>
        </row>
        <row r="1613">
          <cell r="B1613" t="str">
            <v>640001108Y14</v>
          </cell>
          <cell r="D1613" t="str">
            <v>Gobierno Central</v>
          </cell>
          <cell r="F1613" t="str">
            <v>Renta Fija</v>
          </cell>
          <cell r="Q1613" t="str">
            <v>RFLG</v>
          </cell>
        </row>
        <row r="1614">
          <cell r="B1614" t="str">
            <v>640001109A15</v>
          </cell>
          <cell r="D1614" t="str">
            <v>Gobierno Central</v>
          </cell>
          <cell r="F1614" t="str">
            <v>Renta Fija</v>
          </cell>
          <cell r="Q1614" t="str">
            <v>RFLG</v>
          </cell>
        </row>
        <row r="1615">
          <cell r="B1615" t="str">
            <v>640001109F17</v>
          </cell>
          <cell r="D1615" t="str">
            <v>Gobierno Central</v>
          </cell>
          <cell r="F1615" t="str">
            <v>Renta Fija</v>
          </cell>
          <cell r="Q1615" t="str">
            <v>RFLG</v>
          </cell>
        </row>
        <row r="1616">
          <cell r="B1616" t="str">
            <v>640001109L15</v>
          </cell>
          <cell r="D1616" t="str">
            <v>Gobierno Central</v>
          </cell>
          <cell r="F1616" t="str">
            <v>Renta Fija</v>
          </cell>
          <cell r="Q1616" t="str">
            <v>RFLG</v>
          </cell>
        </row>
        <row r="1617">
          <cell r="B1617" t="str">
            <v>640001110A14</v>
          </cell>
          <cell r="D1617" t="str">
            <v>Gobierno Central</v>
          </cell>
          <cell r="F1617" t="str">
            <v>Renta Fija</v>
          </cell>
          <cell r="Q1617" t="str">
            <v>RFLG</v>
          </cell>
        </row>
        <row r="1618">
          <cell r="B1618" t="str">
            <v>640001110G17</v>
          </cell>
          <cell r="D1618" t="str">
            <v>Gobierno Central</v>
          </cell>
          <cell r="F1618" t="str">
            <v>Renta Fija</v>
          </cell>
          <cell r="Q1618" t="str">
            <v>RFLG</v>
          </cell>
        </row>
        <row r="1619">
          <cell r="B1619" t="str">
            <v>640001111D14</v>
          </cell>
          <cell r="D1619" t="str">
            <v>Gobierno Central</v>
          </cell>
          <cell r="F1619" t="str">
            <v>Renta Fija</v>
          </cell>
          <cell r="Q1619" t="str">
            <v>RFLG</v>
          </cell>
        </row>
        <row r="1620">
          <cell r="B1620" t="str">
            <v>640001111J15</v>
          </cell>
          <cell r="D1620" t="str">
            <v>Gobierno Central</v>
          </cell>
          <cell r="F1620" t="str">
            <v>Renta Fija</v>
          </cell>
          <cell r="Q1620" t="str">
            <v>RFLG</v>
          </cell>
        </row>
        <row r="1621">
          <cell r="B1621" t="str">
            <v>640001111S14</v>
          </cell>
          <cell r="D1621" t="str">
            <v>Gobierno Central</v>
          </cell>
          <cell r="F1621" t="str">
            <v>Renta Fija</v>
          </cell>
          <cell r="Q1621" t="str">
            <v>RFLG</v>
          </cell>
        </row>
        <row r="1622">
          <cell r="B1622" t="str">
            <v>640001112F15</v>
          </cell>
          <cell r="D1622" t="str">
            <v>Gobierno Central</v>
          </cell>
          <cell r="F1622" t="str">
            <v>Renta Fija</v>
          </cell>
          <cell r="Q1622" t="str">
            <v>RFLG</v>
          </cell>
        </row>
        <row r="1623">
          <cell r="B1623" t="str">
            <v>640001112J14</v>
          </cell>
          <cell r="D1623" t="str">
            <v>Gobierno Central</v>
          </cell>
          <cell r="F1623" t="str">
            <v>Renta Fija</v>
          </cell>
          <cell r="Q1623" t="str">
            <v>RFLG</v>
          </cell>
        </row>
        <row r="1624">
          <cell r="B1624" t="str">
            <v>640001113D16</v>
          </cell>
          <cell r="D1624" t="str">
            <v>Gobierno Central</v>
          </cell>
          <cell r="F1624" t="str">
            <v>Renta Fija</v>
          </cell>
          <cell r="Q1624" t="str">
            <v>RFLG</v>
          </cell>
        </row>
        <row r="1625">
          <cell r="B1625" t="str">
            <v>640001113M14</v>
          </cell>
          <cell r="D1625" t="str">
            <v>Gobierno Central</v>
          </cell>
          <cell r="F1625" t="str">
            <v>Renta Fija</v>
          </cell>
          <cell r="Q1625" t="str">
            <v>RFLG</v>
          </cell>
        </row>
        <row r="1626">
          <cell r="B1626" t="str">
            <v>640001115A14</v>
          </cell>
          <cell r="D1626" t="str">
            <v>Gobierno Central</v>
          </cell>
          <cell r="F1626" t="str">
            <v>Renta Fija</v>
          </cell>
          <cell r="Q1626" t="str">
            <v>RFLG</v>
          </cell>
        </row>
        <row r="1627">
          <cell r="B1627" t="str">
            <v>640001115E15</v>
          </cell>
          <cell r="D1627" t="str">
            <v>Gobierno Central</v>
          </cell>
          <cell r="F1627" t="str">
            <v>Renta Fija</v>
          </cell>
          <cell r="Q1627" t="str">
            <v>RFLG</v>
          </cell>
        </row>
        <row r="1628">
          <cell r="B1628" t="str">
            <v>640001115O15</v>
          </cell>
          <cell r="D1628" t="str">
            <v>Gobierno Central</v>
          </cell>
          <cell r="F1628" t="str">
            <v>Renta Fija</v>
          </cell>
          <cell r="Q1628" t="str">
            <v>RFLG</v>
          </cell>
        </row>
        <row r="1629">
          <cell r="B1629" t="str">
            <v>640001116F17</v>
          </cell>
          <cell r="D1629" t="str">
            <v>Gobierno Central</v>
          </cell>
          <cell r="F1629" t="str">
            <v>Renta Fija</v>
          </cell>
          <cell r="Q1629" t="str">
            <v>RFLG</v>
          </cell>
        </row>
        <row r="1630">
          <cell r="B1630" t="str">
            <v>640001116O14</v>
          </cell>
          <cell r="D1630" t="str">
            <v>Gobierno Central</v>
          </cell>
          <cell r="F1630" t="str">
            <v>Renta Fija</v>
          </cell>
          <cell r="Q1630" t="str">
            <v>RFLG</v>
          </cell>
        </row>
        <row r="1631">
          <cell r="B1631" t="str">
            <v>640001117G17</v>
          </cell>
          <cell r="D1631" t="str">
            <v>Gobierno Central</v>
          </cell>
          <cell r="F1631" t="str">
            <v>Renta Fija</v>
          </cell>
          <cell r="Q1631" t="str">
            <v>RFLG</v>
          </cell>
        </row>
        <row r="1632">
          <cell r="B1632" t="str">
            <v>640001127D16</v>
          </cell>
          <cell r="D1632" t="str">
            <v>Gobierno Central</v>
          </cell>
          <cell r="F1632" t="str">
            <v>Renta Fija</v>
          </cell>
          <cell r="Q1632" t="str">
            <v>RFLG</v>
          </cell>
        </row>
        <row r="1633">
          <cell r="B1633" t="str">
            <v>770001105M15</v>
          </cell>
          <cell r="D1633" t="str">
            <v>Gobierno Central</v>
          </cell>
          <cell r="F1633" t="str">
            <v>Renta Fija</v>
          </cell>
          <cell r="Q1633" t="str">
            <v>RFLG</v>
          </cell>
        </row>
        <row r="1634">
          <cell r="B1634" t="str">
            <v>640001115D16</v>
          </cell>
          <cell r="D1634" t="str">
            <v>Gobierno Central</v>
          </cell>
          <cell r="F1634" t="str">
            <v>Renta Fija</v>
          </cell>
          <cell r="Q1634" t="str">
            <v>RFLG</v>
          </cell>
        </row>
        <row r="1635">
          <cell r="B1635" t="str">
            <v>640001112Y16</v>
          </cell>
          <cell r="D1635" t="str">
            <v>Gobierno Central</v>
          </cell>
          <cell r="F1635" t="str">
            <v>Renta Fija</v>
          </cell>
          <cell r="Q1635" t="str">
            <v>RFLG</v>
          </cell>
        </row>
        <row r="1636">
          <cell r="B1636" t="str">
            <v>640001110N16</v>
          </cell>
          <cell r="D1636" t="str">
            <v>Gobierno Central</v>
          </cell>
          <cell r="F1636" t="str">
            <v>Renta Fija</v>
          </cell>
          <cell r="Q1636" t="str">
            <v>RFLG</v>
          </cell>
        </row>
        <row r="1637">
          <cell r="B1637" t="str">
            <v>640001106A17</v>
          </cell>
          <cell r="D1637" t="str">
            <v>Gobierno Central</v>
          </cell>
          <cell r="F1637" t="str">
            <v>Renta Fija</v>
          </cell>
          <cell r="Q1637" t="str">
            <v>RFLG</v>
          </cell>
        </row>
        <row r="1638">
          <cell r="B1638" t="str">
            <v>640001113L17</v>
          </cell>
          <cell r="D1638" t="str">
            <v>Gobierno Central</v>
          </cell>
          <cell r="F1638" t="str">
            <v>Renta Fija</v>
          </cell>
          <cell r="Q1638" t="str">
            <v>RFLG</v>
          </cell>
        </row>
        <row r="1639">
          <cell r="B1639" t="str">
            <v>640001108S16</v>
          </cell>
          <cell r="D1639" t="str">
            <v>Gobierno Central</v>
          </cell>
          <cell r="F1639" t="str">
            <v>Renta Fija</v>
          </cell>
          <cell r="Q1639" t="str">
            <v>RFLG</v>
          </cell>
        </row>
        <row r="1640">
          <cell r="B1640" t="str">
            <v>640001112O17</v>
          </cell>
          <cell r="D1640" t="str">
            <v>Gobierno Central</v>
          </cell>
          <cell r="F1640" t="str">
            <v>Renta Fija</v>
          </cell>
          <cell r="Q1640" t="str">
            <v>RFLG</v>
          </cell>
        </row>
        <row r="1641">
          <cell r="B1641" t="str">
            <v>640001113O16</v>
          </cell>
          <cell r="D1641" t="str">
            <v>Gobierno Central</v>
          </cell>
          <cell r="F1641" t="str">
            <v>Renta Fija</v>
          </cell>
          <cell r="Q1641" t="str">
            <v>RFLG</v>
          </cell>
        </row>
        <row r="1642">
          <cell r="B1642" t="str">
            <v>640001106L17</v>
          </cell>
          <cell r="D1642" t="str">
            <v>Gobierno Central</v>
          </cell>
          <cell r="F1642" t="str">
            <v>Renta Fija</v>
          </cell>
          <cell r="Q1642" t="str">
            <v>RFLG</v>
          </cell>
        </row>
        <row r="1643">
          <cell r="B1643" t="str">
            <v>640001105E17</v>
          </cell>
          <cell r="D1643" t="str">
            <v>Gobierno Central</v>
          </cell>
          <cell r="F1643" t="str">
            <v>Renta Fija</v>
          </cell>
          <cell r="Q1643" t="str">
            <v>RFLG</v>
          </cell>
        </row>
        <row r="1644">
          <cell r="B1644" t="str">
            <v>640001109E18</v>
          </cell>
          <cell r="D1644" t="str">
            <v>Gobierno Central</v>
          </cell>
          <cell r="F1644" t="str">
            <v>Renta Fija</v>
          </cell>
          <cell r="Q1644" t="str">
            <v>RFLG</v>
          </cell>
        </row>
        <row r="1645">
          <cell r="B1645" t="str">
            <v>640001117N16</v>
          </cell>
          <cell r="D1645" t="str">
            <v>Gobierno Central</v>
          </cell>
          <cell r="F1645" t="str">
            <v>Renta Fija</v>
          </cell>
          <cell r="Q1645" t="str">
            <v>RFLG</v>
          </cell>
        </row>
        <row r="1646">
          <cell r="B1646" t="str">
            <v>640001113F18</v>
          </cell>
          <cell r="D1646" t="str">
            <v>Gobierno Central</v>
          </cell>
          <cell r="F1646" t="str">
            <v>Renta Fija</v>
          </cell>
          <cell r="Q1646" t="str">
            <v>RFLG</v>
          </cell>
        </row>
        <row r="1647">
          <cell r="B1647" t="str">
            <v>640001112A18</v>
          </cell>
          <cell r="D1647" t="str">
            <v>Gobierno Central</v>
          </cell>
          <cell r="F1647" t="str">
            <v>Renta Fija</v>
          </cell>
          <cell r="Q1647" t="str">
            <v>RFLG</v>
          </cell>
        </row>
        <row r="1648">
          <cell r="B1648" t="str">
            <v>640001107M17</v>
          </cell>
          <cell r="D1648" t="str">
            <v>Gobierno Central</v>
          </cell>
          <cell r="F1648" t="str">
            <v>Renta Fija</v>
          </cell>
          <cell r="Q1648" t="str">
            <v>RFLG</v>
          </cell>
        </row>
        <row r="1649">
          <cell r="B1649" t="str">
            <v>640001115M17</v>
          </cell>
          <cell r="D1649" t="str">
            <v>Gobierno Central</v>
          </cell>
          <cell r="F1649" t="str">
            <v>Renta Fija</v>
          </cell>
          <cell r="Q1649" t="str">
            <v>RFLG</v>
          </cell>
        </row>
        <row r="1650">
          <cell r="B1650" t="str">
            <v>640001116Y17</v>
          </cell>
          <cell r="D1650" t="str">
            <v>Gobierno Central</v>
          </cell>
          <cell r="F1650" t="str">
            <v>Renta Fija</v>
          </cell>
          <cell r="Q1650" t="str">
            <v>RFLG</v>
          </cell>
        </row>
        <row r="1651">
          <cell r="B1651" t="str">
            <v>640001106J17</v>
          </cell>
          <cell r="D1651" t="str">
            <v>Gobierno Central</v>
          </cell>
          <cell r="F1651" t="str">
            <v>Renta Fija</v>
          </cell>
          <cell r="Q1651" t="str">
            <v>RFLG</v>
          </cell>
        </row>
        <row r="1652">
          <cell r="B1652" t="str">
            <v>640001110A17</v>
          </cell>
          <cell r="D1652" t="str">
            <v>Gobierno Central</v>
          </cell>
          <cell r="F1652" t="str">
            <v>Renta Fija</v>
          </cell>
          <cell r="Q1652" t="str">
            <v>RFLG</v>
          </cell>
        </row>
        <row r="1653">
          <cell r="B1653" t="str">
            <v>640001117A17</v>
          </cell>
          <cell r="D1653" t="str">
            <v>Gobierno Central</v>
          </cell>
          <cell r="F1653" t="str">
            <v>Renta Fija</v>
          </cell>
          <cell r="Q1653" t="str">
            <v>RFLG</v>
          </cell>
        </row>
        <row r="1654">
          <cell r="B1654" t="str">
            <v>640001124A17</v>
          </cell>
          <cell r="D1654" t="str">
            <v>Gobierno Central</v>
          </cell>
          <cell r="F1654" t="str">
            <v>Renta Fija</v>
          </cell>
          <cell r="Q1654" t="str">
            <v>RFLG</v>
          </cell>
        </row>
        <row r="1655">
          <cell r="B1655" t="str">
            <v>640001102Y17</v>
          </cell>
          <cell r="D1655" t="str">
            <v>Gobierno Central</v>
          </cell>
          <cell r="F1655" t="str">
            <v>Renta Fija</v>
          </cell>
          <cell r="Q1655" t="str">
            <v>RFLG</v>
          </cell>
        </row>
        <row r="1656">
          <cell r="B1656" t="str">
            <v>640001114S17</v>
          </cell>
          <cell r="D1656" t="str">
            <v>Gobierno Central</v>
          </cell>
          <cell r="F1656" t="str">
            <v>Renta Fija</v>
          </cell>
          <cell r="Q1656" t="str">
            <v>RFLG</v>
          </cell>
        </row>
        <row r="1657">
          <cell r="B1657" t="str">
            <v>640001112D17</v>
          </cell>
          <cell r="D1657" t="str">
            <v>Gobierno Central</v>
          </cell>
          <cell r="F1657" t="str">
            <v>Renta Fija</v>
          </cell>
          <cell r="Q1657" t="str">
            <v>RFLG</v>
          </cell>
        </row>
        <row r="1658">
          <cell r="B1658" t="str">
            <v>640001106F18</v>
          </cell>
          <cell r="D1658" t="str">
            <v>Gobierno Central</v>
          </cell>
          <cell r="F1658" t="str">
            <v>Renta Fija</v>
          </cell>
          <cell r="Q1658" t="str">
            <v>RFLG</v>
          </cell>
        </row>
        <row r="1659">
          <cell r="B1659" t="str">
            <v>640001106S18</v>
          </cell>
          <cell r="D1659" t="str">
            <v>Gobierno Central</v>
          </cell>
          <cell r="F1659" t="str">
            <v>Renta Fija</v>
          </cell>
          <cell r="Q1659" t="str">
            <v>RFLG</v>
          </cell>
        </row>
        <row r="1660">
          <cell r="B1660" t="str">
            <v>640001108N18</v>
          </cell>
          <cell r="D1660" t="str">
            <v>Gobierno Central</v>
          </cell>
          <cell r="F1660" t="str">
            <v>Renta Fija</v>
          </cell>
          <cell r="Q1660" t="str">
            <v>RFLG</v>
          </cell>
        </row>
        <row r="1661">
          <cell r="B1661" t="str">
            <v>011000112G33</v>
          </cell>
          <cell r="D1661" t="str">
            <v>Gobierno Central</v>
          </cell>
          <cell r="F1661" t="str">
            <v>Renta Fija</v>
          </cell>
          <cell r="Q1661" t="str">
            <v>RFLG</v>
          </cell>
        </row>
        <row r="1662">
          <cell r="B1662" t="str">
            <v>011000105Y15</v>
          </cell>
          <cell r="D1662" t="str">
            <v>Gobierno Central</v>
          </cell>
          <cell r="F1662" t="str">
            <v>Renta Fija</v>
          </cell>
          <cell r="Q1662" t="str">
            <v>RFLG</v>
          </cell>
        </row>
        <row r="1663">
          <cell r="B1663" t="str">
            <v>011000112B29</v>
          </cell>
          <cell r="D1663" t="str">
            <v>Gobierno Central</v>
          </cell>
          <cell r="F1663" t="str">
            <v>Renta Fija</v>
          </cell>
          <cell r="Q1663" t="str">
            <v>RFLG</v>
          </cell>
        </row>
        <row r="1664">
          <cell r="B1664" t="str">
            <v>011000112F29</v>
          </cell>
          <cell r="D1664" t="str">
            <v>Gobierno Central</v>
          </cell>
          <cell r="F1664" t="str">
            <v>Renta Fija</v>
          </cell>
          <cell r="Q1664" t="str">
            <v>RFLG</v>
          </cell>
        </row>
        <row r="1665">
          <cell r="B1665" t="str">
            <v>011000112F42</v>
          </cell>
          <cell r="D1665" t="str">
            <v>Gobierno Central</v>
          </cell>
          <cell r="F1665" t="str">
            <v>Renta Fija</v>
          </cell>
          <cell r="Q1665" t="str">
            <v>RFLG</v>
          </cell>
        </row>
        <row r="1666">
          <cell r="B1666" t="str">
            <v>011000112F55</v>
          </cell>
          <cell r="D1666" t="str">
            <v>Gobierno Central</v>
          </cell>
          <cell r="F1666" t="str">
            <v>Renta Fija</v>
          </cell>
          <cell r="Q1666" t="str">
            <v>RFLG</v>
          </cell>
        </row>
        <row r="1667">
          <cell r="B1667" t="str">
            <v>011000112G17</v>
          </cell>
          <cell r="D1667" t="str">
            <v>Gobierno Central</v>
          </cell>
          <cell r="F1667" t="str">
            <v>Renta Fija</v>
          </cell>
          <cell r="Q1667" t="str">
            <v>RFLG</v>
          </cell>
        </row>
        <row r="1668">
          <cell r="B1668" t="str">
            <v>011000112G20</v>
          </cell>
          <cell r="D1668" t="str">
            <v>Gobierno Central</v>
          </cell>
          <cell r="F1668" t="str">
            <v>Renta Fija</v>
          </cell>
          <cell r="Q1668" t="str">
            <v>RFLG</v>
          </cell>
        </row>
        <row r="1669">
          <cell r="B1669" t="str">
            <v>011000112G24</v>
          </cell>
          <cell r="D1669" t="str">
            <v>Gobierno Central</v>
          </cell>
          <cell r="F1669" t="str">
            <v>Renta Fija</v>
          </cell>
          <cell r="Q1669" t="str">
            <v>RFLG</v>
          </cell>
        </row>
        <row r="1670">
          <cell r="B1670" t="str">
            <v>011000112G26</v>
          </cell>
          <cell r="D1670" t="str">
            <v>Gobierno Central</v>
          </cell>
          <cell r="F1670" t="str">
            <v>Renta Fija</v>
          </cell>
          <cell r="Q1670" t="str">
            <v>RFLG</v>
          </cell>
        </row>
        <row r="1671">
          <cell r="B1671" t="str">
            <v>011000112G28</v>
          </cell>
          <cell r="D1671" t="str">
            <v>Gobierno Central</v>
          </cell>
          <cell r="F1671" t="str">
            <v>Renta Fija</v>
          </cell>
          <cell r="Q1671" t="str">
            <v>RFLG</v>
          </cell>
        </row>
        <row r="1672">
          <cell r="B1672" t="str">
            <v>011000112G31</v>
          </cell>
          <cell r="D1672" t="str">
            <v>Gobierno Central</v>
          </cell>
          <cell r="F1672" t="str">
            <v>Renta Fija</v>
          </cell>
          <cell r="Q1672" t="str">
            <v>RFLG</v>
          </cell>
        </row>
        <row r="1673">
          <cell r="B1673" t="str">
            <v>011000112G34</v>
          </cell>
          <cell r="D1673" t="str">
            <v>Gobierno Central</v>
          </cell>
          <cell r="F1673" t="str">
            <v>Renta Fija</v>
          </cell>
          <cell r="Q1673" t="str">
            <v>RFLG</v>
          </cell>
        </row>
        <row r="1674">
          <cell r="B1674" t="str">
            <v>011000112G35</v>
          </cell>
          <cell r="D1674" t="str">
            <v>Gobierno Central</v>
          </cell>
          <cell r="F1674" t="str">
            <v>Renta Fija</v>
          </cell>
          <cell r="Q1674" t="str">
            <v>RFLG</v>
          </cell>
        </row>
        <row r="1675">
          <cell r="B1675" t="str">
            <v>011000112G37</v>
          </cell>
          <cell r="D1675" t="str">
            <v>Gobierno Central</v>
          </cell>
          <cell r="F1675" t="str">
            <v>Renta Fija</v>
          </cell>
          <cell r="Q1675" t="str">
            <v>RFLG</v>
          </cell>
        </row>
        <row r="1676">
          <cell r="B1676" t="str">
            <v>011000112G39</v>
          </cell>
          <cell r="D1676" t="str">
            <v>Gobierno Central</v>
          </cell>
          <cell r="F1676" t="str">
            <v>Renta Fija</v>
          </cell>
          <cell r="Q1676" t="str">
            <v>RFLG</v>
          </cell>
        </row>
        <row r="1677">
          <cell r="B1677" t="str">
            <v>011000112G40</v>
          </cell>
          <cell r="D1677" t="str">
            <v>Gobierno Central</v>
          </cell>
          <cell r="F1677" t="str">
            <v>Renta Fija</v>
          </cell>
          <cell r="Q1677" t="str">
            <v>RFLG</v>
          </cell>
        </row>
        <row r="1678">
          <cell r="B1678" t="str">
            <v>011000112S23</v>
          </cell>
          <cell r="D1678" t="str">
            <v>Gobierno Central</v>
          </cell>
          <cell r="F1678" t="str">
            <v>Renta Fija</v>
          </cell>
          <cell r="Q1678" t="str">
            <v>RFLG</v>
          </cell>
        </row>
        <row r="1679">
          <cell r="B1679" t="str">
            <v>041000101J14</v>
          </cell>
          <cell r="D1679" t="str">
            <v>Gobierno Central</v>
          </cell>
          <cell r="F1679" t="str">
            <v>Renta Fija</v>
          </cell>
          <cell r="Q1679" t="str">
            <v>RFLG</v>
          </cell>
        </row>
        <row r="1680">
          <cell r="B1680" t="str">
            <v>041000104Y14</v>
          </cell>
          <cell r="D1680" t="str">
            <v>Gobierno Central</v>
          </cell>
          <cell r="F1680" t="str">
            <v>Renta Fija</v>
          </cell>
          <cell r="Q1680" t="str">
            <v>RFLG</v>
          </cell>
        </row>
        <row r="1681">
          <cell r="B1681" t="str">
            <v>041000104Y16</v>
          </cell>
          <cell r="D1681" t="str">
            <v>Gobierno Central</v>
          </cell>
          <cell r="F1681" t="str">
            <v>Renta Fija</v>
          </cell>
          <cell r="Q1681" t="str">
            <v>RFLG</v>
          </cell>
        </row>
        <row r="1682">
          <cell r="B1682" t="str">
            <v>041000113J15</v>
          </cell>
          <cell r="D1682" t="str">
            <v>Gobierno Central</v>
          </cell>
          <cell r="F1682" t="str">
            <v>Renta Fija</v>
          </cell>
          <cell r="Q1682" t="str">
            <v>RFLG</v>
          </cell>
        </row>
        <row r="1683">
          <cell r="B1683" t="str">
            <v>041000114F15</v>
          </cell>
          <cell r="D1683" t="str">
            <v>Gobierno Central</v>
          </cell>
          <cell r="F1683" t="str">
            <v>Renta Fija</v>
          </cell>
          <cell r="Q1683" t="str">
            <v>RFLG</v>
          </cell>
        </row>
        <row r="1684">
          <cell r="B1684" t="str">
            <v>041000114M15</v>
          </cell>
          <cell r="D1684" t="str">
            <v>Gobierno Central</v>
          </cell>
          <cell r="F1684" t="str">
            <v>Renta Fija</v>
          </cell>
          <cell r="Q1684" t="str">
            <v>RFLG</v>
          </cell>
        </row>
        <row r="1685">
          <cell r="B1685" t="str">
            <v>041000114O15</v>
          </cell>
          <cell r="D1685" t="str">
            <v>Gobierno Central</v>
          </cell>
          <cell r="F1685" t="str">
            <v>Renta Fija</v>
          </cell>
          <cell r="Q1685" t="str">
            <v>RFLG</v>
          </cell>
        </row>
        <row r="1686">
          <cell r="B1686" t="str">
            <v>041000115N14</v>
          </cell>
          <cell r="D1686" t="str">
            <v>Gobierno Central</v>
          </cell>
          <cell r="F1686" t="str">
            <v>Renta Fija</v>
          </cell>
          <cell r="Q1686" t="str">
            <v>RFLG</v>
          </cell>
        </row>
        <row r="1687">
          <cell r="B1687" t="str">
            <v>041000118O14</v>
          </cell>
          <cell r="D1687" t="str">
            <v>Gobierno Central</v>
          </cell>
          <cell r="F1687" t="str">
            <v>Renta Fija</v>
          </cell>
          <cell r="Q1687" t="str">
            <v>RFLG</v>
          </cell>
        </row>
        <row r="1688">
          <cell r="B1688" t="str">
            <v>0110001PEB40</v>
          </cell>
          <cell r="D1688" t="str">
            <v>Gobierno Central</v>
          </cell>
          <cell r="F1688" t="str">
            <v>Renta Fija</v>
          </cell>
          <cell r="Q1688" t="str">
            <v>RFLG</v>
          </cell>
        </row>
        <row r="1689">
          <cell r="B1689" t="str">
            <v>431000112G33</v>
          </cell>
          <cell r="D1689" t="str">
            <v>Gobierno Central</v>
          </cell>
          <cell r="F1689" t="str">
            <v>Renta Fija</v>
          </cell>
          <cell r="Q1689" t="str">
            <v>RFLG</v>
          </cell>
        </row>
        <row r="1690">
          <cell r="B1690" t="str">
            <v>4310001PEB40</v>
          </cell>
          <cell r="D1690" t="str">
            <v>Gobierno Central</v>
          </cell>
          <cell r="F1690" t="str">
            <v>Renta Fija</v>
          </cell>
          <cell r="Q1690" t="str">
            <v>RFLG</v>
          </cell>
        </row>
        <row r="1691">
          <cell r="B1691" t="str">
            <v>431000112B29</v>
          </cell>
          <cell r="D1691" t="str">
            <v>Gobierno Central</v>
          </cell>
          <cell r="F1691" t="str">
            <v>Renta Fija</v>
          </cell>
          <cell r="Q1691" t="str">
            <v>RFLG</v>
          </cell>
        </row>
        <row r="1692">
          <cell r="B1692" t="str">
            <v>431000112G20</v>
          </cell>
          <cell r="D1692" t="str">
            <v>Gobierno Central</v>
          </cell>
          <cell r="F1692" t="str">
            <v>Renta Fija</v>
          </cell>
          <cell r="Q1692" t="str">
            <v>RFLG</v>
          </cell>
        </row>
        <row r="1693">
          <cell r="B1693" t="str">
            <v>431000112G24</v>
          </cell>
          <cell r="D1693" t="str">
            <v>Gobierno Central</v>
          </cell>
          <cell r="F1693" t="str">
            <v>Renta Fija</v>
          </cell>
          <cell r="Q1693" t="str">
            <v>RFLG</v>
          </cell>
        </row>
        <row r="1694">
          <cell r="B1694" t="str">
            <v>431000112G26</v>
          </cell>
          <cell r="D1694" t="str">
            <v>Gobierno Central</v>
          </cell>
          <cell r="F1694" t="str">
            <v>Renta Fija</v>
          </cell>
          <cell r="Q1694" t="str">
            <v>RFLG</v>
          </cell>
        </row>
        <row r="1695">
          <cell r="B1695" t="str">
            <v>431000112G28</v>
          </cell>
          <cell r="D1695" t="str">
            <v>Gobierno Central</v>
          </cell>
          <cell r="F1695" t="str">
            <v>Renta Fija</v>
          </cell>
          <cell r="Q1695" t="str">
            <v>RFLG</v>
          </cell>
        </row>
        <row r="1696">
          <cell r="B1696" t="str">
            <v>431000112G31</v>
          </cell>
          <cell r="D1696" t="str">
            <v>Gobierno Central</v>
          </cell>
          <cell r="F1696" t="str">
            <v>Renta Fija</v>
          </cell>
          <cell r="Q1696" t="str">
            <v>RFLG</v>
          </cell>
        </row>
        <row r="1697">
          <cell r="B1697" t="str">
            <v>431000112G37</v>
          </cell>
          <cell r="D1697" t="str">
            <v>Gobierno Central</v>
          </cell>
          <cell r="F1697" t="str">
            <v>Renta Fija</v>
          </cell>
          <cell r="Q1697" t="str">
            <v>RFLG</v>
          </cell>
        </row>
        <row r="1698">
          <cell r="B1698" t="str">
            <v>4911021COORF</v>
          </cell>
          <cell r="D1698" t="str">
            <v>COMPASS - FONDO DE INVERSION OPORTUNIDADES RENTA FIJA</v>
          </cell>
          <cell r="F1698" t="str">
            <v>Renta Fija</v>
          </cell>
          <cell r="Q1698" t="str">
            <v>RFLG</v>
          </cell>
        </row>
        <row r="1699">
          <cell r="B1699" t="str">
            <v>4911021CORF2</v>
          </cell>
          <cell r="D1699" t="str">
            <v>VINCI COMPASS- FONDO DE INVERSIÓN OPORTUNIDADES RENTA FIJA II (Serie C)</v>
          </cell>
          <cell r="F1699" t="str">
            <v>Renta Fija</v>
          </cell>
          <cell r="Q1699" t="str">
            <v>RFLG</v>
          </cell>
        </row>
        <row r="1700">
          <cell r="B1700" t="str">
            <v>4911021CORF1</v>
          </cell>
          <cell r="D1700" t="str">
            <v>60%Sob + 40%TTR</v>
          </cell>
          <cell r="F1700" t="str">
            <v>Renta Fija</v>
          </cell>
          <cell r="Q1700" t="str">
            <v>RFLG</v>
          </cell>
        </row>
        <row r="1701">
          <cell r="B1701" t="str">
            <v>041000118A15</v>
          </cell>
          <cell r="D1701" t="str">
            <v>Gobierno Central</v>
          </cell>
          <cell r="F1701" t="str">
            <v>Renta Fija</v>
          </cell>
          <cell r="Q1701" t="str">
            <v>RFLG</v>
          </cell>
        </row>
        <row r="1702">
          <cell r="B1702" t="str">
            <v>041000127L15</v>
          </cell>
          <cell r="D1702" t="str">
            <v>Gobierno Central</v>
          </cell>
          <cell r="F1702" t="str">
            <v>Renta Fija</v>
          </cell>
          <cell r="Q1702" t="str">
            <v>RFLG</v>
          </cell>
        </row>
        <row r="1703">
          <cell r="B1703" t="str">
            <v>011000112G32</v>
          </cell>
          <cell r="D1703" t="str">
            <v>Gobierno Central</v>
          </cell>
          <cell r="F1703" t="str">
            <v>Renta Fija</v>
          </cell>
          <cell r="Q1703" t="str">
            <v>RFLG</v>
          </cell>
        </row>
        <row r="1704">
          <cell r="B1704" t="str">
            <v>22207130704A</v>
          </cell>
          <cell r="D1704" t="str">
            <v xml:space="preserve">Concesionario Trasvase Olmos </v>
          </cell>
          <cell r="F1704" t="str">
            <v>Renta Fija</v>
          </cell>
          <cell r="Q1704" t="str">
            <v>RFLC</v>
          </cell>
        </row>
        <row r="1705">
          <cell r="B1705" t="str">
            <v>25000331905A</v>
          </cell>
          <cell r="D1705" t="str">
            <v xml:space="preserve">Banco Internacional del Perú </v>
          </cell>
          <cell r="F1705" t="str">
            <v>Renta Fija</v>
          </cell>
          <cell r="Q1705" t="str">
            <v>RFLC</v>
          </cell>
        </row>
        <row r="1706">
          <cell r="B1706" t="str">
            <v>21000330803A</v>
          </cell>
          <cell r="D1706" t="str">
            <v xml:space="preserve">Banco Internacional del Perú </v>
          </cell>
          <cell r="F1706" t="str">
            <v>Renta Fija</v>
          </cell>
          <cell r="Q1706" t="str">
            <v>RFLC</v>
          </cell>
        </row>
        <row r="1707">
          <cell r="B1707" t="str">
            <v>21001130702A</v>
          </cell>
          <cell r="D1707" t="str">
            <v>Banco Continental</v>
          </cell>
          <cell r="F1707" t="str">
            <v>Renta Fija</v>
          </cell>
          <cell r="Q1707" t="str">
            <v>RFLC</v>
          </cell>
        </row>
        <row r="1708">
          <cell r="B1708" t="str">
            <v>21001130703A</v>
          </cell>
          <cell r="D1708" t="str">
            <v>Banco Continental</v>
          </cell>
          <cell r="F1708" t="str">
            <v>Renta Fija</v>
          </cell>
          <cell r="Q1708" t="str">
            <v>RFLC</v>
          </cell>
        </row>
        <row r="1709">
          <cell r="B1709" t="str">
            <v>21001130804U</v>
          </cell>
          <cell r="D1709" t="str">
            <v>Banco Continental</v>
          </cell>
          <cell r="F1709" t="str">
            <v>Renta Fija</v>
          </cell>
          <cell r="Q1709" t="str">
            <v>RFLC</v>
          </cell>
        </row>
        <row r="1710">
          <cell r="B1710" t="str">
            <v>21001130805U</v>
          </cell>
          <cell r="D1710" t="str">
            <v>Banco Continental</v>
          </cell>
          <cell r="F1710" t="str">
            <v>Renta Fija</v>
          </cell>
          <cell r="Q1710" t="str">
            <v>RFLC</v>
          </cell>
        </row>
        <row r="1711">
          <cell r="B1711" t="str">
            <v>21001130806A</v>
          </cell>
          <cell r="D1711" t="str">
            <v>Banco Continental</v>
          </cell>
          <cell r="F1711" t="str">
            <v>Renta Fija</v>
          </cell>
          <cell r="Q1711" t="str">
            <v>RFLC</v>
          </cell>
        </row>
        <row r="1712">
          <cell r="B1712" t="str">
            <v>21003830904A</v>
          </cell>
          <cell r="D1712" t="str">
            <v>Banco Interamericano de Finanzas</v>
          </cell>
          <cell r="F1712" t="str">
            <v>Renta Fija</v>
          </cell>
          <cell r="Q1712" t="str">
            <v>RFLC</v>
          </cell>
        </row>
        <row r="1713">
          <cell r="B1713" t="str">
            <v>21003830904B</v>
          </cell>
          <cell r="D1713" t="str">
            <v>Banco Interamericano de Finanzas</v>
          </cell>
          <cell r="F1713" t="str">
            <v>Renta Fija</v>
          </cell>
          <cell r="Q1713" t="str">
            <v>RFLC</v>
          </cell>
        </row>
        <row r="1714">
          <cell r="B1714" t="str">
            <v>21003831201B</v>
          </cell>
          <cell r="D1714" t="str">
            <v>Banco Interamericano de Finanzas</v>
          </cell>
          <cell r="F1714" t="str">
            <v>Renta Fija</v>
          </cell>
          <cell r="Q1714" t="str">
            <v>RFLC</v>
          </cell>
        </row>
        <row r="1715">
          <cell r="B1715" t="str">
            <v>22203030411U</v>
          </cell>
          <cell r="D1715" t="str">
            <v>Edelnor</v>
          </cell>
          <cell r="F1715" t="str">
            <v>Renta Fija</v>
          </cell>
          <cell r="Q1715" t="str">
            <v>RFLC</v>
          </cell>
        </row>
        <row r="1716">
          <cell r="B1716" t="str">
            <v>22203030412U</v>
          </cell>
          <cell r="D1716" t="str">
            <v>Edelnor</v>
          </cell>
          <cell r="F1716" t="str">
            <v>Renta Fija</v>
          </cell>
          <cell r="Q1716" t="str">
            <v>RFLC</v>
          </cell>
        </row>
        <row r="1717">
          <cell r="B1717" t="str">
            <v>22206430404A</v>
          </cell>
          <cell r="D1717" t="str">
            <v xml:space="preserve">Transportadora de Gas del Perú </v>
          </cell>
          <cell r="F1717" t="str">
            <v>Renta Fija</v>
          </cell>
          <cell r="Q1717" t="str">
            <v>RFLC</v>
          </cell>
        </row>
        <row r="1718">
          <cell r="B1718" t="str">
            <v>22206430506A</v>
          </cell>
          <cell r="D1718" t="str">
            <v xml:space="preserve">Transportadora de Gas del Perú </v>
          </cell>
          <cell r="F1718" t="str">
            <v>Renta Fija</v>
          </cell>
          <cell r="Q1718" t="str">
            <v>RFLC</v>
          </cell>
        </row>
        <row r="1719">
          <cell r="B1719" t="str">
            <v>274325395894</v>
          </cell>
          <cell r="D1719" t="str">
            <v>Huascacocha Finance Limited</v>
          </cell>
          <cell r="F1719" t="str">
            <v>Renta Fija</v>
          </cell>
          <cell r="Q1719" t="str">
            <v>RFLC</v>
          </cell>
        </row>
        <row r="1720">
          <cell r="B1720" t="str">
            <v>274325396355</v>
          </cell>
          <cell r="D1720" t="str">
            <v>Huascacocha Finance Limited</v>
          </cell>
          <cell r="F1720" t="str">
            <v>Renta Fija</v>
          </cell>
          <cell r="Q1720" t="str">
            <v>RFLC</v>
          </cell>
        </row>
        <row r="1721">
          <cell r="B1721" t="str">
            <v>222116304874</v>
          </cell>
          <cell r="D1721" t="str">
            <v>Rutas de Lima</v>
          </cell>
          <cell r="F1721" t="str">
            <v>Renta Fija</v>
          </cell>
          <cell r="Q1721" t="str">
            <v>RFLC</v>
          </cell>
        </row>
        <row r="1722">
          <cell r="B1722" t="str">
            <v>222121371023</v>
          </cell>
          <cell r="D1722" t="str">
            <v>GYMFERROVIAS</v>
          </cell>
          <cell r="F1722" t="str">
            <v>Renta Fija</v>
          </cell>
          <cell r="Q1722" t="str">
            <v>RFLC</v>
          </cell>
        </row>
        <row r="1723">
          <cell r="B1723" t="str">
            <v>22230430704A</v>
          </cell>
          <cell r="D1723" t="str">
            <v xml:space="preserve">Telefónica del Perú </v>
          </cell>
          <cell r="F1723" t="str">
            <v>Renta Fija</v>
          </cell>
          <cell r="Q1723" t="str">
            <v>RFLC</v>
          </cell>
        </row>
        <row r="1724">
          <cell r="B1724" t="str">
            <v>22230430712A</v>
          </cell>
          <cell r="D1724" t="str">
            <v xml:space="preserve">Telefónica del Perú </v>
          </cell>
          <cell r="F1724" t="str">
            <v>Renta Fija</v>
          </cell>
          <cell r="Q1724" t="str">
            <v>RFLC</v>
          </cell>
        </row>
        <row r="1725">
          <cell r="B1725" t="str">
            <v>274329357609</v>
          </cell>
          <cell r="D1725" t="str">
            <v>Taboada Finance Limited</v>
          </cell>
          <cell r="F1725" t="str">
            <v>Renta Fija</v>
          </cell>
          <cell r="Q1725" t="str">
            <v>RFLC</v>
          </cell>
        </row>
        <row r="1726">
          <cell r="B1726" t="str">
            <v>22230430719A</v>
          </cell>
          <cell r="D1726" t="str">
            <v xml:space="preserve">Telefónica del Perú </v>
          </cell>
          <cell r="F1726" t="str">
            <v>Renta Fija</v>
          </cell>
          <cell r="Q1726" t="str">
            <v>RFLC</v>
          </cell>
        </row>
        <row r="1727">
          <cell r="B1727" t="str">
            <v>22230430836B</v>
          </cell>
          <cell r="D1727" t="str">
            <v xml:space="preserve">Telefónica del Perú </v>
          </cell>
          <cell r="F1727" t="str">
            <v>Renta Fija</v>
          </cell>
          <cell r="Q1727" t="str">
            <v>RFLC</v>
          </cell>
        </row>
        <row r="1728">
          <cell r="B1728" t="str">
            <v>22230430922A</v>
          </cell>
          <cell r="D1728" t="str">
            <v xml:space="preserve">Telefónica del Perú </v>
          </cell>
          <cell r="F1728" t="str">
            <v>Renta Fija</v>
          </cell>
          <cell r="Q1728" t="str">
            <v>RFLC</v>
          </cell>
        </row>
        <row r="1729">
          <cell r="B1729" t="str">
            <v>2702023IP01U</v>
          </cell>
          <cell r="D1729" t="str">
            <v xml:space="preserve">Creditítulos Sociedad Titulizadora </v>
          </cell>
          <cell r="F1729" t="str">
            <v>Renta Fija</v>
          </cell>
          <cell r="Q1729" t="str">
            <v>RFLC</v>
          </cell>
        </row>
        <row r="1730">
          <cell r="B1730" t="str">
            <v>2702033CCH1A</v>
          </cell>
          <cell r="D1730" t="str">
            <v>Continental Sociedad Titulizadora</v>
          </cell>
          <cell r="F1730" t="str">
            <v>Renta Fija</v>
          </cell>
          <cell r="Q1730" t="str">
            <v>RFLC</v>
          </cell>
        </row>
        <row r="1731">
          <cell r="B1731" t="str">
            <v>2702033CCH2A</v>
          </cell>
          <cell r="D1731" t="str">
            <v>Continental Sociedad Titulizadora</v>
          </cell>
          <cell r="F1731" t="str">
            <v>Renta Fija</v>
          </cell>
          <cell r="Q1731" t="str">
            <v>RFLC</v>
          </cell>
        </row>
        <row r="1732">
          <cell r="B1732" t="str">
            <v>22230430819C</v>
          </cell>
          <cell r="D1732" t="str">
            <v xml:space="preserve">Telefónica del Perú </v>
          </cell>
          <cell r="F1732" t="str">
            <v>Renta Fija</v>
          </cell>
          <cell r="Q1732" t="str">
            <v>RFLC</v>
          </cell>
        </row>
        <row r="1733">
          <cell r="B1733" t="str">
            <v>3743261FDINF</v>
          </cell>
          <cell r="D1733" t="str">
            <v>BCP-PF Fideicomiso en Infraestructura</v>
          </cell>
          <cell r="F1733" t="str">
            <v>Renta Fija</v>
          </cell>
          <cell r="Q1733" t="str">
            <v>RFLC</v>
          </cell>
        </row>
        <row r="1734">
          <cell r="B1734" t="str">
            <v>2702043IPS2U</v>
          </cell>
          <cell r="D1734" t="str">
            <v xml:space="preserve">Scotia Sociedad Titulizadora </v>
          </cell>
          <cell r="F1734" t="str">
            <v>Renta Fija</v>
          </cell>
          <cell r="Q1734" t="str">
            <v>RFLC</v>
          </cell>
        </row>
        <row r="1735">
          <cell r="B1735" t="str">
            <v>27020230F042</v>
          </cell>
          <cell r="D1735" t="str">
            <v>IPSA - Bonos titulizados</v>
          </cell>
          <cell r="F1735" t="str">
            <v>Renta Fija</v>
          </cell>
          <cell r="Q1735" t="str">
            <v>RFLC</v>
          </cell>
        </row>
        <row r="1736">
          <cell r="B1736" t="str">
            <v>011000311D13</v>
          </cell>
          <cell r="D1736" t="str">
            <v>Gobierno Central</v>
          </cell>
          <cell r="F1736" t="str">
            <v>Renta Fija</v>
          </cell>
          <cell r="Q1736" t="str">
            <v>RFLG</v>
          </cell>
        </row>
        <row r="1737">
          <cell r="B1737" t="str">
            <v>011000312F18</v>
          </cell>
          <cell r="D1737" t="str">
            <v>Gobierno Central</v>
          </cell>
          <cell r="F1737" t="str">
            <v>Renta Fija</v>
          </cell>
          <cell r="Q1737" t="str">
            <v>RFLG</v>
          </cell>
        </row>
        <row r="1738">
          <cell r="B1738" t="str">
            <v>011000312F30</v>
          </cell>
          <cell r="D1738" t="str">
            <v>Gobierno Central</v>
          </cell>
          <cell r="F1738" t="str">
            <v>Renta Fija</v>
          </cell>
          <cell r="Q1738" t="str">
            <v>RFLG</v>
          </cell>
        </row>
        <row r="1739">
          <cell r="B1739" t="str">
            <v>011000312F40</v>
          </cell>
          <cell r="D1739" t="str">
            <v>Gobierno Central</v>
          </cell>
          <cell r="F1739" t="str">
            <v>Renta Fija</v>
          </cell>
          <cell r="Q1739" t="str">
            <v>RFLG</v>
          </cell>
        </row>
        <row r="1740">
          <cell r="B1740" t="str">
            <v>011000312F54</v>
          </cell>
          <cell r="D1740" t="str">
            <v>Gobierno Central</v>
          </cell>
          <cell r="F1740" t="str">
            <v>Renta Fija</v>
          </cell>
          <cell r="Q1740" t="str">
            <v>RFLG</v>
          </cell>
        </row>
        <row r="1741">
          <cell r="B1741" t="str">
            <v>011000312G46</v>
          </cell>
          <cell r="D1741" t="str">
            <v>Gobierno Central</v>
          </cell>
          <cell r="F1741" t="str">
            <v>Renta Fija</v>
          </cell>
          <cell r="Q1741" t="str">
            <v>RFLG</v>
          </cell>
        </row>
        <row r="1742">
          <cell r="B1742" t="str">
            <v>011000313J19</v>
          </cell>
          <cell r="D1742" t="str">
            <v>Gobierno Central</v>
          </cell>
          <cell r="F1742" t="str">
            <v>Renta Fija</v>
          </cell>
          <cell r="Q1742" t="str">
            <v>RFLG</v>
          </cell>
        </row>
        <row r="1743">
          <cell r="B1743" t="str">
            <v>011000313O24</v>
          </cell>
          <cell r="D1743" t="str">
            <v>Gobierno Central</v>
          </cell>
          <cell r="F1743" t="str">
            <v>Renta Fija</v>
          </cell>
          <cell r="Q1743" t="str">
            <v>RFLG</v>
          </cell>
        </row>
        <row r="1744">
          <cell r="B1744" t="str">
            <v>011000314A16</v>
          </cell>
          <cell r="D1744" t="str">
            <v>Gobierno Central</v>
          </cell>
          <cell r="F1744" t="str">
            <v>Renta Fija</v>
          </cell>
          <cell r="Q1744" t="str">
            <v>RFLG</v>
          </cell>
        </row>
        <row r="1745">
          <cell r="B1745" t="str">
            <v>011000330E14</v>
          </cell>
          <cell r="D1745" t="str">
            <v>Gobierno Central</v>
          </cell>
          <cell r="F1745" t="str">
            <v>Renta Fija</v>
          </cell>
          <cell r="Q1745" t="str">
            <v>RFLG</v>
          </cell>
        </row>
        <row r="1746">
          <cell r="B1746" t="str">
            <v>011000331E35</v>
          </cell>
          <cell r="D1746" t="str">
            <v>Gobierno Central</v>
          </cell>
          <cell r="F1746" t="str">
            <v>Renta Fija</v>
          </cell>
          <cell r="Q1746" t="str">
            <v>RFLG</v>
          </cell>
        </row>
        <row r="1747">
          <cell r="B1747" t="str">
            <v>011000308J16</v>
          </cell>
          <cell r="D1747" t="str">
            <v>Gobierno Central</v>
          </cell>
          <cell r="F1747" t="str">
            <v>Renta Fija</v>
          </cell>
          <cell r="Q1747" t="str">
            <v>RFLG</v>
          </cell>
        </row>
        <row r="1748">
          <cell r="B1748" t="str">
            <v>5260012EV107</v>
          </cell>
          <cell r="D1748" t="str">
            <v>State Street - Gold Trust</v>
          </cell>
          <cell r="F1748" t="str">
            <v>Renta Variable</v>
          </cell>
          <cell r="Q1748" t="str">
            <v>RVI</v>
          </cell>
        </row>
        <row r="1749">
          <cell r="B1749" t="str">
            <v>5271112E5105</v>
          </cell>
          <cell r="D1749" t="str">
            <v>BlackRock - iShares Gold Trust</v>
          </cell>
          <cell r="F1749" t="str">
            <v>Renta Variable</v>
          </cell>
          <cell r="Q1749" t="str">
            <v>RVI</v>
          </cell>
        </row>
        <row r="1750">
          <cell r="B1750" t="str">
            <v>5271112EQ109</v>
          </cell>
          <cell r="D1750" t="str">
            <v>BlackRock - iShares Silver Trust</v>
          </cell>
          <cell r="F1750" t="str">
            <v>Renta Variable</v>
          </cell>
          <cell r="Q1750" t="str">
            <v>RVI</v>
          </cell>
        </row>
        <row r="1751">
          <cell r="B1751" t="str">
            <v>345878734047</v>
          </cell>
          <cell r="D1751" t="str">
            <v>Largo Resources</v>
          </cell>
          <cell r="F1751" t="str">
            <v>Renta Variable</v>
          </cell>
          <cell r="Q1751" t="str">
            <v>RVI</v>
          </cell>
        </row>
        <row r="1752">
          <cell r="B1752" t="str">
            <v>345877731120</v>
          </cell>
          <cell r="D1752" t="str">
            <v>Aura Minerals Inc</v>
          </cell>
          <cell r="F1752" t="str">
            <v>Renta Variable</v>
          </cell>
          <cell r="Q1752" t="str">
            <v>RVI</v>
          </cell>
        </row>
        <row r="1753">
          <cell r="B1753" t="str">
            <v>5270652EF106</v>
          </cell>
          <cell r="D1753" t="str">
            <v>VanEck - Gold Miners ETF</v>
          </cell>
          <cell r="F1753" t="str">
            <v>Renta Variable</v>
          </cell>
          <cell r="Q1753" t="str">
            <v>RVI</v>
          </cell>
        </row>
        <row r="1754">
          <cell r="B1754" t="str">
            <v>5270652EU100</v>
          </cell>
          <cell r="D1754" t="str">
            <v>VanEck - Gold Miners ETF</v>
          </cell>
          <cell r="F1754" t="str">
            <v>Renta Variable</v>
          </cell>
          <cell r="Q1754" t="str">
            <v>RVI</v>
          </cell>
        </row>
        <row r="1755">
          <cell r="B1755" t="str">
            <v>5270652EU589</v>
          </cell>
          <cell r="D1755" t="str">
            <v>VanEck - Junior Gold Miners</v>
          </cell>
          <cell r="F1755" t="str">
            <v>Renta Variable</v>
          </cell>
          <cell r="Q1755" t="str">
            <v>RVI</v>
          </cell>
        </row>
        <row r="1756">
          <cell r="B1756" t="str">
            <v>5275282EY848</v>
          </cell>
          <cell r="D1756" t="str">
            <v>Global X - Silvers Miners ETF</v>
          </cell>
          <cell r="F1756" t="str">
            <v>Renta Variable</v>
          </cell>
          <cell r="Q1756" t="str">
            <v>RVI</v>
          </cell>
        </row>
        <row r="1757">
          <cell r="B1757" t="str">
            <v>5270172AWXUS</v>
          </cell>
          <cell r="D1757" t="str">
            <v>Vanguard - ACWI ex - US</v>
          </cell>
          <cell r="F1757" t="str">
            <v>Renta Variable</v>
          </cell>
          <cell r="Q1757" t="str">
            <v>RVI</v>
          </cell>
        </row>
        <row r="1758">
          <cell r="B1758" t="str">
            <v>5270172E2742</v>
          </cell>
          <cell r="D1758" t="str">
            <v>Vanguard - ACWI</v>
          </cell>
          <cell r="F1758" t="str">
            <v>Renta Variable</v>
          </cell>
          <cell r="Q1758" t="str">
            <v>RVI</v>
          </cell>
        </row>
        <row r="1759">
          <cell r="B1759" t="str">
            <v>5270222GCONS</v>
          </cell>
          <cell r="D1759" t="str">
            <v>NN - Consumer Goods</v>
          </cell>
          <cell r="F1759" t="str">
            <v>Renta Variable</v>
          </cell>
          <cell r="Q1759" t="str">
            <v>RVI</v>
          </cell>
        </row>
        <row r="1760">
          <cell r="B1760" t="str">
            <v>5270242INTCO</v>
          </cell>
          <cell r="D1760" t="str">
            <v>DFA - International Core Equity</v>
          </cell>
          <cell r="F1760" t="str">
            <v>Renta Variable</v>
          </cell>
          <cell r="Q1760" t="str">
            <v>RVI</v>
          </cell>
        </row>
        <row r="1761">
          <cell r="B1761" t="str">
            <v>5270404GLOHC</v>
          </cell>
          <cell r="D1761" t="str">
            <v>Fidelity - Global Healthcare Fund</v>
          </cell>
          <cell r="F1761" t="str">
            <v>Renta Variable</v>
          </cell>
          <cell r="Q1761" t="str">
            <v>RVI</v>
          </cell>
        </row>
        <row r="1762">
          <cell r="B1762" t="str">
            <v>5270414F4783</v>
          </cell>
          <cell r="D1762" t="str">
            <v xml:space="preserve">DWS - Global Agribusiness </v>
          </cell>
          <cell r="F1762" t="str">
            <v>Renta Variable</v>
          </cell>
          <cell r="Q1762" t="str">
            <v>RVI</v>
          </cell>
        </row>
        <row r="1763">
          <cell r="B1763" t="str">
            <v>5270414F1120</v>
          </cell>
          <cell r="D1763" t="str">
            <v>DWS - Invest Global Agribusiness</v>
          </cell>
          <cell r="F1763" t="str">
            <v>Renta Variable</v>
          </cell>
          <cell r="Q1763" t="str">
            <v>RVI</v>
          </cell>
        </row>
        <row r="1764">
          <cell r="B1764" t="str">
            <v>5270772FGV78</v>
          </cell>
          <cell r="D1764" t="str">
            <v>Franklin Templeton - FTGF ClearBridge Infrastructure Value Fund</v>
          </cell>
          <cell r="F1764" t="str">
            <v>Renta Variable</v>
          </cell>
          <cell r="Q1764" t="str">
            <v>RVI</v>
          </cell>
        </row>
        <row r="1765">
          <cell r="B1765" t="str">
            <v>5270942F5733</v>
          </cell>
          <cell r="D1765" t="str">
            <v>Pinebridge - Global Dynamic</v>
          </cell>
          <cell r="F1765" t="str">
            <v>Renta Variable</v>
          </cell>
          <cell r="Q1765" t="str">
            <v>RVI</v>
          </cell>
        </row>
        <row r="1766">
          <cell r="B1766" t="str">
            <v>5270732F0NJ2</v>
          </cell>
          <cell r="D1766" t="str">
            <v>BlackRock - Global Unconstrained Equity Fund</v>
          </cell>
          <cell r="F1766" t="str">
            <v>Renta Variable</v>
          </cell>
          <cell r="Q1766" t="str">
            <v>RVI</v>
          </cell>
        </row>
        <row r="1767">
          <cell r="B1767" t="str">
            <v>5270732E5Y98</v>
          </cell>
          <cell r="D1767" t="str">
            <v>BlackRock - iShares Core MSCI World UCITS ETF</v>
          </cell>
          <cell r="F1767" t="str">
            <v>Renta Variable</v>
          </cell>
          <cell r="Q1767" t="str">
            <v>RVI</v>
          </cell>
        </row>
        <row r="1768">
          <cell r="B1768" t="str">
            <v>5271112E7465</v>
          </cell>
          <cell r="D1768" t="str">
            <v>BlackRock - iShares MSCI EAFE ETF</v>
          </cell>
          <cell r="F1768" t="str">
            <v>Renta Variable</v>
          </cell>
          <cell r="Q1768" t="str">
            <v>RVI</v>
          </cell>
        </row>
        <row r="1769">
          <cell r="B1769" t="str">
            <v>5271112E8257</v>
          </cell>
          <cell r="D1769" t="str">
            <v>BlackRock - iShares MSCI ACWI</v>
          </cell>
          <cell r="F1769" t="str">
            <v>Renta Variable</v>
          </cell>
          <cell r="Q1769" t="str">
            <v>RVI</v>
          </cell>
        </row>
        <row r="1770">
          <cell r="B1770" t="str">
            <v>5271112E8240</v>
          </cell>
          <cell r="D1770" t="str">
            <v>Blackrock - iShares MSCI ACWI ex U.S. ETF</v>
          </cell>
          <cell r="F1770" t="str">
            <v>Renta Variable</v>
          </cell>
          <cell r="Q1770" t="str">
            <v>RVI</v>
          </cell>
        </row>
        <row r="1771">
          <cell r="B1771" t="str">
            <v>5271112EV464</v>
          </cell>
          <cell r="D1771" t="str">
            <v>BlackRock - iShares ACWI - Low Carbon</v>
          </cell>
          <cell r="F1771" t="str">
            <v>Renta Variable</v>
          </cell>
          <cell r="Q1771" t="str">
            <v>RVI</v>
          </cell>
        </row>
        <row r="1772">
          <cell r="B1772" t="str">
            <v>5271112EC608</v>
          </cell>
          <cell r="D1772" t="str">
            <v>BlackRock - iShares World ex US Carbon Transition Readiness</v>
          </cell>
          <cell r="F1772" t="str">
            <v>Renta Variable</v>
          </cell>
          <cell r="Q1772" t="str">
            <v>RVI</v>
          </cell>
        </row>
        <row r="1773">
          <cell r="B1773" t="str">
            <v>5275332JJ945</v>
          </cell>
          <cell r="D1773" t="str">
            <v>Baillie Gifford &amp; Co Ltd - Worldwide Health Innovation Fund</v>
          </cell>
          <cell r="F1773" t="str">
            <v>Renta Variable</v>
          </cell>
          <cell r="Q1773" t="str">
            <v>RVI</v>
          </cell>
        </row>
        <row r="1774">
          <cell r="B1774" t="str">
            <v>5274082CONST</v>
          </cell>
          <cell r="D1774" t="str">
            <v>Invesco - Global Consumer Trends Fund S</v>
          </cell>
          <cell r="F1774" t="str">
            <v>Renta Variable</v>
          </cell>
          <cell r="Q1774" t="str">
            <v>RVI</v>
          </cell>
        </row>
        <row r="1775">
          <cell r="B1775" t="str">
            <v>5274082GLEIS</v>
          </cell>
          <cell r="D1775" t="str">
            <v>Invesco - Global Consumer Trends</v>
          </cell>
          <cell r="F1775" t="str">
            <v>Renta Variable</v>
          </cell>
          <cell r="Q1775" t="str">
            <v>RVI</v>
          </cell>
        </row>
        <row r="1776">
          <cell r="B1776" t="str">
            <v>5273884CONSU</v>
          </cell>
          <cell r="D1776" t="str">
            <v>Robeco - Global Consumer Trends</v>
          </cell>
          <cell r="F1776" t="str">
            <v>Renta Variable</v>
          </cell>
          <cell r="Q1776" t="str">
            <v>RVI</v>
          </cell>
        </row>
        <row r="1777">
          <cell r="B1777" t="str">
            <v>5275122EG706</v>
          </cell>
          <cell r="D1777" t="str">
            <v>Invesco - Solar ETF</v>
          </cell>
          <cell r="F1777" t="str">
            <v>Renta Variable</v>
          </cell>
          <cell r="Q1777" t="str">
            <v>RVI</v>
          </cell>
        </row>
        <row r="1778">
          <cell r="B1778" t="str">
            <v>5275562F4898</v>
          </cell>
          <cell r="D1778" t="str">
            <v>NS Partners - Diversified Growth Company GCC Equity</v>
          </cell>
          <cell r="F1778" t="str">
            <v>Renta Variable</v>
          </cell>
          <cell r="Q1778" t="str">
            <v>RVI</v>
          </cell>
        </row>
        <row r="1779">
          <cell r="B1779" t="str">
            <v>5276702F8117</v>
          </cell>
          <cell r="D1779" t="str">
            <v>Ninety One - Global Natural Resources Fund I</v>
          </cell>
          <cell r="F1779" t="str">
            <v>Renta Variable</v>
          </cell>
          <cell r="Q1779" t="str">
            <v>RVI</v>
          </cell>
        </row>
        <row r="1780">
          <cell r="B1780" t="str">
            <v>5276702INGDR</v>
          </cell>
          <cell r="D1780" t="str">
            <v>Ninety One - Global Natural Resources Fund A</v>
          </cell>
          <cell r="F1780" t="str">
            <v>Renta Variable</v>
          </cell>
          <cell r="Q1780" t="str">
            <v>RVI</v>
          </cell>
        </row>
        <row r="1781">
          <cell r="B1781" t="str">
            <v>5273882F5578</v>
          </cell>
          <cell r="D1781" t="str">
            <v>Robeco - QI Emerging Markets Active Equities</v>
          </cell>
          <cell r="F1781" t="str">
            <v>Renta Variable</v>
          </cell>
          <cell r="Q1781" t="str">
            <v>RVI</v>
          </cell>
        </row>
        <row r="1782">
          <cell r="B1782" t="str">
            <v>5271112CANAD</v>
          </cell>
          <cell r="D1782" t="str">
            <v>BlackRock - iShares MSCI Canada</v>
          </cell>
          <cell r="F1782" t="str">
            <v>Renta Variable</v>
          </cell>
          <cell r="Q1782" t="str">
            <v>RVI</v>
          </cell>
        </row>
        <row r="1783">
          <cell r="B1783" t="str">
            <v>5271112AUSTR</v>
          </cell>
          <cell r="D1783" t="str">
            <v xml:space="preserve">BlackRock - iShares MSCI Australia </v>
          </cell>
          <cell r="F1783" t="str">
            <v>Renta Variable</v>
          </cell>
          <cell r="Q1783" t="str">
            <v>RVI</v>
          </cell>
        </row>
        <row r="1784">
          <cell r="B1784" t="str">
            <v>5271112NEWZL</v>
          </cell>
          <cell r="D1784" t="str">
            <v>BlackRock - iShares MSCI New Zealand</v>
          </cell>
          <cell r="F1784" t="str">
            <v>Renta Variable</v>
          </cell>
          <cell r="Q1784" t="str">
            <v>RVI</v>
          </cell>
        </row>
        <row r="1785">
          <cell r="B1785" t="str">
            <v>5270172E2874</v>
          </cell>
          <cell r="D1785" t="str">
            <v>Vanguard - FTSE Europe</v>
          </cell>
          <cell r="F1785" t="str">
            <v>Renta Variable</v>
          </cell>
          <cell r="Q1785" t="str">
            <v>RVI</v>
          </cell>
        </row>
        <row r="1786">
          <cell r="B1786" t="str">
            <v>5270194SCEUR</v>
          </cell>
          <cell r="D1786" t="str">
            <v>Schroders - European Opportunities</v>
          </cell>
          <cell r="F1786" t="str">
            <v>Renta Variable</v>
          </cell>
          <cell r="Q1786" t="str">
            <v>RVI</v>
          </cell>
        </row>
        <row r="1787">
          <cell r="B1787" t="str">
            <v>52751942546L</v>
          </cell>
          <cell r="D1787" t="str">
            <v>Joh Berenberg - European Focus Fund</v>
          </cell>
          <cell r="F1787" t="str">
            <v>Renta Variable</v>
          </cell>
          <cell r="Q1787" t="str">
            <v>RVI</v>
          </cell>
        </row>
        <row r="1788">
          <cell r="B1788" t="str">
            <v>5275194F2546</v>
          </cell>
          <cell r="D1788" t="str">
            <v>Joh Berenberg - European Focus Fund</v>
          </cell>
          <cell r="F1788" t="str">
            <v>Renta Variable</v>
          </cell>
          <cell r="Q1788" t="str">
            <v>RVI</v>
          </cell>
        </row>
        <row r="1789">
          <cell r="B1789" t="str">
            <v>5275504F2546</v>
          </cell>
          <cell r="D1789" t="str">
            <v>Joh Berenberg - European Focus Fund</v>
          </cell>
          <cell r="F1789" t="str">
            <v>Renta Variable</v>
          </cell>
          <cell r="Q1789" t="str">
            <v>RVI</v>
          </cell>
        </row>
        <row r="1790">
          <cell r="B1790" t="str">
            <v>52COMG4QNN83</v>
          </cell>
          <cell r="D1790" t="str">
            <v>Comgest- Europe Opportunities Fund</v>
          </cell>
          <cell r="F1790" t="str">
            <v>Renta Variable</v>
          </cell>
          <cell r="Q1790" t="str">
            <v>RVI</v>
          </cell>
        </row>
        <row r="1791">
          <cell r="B1791" t="str">
            <v>5270292F85G6</v>
          </cell>
          <cell r="D1791" t="str">
            <v>Investec - European Equities</v>
          </cell>
          <cell r="F1791" t="str">
            <v>Renta Variable</v>
          </cell>
          <cell r="Q1791" t="str">
            <v>RVI</v>
          </cell>
        </row>
        <row r="1792">
          <cell r="B1792" t="str">
            <v>5270474F8182</v>
          </cell>
          <cell r="D1792" t="str">
            <v>Allianz - Wachstum Europa</v>
          </cell>
          <cell r="F1792" t="str">
            <v>Renta Variable</v>
          </cell>
          <cell r="Q1792" t="str">
            <v>RVI</v>
          </cell>
        </row>
        <row r="1793">
          <cell r="B1793" t="str">
            <v>52COMG4N3467</v>
          </cell>
          <cell r="D1793" t="str">
            <v>Comgest - European Dynamic Growth</v>
          </cell>
          <cell r="F1793" t="str">
            <v>Renta Variable</v>
          </cell>
          <cell r="Q1793" t="str">
            <v>RVI</v>
          </cell>
        </row>
        <row r="1794">
          <cell r="B1794" t="str">
            <v>527049485137</v>
          </cell>
          <cell r="D1794" t="str">
            <v>Vontobel - European Equity</v>
          </cell>
          <cell r="F1794" t="str">
            <v>Renta Variable</v>
          </cell>
          <cell r="Q1794" t="str">
            <v>RVI</v>
          </cell>
        </row>
        <row r="1795">
          <cell r="B1795" t="str">
            <v>5271112E7861</v>
          </cell>
          <cell r="D1795" t="str">
            <v>BlackRock - iShares Europe</v>
          </cell>
          <cell r="F1795" t="str">
            <v>Renta Variable</v>
          </cell>
          <cell r="Q1795" t="str">
            <v>RVI</v>
          </cell>
        </row>
        <row r="1796">
          <cell r="B1796" t="str">
            <v>5271112E9180</v>
          </cell>
          <cell r="D1796" t="str">
            <v>BlackRock - iShares MSCI Europe Financials</v>
          </cell>
          <cell r="F1796" t="str">
            <v>Renta Variable</v>
          </cell>
          <cell r="Q1796" t="str">
            <v>RVI</v>
          </cell>
        </row>
        <row r="1797">
          <cell r="B1797" t="str">
            <v>5273874F4273</v>
          </cell>
          <cell r="D1797" t="str">
            <v>Fidelity - European Dynamic Growth</v>
          </cell>
          <cell r="F1797" t="str">
            <v>Renta Variable</v>
          </cell>
          <cell r="Q1797" t="str">
            <v>RVI</v>
          </cell>
        </row>
        <row r="1798">
          <cell r="B1798" t="str">
            <v>5273956E5VV1</v>
          </cell>
          <cell r="D1798" t="str">
            <v>Vanguard - Europe UCIT</v>
          </cell>
          <cell r="F1798" t="str">
            <v>Renta Variable</v>
          </cell>
          <cell r="Q1798" t="str">
            <v>RVI</v>
          </cell>
        </row>
        <row r="1799">
          <cell r="B1799" t="str">
            <v>5274136F2800</v>
          </cell>
          <cell r="D1799" t="str">
            <v>Invesco - European Equity Fund</v>
          </cell>
          <cell r="F1799" t="str">
            <v>Renta Variable</v>
          </cell>
          <cell r="Q1799" t="str">
            <v>RVI</v>
          </cell>
        </row>
        <row r="1800">
          <cell r="B1800" t="str">
            <v>5270884SGWEU</v>
          </cell>
          <cell r="D1800" t="str">
            <v>JP Morgan - Europe Strategic Growth</v>
          </cell>
          <cell r="F1800" t="str">
            <v>Renta Variable</v>
          </cell>
          <cell r="Q1800" t="str">
            <v>RVI</v>
          </cell>
        </row>
        <row r="1801">
          <cell r="B1801" t="str">
            <v>5276846FQVT8</v>
          </cell>
          <cell r="D1801" t="str">
            <v>Liontrust - Liontrust European Dynamic Fund S</v>
          </cell>
          <cell r="F1801" t="str">
            <v>Renta Variable</v>
          </cell>
          <cell r="Q1801" t="str">
            <v>RVI</v>
          </cell>
        </row>
        <row r="1802">
          <cell r="B1802" t="str">
            <v>5276846FM1M7</v>
          </cell>
          <cell r="D1802" t="str">
            <v>Liontrust - Liontrust European Dynamic Fund II</v>
          </cell>
          <cell r="F1802" t="str">
            <v>Renta Variable</v>
          </cell>
          <cell r="Q1802" t="str">
            <v>RVI</v>
          </cell>
        </row>
        <row r="1803">
          <cell r="B1803" t="str">
            <v>5275234F1560</v>
          </cell>
          <cell r="D1803" t="str">
            <v>MSIM - European Opportunity</v>
          </cell>
          <cell r="F1803" t="str">
            <v>Renta Variable</v>
          </cell>
          <cell r="Q1803" t="str">
            <v>RVI</v>
          </cell>
        </row>
        <row r="1804">
          <cell r="B1804" t="str">
            <v>5270194EURVA</v>
          </cell>
          <cell r="D1804" t="str">
            <v>Schroders - European Value</v>
          </cell>
          <cell r="F1804" t="str">
            <v>Renta Variable</v>
          </cell>
          <cell r="Q1804" t="str">
            <v>RVI</v>
          </cell>
        </row>
        <row r="1805">
          <cell r="B1805" t="str">
            <v>5270734EUVAF</v>
          </cell>
          <cell r="D1805" t="str">
            <v>BlackRock - iShares Edge MSCI Europe Value Factor</v>
          </cell>
          <cell r="F1805" t="str">
            <v>Renta Variable</v>
          </cell>
          <cell r="Q1805" t="str">
            <v>RVI</v>
          </cell>
        </row>
        <row r="1806">
          <cell r="B1806" t="str">
            <v>5273974E3308</v>
          </cell>
          <cell r="D1806" t="str">
            <v>DB Platinum - CROCU Euro</v>
          </cell>
          <cell r="F1806" t="str">
            <v>Renta Variable</v>
          </cell>
          <cell r="Q1806" t="str">
            <v>RVI</v>
          </cell>
        </row>
        <row r="1807">
          <cell r="B1807" t="str">
            <v>5273974F3782</v>
          </cell>
          <cell r="D1807" t="str">
            <v>DB Platinum - CROCU Euro</v>
          </cell>
          <cell r="F1807" t="str">
            <v>Renta Variable</v>
          </cell>
          <cell r="Q1807" t="str">
            <v>RVI</v>
          </cell>
        </row>
        <row r="1808">
          <cell r="B1808" t="str">
            <v>5270414CROCI</v>
          </cell>
          <cell r="D1808" t="str">
            <v>DB Platinum - CROCU Euro</v>
          </cell>
          <cell r="F1808" t="str">
            <v>Renta Variable</v>
          </cell>
          <cell r="Q1808" t="str">
            <v>RVI</v>
          </cell>
        </row>
        <row r="1809">
          <cell r="B1809" t="str">
            <v>5274566FYND8</v>
          </cell>
          <cell r="D1809" t="str">
            <v>Jupiter Unit Trust - Asian Income Fund I GBP</v>
          </cell>
          <cell r="F1809" t="str">
            <v>Renta Variable</v>
          </cell>
          <cell r="Q1809" t="str">
            <v>RVI</v>
          </cell>
        </row>
        <row r="1810">
          <cell r="B1810" t="str">
            <v>5274564LA16C</v>
          </cell>
          <cell r="D1810" t="str">
            <v xml:space="preserve">Jupiter Unit Trust - European Smaller Companies I </v>
          </cell>
          <cell r="F1810" t="str">
            <v>Renta Variable</v>
          </cell>
          <cell r="Q1810" t="str">
            <v>RVI</v>
          </cell>
        </row>
        <row r="1811">
          <cell r="B1811" t="str">
            <v>5274566EURG</v>
          </cell>
          <cell r="D1811" t="str">
            <v>Jupiter Unit Trust - European Growth</v>
          </cell>
          <cell r="F1811" t="str">
            <v>Renta Variable</v>
          </cell>
          <cell r="Q1811" t="str">
            <v>RVI</v>
          </cell>
        </row>
        <row r="1812">
          <cell r="B1812" t="str">
            <v>5274566EURO</v>
          </cell>
          <cell r="D1812" t="str">
            <v>Jupiter Unit Trust - European Fund</v>
          </cell>
          <cell r="F1812" t="str">
            <v>Renta Variable</v>
          </cell>
          <cell r="Q1812" t="str">
            <v>RVI</v>
          </cell>
        </row>
        <row r="1813">
          <cell r="B1813" t="str">
            <v>5274564JEURG</v>
          </cell>
          <cell r="D1813" t="str">
            <v>Jupiter Unit Trust - European Growth</v>
          </cell>
          <cell r="F1813" t="str">
            <v>Renta Variable</v>
          </cell>
          <cell r="Q1813" t="str">
            <v>RVI</v>
          </cell>
        </row>
        <row r="1814">
          <cell r="B1814" t="str">
            <v>5275064CAELE</v>
          </cell>
          <cell r="D1814" t="str">
            <v>Candriam  SICAV - Europe</v>
          </cell>
          <cell r="F1814" t="str">
            <v>Renta Variable</v>
          </cell>
          <cell r="Q1814" t="str">
            <v>RVI</v>
          </cell>
        </row>
        <row r="1815">
          <cell r="B1815" t="str">
            <v>5273874EURDG</v>
          </cell>
          <cell r="D1815" t="str">
            <v>Fidelity - European Dynamic Growth</v>
          </cell>
          <cell r="F1815" t="str">
            <v>Renta Variable</v>
          </cell>
          <cell r="Q1815" t="str">
            <v>RVI</v>
          </cell>
        </row>
        <row r="1816">
          <cell r="B1816" t="str">
            <v>5274504EUREQ</v>
          </cell>
          <cell r="D1816" t="str">
            <v>Acadian  - European Equity UCITS</v>
          </cell>
          <cell r="F1816" t="str">
            <v>Renta Variable</v>
          </cell>
          <cell r="Q1816" t="str">
            <v>RVI</v>
          </cell>
        </row>
        <row r="1817">
          <cell r="B1817" t="str">
            <v>5277324FC1W6</v>
          </cell>
          <cell r="D1817" t="str">
            <v>Premier Miton - European Opportunities Fund</v>
          </cell>
          <cell r="F1817" t="str">
            <v>Renta Variable</v>
          </cell>
          <cell r="Q1817" t="str">
            <v>RVI</v>
          </cell>
        </row>
        <row r="1818">
          <cell r="B1818" t="str">
            <v>5277336FM1M7</v>
          </cell>
          <cell r="D1818" t="str">
            <v>Liontrust - European Dynamic</v>
          </cell>
          <cell r="F1818" t="str">
            <v>Renta Variable</v>
          </cell>
          <cell r="Q1818" t="str">
            <v>RVI</v>
          </cell>
        </row>
        <row r="1819">
          <cell r="B1819" t="str">
            <v>5270194EUREQ</v>
          </cell>
          <cell r="D1819" t="str">
            <v>Schroders - Euro Equity</v>
          </cell>
          <cell r="F1819" t="str">
            <v>Renta Variable</v>
          </cell>
          <cell r="Q1819" t="str">
            <v>RVI</v>
          </cell>
        </row>
        <row r="1820">
          <cell r="B1820" t="str">
            <v>5270224F8686</v>
          </cell>
          <cell r="D1820" t="str">
            <v>NN - Euro High Dividend</v>
          </cell>
          <cell r="F1820" t="str">
            <v>Renta Variable</v>
          </cell>
          <cell r="Q1820" t="str">
            <v>RVI</v>
          </cell>
        </row>
        <row r="1821">
          <cell r="B1821" t="str">
            <v>5270324F9339</v>
          </cell>
          <cell r="D1821" t="str">
            <v>Janus Henderson - Continental European Fund</v>
          </cell>
          <cell r="F1821" t="str">
            <v>Renta Variable</v>
          </cell>
          <cell r="Q1821" t="str">
            <v>RVI</v>
          </cell>
        </row>
        <row r="1822">
          <cell r="B1822" t="str">
            <v>5270414F7722</v>
          </cell>
          <cell r="D1822" t="str">
            <v>DWS - Top Euroland</v>
          </cell>
          <cell r="F1822" t="str">
            <v>Renta Variable</v>
          </cell>
          <cell r="Q1822" t="str">
            <v>RVI</v>
          </cell>
        </row>
        <row r="1823">
          <cell r="B1823" t="str">
            <v>5274244F1260</v>
          </cell>
          <cell r="D1823" t="str">
            <v>Janus Henderson - Horizon Euroland Fund</v>
          </cell>
          <cell r="F1823" t="str">
            <v>Renta Variable</v>
          </cell>
          <cell r="Q1823" t="str">
            <v>RVI</v>
          </cell>
        </row>
        <row r="1824">
          <cell r="B1824" t="str">
            <v>5270474F8219</v>
          </cell>
          <cell r="D1824" t="str">
            <v>Allianz - Euroland Equity Growth</v>
          </cell>
          <cell r="F1824" t="str">
            <v>Renta Variable</v>
          </cell>
          <cell r="Q1824" t="str">
            <v>RVI</v>
          </cell>
        </row>
        <row r="1825">
          <cell r="B1825" t="str">
            <v>5270474F8984</v>
          </cell>
          <cell r="D1825" t="str">
            <v>Allianz - Wachstum Euroland</v>
          </cell>
          <cell r="F1825" t="str">
            <v>Renta Variable</v>
          </cell>
          <cell r="Q1825" t="str">
            <v>RVI</v>
          </cell>
        </row>
        <row r="1826">
          <cell r="B1826" t="str">
            <v>5270734EQG56</v>
          </cell>
          <cell r="D1826" t="str">
            <v>BlackRock - iShares Core MSCI EMU UCITS</v>
          </cell>
          <cell r="F1826" t="str">
            <v>Renta Variable</v>
          </cell>
          <cell r="Q1826" t="str">
            <v>RVI</v>
          </cell>
        </row>
        <row r="1827">
          <cell r="B1827" t="str">
            <v>5270734EG562</v>
          </cell>
          <cell r="D1827" t="str">
            <v>BlackRock - iShares Core MSCI EMU UCITS ETF</v>
          </cell>
          <cell r="F1827" t="str">
            <v>Renta Variable</v>
          </cell>
          <cell r="Q1827" t="str">
            <v>RVI</v>
          </cell>
        </row>
        <row r="1828">
          <cell r="B1828" t="str">
            <v>5270734EL3W7</v>
          </cell>
          <cell r="D1828" t="str">
            <v>BlackRock - iShares Euro STOXX 50 UCITS</v>
          </cell>
          <cell r="F1828" t="str">
            <v>Renta Variable</v>
          </cell>
          <cell r="Q1828" t="str">
            <v>RVI</v>
          </cell>
        </row>
        <row r="1829">
          <cell r="B1829" t="str">
            <v>5270854F1002</v>
          </cell>
          <cell r="D1829" t="str">
            <v>Threadneedle - European Equities</v>
          </cell>
          <cell r="F1829" t="str">
            <v>Renta Variable</v>
          </cell>
          <cell r="Q1829" t="str">
            <v>RVI</v>
          </cell>
        </row>
        <row r="1830">
          <cell r="B1830" t="str">
            <v>5275552EQ191</v>
          </cell>
          <cell r="D1830" t="str">
            <v>JP Morgan - Betabuilders Europe</v>
          </cell>
          <cell r="F1830" t="str">
            <v>Renta Variable</v>
          </cell>
          <cell r="Q1830" t="str">
            <v>RVI</v>
          </cell>
        </row>
        <row r="1831">
          <cell r="B1831" t="str">
            <v>5271112E6608</v>
          </cell>
          <cell r="D1831" t="str">
            <v>BlackRock - iShares MSCI Eurozone ETF</v>
          </cell>
          <cell r="F1831" t="str">
            <v>Renta Variable</v>
          </cell>
          <cell r="Q1831" t="str">
            <v>RVI</v>
          </cell>
        </row>
        <row r="1832">
          <cell r="B1832" t="str">
            <v>5271112EV639</v>
          </cell>
          <cell r="D1832" t="str">
            <v>BlackRock - iShares European Monetary Union Hedged</v>
          </cell>
          <cell r="F1832" t="str">
            <v>Renta Variable</v>
          </cell>
          <cell r="Q1832" t="str">
            <v>RVI</v>
          </cell>
        </row>
        <row r="1833">
          <cell r="B1833" t="str">
            <v>5271116EEURO</v>
          </cell>
          <cell r="D1833" t="str">
            <v>BlackRock - iShares MSCI Easter Europe Capped</v>
          </cell>
          <cell r="F1833" t="str">
            <v>Renta Variable</v>
          </cell>
          <cell r="Q1833" t="str">
            <v>RVI</v>
          </cell>
        </row>
        <row r="1834">
          <cell r="B1834" t="str">
            <v>5272872EX701</v>
          </cell>
          <cell r="D1834" t="str">
            <v>WisdomTree - Europa Hedged Equity</v>
          </cell>
          <cell r="F1834" t="str">
            <v>Renta Variable</v>
          </cell>
          <cell r="Q1834" t="str">
            <v>RVI</v>
          </cell>
        </row>
        <row r="1835">
          <cell r="B1835" t="str">
            <v>5273976E9477</v>
          </cell>
          <cell r="D1835" t="str">
            <v xml:space="preserve">Xtrackers -  MSCI EMU </v>
          </cell>
          <cell r="F1835" t="str">
            <v>Renta Variable</v>
          </cell>
          <cell r="Q1835" t="str">
            <v>RVI</v>
          </cell>
        </row>
        <row r="1836">
          <cell r="B1836" t="str">
            <v>52GAML4ECIEA</v>
          </cell>
          <cell r="D1836" t="str">
            <v>GAM - Continental Europe</v>
          </cell>
          <cell r="F1836" t="str">
            <v>Renta Variable</v>
          </cell>
          <cell r="Q1836" t="str">
            <v>RVI</v>
          </cell>
        </row>
        <row r="1837">
          <cell r="B1837" t="str">
            <v>5270736FDFD7</v>
          </cell>
          <cell r="D1837" t="str">
            <v>BlackRock - Sustainable Europe</v>
          </cell>
          <cell r="F1837" t="str">
            <v>Renta Variable</v>
          </cell>
          <cell r="Q1837" t="str">
            <v>RVI</v>
          </cell>
        </row>
        <row r="1838">
          <cell r="B1838" t="str">
            <v>5274084F6545</v>
          </cell>
          <cell r="D1838" t="str">
            <v>Invesco  - Euro Equity Fund</v>
          </cell>
          <cell r="F1838" t="str">
            <v>Renta Variable</v>
          </cell>
          <cell r="Q1838" t="str">
            <v>RVI</v>
          </cell>
        </row>
        <row r="1839">
          <cell r="B1839" t="str">
            <v>5274186F1948</v>
          </cell>
          <cell r="D1839" t="str">
            <v>Man GLG - Continental European Growth</v>
          </cell>
          <cell r="F1839" t="str">
            <v>Renta Variable</v>
          </cell>
          <cell r="Q1839" t="str">
            <v>RVI</v>
          </cell>
        </row>
        <row r="1840">
          <cell r="B1840" t="str">
            <v>5271284E8930</v>
          </cell>
          <cell r="D1840" t="str">
            <v>BlackRock - iShares Euro Stoxx Banks 30-15 UCITS</v>
          </cell>
          <cell r="F1840" t="str">
            <v>Renta Variable</v>
          </cell>
          <cell r="Q1840" t="str">
            <v>RVI</v>
          </cell>
        </row>
        <row r="1841">
          <cell r="B1841" t="str">
            <v>52INVE4CESEA</v>
          </cell>
          <cell r="D1841" t="str">
            <v>Invesco - Continental European Small Cap</v>
          </cell>
          <cell r="F1841" t="str">
            <v>Renta Variable</v>
          </cell>
          <cell r="Q1841" t="str">
            <v>RVI</v>
          </cell>
        </row>
        <row r="1842">
          <cell r="B1842" t="str">
            <v>5274134CESEA</v>
          </cell>
          <cell r="D1842" t="str">
            <v>Invesco - Continental European Small Cap</v>
          </cell>
          <cell r="F1842" t="str">
            <v>Renta Variable</v>
          </cell>
          <cell r="Q1842" t="str">
            <v>RVI</v>
          </cell>
        </row>
        <row r="1843">
          <cell r="B1843" t="str">
            <v>5273952EUZSI</v>
          </cell>
          <cell r="D1843" t="str">
            <v>Vanguard - Eurozone Stock Index</v>
          </cell>
          <cell r="F1843" t="str">
            <v>Renta Variable</v>
          </cell>
          <cell r="Q1843" t="str">
            <v>RVI</v>
          </cell>
        </row>
        <row r="1844">
          <cell r="B1844" t="str">
            <v>5271112E6699</v>
          </cell>
          <cell r="D1844" t="str">
            <v>BlackRock - iShares UK</v>
          </cell>
          <cell r="F1844" t="str">
            <v>Renta Variable</v>
          </cell>
          <cell r="Q1844" t="str">
            <v>RVI</v>
          </cell>
        </row>
        <row r="1845">
          <cell r="B1845" t="str">
            <v>5270184JBGER</v>
          </cell>
          <cell r="D1845" t="str">
            <v>GAM / Julius Baer - German Focus Equity</v>
          </cell>
          <cell r="F1845" t="str">
            <v>Renta Variable</v>
          </cell>
          <cell r="Q1845" t="str">
            <v>RVI</v>
          </cell>
        </row>
        <row r="1846">
          <cell r="B1846" t="str">
            <v>5270474ALALE</v>
          </cell>
          <cell r="D1846" t="str">
            <v>Allianz - Concentra Germany</v>
          </cell>
          <cell r="F1846" t="str">
            <v>Renta Variable</v>
          </cell>
          <cell r="Q1846" t="str">
            <v>RVI</v>
          </cell>
        </row>
        <row r="1847">
          <cell r="B1847" t="str">
            <v>5270474ALLGR</v>
          </cell>
          <cell r="D1847" t="str">
            <v>Allianz - German Equity</v>
          </cell>
          <cell r="F1847" t="str">
            <v>Renta Variable</v>
          </cell>
          <cell r="Q1847" t="str">
            <v>RVI</v>
          </cell>
        </row>
        <row r="1848">
          <cell r="B1848" t="str">
            <v>5270856UKEQI</v>
          </cell>
          <cell r="D1848" t="str">
            <v>Threadneedle - UK Equity Income Fund</v>
          </cell>
          <cell r="F1848" t="str">
            <v>Renta Variable</v>
          </cell>
          <cell r="Q1848" t="str">
            <v>RVI</v>
          </cell>
        </row>
        <row r="1849">
          <cell r="B1849" t="str">
            <v>5271112E6814</v>
          </cell>
          <cell r="D1849" t="str">
            <v>BlackRock - iShares MSCI Netherlands ETF</v>
          </cell>
          <cell r="F1849" t="str">
            <v>Renta Variable</v>
          </cell>
          <cell r="Q1849" t="str">
            <v>RVI</v>
          </cell>
        </row>
        <row r="1850">
          <cell r="B1850" t="str">
            <v>5271112E6764</v>
          </cell>
          <cell r="D1850" t="str">
            <v>BlackRock - iShares Spain</v>
          </cell>
          <cell r="F1850" t="str">
            <v>Renta Variable</v>
          </cell>
          <cell r="Q1850" t="str">
            <v>RVI</v>
          </cell>
        </row>
        <row r="1851">
          <cell r="B1851" t="str">
            <v>5271112E6806</v>
          </cell>
          <cell r="D1851" t="str">
            <v>BlackRock - iShares MSCI Germany Fund</v>
          </cell>
          <cell r="F1851" t="str">
            <v>Renta Variable</v>
          </cell>
          <cell r="Q1851" t="str">
            <v>RVI</v>
          </cell>
        </row>
        <row r="1852">
          <cell r="B1852" t="str">
            <v>5271112E6855</v>
          </cell>
          <cell r="D1852" t="str">
            <v>BlackRock - iShares MSCI Italy</v>
          </cell>
          <cell r="F1852" t="str">
            <v>Renta Variable</v>
          </cell>
          <cell r="Q1852" t="str">
            <v>RVI</v>
          </cell>
        </row>
        <row r="1853">
          <cell r="B1853" t="str">
            <v>5271112FRANC</v>
          </cell>
          <cell r="D1853" t="str">
            <v>BlackRock - iShares MSCI France</v>
          </cell>
          <cell r="F1853" t="str">
            <v>Renta Variable</v>
          </cell>
          <cell r="Q1853" t="str">
            <v>RVI</v>
          </cell>
        </row>
        <row r="1854">
          <cell r="B1854" t="str">
            <v>5272872ALEMI</v>
          </cell>
          <cell r="D1854" t="str">
            <v>WisdomTree - Germany Hedged Fund</v>
          </cell>
          <cell r="F1854" t="str">
            <v>Renta Variable</v>
          </cell>
          <cell r="Q1854" t="str">
            <v>RVI</v>
          </cell>
        </row>
        <row r="1855">
          <cell r="B1855" t="str">
            <v>5273874F8985</v>
          </cell>
          <cell r="D1855" t="str">
            <v>Fidelity - Iberia Fund</v>
          </cell>
          <cell r="F1855" t="str">
            <v>Renta Variable</v>
          </cell>
          <cell r="Q1855" t="str">
            <v>RVI</v>
          </cell>
        </row>
        <row r="1856">
          <cell r="B1856" t="str">
            <v>5273874FIBER</v>
          </cell>
          <cell r="D1856" t="str">
            <v>Fidelity - Iberia Fund</v>
          </cell>
          <cell r="F1856" t="str">
            <v>Renta Variable</v>
          </cell>
          <cell r="Q1856" t="str">
            <v>RVI</v>
          </cell>
        </row>
        <row r="1857">
          <cell r="B1857" t="str">
            <v>5273986E5574</v>
          </cell>
          <cell r="D1857" t="str">
            <v>Amundi ETF - MSCI Spain UCITS ETF</v>
          </cell>
          <cell r="F1857" t="str">
            <v>Renta Variable</v>
          </cell>
          <cell r="Q1857" t="str">
            <v>RVI</v>
          </cell>
        </row>
        <row r="1858">
          <cell r="B1858" t="str">
            <v>5274136F3115</v>
          </cell>
          <cell r="D1858" t="str">
            <v>Invesco - UK Opportunities Fund</v>
          </cell>
          <cell r="F1858" t="str">
            <v>Renta Variable</v>
          </cell>
          <cell r="Q1858" t="str">
            <v>RVI</v>
          </cell>
        </row>
        <row r="1859">
          <cell r="B1859" t="str">
            <v>52EDMG4SPAIN</v>
          </cell>
          <cell r="D1859" t="str">
            <v>EDM International - Spanish Equity Fund</v>
          </cell>
          <cell r="F1859" t="str">
            <v>Renta Variable</v>
          </cell>
          <cell r="Q1859" t="str">
            <v>RVI</v>
          </cell>
        </row>
        <row r="1860">
          <cell r="B1860" t="str">
            <v>52EDMG4INVES</v>
          </cell>
          <cell r="D1860" t="str">
            <v>EDM International - FI Fund</v>
          </cell>
          <cell r="F1860" t="str">
            <v>Renta Variable</v>
          </cell>
          <cell r="Q1860" t="str">
            <v>RVI</v>
          </cell>
        </row>
        <row r="1861">
          <cell r="B1861" t="str">
            <v>5270464BPESC</v>
          </cell>
          <cell r="D1861" t="str">
            <v>Parvest - Equity Europe Small Cap</v>
          </cell>
          <cell r="F1861" t="str">
            <v>Renta Variable</v>
          </cell>
          <cell r="Q1861" t="str">
            <v>RVI</v>
          </cell>
        </row>
        <row r="1862">
          <cell r="B1862" t="str">
            <v>52751946750L</v>
          </cell>
          <cell r="D1862" t="str">
            <v>Joh Berenberg- European Small Cap</v>
          </cell>
          <cell r="F1862" t="str">
            <v>Renta Variable</v>
          </cell>
          <cell r="Q1862" t="str">
            <v>RVI</v>
          </cell>
        </row>
        <row r="1863">
          <cell r="B1863" t="str">
            <v>5270324JHESC</v>
          </cell>
          <cell r="D1863" t="str">
            <v>Janus Henderson - European Small Caps</v>
          </cell>
          <cell r="F1863" t="str">
            <v>Renta Variable</v>
          </cell>
          <cell r="Q1863" t="str">
            <v>RVI</v>
          </cell>
        </row>
        <row r="1864">
          <cell r="B1864" t="str">
            <v>5275194BERSC</v>
          </cell>
          <cell r="D1864" t="str">
            <v>Berenberg - European Small Caps</v>
          </cell>
          <cell r="F1864" t="str">
            <v>Renta Variable</v>
          </cell>
          <cell r="Q1864" t="str">
            <v>RVI</v>
          </cell>
        </row>
        <row r="1865">
          <cell r="B1865" t="str">
            <v>52COMG4QNP08</v>
          </cell>
          <cell r="D1865" t="str">
            <v>Comgest  - European Growth Small Caps</v>
          </cell>
          <cell r="F1865" t="str">
            <v>Renta Variable</v>
          </cell>
          <cell r="Q1865" t="str">
            <v>RVI</v>
          </cell>
        </row>
        <row r="1866">
          <cell r="B1866" t="str">
            <v>5270434F2486</v>
          </cell>
          <cell r="D1866" t="str">
            <v>AXA  - Europe Small Caps</v>
          </cell>
          <cell r="F1866" t="str">
            <v>Renta Variable</v>
          </cell>
          <cell r="Q1866" t="str">
            <v>RVI</v>
          </cell>
        </row>
        <row r="1867">
          <cell r="B1867" t="str">
            <v>5270854TSMEQ</v>
          </cell>
          <cell r="D1867" t="str">
            <v>Threadneedle - European Smaller Companies</v>
          </cell>
          <cell r="F1867" t="str">
            <v>Renta Variable</v>
          </cell>
          <cell r="Q1867" t="str">
            <v>RVI</v>
          </cell>
        </row>
        <row r="1868">
          <cell r="B1868" t="str">
            <v>5274104F8932</v>
          </cell>
          <cell r="D1868" t="str">
            <v>Groupama - Avenir Euro (Mid Small Caps)</v>
          </cell>
          <cell r="F1868" t="str">
            <v>Renta Variable</v>
          </cell>
          <cell r="Q1868" t="str">
            <v>RVI</v>
          </cell>
        </row>
        <row r="1869">
          <cell r="B1869" t="str">
            <v>5274104AVEUR</v>
          </cell>
          <cell r="D1869" t="str">
            <v>Groupama - G Fund Avenir Europe (Mid Small Caps) - C</v>
          </cell>
          <cell r="F1869" t="str">
            <v>Renta Variable</v>
          </cell>
          <cell r="Q1869" t="str">
            <v>RVI</v>
          </cell>
        </row>
        <row r="1870">
          <cell r="B1870" t="str">
            <v>5274104AVEAC</v>
          </cell>
          <cell r="D1870" t="str">
            <v>Groupama - G Fund Avenir Europe (Mid Small Caps) - A</v>
          </cell>
          <cell r="F1870" t="str">
            <v>Renta Variable</v>
          </cell>
          <cell r="Q1870" t="str">
            <v>RVI</v>
          </cell>
        </row>
        <row r="1871">
          <cell r="B1871" t="str">
            <v>5275104LU126</v>
          </cell>
          <cell r="D1871" t="str">
            <v>Credit Suisse - Europe Small Caps Index Fund</v>
          </cell>
          <cell r="F1871" t="str">
            <v>Renta Variable</v>
          </cell>
          <cell r="Q1871" t="str">
            <v>RVI</v>
          </cell>
        </row>
        <row r="1872">
          <cell r="B1872" t="str">
            <v>52CRSU4EURSC</v>
          </cell>
          <cell r="D1872" t="str">
            <v>Credit Suisse - Europe Small Caps Index Fund</v>
          </cell>
          <cell r="F1872" t="str">
            <v>Renta Variable</v>
          </cell>
          <cell r="Q1872" t="str">
            <v>RVI</v>
          </cell>
        </row>
        <row r="1873">
          <cell r="B1873" t="str">
            <v>5274294F1538</v>
          </cell>
          <cell r="D1873" t="str">
            <v>BGFI2ER - Japan Equity Flexible</v>
          </cell>
          <cell r="F1873" t="str">
            <v>Renta Variable</v>
          </cell>
          <cell r="Q1873" t="str">
            <v>RVI</v>
          </cell>
        </row>
        <row r="1874">
          <cell r="B1874" t="str">
            <v>5277445FGVH8</v>
          </cell>
          <cell r="D1874" t="str">
            <v>Lazard - Japanese Strategic Equity</v>
          </cell>
          <cell r="F1874" t="str">
            <v>Renta Variable</v>
          </cell>
          <cell r="Q1874" t="str">
            <v>RVI</v>
          </cell>
        </row>
        <row r="1875">
          <cell r="B1875" t="str">
            <v>5277285FGVH8</v>
          </cell>
          <cell r="D1875" t="str">
            <v>Lazard - Japanese Strategic Equity</v>
          </cell>
          <cell r="F1875" t="str">
            <v>Renta Variable</v>
          </cell>
          <cell r="Q1875" t="str">
            <v>RVI</v>
          </cell>
        </row>
        <row r="1876">
          <cell r="B1876" t="str">
            <v>5270132F4904</v>
          </cell>
          <cell r="D1876" t="str">
            <v>JP Morgan - Japan Equity Fund - C</v>
          </cell>
          <cell r="F1876" t="str">
            <v>Renta Variable</v>
          </cell>
          <cell r="Q1876" t="str">
            <v>RVI</v>
          </cell>
        </row>
        <row r="1877">
          <cell r="B1877" t="str">
            <v>5270132F56110</v>
          </cell>
          <cell r="D1877" t="str">
            <v>JP Morgan - Japan Equity Fund - I</v>
          </cell>
          <cell r="F1877" t="str">
            <v>Renta Variable</v>
          </cell>
          <cell r="Q1877" t="str">
            <v>RVI</v>
          </cell>
        </row>
        <row r="1878">
          <cell r="B1878" t="str">
            <v>5270185F0537</v>
          </cell>
          <cell r="D1878" t="str">
            <v>GAM / Julius Baer - Japan Equity</v>
          </cell>
          <cell r="F1878" t="str">
            <v>Renta Variable</v>
          </cell>
          <cell r="Q1878" t="str">
            <v>RVI</v>
          </cell>
        </row>
        <row r="1879">
          <cell r="B1879" t="str">
            <v>5270195F4053</v>
          </cell>
          <cell r="D1879" t="str">
            <v>Schroders - Japanes Equity</v>
          </cell>
          <cell r="F1879" t="str">
            <v>Renta Variable</v>
          </cell>
          <cell r="Q1879" t="str">
            <v>RVI</v>
          </cell>
        </row>
        <row r="1880">
          <cell r="B1880" t="str">
            <v>5270805F9898</v>
          </cell>
          <cell r="D1880" t="str">
            <v>Pictet - Japanese Equity Selection</v>
          </cell>
          <cell r="F1880" t="str">
            <v>Renta Variable</v>
          </cell>
          <cell r="Q1880" t="str">
            <v>RVI</v>
          </cell>
        </row>
        <row r="1881">
          <cell r="B1881" t="str">
            <v>5270252F6294</v>
          </cell>
          <cell r="D1881" t="str">
            <v>Aberdeen - Japanese Equity</v>
          </cell>
          <cell r="F1881" t="str">
            <v>Renta Variable</v>
          </cell>
          <cell r="Q1881" t="str">
            <v>RVI</v>
          </cell>
        </row>
        <row r="1882">
          <cell r="B1882" t="str">
            <v>5270382PJAPE</v>
          </cell>
          <cell r="D1882" t="str">
            <v>Amundi / Pioneer - Japanese Equity</v>
          </cell>
          <cell r="F1882" t="str">
            <v>Renta Variable</v>
          </cell>
          <cell r="Q1882" t="str">
            <v>RVI</v>
          </cell>
        </row>
        <row r="1883">
          <cell r="B1883" t="str">
            <v>5270732E5YX2</v>
          </cell>
          <cell r="D1883" t="str">
            <v>BlackRock - iShares Core MSCI Japan UCITS ETF</v>
          </cell>
          <cell r="F1883" t="str">
            <v>Renta Variable</v>
          </cell>
          <cell r="Q1883" t="str">
            <v>RVI</v>
          </cell>
        </row>
        <row r="1884">
          <cell r="B1884" t="str">
            <v>5271112E8487</v>
          </cell>
          <cell r="D1884" t="str">
            <v>BlackRock - iShares MSCI Japan</v>
          </cell>
          <cell r="F1884" t="str">
            <v>Renta Variable</v>
          </cell>
          <cell r="Q1884" t="str">
            <v>RVI</v>
          </cell>
        </row>
        <row r="1885">
          <cell r="B1885" t="str">
            <v>5275246FLC77</v>
          </cell>
          <cell r="D1885" t="str">
            <v>Legg Mason - IF Japan Equity Fund</v>
          </cell>
          <cell r="F1885" t="str">
            <v>Renta Variable</v>
          </cell>
          <cell r="Q1885" t="str">
            <v>RVI</v>
          </cell>
        </row>
        <row r="1886">
          <cell r="B1886" t="str">
            <v>5271112V8862</v>
          </cell>
          <cell r="D1886" t="str">
            <v>BlackRock - iShares MSCI Japan Hedged</v>
          </cell>
          <cell r="F1886" t="str">
            <v>Renta Variable</v>
          </cell>
          <cell r="Q1886" t="str">
            <v>RVI</v>
          </cell>
        </row>
        <row r="1887">
          <cell r="B1887" t="str">
            <v>5272872EW851</v>
          </cell>
          <cell r="D1887" t="str">
            <v>WisdomTree - Japan Hedged Equity</v>
          </cell>
          <cell r="F1887" t="str">
            <v>Renta Variable</v>
          </cell>
          <cell r="Q1887" t="str">
            <v>RVI</v>
          </cell>
        </row>
        <row r="1888">
          <cell r="B1888" t="str">
            <v>5273952EPGT3</v>
          </cell>
          <cell r="D1888" t="str">
            <v>Vanguard - Japan UCIT</v>
          </cell>
          <cell r="F1888" t="str">
            <v>Renta Variable</v>
          </cell>
          <cell r="Q1888" t="str">
            <v>RVI</v>
          </cell>
        </row>
        <row r="1889">
          <cell r="B1889" t="str">
            <v>5273952JAPIX</v>
          </cell>
          <cell r="D1889" t="str">
            <v>Vanguard - Japan Equities</v>
          </cell>
          <cell r="F1889" t="str">
            <v>Renta Variable</v>
          </cell>
          <cell r="Q1889" t="str">
            <v>RVI</v>
          </cell>
        </row>
        <row r="1890">
          <cell r="B1890" t="str">
            <v>5273972E0974</v>
          </cell>
          <cell r="D1890" t="str">
            <v>Xtrackers - MSCI Japan UCITS</v>
          </cell>
          <cell r="F1890" t="str">
            <v>Renta Variable</v>
          </cell>
          <cell r="Q1890" t="str">
            <v>RVI</v>
          </cell>
        </row>
        <row r="1891">
          <cell r="B1891" t="str">
            <v>5273972E3540</v>
          </cell>
          <cell r="D1891" t="str">
            <v>Xtrackers - MSCI Japan UCITS</v>
          </cell>
          <cell r="F1891" t="str">
            <v>Renta Variable</v>
          </cell>
          <cell r="Q1891" t="str">
            <v>RVI</v>
          </cell>
        </row>
        <row r="1892">
          <cell r="B1892" t="str">
            <v>52EAIN2JAPEQ</v>
          </cell>
          <cell r="D1892" t="str">
            <v>Eastspring - Japan Dynamic Fund</v>
          </cell>
          <cell r="F1892" t="str">
            <v>Renta Variable</v>
          </cell>
          <cell r="Q1892" t="str">
            <v>RVI</v>
          </cell>
        </row>
        <row r="1893">
          <cell r="B1893" t="str">
            <v>5274095F6533</v>
          </cell>
          <cell r="D1893" t="str">
            <v>Eastspring - Japan Dynamic Fund</v>
          </cell>
          <cell r="F1893" t="str">
            <v>Renta Variable</v>
          </cell>
          <cell r="Q1893" t="str">
            <v>RVI</v>
          </cell>
        </row>
        <row r="1894">
          <cell r="B1894" t="str">
            <v>5270942PB572</v>
          </cell>
          <cell r="D1894" t="str">
            <v>Pinebridge - Asia Ex-Japan All Cap</v>
          </cell>
          <cell r="F1894" t="str">
            <v>Renta Variable</v>
          </cell>
          <cell r="Q1894" t="str">
            <v>RVI</v>
          </cell>
        </row>
        <row r="1895">
          <cell r="B1895" t="str">
            <v>52TOKI5JAPEF</v>
          </cell>
          <cell r="D1895" t="str">
            <v>Tokio Marine - Japanese Equity Focus</v>
          </cell>
          <cell r="F1895" t="str">
            <v>Renta Variable</v>
          </cell>
          <cell r="Q1895" t="str">
            <v>RVI</v>
          </cell>
        </row>
        <row r="1896">
          <cell r="B1896" t="str">
            <v>52INVE5JAPAN</v>
          </cell>
          <cell r="D1896" t="str">
            <v>Invesco - Japanese Equity Core Fund</v>
          </cell>
          <cell r="F1896" t="str">
            <v>Renta Variable</v>
          </cell>
          <cell r="Q1896" t="str">
            <v>RVI</v>
          </cell>
        </row>
        <row r="1897">
          <cell r="B1897" t="str">
            <v>5274085INJAD</v>
          </cell>
          <cell r="D1897" t="str">
            <v>Invesco - Japanese Equity Advantage</v>
          </cell>
          <cell r="F1897" t="str">
            <v>Renta Variable</v>
          </cell>
          <cell r="Q1897" t="str">
            <v>RVI</v>
          </cell>
        </row>
        <row r="1898">
          <cell r="B1898" t="str">
            <v>5274186JPALP</v>
          </cell>
          <cell r="D1898" t="str">
            <v>Man GLG - Japan Core Alpha</v>
          </cell>
          <cell r="F1898" t="str">
            <v>Renta Variable</v>
          </cell>
          <cell r="Q1898" t="str">
            <v>RVI</v>
          </cell>
        </row>
        <row r="1899">
          <cell r="B1899" t="str">
            <v>5275552EQ217</v>
          </cell>
          <cell r="D1899" t="str">
            <v>JP Morgan - Japan Equity ETF</v>
          </cell>
          <cell r="F1899" t="str">
            <v>Renta Variable</v>
          </cell>
          <cell r="Q1899" t="str">
            <v>RVI</v>
          </cell>
        </row>
        <row r="1900">
          <cell r="B1900" t="str">
            <v>5274374MGJAP</v>
          </cell>
          <cell r="D1900" t="str">
            <v>M&amp;G - Japan Fund</v>
          </cell>
          <cell r="F1900" t="str">
            <v>Renta Variable</v>
          </cell>
          <cell r="Q1900" t="str">
            <v>RVI</v>
          </cell>
        </row>
        <row r="1901">
          <cell r="B1901" t="str">
            <v>5274374JAPSC</v>
          </cell>
          <cell r="D1901" t="str">
            <v>M&amp;G - Japan Smaller Companies</v>
          </cell>
          <cell r="F1901" t="str">
            <v>Renta Variable</v>
          </cell>
          <cell r="Q1901" t="str">
            <v>RVI</v>
          </cell>
        </row>
        <row r="1902">
          <cell r="B1902" t="str">
            <v>5274372JAPSC</v>
          </cell>
          <cell r="D1902" t="str">
            <v>M&amp;G - Japan Smaller Companies</v>
          </cell>
          <cell r="F1902" t="str">
            <v>Renta Variable</v>
          </cell>
          <cell r="Q1902" t="str">
            <v>RVI</v>
          </cell>
        </row>
        <row r="1903">
          <cell r="B1903" t="str">
            <v>5272092F0792</v>
          </cell>
          <cell r="D1903" t="str">
            <v xml:space="preserve">Matthews - Japan Fund </v>
          </cell>
          <cell r="F1903" t="str">
            <v>Renta Variable</v>
          </cell>
          <cell r="Q1903" t="str">
            <v>RVI</v>
          </cell>
        </row>
        <row r="1904">
          <cell r="B1904" t="str">
            <v>5272092F5713</v>
          </cell>
          <cell r="D1904" t="str">
            <v xml:space="preserve">Matthews - Japan Fund </v>
          </cell>
          <cell r="F1904" t="str">
            <v>Renta Variable</v>
          </cell>
          <cell r="Q1904" t="str">
            <v>RVI</v>
          </cell>
        </row>
        <row r="1905">
          <cell r="B1905" t="str">
            <v>5274566GB445</v>
          </cell>
          <cell r="D1905" t="str">
            <v>Jupiter Unit Trust - Japan Equity</v>
          </cell>
          <cell r="F1905" t="str">
            <v>Renta Variable</v>
          </cell>
          <cell r="Q1905" t="str">
            <v>RVI</v>
          </cell>
        </row>
        <row r="1906">
          <cell r="B1906" t="str">
            <v>5274532FTGR4</v>
          </cell>
          <cell r="D1906" t="str">
            <v>GAM - Star Japan</v>
          </cell>
          <cell r="F1906" t="str">
            <v>Renta Variable</v>
          </cell>
          <cell r="Q1906" t="str">
            <v>RVI</v>
          </cell>
        </row>
        <row r="1907">
          <cell r="B1907" t="str">
            <v>5272872JPSCD</v>
          </cell>
          <cell r="D1907" t="str">
            <v>WisdomTree - Japan Small Cap Dividend</v>
          </cell>
          <cell r="F1907" t="str">
            <v>Renta Variable</v>
          </cell>
          <cell r="Q1907" t="str">
            <v>RVI</v>
          </cell>
        </row>
        <row r="1908">
          <cell r="B1908" t="str">
            <v>52COMG5JAPGR</v>
          </cell>
          <cell r="D1908" t="str">
            <v>Comgest - Japan Growth</v>
          </cell>
          <cell r="F1908" t="str">
            <v>Renta Variable</v>
          </cell>
          <cell r="Q1908" t="str">
            <v>RVI</v>
          </cell>
        </row>
        <row r="1909">
          <cell r="B1909" t="str">
            <v>5270255A0234</v>
          </cell>
          <cell r="D1909" t="str">
            <v>Aberdeen - Japan Smaller Companies</v>
          </cell>
          <cell r="F1909" t="str">
            <v>Renta Variable</v>
          </cell>
          <cell r="Q1909" t="str">
            <v>RVI</v>
          </cell>
        </row>
        <row r="1910">
          <cell r="B1910" t="str">
            <v>5270195F3982</v>
          </cell>
          <cell r="D1910" t="str">
            <v>Schroders - Japanese Smaller Companies</v>
          </cell>
          <cell r="F1910" t="str">
            <v>Renta Variable</v>
          </cell>
          <cell r="Q1910" t="str">
            <v>RVI</v>
          </cell>
        </row>
        <row r="1911">
          <cell r="B1911" t="str">
            <v>5275336F1492</v>
          </cell>
          <cell r="D1911" t="str">
            <v>Baillie Gifford Overseas Growth Funds - Japanese Smaller Companies</v>
          </cell>
          <cell r="F1911" t="str">
            <v>Renta Variable</v>
          </cell>
          <cell r="Q1911" t="str">
            <v>RVI</v>
          </cell>
        </row>
        <row r="1912">
          <cell r="B1912" t="str">
            <v>5274242JPYSC</v>
          </cell>
          <cell r="D1912" t="str">
            <v>Janus Henderson - Japanese Smaller Companies</v>
          </cell>
          <cell r="F1912" t="str">
            <v>Renta Variable</v>
          </cell>
          <cell r="Q1912" t="str">
            <v>RVI</v>
          </cell>
        </row>
        <row r="1913">
          <cell r="B1913" t="str">
            <v>5270465F0075</v>
          </cell>
          <cell r="D1913" t="str">
            <v>BNP Paribas - Japan Small Caps</v>
          </cell>
          <cell r="F1913" t="str">
            <v>Renta Variable</v>
          </cell>
          <cell r="Q1913" t="str">
            <v>RVI</v>
          </cell>
        </row>
        <row r="1914">
          <cell r="B1914" t="str">
            <v>5274245YJPSC</v>
          </cell>
          <cell r="D1914" t="str">
            <v>Janus Henderson  Horizon - Japanese SC</v>
          </cell>
          <cell r="F1914" t="str">
            <v>Renta Variable</v>
          </cell>
          <cell r="Q1914" t="str">
            <v>RVI</v>
          </cell>
        </row>
        <row r="1915">
          <cell r="B1915" t="str">
            <v>5270942F9584</v>
          </cell>
          <cell r="D1915" t="str">
            <v>Pinebridge - Japan Small Cap - Y</v>
          </cell>
          <cell r="F1915" t="str">
            <v>Renta Variable</v>
          </cell>
          <cell r="Q1915" t="str">
            <v>RVI</v>
          </cell>
        </row>
        <row r="1916">
          <cell r="B1916" t="str">
            <v>5270945PBJSC</v>
          </cell>
          <cell r="D1916" t="str">
            <v>Pinebridge - Japan Small Cap - Y3</v>
          </cell>
          <cell r="F1916" t="str">
            <v>Renta Variable</v>
          </cell>
          <cell r="Q1916" t="str">
            <v>RVI</v>
          </cell>
        </row>
        <row r="1917">
          <cell r="B1917" t="str">
            <v>5273932EA854</v>
          </cell>
          <cell r="D1917" t="str">
            <v>SSGA Funds Management, Inc.</v>
          </cell>
          <cell r="F1917" t="str">
            <v>Renta Variable</v>
          </cell>
          <cell r="Q1917" t="str">
            <v>RVI</v>
          </cell>
        </row>
        <row r="1918">
          <cell r="B1918" t="str">
            <v>5260012EX109</v>
          </cell>
          <cell r="D1918" t="str">
            <v xml:space="preserve">State Street - Dow Jones Industrial Average </v>
          </cell>
          <cell r="F1918" t="str">
            <v>Renta Variable</v>
          </cell>
          <cell r="Q1918" t="str">
            <v>RVI</v>
          </cell>
        </row>
        <row r="1919">
          <cell r="B1919" t="str">
            <v>5260012E1030</v>
          </cell>
          <cell r="D1919" t="str">
            <v>State Street - S&amp;P 500 ETF</v>
          </cell>
          <cell r="F1919" t="str">
            <v>Renta Variable</v>
          </cell>
          <cell r="Q1919" t="str">
            <v>RVI</v>
          </cell>
        </row>
        <row r="1920">
          <cell r="B1920" t="str">
            <v>5260022E7598</v>
          </cell>
          <cell r="D1920" t="str">
            <v>BlackRock - iShares Russell 1000 Value</v>
          </cell>
          <cell r="F1920" t="str">
            <v>Renta Variable</v>
          </cell>
          <cell r="Q1920" t="str">
            <v>RVI</v>
          </cell>
        </row>
        <row r="1921">
          <cell r="B1921" t="str">
            <v>5270172E8413</v>
          </cell>
          <cell r="D1921" t="str">
            <v>Vanguard - S&amp;P 500 ETF</v>
          </cell>
          <cell r="F1921" t="str">
            <v>Renta Variable</v>
          </cell>
          <cell r="Q1921" t="str">
            <v>RVI</v>
          </cell>
        </row>
        <row r="1922">
          <cell r="B1922" t="str">
            <v>5270172E8744</v>
          </cell>
          <cell r="D1922" t="str">
            <v>Vanguard Total Value</v>
          </cell>
          <cell r="F1922" t="str">
            <v>Renta Variable</v>
          </cell>
          <cell r="Q1922" t="str">
            <v>RVI</v>
          </cell>
        </row>
        <row r="1923">
          <cell r="B1923" t="str">
            <v>5270172EDVAP</v>
          </cell>
          <cell r="D1923" t="str">
            <v>Vanguard - Dividend Appreciation</v>
          </cell>
          <cell r="F1923" t="str">
            <v>Renta Variable</v>
          </cell>
          <cell r="Q1923" t="str">
            <v>RVI</v>
          </cell>
        </row>
        <row r="1924">
          <cell r="B1924" t="str">
            <v>5270172MCGRO</v>
          </cell>
          <cell r="D1924" t="str">
            <v>Vanguard - Mid Cap Growth</v>
          </cell>
          <cell r="F1924" t="str">
            <v>Renta Variable</v>
          </cell>
          <cell r="Q1924" t="str">
            <v>RVI</v>
          </cell>
        </row>
        <row r="1925">
          <cell r="B1925" t="str">
            <v>5270172TOMKT</v>
          </cell>
          <cell r="D1925" t="str">
            <v>Vanguard - Total Stock Market</v>
          </cell>
          <cell r="F1925" t="str">
            <v>Renta Variable</v>
          </cell>
          <cell r="Q1925" t="str">
            <v>RVI</v>
          </cell>
        </row>
        <row r="1926">
          <cell r="B1926" t="str">
            <v>5270242F3819</v>
          </cell>
          <cell r="D1926" t="str">
            <v>DFA - US Small Cap Value Portfolio</v>
          </cell>
          <cell r="F1926" t="str">
            <v>Renta Variable</v>
          </cell>
          <cell r="Q1926" t="str">
            <v>RVI</v>
          </cell>
        </row>
        <row r="1927">
          <cell r="B1927" t="str">
            <v>5270242F3827</v>
          </cell>
          <cell r="D1927" t="str">
            <v>DFA - US Large Cap Value</v>
          </cell>
          <cell r="F1927" t="str">
            <v>Renta Variable</v>
          </cell>
          <cell r="Q1927" t="str">
            <v>RVI</v>
          </cell>
        </row>
        <row r="1928">
          <cell r="B1928" t="str">
            <v>5270242USACOR</v>
          </cell>
          <cell r="D1928" t="str">
            <v>DFA - US Core Equity 1</v>
          </cell>
          <cell r="F1928" t="str">
            <v>Renta Variable</v>
          </cell>
          <cell r="Q1928" t="str">
            <v>RVI</v>
          </cell>
        </row>
        <row r="1929">
          <cell r="B1929" t="str">
            <v>5270242USMALL</v>
          </cell>
          <cell r="D1929" t="str">
            <v>DFA - US Small Cap Portfolio</v>
          </cell>
          <cell r="F1929" t="str">
            <v>Renta Variable</v>
          </cell>
          <cell r="Q1929" t="str">
            <v>RVI</v>
          </cell>
        </row>
        <row r="1930">
          <cell r="B1930" t="str">
            <v>5270462USMCP</v>
          </cell>
          <cell r="D1930" t="str">
            <v>Parvest - USA Small Cap</v>
          </cell>
          <cell r="F1930" t="str">
            <v>Renta Variable</v>
          </cell>
          <cell r="Q1930" t="str">
            <v>RVI</v>
          </cell>
        </row>
        <row r="1931">
          <cell r="B1931" t="str">
            <v>5270732EMR08</v>
          </cell>
          <cell r="D1931" t="str">
            <v>BlackRock - iShares Core S&amp;P 500 UCITS</v>
          </cell>
          <cell r="F1931" t="str">
            <v>Renta Variable</v>
          </cell>
          <cell r="Q1931" t="str">
            <v>RVI</v>
          </cell>
        </row>
        <row r="1932">
          <cell r="B1932" t="str">
            <v>5271112E7200</v>
          </cell>
          <cell r="D1932" t="str">
            <v>BlackRock - iShares Core S&amp;P 500</v>
          </cell>
          <cell r="F1932" t="str">
            <v>Renta Variable</v>
          </cell>
          <cell r="Q1932" t="str">
            <v>RVI</v>
          </cell>
        </row>
        <row r="1933">
          <cell r="B1933" t="str">
            <v>5275122EV357</v>
          </cell>
          <cell r="D1933" t="str">
            <v>Invesco S&amp;P 500 Equal Weight ETF</v>
          </cell>
          <cell r="F1933" t="str">
            <v>Renta Variable</v>
          </cell>
          <cell r="Q1933" t="str">
            <v>RVI</v>
          </cell>
        </row>
        <row r="1934">
          <cell r="B1934" t="str">
            <v>5271112E7655</v>
          </cell>
          <cell r="D1934" t="str">
            <v>BlackRock - iShares Russell 2000 ETF</v>
          </cell>
          <cell r="F1934" t="str">
            <v>Renta Variable</v>
          </cell>
          <cell r="Q1934" t="str">
            <v>RVI</v>
          </cell>
        </row>
        <row r="1935">
          <cell r="B1935" t="str">
            <v>5271112E5094</v>
          </cell>
          <cell r="D1935" t="str">
            <v>BlackRock - iShares US Carbon Transition Readiness</v>
          </cell>
          <cell r="F1935" t="str">
            <v>Renta Variable</v>
          </cell>
          <cell r="Q1935" t="str">
            <v>RVI</v>
          </cell>
        </row>
        <row r="1936">
          <cell r="B1936" t="str">
            <v>5271112QUALU</v>
          </cell>
          <cell r="D1936" t="str">
            <v>BlackRock - iShares MSCI USA Quality</v>
          </cell>
          <cell r="F1936" t="str">
            <v>Renta Variable</v>
          </cell>
          <cell r="Q1936" t="str">
            <v>RVI</v>
          </cell>
        </row>
        <row r="1937">
          <cell r="B1937" t="str">
            <v>5275552EQ761</v>
          </cell>
          <cell r="D1937" t="str">
            <v>JPMorgan U.S. Quality Factor</v>
          </cell>
          <cell r="F1937" t="str">
            <v>Renta Variable</v>
          </cell>
          <cell r="Q1937" t="str">
            <v>RVI</v>
          </cell>
        </row>
        <row r="1938">
          <cell r="B1938" t="str">
            <v>5271112USMIV</v>
          </cell>
          <cell r="D1938" t="str">
            <v>BlackRock - iShares Russell Mid-Cap Value</v>
          </cell>
          <cell r="F1938" t="str">
            <v>Renta Variable</v>
          </cell>
          <cell r="Q1938" t="str">
            <v>RVI</v>
          </cell>
        </row>
        <row r="1939">
          <cell r="B1939" t="str">
            <v>5275242LEGGM</v>
          </cell>
          <cell r="D1939" t="str">
            <v>Legg Mason - US Small Caps</v>
          </cell>
          <cell r="F1939" t="str">
            <v>Renta Variable</v>
          </cell>
          <cell r="Q1939" t="str">
            <v>RVI</v>
          </cell>
        </row>
        <row r="1940">
          <cell r="B1940" t="str">
            <v>5271112VLUEU</v>
          </cell>
          <cell r="D1940" t="str">
            <v>BlackRock - iShares MSCI USA Value</v>
          </cell>
          <cell r="F1940" t="str">
            <v>Renta Variable</v>
          </cell>
          <cell r="Q1940" t="str">
            <v>RVI</v>
          </cell>
        </row>
        <row r="1941">
          <cell r="B1941" t="str">
            <v>5272872W3079</v>
          </cell>
          <cell r="D1941" t="str">
            <v>WisdomTree - US Large Cap Dividend</v>
          </cell>
          <cell r="F1941" t="str">
            <v>Renta Variable</v>
          </cell>
          <cell r="Q1941" t="str">
            <v>RVI</v>
          </cell>
        </row>
        <row r="1942">
          <cell r="B1942" t="str">
            <v>5273952EXRP0</v>
          </cell>
          <cell r="D1942" t="str">
            <v>Vanguard S&amp;P 500 - UCIT</v>
          </cell>
          <cell r="F1942" t="str">
            <v>Renta Variable</v>
          </cell>
          <cell r="Q1942" t="str">
            <v>RVI</v>
          </cell>
        </row>
        <row r="1943">
          <cell r="B1943" t="str">
            <v>5274042USLCP</v>
          </cell>
          <cell r="D1943" t="str">
            <v>First Trust - US Mega Cap AlphaDEX</v>
          </cell>
          <cell r="F1943" t="str">
            <v>Renta Variable</v>
          </cell>
          <cell r="Q1943" t="str">
            <v>RVI</v>
          </cell>
        </row>
        <row r="1944">
          <cell r="B1944" t="str">
            <v>5270882JPUSV</v>
          </cell>
          <cell r="D1944" t="str">
            <v>JP Morgan - US Value Fund</v>
          </cell>
          <cell r="F1944" t="str">
            <v>Renta Variable</v>
          </cell>
          <cell r="Q1944" t="str">
            <v>RVI</v>
          </cell>
        </row>
        <row r="1945">
          <cell r="B1945" t="str">
            <v>52WELL2USRES</v>
          </cell>
          <cell r="D1945" t="str">
            <v>Wellington - US Research Equity</v>
          </cell>
          <cell r="F1945" t="str">
            <v>Renta Variable</v>
          </cell>
          <cell r="Q1945" t="str">
            <v>RVI</v>
          </cell>
        </row>
        <row r="1946">
          <cell r="B1946" t="str">
            <v>PROXYS2US</v>
          </cell>
          <cell r="D1946" t="str">
            <v>FONDOS US</v>
          </cell>
          <cell r="F1946" t="str">
            <v>Renta Variable</v>
          </cell>
          <cell r="Q1946" t="str">
            <v>RVI</v>
          </cell>
        </row>
        <row r="1947">
          <cell r="B1947" t="str">
            <v>5271112SPSMC</v>
          </cell>
          <cell r="D1947" t="str">
            <v>BlackRock - iShares S&amp;P Small-Cap 600 Value</v>
          </cell>
          <cell r="F1947" t="str">
            <v>Renta Variable</v>
          </cell>
          <cell r="Q1947" t="str">
            <v>RVI</v>
          </cell>
        </row>
        <row r="1948">
          <cell r="B1948" t="str">
            <v>5274162E4151</v>
          </cell>
          <cell r="D1948" t="str">
            <v>Ossiam - Shiller Barclays Cape Value</v>
          </cell>
          <cell r="F1948" t="str">
            <v>Renta Variable</v>
          </cell>
          <cell r="Q1948" t="str">
            <v>RVI</v>
          </cell>
        </row>
        <row r="1949">
          <cell r="B1949" t="str">
            <v>5271112E7804</v>
          </cell>
          <cell r="D1949" t="str">
            <v>BlackRock - iShares Core S&amp;P Small Cap</v>
          </cell>
          <cell r="F1949" t="str">
            <v>Renta Variable</v>
          </cell>
          <cell r="Q1949" t="str">
            <v>RVI</v>
          </cell>
        </row>
        <row r="1950">
          <cell r="B1950" t="str">
            <v>5271282GALLO</v>
          </cell>
          <cell r="D1950" t="str">
            <v>BlackRock - Global Allocation Fund</v>
          </cell>
          <cell r="F1950" t="str">
            <v>Renta Variable</v>
          </cell>
          <cell r="Q1950" t="str">
            <v>RVI</v>
          </cell>
        </row>
        <row r="1951">
          <cell r="B1951" t="str">
            <v>5272872USDGQ</v>
          </cell>
          <cell r="D1951" t="str">
            <v>WisdomTree - US Quality Dividend Growth</v>
          </cell>
          <cell r="F1951" t="str">
            <v>Renta Variable</v>
          </cell>
          <cell r="Q1951" t="str">
            <v>RVI</v>
          </cell>
        </row>
        <row r="1952">
          <cell r="B1952" t="str">
            <v>5271112MULTI</v>
          </cell>
          <cell r="D1952" t="str">
            <v>BlackRock - iShares Edge MSCI Multifactor USA</v>
          </cell>
          <cell r="F1952" t="str">
            <v>Renta Variable</v>
          </cell>
          <cell r="Q1952" t="str">
            <v>RVI</v>
          </cell>
        </row>
        <row r="1953">
          <cell r="B1953" t="str">
            <v>5275122EV134</v>
          </cell>
          <cell r="D1953" t="str">
            <v>Invesco - Wilderhill Clean Energy</v>
          </cell>
          <cell r="F1953" t="str">
            <v>Renta Variable</v>
          </cell>
          <cell r="Q1953" t="str">
            <v>RVI</v>
          </cell>
        </row>
        <row r="1954">
          <cell r="B1954" t="str">
            <v>5274122STOCK</v>
          </cell>
          <cell r="D1954" t="str">
            <v>Pimco - StockPLUS Fund</v>
          </cell>
          <cell r="F1954" t="str">
            <v>Renta Variable</v>
          </cell>
          <cell r="Q1954" t="str">
            <v>RVI</v>
          </cell>
        </row>
        <row r="1955">
          <cell r="B1955" t="str">
            <v>5273932ER853</v>
          </cell>
          <cell r="D1955" t="str">
            <v>SSGA - S&amp;P 600 Small Cap ETF</v>
          </cell>
          <cell r="F1955" t="str">
            <v>Renta Variable</v>
          </cell>
          <cell r="Q1955" t="str">
            <v>RVI</v>
          </cell>
        </row>
        <row r="1956">
          <cell r="B1956" t="str">
            <v>3452392V1098</v>
          </cell>
          <cell r="D1956" t="str">
            <v>ATVI</v>
          </cell>
          <cell r="F1956" t="str">
            <v>Renta Variable</v>
          </cell>
          <cell r="Q1956" t="str">
            <v>RVI</v>
          </cell>
        </row>
        <row r="1957">
          <cell r="B1957" t="str">
            <v>345432201006</v>
          </cell>
          <cell r="D1957" t="str">
            <v>CVS Caremark Corp.</v>
          </cell>
          <cell r="F1957" t="str">
            <v>Renta Variable</v>
          </cell>
          <cell r="Q1957" t="str">
            <v>RVI</v>
          </cell>
        </row>
        <row r="1958">
          <cell r="B1958" t="str">
            <v>5273882RGCTI</v>
          </cell>
          <cell r="D1958" t="str">
            <v>Robeco - Consumer Trends</v>
          </cell>
          <cell r="F1958" t="str">
            <v>Renta Variable</v>
          </cell>
          <cell r="Q1958" t="str">
            <v>RVI</v>
          </cell>
        </row>
        <row r="1959">
          <cell r="B1959" t="str">
            <v>345442271068</v>
          </cell>
          <cell r="D1959" t="str">
            <v>Whole Foods Market Inc</v>
          </cell>
          <cell r="F1959" t="str">
            <v>Renta Variable</v>
          </cell>
          <cell r="Q1959" t="str">
            <v>RVI</v>
          </cell>
        </row>
        <row r="1960">
          <cell r="B1960" t="str">
            <v>3454772H1068</v>
          </cell>
          <cell r="D1960" t="str">
            <v>Fresh Markets</v>
          </cell>
          <cell r="F1960" t="str">
            <v>Renta Variable</v>
          </cell>
          <cell r="Q1960" t="str">
            <v>RVI</v>
          </cell>
        </row>
        <row r="1961">
          <cell r="B1961" t="str">
            <v>3455112T1051</v>
          </cell>
          <cell r="D1961" t="str">
            <v>NuSkin Enterprises</v>
          </cell>
          <cell r="F1961" t="str">
            <v>Renta Variable</v>
          </cell>
          <cell r="Q1961" t="str">
            <v>RVI</v>
          </cell>
        </row>
        <row r="1962">
          <cell r="B1962" t="str">
            <v>345575241015</v>
          </cell>
          <cell r="D1962" t="str">
            <v>Michael Kors Holdings Limited</v>
          </cell>
          <cell r="F1962" t="str">
            <v>Renta Variable</v>
          </cell>
          <cell r="Q1962" t="str">
            <v>RVI</v>
          </cell>
        </row>
        <row r="1963">
          <cell r="B1963" t="str">
            <v>345576291044</v>
          </cell>
          <cell r="D1963" t="str">
            <v>Estee Lauder</v>
          </cell>
          <cell r="F1963" t="str">
            <v>Renta Variable</v>
          </cell>
          <cell r="Q1963" t="str">
            <v>RVI</v>
          </cell>
        </row>
        <row r="1964">
          <cell r="B1964" t="str">
            <v>3455772Q1040</v>
          </cell>
          <cell r="D1964" t="str">
            <v>Tumi Holdings Inc.</v>
          </cell>
          <cell r="F1964" t="str">
            <v>Renta Variable</v>
          </cell>
          <cell r="Q1964" t="str">
            <v>RVI</v>
          </cell>
        </row>
        <row r="1965">
          <cell r="B1965" t="str">
            <v>5273932EY308</v>
          </cell>
          <cell r="D1965" t="str">
            <v>State Street - Consumer Staples Select Sector</v>
          </cell>
          <cell r="F1965" t="str">
            <v>Renta Variable</v>
          </cell>
          <cell r="Q1965" t="str">
            <v>RVI</v>
          </cell>
        </row>
        <row r="1966">
          <cell r="B1966" t="str">
            <v>5260012E3080</v>
          </cell>
          <cell r="D1966" t="str">
            <v>State Street - Consumer Staples Select Sector</v>
          </cell>
          <cell r="F1966" t="str">
            <v>Renta Variable</v>
          </cell>
          <cell r="Q1966" t="str">
            <v>RVI</v>
          </cell>
        </row>
        <row r="1967">
          <cell r="B1967" t="str">
            <v>5260012E4070</v>
          </cell>
          <cell r="D1967" t="str">
            <v>State Street - Consumer Discretionary Select Sector</v>
          </cell>
          <cell r="F1967" t="str">
            <v>Renta Variable</v>
          </cell>
          <cell r="Q1967" t="str">
            <v>RVI</v>
          </cell>
        </row>
        <row r="1968">
          <cell r="B1968" t="str">
            <v>5260012RETAI</v>
          </cell>
          <cell r="D1968" t="str">
            <v>State Street - S&amp;P Retail ETF</v>
          </cell>
          <cell r="F1968" t="str">
            <v>Renta Variable</v>
          </cell>
          <cell r="Q1968" t="str">
            <v>RVI</v>
          </cell>
        </row>
        <row r="1969">
          <cell r="B1969" t="str">
            <v>5273932EY852</v>
          </cell>
          <cell r="D1969" t="str">
            <v>State Street - Communication Services Select Sector</v>
          </cell>
          <cell r="F1969" t="str">
            <v>Renta Variable</v>
          </cell>
          <cell r="Q1969" t="str">
            <v>RVI</v>
          </cell>
        </row>
        <row r="1970">
          <cell r="B1970" t="str">
            <v>PTCMEF0-II016C-PUT</v>
          </cell>
          <cell r="D1970" t="str">
            <v>-</v>
          </cell>
          <cell r="F1970" t="str">
            <v>Derivados</v>
          </cell>
          <cell r="Q1970" t="str">
            <v>RVI</v>
          </cell>
        </row>
        <row r="1971">
          <cell r="B1971" t="str">
            <v>PTCMEF0-II017C-PUT</v>
          </cell>
          <cell r="D1971" t="str">
            <v>-</v>
          </cell>
          <cell r="F1971" t="str">
            <v>Derivados</v>
          </cell>
          <cell r="Q1971" t="str">
            <v>RVI</v>
          </cell>
        </row>
        <row r="1972">
          <cell r="B1972" t="str">
            <v>PTCMEF0-II022C-CALL</v>
          </cell>
          <cell r="D1972" t="str">
            <v>SPY US 01/20/23 C405</v>
          </cell>
          <cell r="F1972" t="str">
            <v>Derivados</v>
          </cell>
          <cell r="Q1972" t="str">
            <v>RVI</v>
          </cell>
        </row>
        <row r="1973">
          <cell r="B1973" t="str">
            <v>PTCMEF0-II008C-CALL</v>
          </cell>
          <cell r="D1973" t="str">
            <v>SPY US 12/16/22 C405</v>
          </cell>
          <cell r="F1973" t="str">
            <v>Derivados</v>
          </cell>
          <cell r="Q1973" t="str">
            <v>RVI</v>
          </cell>
        </row>
        <row r="1974">
          <cell r="B1974" t="str">
            <v>PTCMEF0-II007C-CALL</v>
          </cell>
          <cell r="D1974" t="str">
            <v>SPY US 12/16/22 C430</v>
          </cell>
          <cell r="F1974" t="str">
            <v>Derivados</v>
          </cell>
          <cell r="Q1974" t="str">
            <v>RVI</v>
          </cell>
        </row>
        <row r="1975">
          <cell r="B1975" t="str">
            <v>PTCMEF0-II006C-CALL</v>
          </cell>
          <cell r="D1975" t="str">
            <v>SPY US 12/16/22 C415</v>
          </cell>
          <cell r="F1975" t="str">
            <v>Derivados</v>
          </cell>
          <cell r="Q1975" t="str">
            <v>RVI</v>
          </cell>
        </row>
        <row r="1976">
          <cell r="B1976" t="str">
            <v>PTCMEF0-II042C-CALL</v>
          </cell>
          <cell r="D1976" t="str">
            <v>SPY US 09/15/23 C450</v>
          </cell>
          <cell r="F1976" t="str">
            <v>Derivados</v>
          </cell>
          <cell r="Q1976" t="str">
            <v>RVI</v>
          </cell>
        </row>
        <row r="1977">
          <cell r="B1977" t="str">
            <v>PTCMEF0-II044C-CALL</v>
          </cell>
          <cell r="D1977" t="str">
            <v>SPY US 10/20/23 C465</v>
          </cell>
          <cell r="F1977" t="str">
            <v>Derivados</v>
          </cell>
          <cell r="Q1977" t="str">
            <v>RVI</v>
          </cell>
        </row>
        <row r="1978">
          <cell r="B1978" t="str">
            <v>PTCMEF0-II045C-CALL</v>
          </cell>
          <cell r="D1978" t="str">
            <v>SPY US 10/20/23 C470</v>
          </cell>
          <cell r="F1978" t="str">
            <v>Derivados</v>
          </cell>
          <cell r="Q1978" t="str">
            <v>RVI</v>
          </cell>
        </row>
        <row r="1979">
          <cell r="B1979" t="str">
            <v>PTCMEF0-II046C-CALL</v>
          </cell>
          <cell r="D1979" t="str">
            <v>SPY US 11/17/23 C460</v>
          </cell>
          <cell r="F1979" t="str">
            <v>Derivados</v>
          </cell>
          <cell r="Q1979" t="str">
            <v>RVI</v>
          </cell>
        </row>
        <row r="1980">
          <cell r="B1980" t="str">
            <v>PTCMEF0-II047C-CALL</v>
          </cell>
          <cell r="D1980" t="str">
            <v>SPY US 12/15/23 C465</v>
          </cell>
          <cell r="F1980" t="str">
            <v>Derivados</v>
          </cell>
          <cell r="Q1980" t="str">
            <v>RVI</v>
          </cell>
        </row>
        <row r="1981">
          <cell r="B1981" t="str">
            <v>PTCMEF0-II049C-CALL</v>
          </cell>
          <cell r="D1981" t="str">
            <v>SPY US 01/19/24 C440</v>
          </cell>
          <cell r="F1981" t="str">
            <v>Derivados</v>
          </cell>
          <cell r="Q1981" t="str">
            <v>RVI</v>
          </cell>
        </row>
        <row r="1982">
          <cell r="B1982" t="str">
            <v>PTCMEF0-II050C-CALL</v>
          </cell>
          <cell r="D1982" t="str">
            <v>SPY US 01/19/24 C430</v>
          </cell>
          <cell r="F1982" t="str">
            <v>Derivados</v>
          </cell>
          <cell r="Q1982" t="str">
            <v>RVI</v>
          </cell>
        </row>
        <row r="1983">
          <cell r="B1983" t="str">
            <v>PTCMEF0-II051C-CALL</v>
          </cell>
          <cell r="D1983" t="str">
            <v>SPY US 01/19/24 C450</v>
          </cell>
          <cell r="F1983" t="str">
            <v>Derivados</v>
          </cell>
          <cell r="Q1983" t="str">
            <v>RVI</v>
          </cell>
        </row>
        <row r="1984">
          <cell r="B1984" t="str">
            <v>PTCMEF0-II052C-CALL</v>
          </cell>
          <cell r="D1984" t="str">
            <v>SPY US 03/15/24 C460</v>
          </cell>
          <cell r="F1984" t="str">
            <v>Derivados</v>
          </cell>
          <cell r="Q1984" t="str">
            <v>RVI</v>
          </cell>
        </row>
        <row r="1985">
          <cell r="B1985" t="str">
            <v>PTCMEF0-II053C-CALL</v>
          </cell>
          <cell r="D1985" t="str">
            <v>SPY US 06/21/24 C480</v>
          </cell>
          <cell r="F1985" t="str">
            <v>Derivados</v>
          </cell>
          <cell r="Q1985" t="str">
            <v>RVI</v>
          </cell>
        </row>
        <row r="1986">
          <cell r="B1986" t="str">
            <v>PTCMEF0-II054C-CALL</v>
          </cell>
          <cell r="D1986" t="str">
            <v>SPY US 06/21/24 C510</v>
          </cell>
          <cell r="F1986" t="str">
            <v>Derivados</v>
          </cell>
          <cell r="Q1986" t="str">
            <v>RVI</v>
          </cell>
        </row>
        <row r="1987">
          <cell r="B1987" t="str">
            <v>PTCMEF0-II055C-CALL</v>
          </cell>
          <cell r="D1987" t="str">
            <v>SPX US 12/20/24 C6100</v>
          </cell>
          <cell r="F1987" t="str">
            <v>Derivados</v>
          </cell>
          <cell r="Q1987" t="str">
            <v>RVI</v>
          </cell>
        </row>
        <row r="1988">
          <cell r="B1988" t="str">
            <v>PTCMEF0-II056C-CALL</v>
          </cell>
          <cell r="D1988" t="str">
            <v>QQQ US 07/19/24 C485</v>
          </cell>
          <cell r="F1988" t="str">
            <v>Derivados</v>
          </cell>
          <cell r="Q1988" t="str">
            <v>RVI</v>
          </cell>
        </row>
        <row r="1989">
          <cell r="B1989" t="str">
            <v>PTCMEF0-II057C-CALL</v>
          </cell>
          <cell r="D1989" t="str">
            <v>QQQ US 08/16/24 C470</v>
          </cell>
          <cell r="F1989" t="str">
            <v>Derivados</v>
          </cell>
          <cell r="Q1989" t="str">
            <v>RVI</v>
          </cell>
        </row>
        <row r="1990">
          <cell r="B1990" t="str">
            <v>PTCMEF0-II058C-CALL</v>
          </cell>
          <cell r="D1990" t="str">
            <v>QQQ US 08/16/24 C480</v>
          </cell>
          <cell r="F1990" t="str">
            <v>Derivados</v>
          </cell>
          <cell r="Q1990" t="str">
            <v>RVI</v>
          </cell>
        </row>
        <row r="1991">
          <cell r="B1991" t="str">
            <v>PTCMEF0-II059C-CALL</v>
          </cell>
          <cell r="D1991" t="str">
            <v>QQQ US 08/16/24 C445</v>
          </cell>
          <cell r="F1991" t="str">
            <v>Derivados</v>
          </cell>
          <cell r="Q1991" t="str">
            <v>RVI</v>
          </cell>
        </row>
        <row r="1992">
          <cell r="B1992" t="str">
            <v>PTCMEF0-II060C-CALL</v>
          </cell>
          <cell r="D1992" t="str">
            <v>QQQ US 08/16/24 C455</v>
          </cell>
          <cell r="F1992" t="str">
            <v>Derivados</v>
          </cell>
          <cell r="Q1992" t="str">
            <v>RVI</v>
          </cell>
        </row>
        <row r="1993">
          <cell r="B1993" t="str">
            <v>PTCMEF0-II061C-CALL</v>
          </cell>
          <cell r="D1993" t="str">
            <v>QQQ US 09/20/24 C475</v>
          </cell>
          <cell r="F1993" t="str">
            <v>Derivados</v>
          </cell>
          <cell r="Q1993" t="str">
            <v>RVI</v>
          </cell>
        </row>
        <row r="1994">
          <cell r="B1994" t="str">
            <v>PTCMEF0-II062C-CALL</v>
          </cell>
          <cell r="D1994" t="str">
            <v>SPX US 06/20/25 C5700</v>
          </cell>
          <cell r="F1994" t="str">
            <v>Derivados</v>
          </cell>
          <cell r="Q1994" t="str">
            <v>RVI</v>
          </cell>
        </row>
        <row r="1995">
          <cell r="B1995" t="str">
            <v>PTCMEF0-II063C-CALL</v>
          </cell>
          <cell r="D1995" t="str">
            <v>QQQ US 03/28/25 C493</v>
          </cell>
          <cell r="F1995" t="str">
            <v>Derivados</v>
          </cell>
          <cell r="Q1995" t="str">
            <v>RVI</v>
          </cell>
        </row>
        <row r="1996">
          <cell r="B1996" t="str">
            <v>PTCMEF0-II064C-CALL</v>
          </cell>
          <cell r="D1996" t="str">
            <v>QQQ US 03/21/25 C493</v>
          </cell>
          <cell r="F1996" t="str">
            <v>Derivados</v>
          </cell>
          <cell r="Q1996" t="str">
            <v>RVI</v>
          </cell>
        </row>
        <row r="1997">
          <cell r="B1997" t="str">
            <v>PTCMEF0-II065C-CALL</v>
          </cell>
          <cell r="D1997" t="str">
            <v>QQQ US 06/20/2025 C500</v>
          </cell>
          <cell r="F1997" t="str">
            <v>Derivados</v>
          </cell>
          <cell r="Q1997" t="str">
            <v>RVI</v>
          </cell>
        </row>
        <row r="1998">
          <cell r="B1998" t="str">
            <v>PTCMEF0-II066C-CALL</v>
          </cell>
          <cell r="D1998" t="str">
            <v>QQQ US 06/20/2025 C500</v>
          </cell>
          <cell r="F1998" t="str">
            <v>Derivados</v>
          </cell>
          <cell r="Q1998" t="str">
            <v>RVI</v>
          </cell>
        </row>
        <row r="1999">
          <cell r="B1999" t="str">
            <v>PTCMEF0-II068C-CALL</v>
          </cell>
          <cell r="D1999" t="str">
            <v>QQQ US 09/19/25 C530</v>
          </cell>
          <cell r="F1999" t="str">
            <v>Derivados</v>
          </cell>
          <cell r="Q1999" t="str">
            <v>RVI</v>
          </cell>
        </row>
        <row r="2000">
          <cell r="B2000" t="str">
            <v>PTCMEF0-II063C-PUT</v>
          </cell>
          <cell r="D2000" t="str">
            <v>SPXW US 07/07/25 P5700</v>
          </cell>
          <cell r="F2000" t="str">
            <v>Derivados</v>
          </cell>
          <cell r="Q2000" t="str">
            <v>RVI</v>
          </cell>
        </row>
        <row r="2001">
          <cell r="B2001" t="str">
            <v>PTCMEF0-II067C-CALL</v>
          </cell>
          <cell r="D2001" t="str">
            <v>QQQ US 06/20/25 C470</v>
          </cell>
          <cell r="F2001" t="str">
            <v>Derivados</v>
          </cell>
          <cell r="Q2001" t="str">
            <v>RVI</v>
          </cell>
        </row>
        <row r="2002">
          <cell r="B2002" t="str">
            <v>PTCMEF0-II030C-CALL</v>
          </cell>
          <cell r="D2002" t="str">
            <v>SPX US 01/19/24 C4500</v>
          </cell>
          <cell r="F2002" t="str">
            <v>Derivados</v>
          </cell>
          <cell r="Q2002" t="str">
            <v>RVI</v>
          </cell>
        </row>
        <row r="2003">
          <cell r="B2003" t="str">
            <v>PTCMEF0-II031C-CALL</v>
          </cell>
          <cell r="D2003" t="str">
            <v>SPX US 03/15/24 C4600</v>
          </cell>
          <cell r="F2003" t="str">
            <v>Derivados</v>
          </cell>
          <cell r="Q2003" t="str">
            <v>RVI</v>
          </cell>
        </row>
        <row r="2004">
          <cell r="B2004" t="str">
            <v>PTCMEF0-II032C-CALL</v>
          </cell>
          <cell r="D2004" t="str">
            <v>SPX US 06/21/24 C4800</v>
          </cell>
          <cell r="F2004" t="str">
            <v>Derivados</v>
          </cell>
          <cell r="Q2004" t="str">
            <v>RVI</v>
          </cell>
        </row>
        <row r="2005">
          <cell r="B2005" t="str">
            <v>PTCMEF0-II033C-CALL</v>
          </cell>
          <cell r="D2005" t="str">
            <v>SPX US 06/21/24 C5100</v>
          </cell>
          <cell r="F2005" t="str">
            <v>Derivados</v>
          </cell>
          <cell r="Q2005" t="str">
            <v>RVI</v>
          </cell>
        </row>
        <row r="2006">
          <cell r="B2006" t="str">
            <v>PTCMEF0-II034C-CALL</v>
          </cell>
          <cell r="D2006" t="str">
            <v>SPX US 06/21/24 C5100</v>
          </cell>
          <cell r="F2006" t="str">
            <v>Derivados</v>
          </cell>
          <cell r="Q2006" t="str">
            <v>RVI</v>
          </cell>
        </row>
        <row r="2007">
          <cell r="B2007" t="str">
            <v>PTCMEF0-II035C-CALL</v>
          </cell>
          <cell r="D2007" t="str">
            <v>SPX US 06/21/24 C5200</v>
          </cell>
          <cell r="F2007" t="str">
            <v>Derivados</v>
          </cell>
          <cell r="Q2007" t="str">
            <v>RVI</v>
          </cell>
        </row>
        <row r="2008">
          <cell r="B2008" t="str">
            <v>PTCMEF0-II036C-CALL</v>
          </cell>
          <cell r="D2008" t="str">
            <v>SPX US 06/21/24 C5200</v>
          </cell>
          <cell r="F2008" t="str">
            <v>Derivados</v>
          </cell>
          <cell r="Q2008" t="str">
            <v>RVI</v>
          </cell>
        </row>
        <row r="2009">
          <cell r="B2009" t="str">
            <v>PTCMEF0-II037C-CALL</v>
          </cell>
          <cell r="D2009" t="str">
            <v>SPX US 06/21/24 C5300</v>
          </cell>
          <cell r="F2009" t="str">
            <v>Derivados</v>
          </cell>
          <cell r="Q2009" t="str">
            <v>RVI</v>
          </cell>
        </row>
        <row r="2010">
          <cell r="B2010" t="str">
            <v>PTCMEF0-II038C-CALL</v>
          </cell>
          <cell r="D2010" t="str">
            <v>SPX US 06/21/24 C5300</v>
          </cell>
          <cell r="F2010" t="str">
            <v>Derivados</v>
          </cell>
          <cell r="Q2010" t="str">
            <v>RVI</v>
          </cell>
        </row>
        <row r="2011">
          <cell r="B2011" t="str">
            <v>PTCMEF0-II040C-CALL</v>
          </cell>
          <cell r="D2011" t="str">
            <v>SPX US 09/20/24 C5500</v>
          </cell>
          <cell r="F2011" t="str">
            <v>Derivados</v>
          </cell>
          <cell r="Q2011" t="str">
            <v>RVI</v>
          </cell>
        </row>
        <row r="2012">
          <cell r="B2012" t="str">
            <v>PTCMEF0-II048C-CALL</v>
          </cell>
          <cell r="D2012" t="str">
            <v>SPY US 12/15/23 C450</v>
          </cell>
          <cell r="F2012" t="str">
            <v>Derivados</v>
          </cell>
          <cell r="Q2012" t="str">
            <v>RVI</v>
          </cell>
        </row>
        <row r="2013">
          <cell r="B2013" t="str">
            <v>PTCMEF0-II043C-CALL</v>
          </cell>
          <cell r="D2013" t="str">
            <v>SPX US 09/20/24 C5550</v>
          </cell>
          <cell r="F2013" t="str">
            <v>Derivados</v>
          </cell>
          <cell r="Q2013" t="str">
            <v>RVI</v>
          </cell>
        </row>
        <row r="2014">
          <cell r="B2014" t="str">
            <v>PTCMEF0-II005C-CALL</v>
          </cell>
          <cell r="D2014" t="str">
            <v>SPY 12/16/22 C440</v>
          </cell>
          <cell r="F2014" t="str">
            <v>Derivados</v>
          </cell>
          <cell r="Q2014" t="str">
            <v>RVI</v>
          </cell>
        </row>
        <row r="2015">
          <cell r="B2015" t="str">
            <v>PTCMEF0-II011C-CALL</v>
          </cell>
          <cell r="D2015" t="str">
            <v>SPY US 01/20/23 C390</v>
          </cell>
          <cell r="F2015" t="str">
            <v>Derivados</v>
          </cell>
          <cell r="Q2015" t="str">
            <v>RVI</v>
          </cell>
        </row>
        <row r="2016">
          <cell r="B2016" t="str">
            <v>PTCMEF0-II008C-PUT</v>
          </cell>
          <cell r="D2016" t="str">
            <v>SPX US 12/20/19 P2850</v>
          </cell>
          <cell r="F2016" t="str">
            <v>Derivados</v>
          </cell>
          <cell r="Q2016" t="str">
            <v>RVI</v>
          </cell>
        </row>
        <row r="2017">
          <cell r="B2017" t="str">
            <v>PTCMEF0-II009C-PUT</v>
          </cell>
          <cell r="D2017" t="str">
            <v>SPX US 03/31/20 P2850 INDEX</v>
          </cell>
          <cell r="F2017" t="str">
            <v>Derivados</v>
          </cell>
          <cell r="Q2017" t="str">
            <v>RVI</v>
          </cell>
        </row>
        <row r="2018">
          <cell r="B2018" t="str">
            <v>PTCMEF0-II024C-PUT</v>
          </cell>
          <cell r="D2018" t="str">
            <v>SPX US 09/15/23 P3950</v>
          </cell>
          <cell r="F2018" t="str">
            <v>Derivados</v>
          </cell>
          <cell r="Q2018" t="str">
            <v>RVI</v>
          </cell>
        </row>
        <row r="2019">
          <cell r="B2019" t="str">
            <v>PTCMEF0-II035C-PUT</v>
          </cell>
          <cell r="D2019" t="str">
            <v>SPY US 09/15/23 P395</v>
          </cell>
          <cell r="F2019" t="str">
            <v>Derivados</v>
          </cell>
          <cell r="Q2019" t="str">
            <v>RVI</v>
          </cell>
        </row>
        <row r="2020">
          <cell r="B2020" t="str">
            <v>PTCMEF0-II041C-CALL</v>
          </cell>
          <cell r="D2020" t="str">
            <v>SPX US 09/20/24 C5600</v>
          </cell>
          <cell r="F2020" t="str">
            <v>Derivados</v>
          </cell>
          <cell r="Q2020" t="str">
            <v>RVI</v>
          </cell>
        </row>
        <row r="2021">
          <cell r="B2021" t="str">
            <v>PTCMEF0-II010C-PUT</v>
          </cell>
          <cell r="D2021" t="str">
            <v>SPXW US 03/31/20 P2850</v>
          </cell>
          <cell r="F2021" t="str">
            <v>Derivados</v>
          </cell>
          <cell r="Q2021" t="str">
            <v>RVI</v>
          </cell>
        </row>
        <row r="2022">
          <cell r="B2022" t="str">
            <v>PTCMEF0-II011C-PUT</v>
          </cell>
          <cell r="D2022" t="str">
            <v>SPXW US 03/31/20 P2900</v>
          </cell>
          <cell r="F2022" t="str">
            <v>Derivados</v>
          </cell>
          <cell r="Q2022" t="str">
            <v>RVI</v>
          </cell>
        </row>
        <row r="2023">
          <cell r="B2023" t="str">
            <v>PTCMEF0-II012C-CALL</v>
          </cell>
          <cell r="D2023"/>
          <cell r="F2023" t="str">
            <v>Derivados</v>
          </cell>
          <cell r="Q2023" t="str">
            <v>RVI</v>
          </cell>
        </row>
        <row r="2024">
          <cell r="B2024" t="str">
            <v>PTCMEF0-II016C-CALL</v>
          </cell>
          <cell r="D2024" t="str">
            <v>SPY US 01/20/23 C400</v>
          </cell>
          <cell r="F2024" t="str">
            <v>Derivados</v>
          </cell>
          <cell r="Q2024" t="str">
            <v>RVI</v>
          </cell>
        </row>
        <row r="2025">
          <cell r="B2025" t="str">
            <v>PTCMEF0-II029C-CALL</v>
          </cell>
          <cell r="D2025" t="str">
            <v>SPX US 01/19/24 C4400</v>
          </cell>
          <cell r="F2025" t="str">
            <v>Derivados</v>
          </cell>
          <cell r="Q2025" t="str">
            <v>RVI</v>
          </cell>
        </row>
        <row r="2026">
          <cell r="B2026" t="str">
            <v>PTCMEF0-II015C-CALL</v>
          </cell>
          <cell r="D2026" t="str">
            <v>SPY US 01/20/23 C400</v>
          </cell>
          <cell r="F2026" t="str">
            <v>Derivados</v>
          </cell>
          <cell r="Q2026" t="str">
            <v>RVI</v>
          </cell>
        </row>
        <row r="2027">
          <cell r="B2027" t="str">
            <v>PTCMEF0-II010C-CALL</v>
          </cell>
          <cell r="D2027" t="str">
            <v>-</v>
          </cell>
          <cell r="F2027" t="str">
            <v>Derivados</v>
          </cell>
          <cell r="Q2027" t="str">
            <v>RVI</v>
          </cell>
        </row>
        <row r="2028">
          <cell r="B2028" t="str">
            <v>PTCMEF0-II001C-CALL</v>
          </cell>
          <cell r="D2028" t="str">
            <v>-</v>
          </cell>
          <cell r="F2028" t="str">
            <v>Derivados</v>
          </cell>
          <cell r="Q2028" t="str">
            <v>RVI</v>
          </cell>
        </row>
        <row r="2029">
          <cell r="B2029" t="str">
            <v>PTCMEF0-II002C-CALL</v>
          </cell>
          <cell r="D2029" t="str">
            <v>-</v>
          </cell>
          <cell r="F2029" t="str">
            <v>Derivados</v>
          </cell>
          <cell r="Q2029" t="str">
            <v>RVI</v>
          </cell>
        </row>
        <row r="2030">
          <cell r="B2030" t="str">
            <v>PTCMEF0-II003C-CALL</v>
          </cell>
          <cell r="D2030" t="str">
            <v>-</v>
          </cell>
          <cell r="F2030" t="str">
            <v>Derivados</v>
          </cell>
          <cell r="Q2030" t="str">
            <v>RVI</v>
          </cell>
        </row>
        <row r="2031">
          <cell r="B2031" t="str">
            <v>PTCMEF0-II004C-CALL</v>
          </cell>
          <cell r="D2031" t="str">
            <v>-</v>
          </cell>
          <cell r="F2031" t="str">
            <v>Derivados</v>
          </cell>
          <cell r="Q2031" t="str">
            <v>RVI</v>
          </cell>
        </row>
        <row r="2032">
          <cell r="B2032" t="str">
            <v>PTCMEF0-II021C-CALL</v>
          </cell>
          <cell r="D2032" t="str">
            <v>SPY US 01/20/23 C405</v>
          </cell>
          <cell r="F2032" t="str">
            <v>Derivados</v>
          </cell>
          <cell r="Q2032" t="str">
            <v>RVI</v>
          </cell>
        </row>
        <row r="2033">
          <cell r="B2033" t="str">
            <v>PTCMEF0-II023C-CALL</v>
          </cell>
          <cell r="D2033" t="str">
            <v>SPY US 03/17/23 C420</v>
          </cell>
          <cell r="F2033" t="str">
            <v>Derivados</v>
          </cell>
          <cell r="Q2033" t="str">
            <v>RVI</v>
          </cell>
        </row>
        <row r="2034">
          <cell r="B2034" t="str">
            <v>PTCMEF0-II026C-CALL</v>
          </cell>
          <cell r="D2034" t="str">
            <v>SPX US 10/20/23 C4650</v>
          </cell>
          <cell r="F2034" t="str">
            <v>Derivados</v>
          </cell>
          <cell r="Q2034" t="str">
            <v>RVI</v>
          </cell>
        </row>
        <row r="2035">
          <cell r="B2035" t="str">
            <v>PTCMEF0-II027C-CALL</v>
          </cell>
          <cell r="D2035" t="str">
            <v>SPX US 10/20/23 C4700</v>
          </cell>
          <cell r="F2035" t="str">
            <v>Derivados</v>
          </cell>
          <cell r="Q2035" t="str">
            <v>RVI</v>
          </cell>
        </row>
        <row r="2036">
          <cell r="B2036" t="str">
            <v>PTCMEF0-II025C-CALL</v>
          </cell>
          <cell r="D2036" t="str">
            <v>SPY US 02/17/23 C390</v>
          </cell>
          <cell r="F2036" t="str">
            <v>Derivados</v>
          </cell>
          <cell r="Q2036" t="str">
            <v>RVI</v>
          </cell>
        </row>
        <row r="2037">
          <cell r="B2037" t="str">
            <v>PTCMEF0-II028C-CALL</v>
          </cell>
          <cell r="D2037" t="str">
            <v>SPY US 5/19/23 C415</v>
          </cell>
          <cell r="F2037" t="str">
            <v>Derivados</v>
          </cell>
          <cell r="Q2037" t="str">
            <v>RVI</v>
          </cell>
        </row>
        <row r="2038">
          <cell r="B2038" t="str">
            <v>PTCMEF0-II032C-PUT</v>
          </cell>
          <cell r="D2038" t="str">
            <v>SPY US 05/19/23 P390</v>
          </cell>
          <cell r="F2038" t="str">
            <v>Derivados</v>
          </cell>
          <cell r="Q2038" t="str">
            <v>RVI</v>
          </cell>
        </row>
        <row r="2039">
          <cell r="B2039" t="str">
            <v>PTCMEF0-II022C-PUT</v>
          </cell>
          <cell r="D2039" t="str">
            <v>SPX US 5/19/2023 P3900</v>
          </cell>
          <cell r="F2039" t="str">
            <v>Derivados</v>
          </cell>
          <cell r="Q2039" t="str">
            <v>RVI</v>
          </cell>
        </row>
        <row r="2040">
          <cell r="B2040" t="str">
            <v>PTCMEF0-II034C-PUT</v>
          </cell>
          <cell r="D2040" t="str">
            <v>SPY US 06/16/23 P395</v>
          </cell>
          <cell r="F2040" t="str">
            <v>Derivados</v>
          </cell>
          <cell r="Q2040" t="str">
            <v>RVI</v>
          </cell>
        </row>
        <row r="2041">
          <cell r="B2041" t="str">
            <v>PTCMEF0-II023C-PUT</v>
          </cell>
          <cell r="D2041" t="str">
            <v>SPX US 06/16/23 P3950</v>
          </cell>
          <cell r="F2041" t="str">
            <v>Derivados</v>
          </cell>
          <cell r="Q2041" t="str">
            <v>RVI</v>
          </cell>
        </row>
        <row r="2042">
          <cell r="B2042" t="str">
            <v>345071270108</v>
          </cell>
          <cell r="D2042" t="str">
            <v>Berkshire Hathaway</v>
          </cell>
          <cell r="F2042" t="str">
            <v>Renta Variable</v>
          </cell>
          <cell r="Q2042" t="str">
            <v>RVI</v>
          </cell>
        </row>
        <row r="2043">
          <cell r="B2043" t="str">
            <v>345403291080</v>
          </cell>
          <cell r="D2043" t="str">
            <v>Discover Financial Services</v>
          </cell>
          <cell r="F2043" t="str">
            <v>Renta Variable</v>
          </cell>
          <cell r="Q2043" t="str">
            <v>RVI</v>
          </cell>
        </row>
        <row r="2044">
          <cell r="B2044" t="str">
            <v>3454922Q1040</v>
          </cell>
          <cell r="D2044" t="str">
            <v>Mastercard</v>
          </cell>
          <cell r="F2044" t="str">
            <v>Renta Variable</v>
          </cell>
          <cell r="Q2044" t="str">
            <v>RVI</v>
          </cell>
        </row>
        <row r="2045">
          <cell r="B2045" t="str">
            <v>3454942R1086</v>
          </cell>
          <cell r="D2045" t="str">
            <v>Metlife</v>
          </cell>
          <cell r="F2045" t="str">
            <v>Renta Variable</v>
          </cell>
          <cell r="Q2045" t="str">
            <v>RVI</v>
          </cell>
        </row>
        <row r="2046">
          <cell r="B2046" t="str">
            <v>3455062C8394</v>
          </cell>
          <cell r="D2046" t="str">
            <v>Visa</v>
          </cell>
          <cell r="F2046" t="str">
            <v>Renta Variable</v>
          </cell>
          <cell r="Q2046" t="str">
            <v>RVI</v>
          </cell>
        </row>
        <row r="2047">
          <cell r="B2047" t="str">
            <v>3455372P1005</v>
          </cell>
          <cell r="D2047" t="str">
            <v>Regions Financial Corporation</v>
          </cell>
          <cell r="F2047" t="str">
            <v>Renta Variable</v>
          </cell>
          <cell r="Q2047" t="str">
            <v>RVI</v>
          </cell>
        </row>
        <row r="2048">
          <cell r="B2048" t="str">
            <v>3456662H1059</v>
          </cell>
          <cell r="D2048" t="str">
            <v>Vantiv</v>
          </cell>
          <cell r="F2048" t="str">
            <v>Renta Variable</v>
          </cell>
          <cell r="Q2048" t="str">
            <v>RVI</v>
          </cell>
        </row>
        <row r="2049">
          <cell r="B2049" t="str">
            <v>5260012EA698</v>
          </cell>
          <cell r="D2049" t="str">
            <v>State Street - Regional Banks</v>
          </cell>
          <cell r="F2049" t="str">
            <v>Renta Variable</v>
          </cell>
          <cell r="Q2049" t="str">
            <v>RVI</v>
          </cell>
        </row>
        <row r="2050">
          <cell r="B2050" t="str">
            <v>5260012EY605</v>
          </cell>
          <cell r="D2050" t="str">
            <v>State Street - Financials Select Sector</v>
          </cell>
          <cell r="F2050" t="str">
            <v>Renta Variable</v>
          </cell>
          <cell r="Q2050" t="str">
            <v>RVI</v>
          </cell>
        </row>
        <row r="2051">
          <cell r="B2051" t="str">
            <v>5271112E7770</v>
          </cell>
          <cell r="D2051" t="str">
            <v>BlackRock - iShares Financial Services</v>
          </cell>
          <cell r="F2051" t="str">
            <v>Renta Variable</v>
          </cell>
          <cell r="Q2051" t="str">
            <v>RVI</v>
          </cell>
        </row>
        <row r="2052">
          <cell r="B2052" t="str">
            <v>5271112E8778</v>
          </cell>
          <cell r="D2052" t="str">
            <v>BlackRock - iShares US Regional Banks</v>
          </cell>
          <cell r="F2052" t="str">
            <v>Renta Variable</v>
          </cell>
          <cell r="Q2052" t="str">
            <v>RVI</v>
          </cell>
        </row>
        <row r="2053">
          <cell r="B2053" t="str">
            <v>5275122EE628</v>
          </cell>
          <cell r="D2053" t="str">
            <v>Invesco LLC - US Banks</v>
          </cell>
          <cell r="F2053" t="str">
            <v>Renta Variable</v>
          </cell>
          <cell r="Q2053" t="str">
            <v>RVI</v>
          </cell>
        </row>
        <row r="2054">
          <cell r="B2054" t="str">
            <v>5270732ENQZ4</v>
          </cell>
          <cell r="D2054" t="str">
            <v>BlackRock - iShares S&amp;P 500 Financials UCITS</v>
          </cell>
          <cell r="F2054" t="str">
            <v>Renta Variable</v>
          </cell>
          <cell r="Q2054" t="str">
            <v>RVI</v>
          </cell>
        </row>
        <row r="2055">
          <cell r="B2055" t="str">
            <v>3454562G1076</v>
          </cell>
          <cell r="D2055" t="str">
            <v>GNC Holdings, Inc.</v>
          </cell>
          <cell r="F2055" t="str">
            <v>Renta Variable</v>
          </cell>
          <cell r="Q2055" t="str">
            <v>RVI</v>
          </cell>
        </row>
        <row r="2056">
          <cell r="B2056" t="str">
            <v>5274172CACEL</v>
          </cell>
          <cell r="D2056" t="str">
            <v>CACELBV LX - Biotechnology</v>
          </cell>
          <cell r="F2056" t="str">
            <v>Renta Variable</v>
          </cell>
          <cell r="Q2056" t="str">
            <v>RVI</v>
          </cell>
        </row>
        <row r="2057">
          <cell r="B2057" t="str">
            <v>3455482K1088</v>
          </cell>
          <cell r="D2057" t="str">
            <v>DaVita Health Care Partners, Inc.</v>
          </cell>
          <cell r="F2057" t="str">
            <v>Renta Variable</v>
          </cell>
          <cell r="Q2057" t="str">
            <v>RVI</v>
          </cell>
        </row>
        <row r="2058">
          <cell r="B2058" t="str">
            <v>3455562C1018</v>
          </cell>
          <cell r="D2058" t="str">
            <v>HCA Holdings, Inc.</v>
          </cell>
          <cell r="F2058" t="str">
            <v>Renta Variable</v>
          </cell>
          <cell r="Q2058" t="str">
            <v>RVI</v>
          </cell>
        </row>
        <row r="2059">
          <cell r="B2059" t="str">
            <v>3455882SQD29</v>
          </cell>
          <cell r="D2059" t="str">
            <v>Covidien PLC</v>
          </cell>
          <cell r="F2059" t="str">
            <v>Renta Variable</v>
          </cell>
          <cell r="Q2059" t="str">
            <v>RVI</v>
          </cell>
        </row>
        <row r="2060">
          <cell r="B2060" t="str">
            <v>3456802G1085</v>
          </cell>
          <cell r="D2060" t="str">
            <v>Express Scripts Holding Company</v>
          </cell>
          <cell r="F2060" t="str">
            <v>Renta Variable</v>
          </cell>
          <cell r="Q2060" t="str">
            <v>RVI</v>
          </cell>
        </row>
        <row r="2061">
          <cell r="B2061" t="str">
            <v>5260012E2090</v>
          </cell>
          <cell r="D2061" t="str">
            <v>State Street - Healthcare Select Sector</v>
          </cell>
          <cell r="F2061" t="str">
            <v>Renta Variable</v>
          </cell>
          <cell r="Q2061" t="str">
            <v>RVI</v>
          </cell>
        </row>
        <row r="2062">
          <cell r="B2062" t="str">
            <v>5273932EA581</v>
          </cell>
          <cell r="D2062" t="str">
            <v>XHE US - Health Care Equipment</v>
          </cell>
          <cell r="F2062" t="str">
            <v>Renta Variable</v>
          </cell>
          <cell r="Q2062" t="str">
            <v>RVI</v>
          </cell>
        </row>
        <row r="2063">
          <cell r="B2063" t="str">
            <v>5271112E7325</v>
          </cell>
          <cell r="D2063" t="str">
            <v>BlackRock - iShares S&amp;P Global Healthcare Sector</v>
          </cell>
          <cell r="F2063" t="str">
            <v>Renta Variable</v>
          </cell>
          <cell r="Q2063" t="str">
            <v>RVI</v>
          </cell>
        </row>
        <row r="2064">
          <cell r="B2064" t="str">
            <v>5271112E8810</v>
          </cell>
          <cell r="D2064" t="str">
            <v>BlackRock - iShares US Medical Devices</v>
          </cell>
          <cell r="F2064" t="str">
            <v>Renta Variable</v>
          </cell>
          <cell r="Q2064" t="str">
            <v>RVI</v>
          </cell>
        </row>
        <row r="2065">
          <cell r="B2065" t="str">
            <v>5271112EUSHC</v>
          </cell>
          <cell r="D2065" t="str">
            <v>BlackRock - iShares US Heathcare</v>
          </cell>
          <cell r="F2065" t="str">
            <v>Renta Variable</v>
          </cell>
          <cell r="Q2065" t="str">
            <v>RVI</v>
          </cell>
        </row>
        <row r="2066">
          <cell r="B2066" t="str">
            <v>5274042US337</v>
          </cell>
          <cell r="D2066" t="str">
            <v>First Trust - Arca Biotechnology Index Fund</v>
          </cell>
          <cell r="F2066" t="str">
            <v>Renta Variable</v>
          </cell>
          <cell r="Q2066" t="str">
            <v>RVI</v>
          </cell>
        </row>
        <row r="2067">
          <cell r="B2067" t="str">
            <v>345214221022</v>
          </cell>
          <cell r="D2067" t="str">
            <v>Fluor Corporation</v>
          </cell>
          <cell r="F2067" t="str">
            <v>Renta Variable</v>
          </cell>
          <cell r="Q2067" t="str">
            <v>RVI</v>
          </cell>
        </row>
        <row r="2068">
          <cell r="B2068" t="str">
            <v>345315201095</v>
          </cell>
          <cell r="D2068" t="str">
            <v>Chicago Bridge and Iron</v>
          </cell>
          <cell r="F2068" t="str">
            <v>Renta Variable</v>
          </cell>
          <cell r="Q2068" t="str">
            <v>RVI</v>
          </cell>
        </row>
        <row r="2069">
          <cell r="B2069" t="str">
            <v>3453172W1062</v>
          </cell>
          <cell r="D2069" t="str">
            <v>KBR</v>
          </cell>
          <cell r="F2069" t="str">
            <v>Renta Variable</v>
          </cell>
          <cell r="Q2069" t="str">
            <v>RVI</v>
          </cell>
        </row>
        <row r="2070">
          <cell r="B2070" t="str">
            <v>3455982A1025</v>
          </cell>
          <cell r="D2070" t="str">
            <v>Meritage Homes Corporation</v>
          </cell>
          <cell r="F2070" t="str">
            <v>Renta Variable</v>
          </cell>
          <cell r="Q2070" t="str">
            <v>RVI</v>
          </cell>
        </row>
        <row r="2071">
          <cell r="B2071" t="str">
            <v>345708261066</v>
          </cell>
          <cell r="D2071" t="str">
            <v>Honerywell International</v>
          </cell>
          <cell r="F2071" t="str">
            <v>Renta Variable</v>
          </cell>
          <cell r="Q2071" t="str">
            <v>RVI</v>
          </cell>
        </row>
        <row r="2072">
          <cell r="B2072" t="str">
            <v>5260012A8889</v>
          </cell>
          <cell r="D2072" t="str">
            <v>State Street - Homebuilders ETF</v>
          </cell>
          <cell r="F2072" t="str">
            <v>Renta Variable</v>
          </cell>
          <cell r="Q2072" t="str">
            <v>RVI</v>
          </cell>
        </row>
        <row r="2073">
          <cell r="B2073" t="str">
            <v>5260012EY704</v>
          </cell>
          <cell r="D2073" t="str">
            <v>State Street - Industrial Select Sector</v>
          </cell>
          <cell r="F2073" t="str">
            <v>Renta Variable</v>
          </cell>
          <cell r="Q2073" t="str">
            <v>RVI</v>
          </cell>
        </row>
        <row r="2074">
          <cell r="B2074" t="str">
            <v>5271112E8752</v>
          </cell>
          <cell r="D2074" t="str">
            <v>BlackRock - iShares DJ US Home Construction Fund</v>
          </cell>
          <cell r="F2074" t="str">
            <v>Renta Variable</v>
          </cell>
          <cell r="Q2074" t="str">
            <v>RVI</v>
          </cell>
        </row>
        <row r="2075">
          <cell r="B2075" t="str">
            <v>5271112TRANS</v>
          </cell>
          <cell r="D2075" t="str">
            <v>BlackRock - iShares Transportation Average</v>
          </cell>
          <cell r="F2075" t="str">
            <v>Renta Variable</v>
          </cell>
          <cell r="Q2075" t="str">
            <v>RVI</v>
          </cell>
        </row>
        <row r="2076">
          <cell r="B2076" t="str">
            <v>5270432F2994</v>
          </cell>
          <cell r="D2076" t="str">
            <v>AXA - World Funds Framligton Digital Economy</v>
          </cell>
          <cell r="F2076" t="str">
            <v>Renta Variable</v>
          </cell>
          <cell r="Q2076" t="str">
            <v>RVI</v>
          </cell>
        </row>
        <row r="2077">
          <cell r="B2077" t="str">
            <v>34505125R102</v>
          </cell>
          <cell r="D2077" t="str">
            <v>Cisco Systems INC</v>
          </cell>
          <cell r="F2077" t="str">
            <v>Renta Variable</v>
          </cell>
          <cell r="Q2077" t="str">
            <v>RVI</v>
          </cell>
        </row>
        <row r="2078">
          <cell r="B2078" t="str">
            <v>345426231005</v>
          </cell>
          <cell r="D2078" t="str">
            <v>Apple</v>
          </cell>
          <cell r="F2078" t="str">
            <v>Renta Variable</v>
          </cell>
          <cell r="Q2078" t="str">
            <v>RVI</v>
          </cell>
        </row>
        <row r="2079">
          <cell r="B2079" t="str">
            <v>345499251036</v>
          </cell>
          <cell r="D2079" t="str">
            <v>Qualcomm</v>
          </cell>
          <cell r="F2079" t="str">
            <v>Renta Variable</v>
          </cell>
          <cell r="Q2079" t="str">
            <v>RVI</v>
          </cell>
        </row>
        <row r="2080">
          <cell r="B2080" t="str">
            <v>5275102CSGDE</v>
          </cell>
          <cell r="D2080" t="str">
            <v>Credit Suisse - Digital Health</v>
          </cell>
          <cell r="F2080" t="str">
            <v>Renta Variable</v>
          </cell>
          <cell r="Q2080" t="str">
            <v>RVI</v>
          </cell>
        </row>
        <row r="2081">
          <cell r="B2081" t="str">
            <v>5260012EA862</v>
          </cell>
          <cell r="D2081" t="str">
            <v>State Street - Semiconductors Select Sector</v>
          </cell>
          <cell r="F2081" t="str">
            <v>Renta Variable</v>
          </cell>
          <cell r="Q2081" t="str">
            <v>RVI</v>
          </cell>
        </row>
        <row r="2082">
          <cell r="B2082" t="str">
            <v>5260012EY803</v>
          </cell>
          <cell r="D2082" t="str">
            <v>State Street - Technology Select Sector</v>
          </cell>
          <cell r="F2082" t="str">
            <v>Renta Variable</v>
          </cell>
          <cell r="Q2082" t="str">
            <v>RVI</v>
          </cell>
        </row>
        <row r="2083">
          <cell r="B2083" t="str">
            <v>5259252EG498</v>
          </cell>
          <cell r="D2083" t="str">
            <v>Roundhill Financial - Magnificent Seven</v>
          </cell>
          <cell r="F2083" t="str">
            <v>Renta Variable</v>
          </cell>
          <cell r="Q2083" t="str">
            <v>RVI</v>
          </cell>
        </row>
        <row r="2084">
          <cell r="B2084" t="str">
            <v>5270172A7028</v>
          </cell>
          <cell r="D2084" t="str">
            <v>Vanguard - Information Technology</v>
          </cell>
          <cell r="F2084" t="str">
            <v>Renta Variable</v>
          </cell>
          <cell r="Q2084" t="str">
            <v>RVI</v>
          </cell>
        </row>
        <row r="2085">
          <cell r="B2085" t="str">
            <v>5270802F3332</v>
          </cell>
          <cell r="D2085" t="str">
            <v>Pictet Robotics</v>
          </cell>
          <cell r="F2085" t="str">
            <v>Renta Variable</v>
          </cell>
          <cell r="Q2085" t="str">
            <v>RVI</v>
          </cell>
        </row>
        <row r="2086">
          <cell r="B2086" t="str">
            <v>5270802PTDIG</v>
          </cell>
          <cell r="D2086" t="str">
            <v>Pictet - Digital</v>
          </cell>
          <cell r="F2086" t="str">
            <v>Renta Variable</v>
          </cell>
          <cell r="Q2086" t="str">
            <v>RVI</v>
          </cell>
        </row>
        <row r="2087">
          <cell r="B2087" t="str">
            <v>5270474GAIWT</v>
          </cell>
          <cell r="D2087" t="str">
            <v>Allianz - Artificial Intelligence</v>
          </cell>
          <cell r="F2087" t="str">
            <v>Renta Variable</v>
          </cell>
          <cell r="Q2087" t="str">
            <v>RVI</v>
          </cell>
        </row>
        <row r="2088">
          <cell r="B2088" t="str">
            <v>52751023193L</v>
          </cell>
          <cell r="D2088" t="str">
            <v>Credit Suisse - Lux Digital Health Equity</v>
          </cell>
          <cell r="F2088" t="str">
            <v>Renta Variable</v>
          </cell>
          <cell r="Q2088" t="str">
            <v>RVI</v>
          </cell>
        </row>
        <row r="2089">
          <cell r="B2089" t="str">
            <v>5274042ER704</v>
          </cell>
          <cell r="D2089" t="str">
            <v>AIRR US - First Trust American Industrial Rennaisance</v>
          </cell>
          <cell r="F2089" t="str">
            <v>Renta Variable</v>
          </cell>
          <cell r="Q2089" t="str">
            <v>RVI</v>
          </cell>
        </row>
        <row r="2090">
          <cell r="B2090" t="str">
            <v>5275522EX192</v>
          </cell>
          <cell r="D2090" t="str">
            <v>SKYY US - First Trust Cloud Computing ETF</v>
          </cell>
          <cell r="F2090" t="str">
            <v>Renta Variable</v>
          </cell>
          <cell r="Q2090" t="str">
            <v>RVI</v>
          </cell>
        </row>
        <row r="2091">
          <cell r="B2091" t="str">
            <v>5271112E7515</v>
          </cell>
          <cell r="D2091" t="str">
            <v>BlackRock - iShares S&amp;P NA Technology-Software Fund</v>
          </cell>
          <cell r="F2091" t="str">
            <v>Renta Variable</v>
          </cell>
          <cell r="Q2091" t="str">
            <v>RVI</v>
          </cell>
        </row>
        <row r="2092">
          <cell r="B2092" t="str">
            <v>5275122EG649</v>
          </cell>
          <cell r="D2092" t="str">
            <v>Invesco - Nasdaq 100 ETF</v>
          </cell>
          <cell r="F2092" t="str">
            <v>Renta Variable</v>
          </cell>
          <cell r="Q2092" t="str">
            <v>RVI</v>
          </cell>
        </row>
        <row r="2093">
          <cell r="B2093" t="str">
            <v>5275322EQM38</v>
          </cell>
          <cell r="D2093" t="str">
            <v>INVESCO - Nasdaq-100 Swap UCITS ETF</v>
          </cell>
          <cell r="F2093" t="str">
            <v>Renta Variable</v>
          </cell>
          <cell r="Q2093" t="str">
            <v>RVI</v>
          </cell>
        </row>
        <row r="2094">
          <cell r="B2094" t="str">
            <v>5274722KFVG8</v>
          </cell>
          <cell r="D2094" t="str">
            <v>Krane - CICC China 5G and Semiconductor ETF</v>
          </cell>
          <cell r="F2094" t="str">
            <v>Renta Variable</v>
          </cell>
          <cell r="Q2094" t="str">
            <v>RVI</v>
          </cell>
        </row>
        <row r="2095">
          <cell r="B2095" t="str">
            <v>5271112E7531</v>
          </cell>
          <cell r="D2095" t="str">
            <v>BlackRock - iShares NA Tech-Multim</v>
          </cell>
          <cell r="F2095" t="str">
            <v>Renta Variable</v>
          </cell>
          <cell r="Q2095" t="str">
            <v>RVI</v>
          </cell>
        </row>
        <row r="2096">
          <cell r="B2096" t="str">
            <v>5271112ISQQQ</v>
          </cell>
          <cell r="D2096" t="str">
            <v>BlackRock - iShares Nasdaq Biotechnology ETF</v>
          </cell>
          <cell r="F2096" t="str">
            <v>Renta Variable</v>
          </cell>
          <cell r="Q2096" t="str">
            <v>RVI</v>
          </cell>
        </row>
        <row r="2097">
          <cell r="B2097" t="str">
            <v>5270652EF676</v>
          </cell>
          <cell r="D2097" t="str">
            <v>VanEck Semiconductor ETF</v>
          </cell>
          <cell r="F2097" t="str">
            <v>Renta Variable</v>
          </cell>
          <cell r="Q2097" t="str">
            <v>RVI</v>
          </cell>
        </row>
        <row r="2098">
          <cell r="B2098" t="str">
            <v>5270652EH821</v>
          </cell>
          <cell r="D2098" t="str">
            <v>VanEck Vectors Digital Transformation</v>
          </cell>
          <cell r="F2098" t="str">
            <v>Renta Variable</v>
          </cell>
          <cell r="Q2098" t="str">
            <v>RVI</v>
          </cell>
        </row>
        <row r="2099">
          <cell r="B2099" t="str">
            <v>5271112E7523</v>
          </cell>
          <cell r="D2099" t="str">
            <v>BlackRock - iShares PHLX Semiconductor ETF</v>
          </cell>
          <cell r="F2099" t="str">
            <v>Renta Variable</v>
          </cell>
          <cell r="Q2099" t="str">
            <v>RVI</v>
          </cell>
        </row>
        <row r="2100">
          <cell r="B2100" t="str">
            <v>5272872US977</v>
          </cell>
          <cell r="D2100" t="str">
            <v>WisdomTree - Cloud Computing</v>
          </cell>
          <cell r="F2100" t="str">
            <v>Renta Variable</v>
          </cell>
          <cell r="Q2100" t="str">
            <v>RVI</v>
          </cell>
        </row>
        <row r="2101">
          <cell r="B2101" t="str">
            <v>5272872EY477</v>
          </cell>
          <cell r="D2101" t="str">
            <v>WisdomTree - Quality Growth</v>
          </cell>
          <cell r="F2101" t="str">
            <v>Renta Variable</v>
          </cell>
          <cell r="Q2101" t="str">
            <v>RVI</v>
          </cell>
        </row>
        <row r="2102">
          <cell r="B2102" t="str">
            <v>5275322ESA8K</v>
          </cell>
          <cell r="D2102" t="str">
            <v>Invesco - Nasdaq 100 Equal Weight UCITS</v>
          </cell>
          <cell r="F2102" t="str">
            <v>Renta Variable</v>
          </cell>
          <cell r="Q2102" t="str">
            <v>RVI</v>
          </cell>
        </row>
        <row r="2103">
          <cell r="B2103" t="str">
            <v>5275122EE103</v>
          </cell>
          <cell r="D2103" t="str">
            <v>Invesco - Power Shares QQQ</v>
          </cell>
          <cell r="F2103" t="str">
            <v>Renta Variable</v>
          </cell>
          <cell r="Q2103" t="str">
            <v>RVI</v>
          </cell>
        </row>
        <row r="2104">
          <cell r="B2104" t="str">
            <v>5260002EE103</v>
          </cell>
          <cell r="D2104" t="str">
            <v>Invesco - Power Shares QQQ</v>
          </cell>
          <cell r="F2104" t="str">
            <v>Renta Variable</v>
          </cell>
          <cell r="Q2104" t="str">
            <v>RVI</v>
          </cell>
        </row>
        <row r="2105">
          <cell r="B2105" t="str">
            <v>5274292E2260</v>
          </cell>
          <cell r="D2105" t="str">
            <v>Black Rock - World Technology Fund</v>
          </cell>
          <cell r="F2105" t="str">
            <v>Renta Variable</v>
          </cell>
          <cell r="Q2105" t="str">
            <v>RVI</v>
          </cell>
        </row>
        <row r="2106">
          <cell r="B2106" t="str">
            <v>5275122V7203</v>
          </cell>
          <cell r="D2106" t="str">
            <v>Invesco - DYNAMIC LEISURE AND</v>
          </cell>
          <cell r="F2106" t="str">
            <v>Renta Variable</v>
          </cell>
          <cell r="Q2106" t="str">
            <v>RVI</v>
          </cell>
        </row>
        <row r="2107">
          <cell r="B2107" t="str">
            <v>5274042EE302</v>
          </cell>
          <cell r="D2107" t="str">
            <v>First Trust - DJI Index Fund</v>
          </cell>
          <cell r="F2107" t="str">
            <v>Renta Variable</v>
          </cell>
          <cell r="Q2107" t="str">
            <v>RVI</v>
          </cell>
        </row>
        <row r="2108">
          <cell r="B2108" t="str">
            <v>5272872Y5437</v>
          </cell>
          <cell r="D2108" t="str">
            <v>WisdomTree - Artificial Intelligence and Innovation ETF</v>
          </cell>
          <cell r="F2108" t="str">
            <v>Renta Variable</v>
          </cell>
          <cell r="Q2108" t="str">
            <v>RVI</v>
          </cell>
        </row>
        <row r="2109">
          <cell r="B2109" t="str">
            <v>5274722KARS0</v>
          </cell>
          <cell r="D2109" t="str">
            <v>Krane - KElectric Vehicles and Future Mobility ETF</v>
          </cell>
          <cell r="F2109" t="str">
            <v>Renta Variable</v>
          </cell>
          <cell r="Q2109" t="str">
            <v>RVI</v>
          </cell>
        </row>
        <row r="2110">
          <cell r="B2110" t="str">
            <v>5260012EY886</v>
          </cell>
          <cell r="D2110" t="str">
            <v>State Street - Utilities Select Sector</v>
          </cell>
          <cell r="F2110" t="str">
            <v>Renta Variable</v>
          </cell>
          <cell r="Q2110" t="str">
            <v>RVI</v>
          </cell>
        </row>
        <row r="2111">
          <cell r="B2111" t="str">
            <v>5270172A8760</v>
          </cell>
          <cell r="D2111" t="str">
            <v>Vanguard - Utilities ETF</v>
          </cell>
          <cell r="F2111" t="str">
            <v>Renta Variable</v>
          </cell>
          <cell r="Q2111" t="str">
            <v>RVI</v>
          </cell>
        </row>
        <row r="2112">
          <cell r="B2112" t="str">
            <v>52MSIM2CA24X</v>
          </cell>
          <cell r="D2112" t="str">
            <v>MSIM - Emerging Leaders Equity Fund Z</v>
          </cell>
          <cell r="F2112" t="str">
            <v>Renta Variable</v>
          </cell>
          <cell r="Q2112" t="str">
            <v>RVI</v>
          </cell>
        </row>
        <row r="2113">
          <cell r="B2113" t="str">
            <v>527417246594</v>
          </cell>
          <cell r="D2113" t="str">
            <v>Candriam - Sustainable Equity EM</v>
          </cell>
          <cell r="F2113" t="str">
            <v>Renta Variable</v>
          </cell>
          <cell r="Q2113" t="str">
            <v>RVI</v>
          </cell>
        </row>
        <row r="2114">
          <cell r="B2114" t="str">
            <v>5270172E2858</v>
          </cell>
          <cell r="D2114" t="str">
            <v>Vanguard - Emerging Markets Index Fund</v>
          </cell>
          <cell r="F2114" t="str">
            <v>Renta Variable</v>
          </cell>
          <cell r="Q2114" t="str">
            <v>RVI</v>
          </cell>
        </row>
        <row r="2115">
          <cell r="B2115" t="str">
            <v>5270242EMECO</v>
          </cell>
          <cell r="D2115" t="str">
            <v>DFA - EM Core Equity</v>
          </cell>
          <cell r="F2115" t="str">
            <v>Renta Variable</v>
          </cell>
          <cell r="Q2115" t="str">
            <v>RVI</v>
          </cell>
        </row>
        <row r="2116">
          <cell r="B2116" t="str">
            <v>527025212106</v>
          </cell>
          <cell r="D2116" t="str">
            <v>Aberdeen - Emerging Markets Equity</v>
          </cell>
          <cell r="F2116" t="str">
            <v>Renta Variable</v>
          </cell>
          <cell r="Q2116" t="str">
            <v>RVI</v>
          </cell>
        </row>
        <row r="2117">
          <cell r="B2117" t="str">
            <v>527040275426</v>
          </cell>
          <cell r="D2117" t="str">
            <v>Fidelity - Emerging Markets -Retail</v>
          </cell>
          <cell r="F2117" t="str">
            <v>Renta Variable</v>
          </cell>
          <cell r="Q2117" t="str">
            <v>RVI</v>
          </cell>
        </row>
        <row r="2118">
          <cell r="B2118" t="str">
            <v>5270492F0703</v>
          </cell>
          <cell r="D2118" t="str">
            <v>Vontobel - Emerging Markets Equity</v>
          </cell>
          <cell r="F2118" t="str">
            <v>Renta Variable</v>
          </cell>
          <cell r="Q2118" t="str">
            <v>RVI</v>
          </cell>
        </row>
        <row r="2119">
          <cell r="B2119" t="str">
            <v>5271112E6533</v>
          </cell>
          <cell r="D2119" t="str">
            <v>BlackRock - iShares MSCI Emerging Markets Min Vol</v>
          </cell>
          <cell r="F2119" t="str">
            <v>Renta Variable</v>
          </cell>
          <cell r="Q2119" t="str">
            <v>RVI</v>
          </cell>
        </row>
        <row r="2120">
          <cell r="B2120" t="str">
            <v>5271112E7234</v>
          </cell>
          <cell r="D2120" t="str">
            <v xml:space="preserve">BlackRock - iShares MSCI Emerging Markets </v>
          </cell>
          <cell r="F2120" t="str">
            <v>Renta Variable</v>
          </cell>
          <cell r="Q2120" t="str">
            <v>RVI</v>
          </cell>
        </row>
        <row r="2121">
          <cell r="B2121" t="str">
            <v>5271112EG764</v>
          </cell>
          <cell r="D2121" t="str">
            <v>BlackRock - iShares MSCI Emerging Markets ex China</v>
          </cell>
          <cell r="F2121" t="str">
            <v>Renta Variable</v>
          </cell>
          <cell r="Q2121" t="str">
            <v>RVI</v>
          </cell>
        </row>
        <row r="2122">
          <cell r="B2122" t="str">
            <v>5270732E4GZ6</v>
          </cell>
          <cell r="D2122" t="str">
            <v>BlackRock - iShares Core MSCI Emerging Markets IMI UCITS ETF</v>
          </cell>
          <cell r="F2122" t="str">
            <v>Renta Variable</v>
          </cell>
          <cell r="Q2122" t="str">
            <v>RVI</v>
          </cell>
        </row>
        <row r="2123">
          <cell r="B2123" t="str">
            <v>5274042FEMUS</v>
          </cell>
          <cell r="D2123" t="str">
            <v>First Ttrust - Emerging Markets Alpha Dex</v>
          </cell>
          <cell r="F2123" t="str">
            <v>Renta Variable</v>
          </cell>
          <cell r="Q2123" t="str">
            <v>RVI</v>
          </cell>
        </row>
        <row r="2124">
          <cell r="B2124" t="str">
            <v>5271112EG103</v>
          </cell>
          <cell r="D2124" t="str">
            <v>BlackRock - iShares Core MSCI Emerging Markets ETF</v>
          </cell>
          <cell r="F2124" t="str">
            <v>Renta Variable</v>
          </cell>
          <cell r="Q2124" t="str">
            <v>RVI</v>
          </cell>
        </row>
        <row r="2125">
          <cell r="B2125" t="str">
            <v>5272872X5784</v>
          </cell>
          <cell r="D2125" t="str">
            <v>WisdomTree - Emerging Markets ex. State-Owned</v>
          </cell>
          <cell r="F2125" t="str">
            <v>Renta Variable</v>
          </cell>
          <cell r="Q2125" t="str">
            <v>RVI</v>
          </cell>
        </row>
        <row r="2126">
          <cell r="B2126" t="str">
            <v>5273872FIDEM</v>
          </cell>
          <cell r="D2126" t="str">
            <v>Fidelity - Emerging Markets - Inst</v>
          </cell>
          <cell r="F2126" t="str">
            <v>Renta Variable</v>
          </cell>
          <cell r="Q2126" t="str">
            <v>RVI</v>
          </cell>
        </row>
        <row r="2127">
          <cell r="B2127" t="str">
            <v>5273872F0606</v>
          </cell>
          <cell r="D2127" t="str">
            <v>Fidelity - Sustainable Emerging Markets Equity Fund</v>
          </cell>
          <cell r="F2127" t="str">
            <v>Renta Variable</v>
          </cell>
          <cell r="Q2127" t="str">
            <v>RVI</v>
          </cell>
        </row>
        <row r="2128">
          <cell r="B2128" t="str">
            <v>5270882EMIUS</v>
          </cell>
          <cell r="D2128" t="str">
            <v>JP Morgan - Emerging Markets</v>
          </cell>
          <cell r="F2128" t="str">
            <v>Renta Variable</v>
          </cell>
          <cell r="Q2128" t="str">
            <v>RVI</v>
          </cell>
        </row>
        <row r="2129">
          <cell r="B2129" t="str">
            <v>5273884F3049</v>
          </cell>
          <cell r="D2129" t="str">
            <v>Robeco - Emerging Conservative Equities</v>
          </cell>
          <cell r="F2129" t="str">
            <v>Renta Variable</v>
          </cell>
          <cell r="Q2129" t="str">
            <v>RVI</v>
          </cell>
        </row>
        <row r="2130">
          <cell r="B2130" t="str">
            <v>5273932EMERG</v>
          </cell>
          <cell r="D2130" t="str">
            <v>SSGA - Defensive Emerging Markets</v>
          </cell>
          <cell r="F2130" t="str">
            <v>Renta Variable</v>
          </cell>
          <cell r="Q2130" t="str">
            <v>RVI</v>
          </cell>
        </row>
        <row r="2131">
          <cell r="B2131" t="str">
            <v>5273932EX509</v>
          </cell>
          <cell r="D2131" t="str">
            <v>SSGA - Emerging Markets</v>
          </cell>
          <cell r="F2131" t="str">
            <v>Renta Variable</v>
          </cell>
          <cell r="Q2131" t="str">
            <v>RVI</v>
          </cell>
        </row>
        <row r="2132">
          <cell r="B2132" t="str">
            <v>5270252ABEEM</v>
          </cell>
          <cell r="D2132" t="str">
            <v>Aberdeen - Emerging Markets Equity Fund</v>
          </cell>
          <cell r="F2132" t="str">
            <v>Renta Variable</v>
          </cell>
          <cell r="Q2132" t="str">
            <v>RVI</v>
          </cell>
        </row>
        <row r="2133">
          <cell r="B2133" t="str">
            <v>5270182JBEME</v>
          </cell>
          <cell r="D2133" t="str">
            <v>GAM / Julius Baer - Emerging Markets Equity</v>
          </cell>
          <cell r="F2133" t="str">
            <v>Renta Variable</v>
          </cell>
          <cell r="Q2133" t="str">
            <v>RVI</v>
          </cell>
        </row>
        <row r="2134">
          <cell r="B2134" t="str">
            <v>52ALLB2EMGRO</v>
          </cell>
          <cell r="D2134" t="str">
            <v>Alliance Bernstein - Emerging Markets Growth</v>
          </cell>
          <cell r="F2134" t="str">
            <v>Renta Variable</v>
          </cell>
          <cell r="Q2134" t="str">
            <v>RVI</v>
          </cell>
        </row>
        <row r="2135">
          <cell r="B2135" t="str">
            <v>52NORD4EMSTR</v>
          </cell>
          <cell r="D2135" t="str">
            <v>Nordea - Emerging Stars Equity</v>
          </cell>
          <cell r="F2135" t="str">
            <v>Renta Variable</v>
          </cell>
          <cell r="Q2135" t="str">
            <v>RVI</v>
          </cell>
        </row>
        <row r="2136">
          <cell r="B2136" t="str">
            <v>5273984A9676</v>
          </cell>
          <cell r="D2136" t="str">
            <v xml:space="preserve">Amundi - ETF Emerging Market </v>
          </cell>
          <cell r="F2136" t="str">
            <v>Renta Variable</v>
          </cell>
          <cell r="Q2136" t="str">
            <v>RVI</v>
          </cell>
        </row>
        <row r="2137">
          <cell r="B2137" t="str">
            <v>5274812ASHFM</v>
          </cell>
          <cell r="D2137" t="str">
            <v>Ashmore - Emerging Markets Frontier Equities</v>
          </cell>
          <cell r="F2137" t="str">
            <v>Renta Variable</v>
          </cell>
          <cell r="Q2137" t="str">
            <v>RVI</v>
          </cell>
        </row>
        <row r="2138">
          <cell r="B2138" t="str">
            <v>5272872W2816</v>
          </cell>
          <cell r="D2138" t="str">
            <v>WisdomTree - Emerging Markets Small Cap Dividend</v>
          </cell>
          <cell r="F2138" t="str">
            <v>Renta Variable</v>
          </cell>
          <cell r="Q2138" t="str">
            <v>RVI</v>
          </cell>
        </row>
        <row r="2139">
          <cell r="B2139" t="str">
            <v>5271112FRONT</v>
          </cell>
          <cell r="D2139" t="str">
            <v>BlackRock - iShares MSCI Frontier Markets 100</v>
          </cell>
          <cell r="F2139" t="str">
            <v>Renta Variable</v>
          </cell>
          <cell r="Q2139" t="str">
            <v>RVI</v>
          </cell>
        </row>
        <row r="2140">
          <cell r="B2140" t="str">
            <v>5273982AEEMF</v>
          </cell>
          <cell r="D2140" t="str">
            <v>Amundi - Equity Emerging Focus</v>
          </cell>
          <cell r="F2140" t="str">
            <v>Renta Variable</v>
          </cell>
          <cell r="Q2140" t="str">
            <v>RVI</v>
          </cell>
        </row>
        <row r="2141">
          <cell r="B2141" t="str">
            <v>52NORD2EMSEF</v>
          </cell>
          <cell r="D2141" t="str">
            <v>Nordea - Emerging Stars Equity Fund</v>
          </cell>
          <cell r="F2141" t="str">
            <v>Renta Variable</v>
          </cell>
          <cell r="Q2141" t="str">
            <v>RVI</v>
          </cell>
        </row>
        <row r="2142">
          <cell r="B2142" t="str">
            <v>5270882F3560</v>
          </cell>
          <cell r="D2142" t="str">
            <v>JP Morgan - EM Small Cap</v>
          </cell>
          <cell r="F2142" t="str">
            <v>Renta Variable</v>
          </cell>
          <cell r="Q2142" t="str">
            <v>RVI</v>
          </cell>
        </row>
        <row r="2143">
          <cell r="B2143" t="str">
            <v>4874174EMVCE</v>
          </cell>
          <cell r="D2143" t="str">
            <v>Candriam - EM Equities</v>
          </cell>
          <cell r="F2143" t="str">
            <v>Renta Variable</v>
          </cell>
          <cell r="Q2143" t="str">
            <v>RVI</v>
          </cell>
        </row>
        <row r="2144">
          <cell r="B2144" t="str">
            <v>5275064CSEEM</v>
          </cell>
          <cell r="D2144" t="str">
            <v>Candriam  SICAV - SRI EM Equities</v>
          </cell>
          <cell r="F2144" t="str">
            <v>Renta Variable</v>
          </cell>
          <cell r="Q2144" t="str">
            <v>RVI</v>
          </cell>
        </row>
        <row r="2145">
          <cell r="B2145" t="str">
            <v>5270272F5825</v>
          </cell>
          <cell r="D2145" t="str">
            <v>Goldman Sachs - Emerging Markets Core</v>
          </cell>
          <cell r="F2145" t="str">
            <v>Renta Variable</v>
          </cell>
          <cell r="Q2145" t="str">
            <v>RVI</v>
          </cell>
        </row>
        <row r="2146">
          <cell r="B2146" t="str">
            <v>5270492F6660</v>
          </cell>
          <cell r="D2146" t="str">
            <v>Vontobel MTX - EM Susrainable Leaders</v>
          </cell>
          <cell r="F2146" t="str">
            <v>Renta Variable</v>
          </cell>
          <cell r="Q2146" t="str">
            <v>RVI</v>
          </cell>
        </row>
        <row r="2147">
          <cell r="B2147" t="str">
            <v>PTCMEF0-II039C-CALL</v>
          </cell>
          <cell r="D2147" t="str">
            <v>SPX US 06/21/24 C5250</v>
          </cell>
          <cell r="F2147" t="str">
            <v>Derivados</v>
          </cell>
          <cell r="Q2147" t="str">
            <v>RVI</v>
          </cell>
        </row>
        <row r="2148">
          <cell r="B2148" t="str">
            <v>PTCMEF0-II017C-CALL</v>
          </cell>
          <cell r="D2148" t="str">
            <v>EEM US 01/20/23 C39</v>
          </cell>
          <cell r="F2148" t="str">
            <v>Derivados</v>
          </cell>
          <cell r="Q2148" t="str">
            <v>RVI</v>
          </cell>
        </row>
        <row r="2149">
          <cell r="B2149" t="str">
            <v>PTCMEF0-II019C-CALL</v>
          </cell>
          <cell r="D2149" t="str">
            <v>EEM US 01/20/23 C37</v>
          </cell>
          <cell r="F2149" t="str">
            <v>Derivados</v>
          </cell>
          <cell r="Q2149" t="str">
            <v>RVI</v>
          </cell>
        </row>
        <row r="2150">
          <cell r="B2150" t="str">
            <v>PTCMEF0-II013C-CALL</v>
          </cell>
          <cell r="D2150" t="str">
            <v>EEM US 01/20/23 C39</v>
          </cell>
          <cell r="F2150" t="str">
            <v>Derivados</v>
          </cell>
          <cell r="Q2150" t="str">
            <v>RVI</v>
          </cell>
        </row>
        <row r="2151">
          <cell r="B2151" t="str">
            <v>PTCMEF0-II020C-CALL</v>
          </cell>
          <cell r="D2151" t="str">
            <v>EEM US 01/20/23 C37</v>
          </cell>
          <cell r="F2151" t="str">
            <v>Derivados</v>
          </cell>
          <cell r="Q2151" t="str">
            <v>RVI</v>
          </cell>
        </row>
        <row r="2152">
          <cell r="B2152" t="str">
            <v>PTCMEF0-II024C-CALL</v>
          </cell>
          <cell r="D2152" t="str">
            <v>EEM US 02/17/23 C39</v>
          </cell>
          <cell r="F2152" t="str">
            <v>Derivados</v>
          </cell>
          <cell r="Q2152" t="str">
            <v>RVI</v>
          </cell>
        </row>
        <row r="2153">
          <cell r="B2153" t="str">
            <v>5271112XA24C</v>
          </cell>
          <cell r="D2153" t="str">
            <v>BlackRock - iShares MSCI Saudi Arabia ETF</v>
          </cell>
          <cell r="F2153" t="str">
            <v>Renta Variable</v>
          </cell>
          <cell r="Q2153" t="str">
            <v>RVI</v>
          </cell>
        </row>
        <row r="2154">
          <cell r="B2154" t="str">
            <v>5270082F8062</v>
          </cell>
          <cell r="D2154" t="str">
            <v>UBS -  Lux All China</v>
          </cell>
          <cell r="F2154" t="str">
            <v>Renta Variable</v>
          </cell>
          <cell r="Q2154" t="str">
            <v>RVI</v>
          </cell>
        </row>
        <row r="2155">
          <cell r="B2155" t="str">
            <v>5270082F1215</v>
          </cell>
          <cell r="D2155" t="str">
            <v>UBS - China Opportunity - P</v>
          </cell>
          <cell r="F2155" t="str">
            <v>Renta Variable</v>
          </cell>
          <cell r="Q2155" t="str">
            <v>RVI</v>
          </cell>
        </row>
        <row r="2156">
          <cell r="B2156" t="str">
            <v>5270082F8671</v>
          </cell>
          <cell r="D2156" t="str">
            <v>UBS - China Opportunity - A3</v>
          </cell>
          <cell r="F2156" t="str">
            <v>Renta Variable</v>
          </cell>
          <cell r="Q2156" t="str">
            <v>RVI</v>
          </cell>
        </row>
        <row r="2157">
          <cell r="B2157" t="str">
            <v>5270252F5799</v>
          </cell>
          <cell r="D2157" t="str">
            <v>Aberdeen - Standard China A-Share</v>
          </cell>
          <cell r="F2157" t="str">
            <v>Renta Variable</v>
          </cell>
          <cell r="Q2157" t="str">
            <v>RVI</v>
          </cell>
        </row>
        <row r="2158">
          <cell r="B2158" t="str">
            <v>5270252F8374</v>
          </cell>
          <cell r="D2158" t="str">
            <v>Aberdeen - Chinese Equity Fund</v>
          </cell>
          <cell r="F2158" t="str">
            <v>Renta Variable</v>
          </cell>
          <cell r="Q2158" t="str">
            <v>RVI</v>
          </cell>
        </row>
        <row r="2159">
          <cell r="B2159" t="str">
            <v>5273882F0328</v>
          </cell>
          <cell r="D2159" t="str">
            <v>Robeco - Chinese A-Share</v>
          </cell>
          <cell r="F2159" t="str">
            <v>Renta Variable</v>
          </cell>
          <cell r="Q2159" t="str">
            <v>RVI</v>
          </cell>
        </row>
        <row r="2160">
          <cell r="B2160" t="str">
            <v>5270264F7309</v>
          </cell>
          <cell r="D2160" t="str">
            <v>Robeco - Chineese Equities</v>
          </cell>
          <cell r="F2160" t="str">
            <v>Renta Variable</v>
          </cell>
          <cell r="Q2160" t="str">
            <v>RVI</v>
          </cell>
        </row>
        <row r="2161">
          <cell r="B2161" t="str">
            <v>5275152F0769</v>
          </cell>
          <cell r="D2161" t="str">
            <v>Schroder - International Selection Fund China A</v>
          </cell>
          <cell r="F2161" t="str">
            <v>Renta Variable</v>
          </cell>
          <cell r="Q2161" t="str">
            <v>RVI</v>
          </cell>
        </row>
        <row r="2162">
          <cell r="B2162" t="str">
            <v>5270402F0855</v>
          </cell>
          <cell r="D2162" t="str">
            <v>Fidelity - Greater China Fund</v>
          </cell>
          <cell r="F2162" t="str">
            <v>Renta Variable</v>
          </cell>
          <cell r="Q2162" t="str">
            <v>RVI</v>
          </cell>
        </row>
        <row r="2163">
          <cell r="B2163" t="str">
            <v>5273792E1879</v>
          </cell>
          <cell r="D2163" t="str">
            <v>DWS - CSI 300 China-A</v>
          </cell>
          <cell r="F2163" t="str">
            <v>Renta Variable</v>
          </cell>
          <cell r="Q2163" t="str">
            <v>RVI</v>
          </cell>
        </row>
        <row r="2164">
          <cell r="B2164" t="str">
            <v>5270472AGIF2</v>
          </cell>
          <cell r="D2164" t="str">
            <v>Allianz China A Opportunities</v>
          </cell>
          <cell r="F2164" t="str">
            <v>Renta Variable</v>
          </cell>
          <cell r="Q2164" t="str">
            <v>RVI</v>
          </cell>
        </row>
        <row r="2165">
          <cell r="B2165" t="str">
            <v>5270472F4576</v>
          </cell>
          <cell r="D2165" t="str">
            <v>Allianz - China-A</v>
          </cell>
          <cell r="F2165" t="str">
            <v>Renta Variable</v>
          </cell>
          <cell r="Q2165" t="str">
            <v>RVI</v>
          </cell>
        </row>
        <row r="2166">
          <cell r="B2166" t="str">
            <v>5271112E6871</v>
          </cell>
          <cell r="D2166" t="str">
            <v>BlackRock - iShares Hong Kong</v>
          </cell>
          <cell r="F2166" t="str">
            <v>Renta Variable</v>
          </cell>
          <cell r="Q2166" t="str">
            <v>RVI</v>
          </cell>
        </row>
        <row r="2167">
          <cell r="B2167" t="str">
            <v>5271112E7184</v>
          </cell>
          <cell r="D2167" t="str">
            <v>BlackRock - iShares FTSE/Xinhua China 25 Index Fund</v>
          </cell>
          <cell r="F2167" t="str">
            <v>Renta Variable</v>
          </cell>
          <cell r="Q2167" t="str">
            <v>RVI</v>
          </cell>
        </row>
        <row r="2168">
          <cell r="B2168" t="str">
            <v>5274722KGRN2</v>
          </cell>
          <cell r="D2168" t="str">
            <v>Krane - MSCI China Clean Technology ETF</v>
          </cell>
          <cell r="F2168" t="str">
            <v>Renta Variable</v>
          </cell>
          <cell r="Q2168" t="str">
            <v>RVI</v>
          </cell>
        </row>
        <row r="2169">
          <cell r="B2169" t="str">
            <v>5271112EB671</v>
          </cell>
          <cell r="D2169" t="str">
            <v>BlackRock - iShares MSCI China</v>
          </cell>
          <cell r="F2169" t="str">
            <v>Renta Variable</v>
          </cell>
          <cell r="Q2169" t="str">
            <v>RVI</v>
          </cell>
        </row>
        <row r="2170">
          <cell r="B2170" t="str">
            <v>5274722KURE3</v>
          </cell>
          <cell r="D2170" t="str">
            <v>Krane - MSCI China all China H</v>
          </cell>
          <cell r="F2170" t="str">
            <v>Renta Variable</v>
          </cell>
          <cell r="Q2170" t="str">
            <v>RVI</v>
          </cell>
        </row>
        <row r="2171">
          <cell r="B2171" t="str">
            <v>5274722K4055</v>
          </cell>
          <cell r="D2171" t="str">
            <v xml:space="preserve">Krane - MSCI China 50 </v>
          </cell>
          <cell r="F2171" t="str">
            <v>Renta Variable</v>
          </cell>
          <cell r="Q2171" t="str">
            <v>RVI</v>
          </cell>
        </row>
        <row r="2172">
          <cell r="B2172" t="str">
            <v>5274722E7306</v>
          </cell>
          <cell r="D2172" t="str">
            <v>Krane - CSI China Internet Fund</v>
          </cell>
          <cell r="F2172" t="str">
            <v>Renta Variable</v>
          </cell>
          <cell r="Q2172" t="str">
            <v>RVI</v>
          </cell>
        </row>
        <row r="2173">
          <cell r="B2173" t="str">
            <v>5272092MICFX</v>
          </cell>
          <cell r="D2173" t="str">
            <v>Matthews - China</v>
          </cell>
          <cell r="F2173" t="str">
            <v>Renta Variable</v>
          </cell>
          <cell r="Q2173" t="str">
            <v>RVI</v>
          </cell>
        </row>
        <row r="2174">
          <cell r="B2174" t="str">
            <v>5272092MACSM</v>
          </cell>
          <cell r="D2174" t="str">
            <v>Matthews - China Small Caps</v>
          </cell>
          <cell r="F2174" t="str">
            <v>Renta Variable</v>
          </cell>
          <cell r="Q2174" t="str">
            <v>RVI</v>
          </cell>
        </row>
        <row r="2175">
          <cell r="B2175" t="str">
            <v>5272872X7194</v>
          </cell>
          <cell r="D2175" t="str">
            <v>WisdomTree - China ex-State-Owned Enterprises Fund</v>
          </cell>
          <cell r="F2175" t="str">
            <v>Renta Variable</v>
          </cell>
          <cell r="Q2175" t="str">
            <v>RVI</v>
          </cell>
        </row>
        <row r="2176">
          <cell r="B2176" t="str">
            <v>5273112FXVT8</v>
          </cell>
          <cell r="D2176" t="str">
            <v>Janus Henderson - China Opportunities</v>
          </cell>
          <cell r="F2176" t="str">
            <v>Renta Variable</v>
          </cell>
          <cell r="Q2176" t="str">
            <v>RVI</v>
          </cell>
        </row>
        <row r="2177">
          <cell r="B2177" t="str">
            <v>52GAML2CHINA</v>
          </cell>
          <cell r="D2177" t="str">
            <v>GAM - China Equity</v>
          </cell>
          <cell r="F2177" t="str">
            <v>Renta Variable</v>
          </cell>
          <cell r="Q2177" t="str">
            <v>RVI</v>
          </cell>
        </row>
        <row r="2178">
          <cell r="B2178" t="str">
            <v>5274082CHINA</v>
          </cell>
          <cell r="D2178" t="str">
            <v>Invesco - Greater China Equity</v>
          </cell>
          <cell r="F2178" t="str">
            <v>Renta Variable</v>
          </cell>
          <cell r="Q2178" t="str">
            <v>RVI</v>
          </cell>
        </row>
        <row r="2179">
          <cell r="B2179" t="str">
            <v>5270012F2664</v>
          </cell>
          <cell r="D2179" t="str">
            <v>BNP Paribas - China Equity Class</v>
          </cell>
          <cell r="F2179" t="str">
            <v>Renta Variable</v>
          </cell>
          <cell r="Q2179" t="str">
            <v>RVI</v>
          </cell>
        </row>
        <row r="2180">
          <cell r="B2180" t="str">
            <v>5274352CHINA</v>
          </cell>
          <cell r="D2180" t="str">
            <v>Investec Luxembourg - All China Equity</v>
          </cell>
          <cell r="F2180" t="str">
            <v>Renta Variable</v>
          </cell>
          <cell r="Q2180" t="str">
            <v>RVI</v>
          </cell>
        </row>
        <row r="2181">
          <cell r="B2181" t="str">
            <v>5270882LU205</v>
          </cell>
          <cell r="D2181" t="str">
            <v>JP Morgan - China A Share Opportunities Fund</v>
          </cell>
          <cell r="F2181" t="str">
            <v>Renta Variable</v>
          </cell>
          <cell r="Q2181" t="str">
            <v>RVI</v>
          </cell>
        </row>
        <row r="2182">
          <cell r="B2182" t="str">
            <v>5273882F7240</v>
          </cell>
          <cell r="D2182" t="str">
            <v>Robeco - Chinese Equities</v>
          </cell>
          <cell r="F2182" t="str">
            <v>Renta Variable</v>
          </cell>
          <cell r="Q2182" t="str">
            <v>RVI</v>
          </cell>
        </row>
        <row r="2183">
          <cell r="B2183" t="str">
            <v>5275122EE800</v>
          </cell>
          <cell r="D2183" t="str">
            <v>Invesco - China Technology ETF</v>
          </cell>
          <cell r="F2183" t="str">
            <v>Renta Variable</v>
          </cell>
          <cell r="Q2183" t="str">
            <v>RVI</v>
          </cell>
        </row>
        <row r="2184">
          <cell r="B2184" t="str">
            <v>5270882F3877</v>
          </cell>
          <cell r="D2184" t="str">
            <v>JP Morgan - Greater China Fund</v>
          </cell>
          <cell r="F2184" t="str">
            <v>Renta Variable</v>
          </cell>
          <cell r="Q2184" t="str">
            <v>RVI</v>
          </cell>
        </row>
        <row r="2185">
          <cell r="B2185" t="str">
            <v>5270192F5998</v>
          </cell>
          <cell r="D2185" t="str">
            <v>Schroders - Asian Opportunities</v>
          </cell>
          <cell r="F2185" t="str">
            <v>Renta Variable</v>
          </cell>
          <cell r="Q2185" t="str">
            <v>RVI</v>
          </cell>
        </row>
        <row r="2186">
          <cell r="B2186" t="str">
            <v>5270192F9988</v>
          </cell>
          <cell r="D2186" t="str">
            <v>Schroders - Asian Opportunities</v>
          </cell>
          <cell r="F2186" t="str">
            <v>Renta Variable</v>
          </cell>
          <cell r="Q2186" t="str">
            <v>RVI</v>
          </cell>
        </row>
        <row r="2187">
          <cell r="B2187" t="str">
            <v>5270252F5910</v>
          </cell>
          <cell r="D2187" t="str">
            <v>Aberdeen - Asian Smaller Companies</v>
          </cell>
          <cell r="F2187" t="str">
            <v>Renta Variable</v>
          </cell>
          <cell r="Q2187" t="str">
            <v>RVI</v>
          </cell>
        </row>
        <row r="2188">
          <cell r="B2188" t="str">
            <v>5270464ASEXJ</v>
          </cell>
          <cell r="D2188" t="str">
            <v>Parvest - Best Selection Asia Ex Japan</v>
          </cell>
          <cell r="F2188" t="str">
            <v>Renta Variable</v>
          </cell>
          <cell r="Q2188" t="str">
            <v>RVI</v>
          </cell>
        </row>
        <row r="2189">
          <cell r="B2189" t="str">
            <v>5270472ALLEM</v>
          </cell>
          <cell r="D2189" t="str">
            <v>Allianz - Emerging Asia</v>
          </cell>
          <cell r="F2189" t="str">
            <v>Renta Variable</v>
          </cell>
          <cell r="Q2189" t="str">
            <v>RVI</v>
          </cell>
        </row>
        <row r="2190">
          <cell r="B2190" t="str">
            <v>527049208755</v>
          </cell>
          <cell r="D2190" t="str">
            <v>Vontobel - Asia Pacific Equity</v>
          </cell>
          <cell r="F2190" t="str">
            <v>Renta Variable</v>
          </cell>
          <cell r="Q2190" t="str">
            <v>RVI</v>
          </cell>
        </row>
        <row r="2191">
          <cell r="B2191" t="str">
            <v>5271112E6665</v>
          </cell>
          <cell r="D2191" t="str">
            <v>BlackRock - iShares MSCI Pacific Ex Japan</v>
          </cell>
          <cell r="F2191" t="str">
            <v>Renta Variable</v>
          </cell>
          <cell r="Q2191" t="str">
            <v>RVI</v>
          </cell>
        </row>
        <row r="2192">
          <cell r="B2192" t="str">
            <v>5271112E8182</v>
          </cell>
          <cell r="D2192" t="str">
            <v>BlackRock - iShares Asia Ex-Japan</v>
          </cell>
          <cell r="F2192" t="str">
            <v>Renta Variable</v>
          </cell>
          <cell r="Q2192" t="str">
            <v>RVI</v>
          </cell>
        </row>
        <row r="2193">
          <cell r="B2193" t="str">
            <v>5272092F0834</v>
          </cell>
          <cell r="D2193" t="str">
            <v>Matthews - Pacific Tiger</v>
          </cell>
          <cell r="F2193" t="str">
            <v>Renta Variable</v>
          </cell>
          <cell r="Q2193" t="str">
            <v>RVI</v>
          </cell>
        </row>
        <row r="2194">
          <cell r="B2194" t="str">
            <v>5272092MIAPX</v>
          </cell>
          <cell r="D2194" t="str">
            <v>Matthews - Asian Growth</v>
          </cell>
          <cell r="F2194" t="str">
            <v>Renta Variable</v>
          </cell>
          <cell r="Q2194" t="str">
            <v>RVI</v>
          </cell>
        </row>
        <row r="2195">
          <cell r="B2195" t="str">
            <v>5272092MISMX</v>
          </cell>
          <cell r="D2195" t="str">
            <v>Matthews - Asian Smaller Companies Fund</v>
          </cell>
          <cell r="F2195" t="str">
            <v>Renta Variable</v>
          </cell>
          <cell r="Q2195" t="str">
            <v>RVI</v>
          </cell>
        </row>
        <row r="2196">
          <cell r="B2196" t="str">
            <v>5275336F6323</v>
          </cell>
          <cell r="D2196" t="str">
            <v>Baillie Gifford &amp; Co Ltd - Overseas Growth Funds ICVC - Pacific Fund</v>
          </cell>
          <cell r="F2196" t="str">
            <v>Renta Variable</v>
          </cell>
          <cell r="Q2196" t="str">
            <v>RVI</v>
          </cell>
        </row>
        <row r="2197">
          <cell r="B2197" t="str">
            <v>52BRAF2BRADF</v>
          </cell>
          <cell r="D2197" t="str">
            <v>BlackRock - Asian Dragon Fund</v>
          </cell>
          <cell r="F2197" t="str">
            <v>Renta Variable</v>
          </cell>
          <cell r="Q2197" t="str">
            <v>RVI</v>
          </cell>
        </row>
        <row r="2198">
          <cell r="B2198" t="str">
            <v>52INVE4ASEQT</v>
          </cell>
          <cell r="D2198" t="str">
            <v>Invesco - Asian Equity Fund</v>
          </cell>
          <cell r="F2198" t="str">
            <v>Renta Variable</v>
          </cell>
          <cell r="Q2198" t="str">
            <v>RVI</v>
          </cell>
        </row>
        <row r="2199">
          <cell r="B2199" t="str">
            <v>5270882ALCIA</v>
          </cell>
          <cell r="D2199" t="str">
            <v>JP Morgan - Asia Ex-Japan Growth Fund</v>
          </cell>
          <cell r="F2199" t="str">
            <v>Renta Variable</v>
          </cell>
          <cell r="Q2199" t="str">
            <v>RVI</v>
          </cell>
        </row>
        <row r="2200">
          <cell r="B2200" t="str">
            <v>5273882RBAST</v>
          </cell>
          <cell r="D2200" t="str">
            <v>Robeco - Asian Stars</v>
          </cell>
          <cell r="F2200" t="str">
            <v>Renta Variable</v>
          </cell>
          <cell r="Q2200" t="str">
            <v>RVI</v>
          </cell>
        </row>
        <row r="2201">
          <cell r="B2201" t="str">
            <v>5275232F8604</v>
          </cell>
          <cell r="D2201" t="str">
            <v>MSIM - Asia Opportunity</v>
          </cell>
          <cell r="F2201" t="str">
            <v>Renta Variable</v>
          </cell>
          <cell r="Q2201" t="str">
            <v>RVI</v>
          </cell>
        </row>
        <row r="2202">
          <cell r="B2202" t="str">
            <v>5274302ASIAN</v>
          </cell>
          <cell r="D2202" t="str">
            <v>Veritas - Asian Fund</v>
          </cell>
          <cell r="F2202" t="str">
            <v>Renta Variable</v>
          </cell>
          <cell r="Q2202" t="str">
            <v>RVI</v>
          </cell>
        </row>
        <row r="2203">
          <cell r="B2203" t="str">
            <v>5270942F9527</v>
          </cell>
          <cell r="D2203" t="str">
            <v>Pinebridge - Asia Ex-Japan Small Caps</v>
          </cell>
          <cell r="F2203" t="str">
            <v>Renta Variable</v>
          </cell>
          <cell r="Q2203" t="str">
            <v>RVI</v>
          </cell>
        </row>
        <row r="2204">
          <cell r="B2204" t="str">
            <v>5270192SCHEC</v>
          </cell>
          <cell r="D2204" t="str">
            <v>Schroders - Emerging Asia</v>
          </cell>
          <cell r="F2204" t="str">
            <v>Renta Variable</v>
          </cell>
          <cell r="Q2204" t="str">
            <v>RVI</v>
          </cell>
        </row>
        <row r="2205">
          <cell r="B2205" t="str">
            <v>5274302F65N6</v>
          </cell>
          <cell r="D2205" t="str">
            <v>Veritas - Asian Fund</v>
          </cell>
          <cell r="F2205" t="str">
            <v>Renta Variable</v>
          </cell>
          <cell r="Q2205" t="str">
            <v>RVI</v>
          </cell>
        </row>
        <row r="2206">
          <cell r="B2206" t="str">
            <v>5270272F1107</v>
          </cell>
          <cell r="D2206" t="str">
            <v>Goldman Sachs - India Equity Portfolio</v>
          </cell>
          <cell r="F2206" t="str">
            <v>Renta Variable</v>
          </cell>
          <cell r="Q2206" t="str">
            <v>RVI</v>
          </cell>
        </row>
        <row r="2207">
          <cell r="B2207" t="str">
            <v>5271112EB614</v>
          </cell>
          <cell r="D2207" t="str">
            <v>India Small-Cap</v>
          </cell>
          <cell r="F2207" t="str">
            <v>Renta Variable</v>
          </cell>
          <cell r="Q2207" t="str">
            <v>RVI</v>
          </cell>
        </row>
        <row r="2208">
          <cell r="B2208" t="str">
            <v>5275562FQ7C3</v>
          </cell>
          <cell r="D2208" t="str">
            <v>Rams UT - India Equities Portfolio Fund II</v>
          </cell>
          <cell r="F2208" t="str">
            <v>Renta Variable</v>
          </cell>
          <cell r="Q2208" t="str">
            <v>RVI</v>
          </cell>
        </row>
        <row r="2209">
          <cell r="B2209" t="str">
            <v>5273862HFF36</v>
          </cell>
          <cell r="D2209" t="str">
            <v>Nomura - Indian Equity</v>
          </cell>
          <cell r="F2209" t="str">
            <v>Renta Variable</v>
          </cell>
          <cell r="Q2209" t="str">
            <v>RVI</v>
          </cell>
        </row>
        <row r="2210">
          <cell r="B2210" t="str">
            <v>5270772F0470</v>
          </cell>
          <cell r="D2210" t="str">
            <v>Franklin Templeton India Fund</v>
          </cell>
          <cell r="F2210" t="str">
            <v>Renta Variable</v>
          </cell>
          <cell r="Q2210" t="str">
            <v>RVI</v>
          </cell>
        </row>
        <row r="2211">
          <cell r="B2211" t="str">
            <v>5270192SCIND</v>
          </cell>
          <cell r="D2211" t="str">
            <v>Schroders - Indian Equity</v>
          </cell>
          <cell r="F2211" t="str">
            <v>Renta Variable</v>
          </cell>
          <cell r="Q2211" t="str">
            <v>RVI</v>
          </cell>
        </row>
        <row r="2212">
          <cell r="B2212" t="str">
            <v>52UTII2C7R45</v>
          </cell>
          <cell r="D2212" t="str">
            <v>UTI - Indian Equity</v>
          </cell>
          <cell r="F2212" t="str">
            <v>Renta Variable</v>
          </cell>
          <cell r="Q2212" t="str">
            <v>RVI</v>
          </cell>
        </row>
        <row r="2213">
          <cell r="B2213" t="str">
            <v>5270462BNPIN</v>
          </cell>
          <cell r="D2213" t="str">
            <v>Parvest - Equity India</v>
          </cell>
          <cell r="F2213" t="str">
            <v>Renta Variable</v>
          </cell>
          <cell r="Q2213" t="str">
            <v>RVI</v>
          </cell>
        </row>
        <row r="2214">
          <cell r="B2214" t="str">
            <v>5276672F8135</v>
          </cell>
          <cell r="D2214" t="str">
            <v>HSBC - India Equity</v>
          </cell>
          <cell r="F2214" t="str">
            <v>Renta Variable</v>
          </cell>
          <cell r="Q2214" t="str">
            <v>RVI</v>
          </cell>
        </row>
        <row r="2215">
          <cell r="B2215" t="str">
            <v>5274082F8388</v>
          </cell>
          <cell r="D2215" t="str">
            <v>Invesco - India</v>
          </cell>
          <cell r="F2215" t="str">
            <v>Renta Variable</v>
          </cell>
          <cell r="Q2215" t="str">
            <v>RVI</v>
          </cell>
        </row>
        <row r="2216">
          <cell r="B2216" t="str">
            <v>5271112EB598</v>
          </cell>
          <cell r="D2216" t="str">
            <v>BlackRock - iShares MSCI India</v>
          </cell>
          <cell r="F2216" t="str">
            <v>Renta Variable</v>
          </cell>
          <cell r="Q2216" t="str">
            <v>RVI</v>
          </cell>
        </row>
        <row r="2217">
          <cell r="B2217" t="str">
            <v>5272092MIDNX</v>
          </cell>
          <cell r="D2217" t="str">
            <v>Matthews - India</v>
          </cell>
          <cell r="F2217" t="str">
            <v>Renta Variable</v>
          </cell>
          <cell r="Q2217" t="str">
            <v>RVI</v>
          </cell>
        </row>
        <row r="2218">
          <cell r="B2218" t="str">
            <v>5270942FY6L5</v>
          </cell>
          <cell r="D2218" t="str">
            <v>Pinebridge - India Equity Fund</v>
          </cell>
          <cell r="F2218" t="str">
            <v>Renta Variable</v>
          </cell>
          <cell r="Q2218" t="str">
            <v>RVI</v>
          </cell>
        </row>
        <row r="2219">
          <cell r="B2219" t="str">
            <v>5273882F8861</v>
          </cell>
          <cell r="D2219" t="str">
            <v>Robeco Luxembourg - India Equity</v>
          </cell>
          <cell r="F2219" t="str">
            <v>Renta Variable</v>
          </cell>
          <cell r="Q2219" t="str">
            <v>RVI</v>
          </cell>
        </row>
        <row r="2220">
          <cell r="B2220" t="str">
            <v>5277022F1992</v>
          </cell>
          <cell r="D2220" t="str">
            <v>Jupiter Asset Management International - India Select</v>
          </cell>
          <cell r="F2220" t="str">
            <v>Renta Variable</v>
          </cell>
          <cell r="Q2220" t="str">
            <v>RVI</v>
          </cell>
        </row>
        <row r="2221">
          <cell r="B2221" t="str">
            <v>5274082F9751</v>
          </cell>
          <cell r="D2221" t="str">
            <v>Invesco - India</v>
          </cell>
          <cell r="F2221" t="str">
            <v>Renta Variable</v>
          </cell>
          <cell r="Q2221" t="str">
            <v>RVI</v>
          </cell>
        </row>
        <row r="2222">
          <cell r="B2222" t="str">
            <v>5270772TEMKO</v>
          </cell>
          <cell r="D2222" t="str">
            <v>Franklin Templeton - Korea Fund</v>
          </cell>
          <cell r="F2222" t="str">
            <v>Renta Variable</v>
          </cell>
          <cell r="Q2222" t="str">
            <v>RVI</v>
          </cell>
        </row>
        <row r="2223">
          <cell r="B2223" t="str">
            <v>5270882F3974</v>
          </cell>
          <cell r="D2223" t="str">
            <v>JP Morgan - Korea Equity Fund</v>
          </cell>
          <cell r="F2223" t="str">
            <v>Renta Variable</v>
          </cell>
          <cell r="Q2223" t="str">
            <v>RVI</v>
          </cell>
        </row>
        <row r="2224">
          <cell r="B2224" t="str">
            <v>5271112E6772</v>
          </cell>
          <cell r="D2224" t="str">
            <v>BlackRock - iShares Korea</v>
          </cell>
          <cell r="F2224" t="str">
            <v>Renta Variable</v>
          </cell>
          <cell r="Q2224" t="str">
            <v>RVI</v>
          </cell>
        </row>
        <row r="2225">
          <cell r="B2225" t="str">
            <v>5272092KOREA</v>
          </cell>
          <cell r="D2225" t="str">
            <v>Matthews - Korea</v>
          </cell>
          <cell r="F2225" t="str">
            <v>Renta Variable</v>
          </cell>
          <cell r="Q2225" t="str">
            <v>RVI</v>
          </cell>
        </row>
        <row r="2226">
          <cell r="B2226" t="str">
            <v>5271112MALAS</v>
          </cell>
          <cell r="D2226" t="str">
            <v>BlackRock - iShares Malasya</v>
          </cell>
          <cell r="F2226" t="str">
            <v>Renta Variable</v>
          </cell>
          <cell r="Q2226" t="str">
            <v>RVI</v>
          </cell>
        </row>
        <row r="2227">
          <cell r="B2227" t="str">
            <v>5271112SINGA</v>
          </cell>
          <cell r="D2227" t="str">
            <v>BlackRock - iShares MSCI Singapore</v>
          </cell>
          <cell r="F2227" t="str">
            <v>Renta Variable</v>
          </cell>
          <cell r="Q2227" t="str">
            <v>RVI</v>
          </cell>
        </row>
        <row r="2228">
          <cell r="B2228" t="str">
            <v>5271112E6731</v>
          </cell>
          <cell r="D2228" t="str">
            <v>BlackRock - iShares Taiwan</v>
          </cell>
          <cell r="F2228" t="str">
            <v>Renta Variable</v>
          </cell>
          <cell r="Q2228" t="str">
            <v>RVI</v>
          </cell>
        </row>
        <row r="2229">
          <cell r="B2229" t="str">
            <v>PTCMEF0-II018C-CALL</v>
          </cell>
          <cell r="D2229" t="str">
            <v>FXI US 01/20/23 C30</v>
          </cell>
          <cell r="F2229" t="str">
            <v>Derivados</v>
          </cell>
          <cell r="Q2229" t="str">
            <v>RVI</v>
          </cell>
        </row>
        <row r="2230">
          <cell r="B2230" t="str">
            <v>PTCMEF0-II014C-CALL</v>
          </cell>
          <cell r="D2230" t="str">
            <v>FXI US 01/20/23 C30</v>
          </cell>
          <cell r="F2230" t="str">
            <v>Derivados</v>
          </cell>
          <cell r="Q2230" t="str">
            <v>RVI</v>
          </cell>
        </row>
        <row r="2231">
          <cell r="B2231" t="str">
            <v>5270224EMEUR</v>
          </cell>
          <cell r="D2231" t="str">
            <v>NN - Emerging Europe Equity</v>
          </cell>
          <cell r="F2231" t="str">
            <v>Renta Variable</v>
          </cell>
          <cell r="Q2231" t="str">
            <v>RVI</v>
          </cell>
        </row>
        <row r="2232">
          <cell r="B2232" t="str">
            <v>5270802PRUSI</v>
          </cell>
          <cell r="D2232" t="str">
            <v>Pictet - Russian Equity</v>
          </cell>
          <cell r="F2232" t="str">
            <v>Renta Variable</v>
          </cell>
          <cell r="Q2232" t="str">
            <v>RVI</v>
          </cell>
        </row>
        <row r="2233">
          <cell r="B2233" t="str">
            <v>5270652EU506</v>
          </cell>
          <cell r="D2233" t="str">
            <v>VanEck - Russia</v>
          </cell>
          <cell r="F2233" t="str">
            <v>Renta Variable</v>
          </cell>
          <cell r="Q2233" t="str">
            <v>RVI</v>
          </cell>
        </row>
        <row r="2234">
          <cell r="B2234" t="str">
            <v>5271112G7988</v>
          </cell>
          <cell r="D2234" t="str">
            <v>BlackRock - iShares MSCI Russia</v>
          </cell>
          <cell r="F2234" t="str">
            <v>Renta Variable</v>
          </cell>
          <cell r="Q2234" t="str">
            <v>RVI</v>
          </cell>
        </row>
        <row r="2235">
          <cell r="B2235" t="str">
            <v>5271112EPOLO</v>
          </cell>
          <cell r="D2235" t="str">
            <v>BlackRock - iShares PoloniaETF</v>
          </cell>
          <cell r="F2235" t="str">
            <v>Renta Variable</v>
          </cell>
          <cell r="Q2235" t="str">
            <v>RVI</v>
          </cell>
        </row>
        <row r="2236">
          <cell r="B2236" t="str">
            <v>5270224CZCHE</v>
          </cell>
          <cell r="D2236" t="str">
            <v>NN L - International Czech Equity</v>
          </cell>
          <cell r="F2236" t="str">
            <v>Renta Variable</v>
          </cell>
          <cell r="Q2236" t="str">
            <v>RVI</v>
          </cell>
        </row>
        <row r="2237">
          <cell r="B2237" t="str">
            <v>5270464F4267</v>
          </cell>
          <cell r="D2237" t="str">
            <v>Parvest - Equity Russia</v>
          </cell>
          <cell r="F2237" t="str">
            <v>Renta Variable</v>
          </cell>
          <cell r="Q2237" t="str">
            <v>RVI</v>
          </cell>
        </row>
        <row r="2238">
          <cell r="B2238" t="str">
            <v>527023418073</v>
          </cell>
          <cell r="D2238" t="str">
            <v>Pictet - Emerging Europe</v>
          </cell>
          <cell r="F2238" t="str">
            <v>Renta Variable</v>
          </cell>
          <cell r="Q2238" t="str">
            <v>RVI</v>
          </cell>
        </row>
        <row r="2239">
          <cell r="B2239" t="str">
            <v>5270194EMEUR</v>
          </cell>
          <cell r="D2239" t="str">
            <v>Schroders - Emerging Europe</v>
          </cell>
          <cell r="F2239" t="str">
            <v>Renta Variable</v>
          </cell>
          <cell r="Q2239" t="str">
            <v>RVI</v>
          </cell>
        </row>
        <row r="2240">
          <cell r="B2240" t="str">
            <v>5275154F8101</v>
          </cell>
          <cell r="D2240" t="str">
            <v>Schroder ISF - Emerging Europe</v>
          </cell>
          <cell r="F2240" t="str">
            <v>Renta Variable</v>
          </cell>
          <cell r="Q2240" t="str">
            <v>RVI</v>
          </cell>
        </row>
        <row r="2241">
          <cell r="B2241" t="str">
            <v>3401558CNOR0</v>
          </cell>
          <cell r="D2241" t="str">
            <v>Raia Drogasil SA</v>
          </cell>
          <cell r="F2241" t="str">
            <v>Renta Variable</v>
          </cell>
          <cell r="Q2241" t="str">
            <v>RVI</v>
          </cell>
        </row>
        <row r="2242">
          <cell r="B2242" t="str">
            <v>3350222V1035</v>
          </cell>
          <cell r="D2242" t="str">
            <v>Ambev SA</v>
          </cell>
          <cell r="F2242" t="str">
            <v>Renta Variable</v>
          </cell>
          <cell r="Q2242" t="str">
            <v>RVI</v>
          </cell>
        </row>
        <row r="2243">
          <cell r="B2243" t="str">
            <v>3458308CNOR2</v>
          </cell>
          <cell r="D2243" t="str">
            <v>Carrefour Brasil</v>
          </cell>
          <cell r="F2243" t="str">
            <v>Renta Variable</v>
          </cell>
          <cell r="Q2243" t="str">
            <v>RVI</v>
          </cell>
        </row>
        <row r="2244">
          <cell r="B2244" t="str">
            <v>3457848CNOR3</v>
          </cell>
          <cell r="D2244" t="str">
            <v>Cielo SA</v>
          </cell>
          <cell r="F2244" t="str">
            <v>Renta Variable</v>
          </cell>
          <cell r="Q2244" t="str">
            <v>RVI</v>
          </cell>
        </row>
        <row r="2245">
          <cell r="B2245" t="str">
            <v>3457938CNOR1</v>
          </cell>
          <cell r="D2245" t="str">
            <v>Lojas Renner SA</v>
          </cell>
          <cell r="F2245" t="str">
            <v>Renta Variable</v>
          </cell>
          <cell r="Q2245" t="str">
            <v>RVI</v>
          </cell>
        </row>
        <row r="2246">
          <cell r="B2246" t="str">
            <v>345206231073</v>
          </cell>
          <cell r="D2246" t="str">
            <v>Cosán Ltd.</v>
          </cell>
          <cell r="F2246" t="str">
            <v>Renta Variable</v>
          </cell>
          <cell r="Q2246" t="str">
            <v>RVI</v>
          </cell>
        </row>
        <row r="2247">
          <cell r="B2247" t="str">
            <v>5270414DBRZE</v>
          </cell>
          <cell r="D2247" t="str">
            <v>DWS - Brazilian Equities</v>
          </cell>
          <cell r="F2247" t="str">
            <v>Renta Variable</v>
          </cell>
          <cell r="Q2247" t="str">
            <v>RVI</v>
          </cell>
        </row>
        <row r="2248">
          <cell r="B2248" t="str">
            <v>5270652EF825</v>
          </cell>
          <cell r="D2248" t="str">
            <v>VanEck - Brazil Small Cap</v>
          </cell>
          <cell r="F2248" t="str">
            <v>Renta Variable</v>
          </cell>
          <cell r="Q2248" t="str">
            <v>RVI</v>
          </cell>
        </row>
        <row r="2249">
          <cell r="B2249" t="str">
            <v>5270652EU613</v>
          </cell>
          <cell r="D2249" t="str">
            <v>VanEck - Brazil Small Cap</v>
          </cell>
          <cell r="F2249" t="str">
            <v>Renta Variable</v>
          </cell>
          <cell r="Q2249" t="str">
            <v>RVI</v>
          </cell>
        </row>
        <row r="2250">
          <cell r="B2250" t="str">
            <v>5271282EQ4R8</v>
          </cell>
          <cell r="D2250" t="str">
            <v>BlackRock - iShares MSCI Brazil UCITS</v>
          </cell>
          <cell r="F2250" t="str">
            <v>Renta Variable</v>
          </cell>
          <cell r="Q2250" t="str">
            <v>RVI</v>
          </cell>
        </row>
        <row r="2251">
          <cell r="B2251" t="str">
            <v>5271112E6400</v>
          </cell>
          <cell r="D2251" t="str">
            <v>BlackRock - iShares MSCI Brazil</v>
          </cell>
          <cell r="F2251" t="str">
            <v>Renta Variable</v>
          </cell>
          <cell r="Q2251" t="str">
            <v>RVI</v>
          </cell>
        </row>
        <row r="2252">
          <cell r="B2252" t="str">
            <v>5271112E9131</v>
          </cell>
          <cell r="D2252" t="str">
            <v>BlackRock - iShares MSCI Brazil Small Caps</v>
          </cell>
          <cell r="F2252" t="str">
            <v>Renta Variable</v>
          </cell>
          <cell r="Q2252" t="str">
            <v>RVI</v>
          </cell>
        </row>
        <row r="2253">
          <cell r="B2253" t="str">
            <v>3453438CNOR8</v>
          </cell>
          <cell r="D2253" t="str">
            <v>PDG</v>
          </cell>
          <cell r="F2253" t="str">
            <v>Renta Variable</v>
          </cell>
          <cell r="Q2253" t="str">
            <v>RVI</v>
          </cell>
        </row>
        <row r="2254">
          <cell r="B2254" t="str">
            <v>335082271050</v>
          </cell>
          <cell r="D2254" t="str">
            <v>Gerdau</v>
          </cell>
          <cell r="F2254" t="str">
            <v>Renta Variable</v>
          </cell>
          <cell r="Q2254" t="str">
            <v>RVI</v>
          </cell>
        </row>
        <row r="2255">
          <cell r="B2255" t="str">
            <v>3350242A2099</v>
          </cell>
          <cell r="D2255" t="str">
            <v>Cia. Vale do Rio Doce</v>
          </cell>
          <cell r="F2255" t="str">
            <v>Renta Variable</v>
          </cell>
          <cell r="Q2255" t="str">
            <v>RVI</v>
          </cell>
        </row>
        <row r="2256">
          <cell r="B2256" t="str">
            <v>3350162A2201</v>
          </cell>
          <cell r="D2256" t="str">
            <v>Banco Itau</v>
          </cell>
          <cell r="F2256" t="str">
            <v>Renta Variable</v>
          </cell>
          <cell r="Q2256" t="str">
            <v>RVI</v>
          </cell>
        </row>
        <row r="2257">
          <cell r="B2257" t="str">
            <v>3351152A3100</v>
          </cell>
          <cell r="D2257" t="str">
            <v>Lan Airlines</v>
          </cell>
          <cell r="F2257" t="str">
            <v>Renta Variable</v>
          </cell>
          <cell r="Q2257" t="str">
            <v>RVI</v>
          </cell>
        </row>
        <row r="2258">
          <cell r="B2258" t="str">
            <v>345115C00423</v>
          </cell>
          <cell r="D2258" t="str">
            <v>Lan Airlines</v>
          </cell>
          <cell r="F2258" t="str">
            <v>Renta Variable</v>
          </cell>
          <cell r="Q2258" t="str">
            <v>RVI</v>
          </cell>
        </row>
        <row r="2259">
          <cell r="B2259" t="str">
            <v>345034C00100</v>
          </cell>
          <cell r="D2259" t="str">
            <v>Cencosud</v>
          </cell>
          <cell r="F2259" t="str">
            <v>Renta Variable</v>
          </cell>
          <cell r="Q2259" t="str">
            <v>RVI</v>
          </cell>
        </row>
        <row r="2260">
          <cell r="B2260" t="str">
            <v>345074C0F108</v>
          </cell>
          <cell r="D2260" t="str">
            <v>SACI Falabella</v>
          </cell>
          <cell r="F2260" t="str">
            <v>Renta Variable</v>
          </cell>
          <cell r="Q2260" t="str">
            <v>RVI</v>
          </cell>
        </row>
        <row r="2261">
          <cell r="B2261" t="str">
            <v>3351632F1049</v>
          </cell>
          <cell r="D2261" t="str">
            <v>Enersis Americas SA</v>
          </cell>
          <cell r="F2261" t="str">
            <v>Renta Variable</v>
          </cell>
          <cell r="Q2261" t="str">
            <v>RVI</v>
          </cell>
        </row>
        <row r="2262">
          <cell r="B2262" t="str">
            <v>5275282EE259</v>
          </cell>
          <cell r="D2262" t="str">
            <v>Global X - Argentina ETF</v>
          </cell>
          <cell r="F2262" t="str">
            <v>Renta Variable</v>
          </cell>
          <cell r="Q2262" t="str">
            <v>RVI</v>
          </cell>
        </row>
        <row r="2263">
          <cell r="B2263" t="str">
            <v>5271112E6640</v>
          </cell>
          <cell r="D2263" t="str">
            <v>BlackRock - iShares MSCI Chile</v>
          </cell>
          <cell r="F2263" t="str">
            <v>Renta Variable</v>
          </cell>
          <cell r="Q2263" t="str">
            <v>RVI</v>
          </cell>
        </row>
        <row r="2264">
          <cell r="B2264" t="str">
            <v>3458857M1032</v>
          </cell>
          <cell r="D2264" t="str">
            <v>Aclara Resources Inc.</v>
          </cell>
          <cell r="F2264" t="str">
            <v>Renta Variable</v>
          </cell>
          <cell r="Q2264" t="str">
            <v>RVL</v>
          </cell>
        </row>
        <row r="2265">
          <cell r="B2265" t="str">
            <v>335158201064</v>
          </cell>
          <cell r="D2265" t="str">
            <v>Lan Airlines</v>
          </cell>
          <cell r="F2265" t="str">
            <v>Renta Variable</v>
          </cell>
          <cell r="Q2265" t="str">
            <v>RVI</v>
          </cell>
        </row>
        <row r="2266">
          <cell r="B2266" t="str">
            <v>3352482H1059</v>
          </cell>
          <cell r="D2266" t="str">
            <v>Banco Santander</v>
          </cell>
          <cell r="F2266" t="str">
            <v>Renta Variable</v>
          </cell>
          <cell r="Q2266" t="str">
            <v>RVI</v>
          </cell>
        </row>
        <row r="2267">
          <cell r="B2267" t="str">
            <v>3354462G1004</v>
          </cell>
          <cell r="D2267" t="str">
            <v>Avianca Holdings SA</v>
          </cell>
          <cell r="F2267" t="str">
            <v>Renta Variable</v>
          </cell>
          <cell r="Q2267" t="str">
            <v>RVI</v>
          </cell>
        </row>
        <row r="2268">
          <cell r="B2268" t="str">
            <v>455289F00017</v>
          </cell>
          <cell r="D2268" t="str">
            <v>Avianca Holdings SA</v>
          </cell>
          <cell r="F2268" t="str">
            <v>Renta Variable</v>
          </cell>
          <cell r="Q2268" t="str">
            <v>RVI</v>
          </cell>
        </row>
        <row r="2269">
          <cell r="B2269" t="str">
            <v>3452567U2065</v>
          </cell>
          <cell r="D2269" t="str">
            <v>Pacific Rubiales Corp.</v>
          </cell>
          <cell r="F2269" t="str">
            <v>Renta Variable</v>
          </cell>
          <cell r="Q2269" t="str">
            <v>RVI</v>
          </cell>
        </row>
        <row r="2270">
          <cell r="B2270" t="str">
            <v>3351112L1026</v>
          </cell>
          <cell r="D2270" t="str">
            <v>Bancolombia SA</v>
          </cell>
          <cell r="F2270" t="str">
            <v>Renta Variable</v>
          </cell>
          <cell r="Q2270" t="str">
            <v>RVI</v>
          </cell>
        </row>
        <row r="2271">
          <cell r="B2271" t="str">
            <v>3352872W1018</v>
          </cell>
          <cell r="D2271" t="str">
            <v>Grupo AVAL</v>
          </cell>
          <cell r="F2271" t="str">
            <v>Renta Variable</v>
          </cell>
          <cell r="Q2271" t="str">
            <v>RVI</v>
          </cell>
        </row>
        <row r="2272">
          <cell r="B2272" t="str">
            <v>455324F00076</v>
          </cell>
          <cell r="D2272" t="str">
            <v>Davivienda</v>
          </cell>
          <cell r="F2272" t="str">
            <v>Renta Variable</v>
          </cell>
          <cell r="Q2272" t="str">
            <v>RVI</v>
          </cell>
        </row>
        <row r="2273">
          <cell r="B2273" t="str">
            <v>5274972DI16R</v>
          </cell>
          <cell r="D2273" t="str">
            <v>Larrainvial - Latin American Equity Fund I</v>
          </cell>
          <cell r="F2273" t="str">
            <v>Renta Variable</v>
          </cell>
          <cell r="Q2273" t="str">
            <v>RVI</v>
          </cell>
        </row>
        <row r="2274">
          <cell r="B2274" t="str">
            <v>5270292F0472</v>
          </cell>
          <cell r="D2274" t="str">
            <v>Investec - Latin America Smaller Companies</v>
          </cell>
          <cell r="F2274" t="str">
            <v>Renta Variable</v>
          </cell>
          <cell r="Q2274" t="str">
            <v>RVI</v>
          </cell>
        </row>
        <row r="2275">
          <cell r="B2275" t="str">
            <v>5277132F2733</v>
          </cell>
          <cell r="D2275" t="str">
            <v>Carne Global - Moneda Latin America Small Caps Fund</v>
          </cell>
          <cell r="F2275" t="str">
            <v>Renta Variable</v>
          </cell>
          <cell r="Q2275" t="str">
            <v>RVI</v>
          </cell>
        </row>
        <row r="2276">
          <cell r="B2276" t="str">
            <v>5270414DFC5I</v>
          </cell>
          <cell r="D2276" t="str">
            <v>DWS - Invest Latin American Equities - FC50</v>
          </cell>
          <cell r="F2276" t="str">
            <v>Renta Variable</v>
          </cell>
          <cell r="Q2276" t="str">
            <v>RVI</v>
          </cell>
        </row>
        <row r="2277">
          <cell r="B2277" t="str">
            <v>5270414F9401</v>
          </cell>
          <cell r="D2277" t="str">
            <v>DWS - Invest Latin American Equities - IC</v>
          </cell>
          <cell r="F2277" t="str">
            <v>Renta Variable</v>
          </cell>
          <cell r="Q2277" t="str">
            <v>RVI</v>
          </cell>
        </row>
        <row r="2278">
          <cell r="B2278" t="str">
            <v>5271112E7390</v>
          </cell>
          <cell r="D2278" t="str">
            <v>BlackRock - iShares MSCI LATAM 40</v>
          </cell>
          <cell r="F2278" t="str">
            <v>Renta Variable</v>
          </cell>
          <cell r="Q2278" t="str">
            <v>RVI</v>
          </cell>
        </row>
        <row r="2279">
          <cell r="B2279" t="str">
            <v>5272022F1437</v>
          </cell>
          <cell r="D2279" t="str">
            <v>Larrain Vial - Small &amp; Mid Cap Latin America Equity</v>
          </cell>
          <cell r="F2279" t="str">
            <v>Renta Variable</v>
          </cell>
          <cell r="Q2279" t="str">
            <v>RVI</v>
          </cell>
        </row>
        <row r="2280">
          <cell r="B2280" t="str">
            <v>5274742MONLA</v>
          </cell>
          <cell r="D2280" t="str">
            <v>Moneda AM - Latin America Equities</v>
          </cell>
          <cell r="F2280" t="str">
            <v>Renta Variable</v>
          </cell>
          <cell r="Q2280" t="str">
            <v>RVI</v>
          </cell>
        </row>
        <row r="2281">
          <cell r="B2281" t="str">
            <v>5273662MES44</v>
          </cell>
          <cell r="D2281" t="str">
            <v>Waystone - Credicorp Capital_Latin American Equity Fund</v>
          </cell>
          <cell r="F2281" t="str">
            <v>Renta Variable</v>
          </cell>
          <cell r="Q2281" t="str">
            <v>RVI</v>
          </cell>
        </row>
        <row r="2282">
          <cell r="B2282" t="str">
            <v>52MDOM2MES44</v>
          </cell>
          <cell r="D2282" t="str">
            <v xml:space="preserve"> MDO - Credicorp Capital - Latin American Equity Fund</v>
          </cell>
          <cell r="F2282" t="str">
            <v>Renta Variable</v>
          </cell>
          <cell r="Q2282" t="str">
            <v>RVI</v>
          </cell>
        </row>
        <row r="2283">
          <cell r="B2283" t="str">
            <v>5270292LATAM</v>
          </cell>
          <cell r="D2283" t="str">
            <v>Investec - Latin American Equity</v>
          </cell>
          <cell r="F2283" t="str">
            <v>Renta Variable</v>
          </cell>
          <cell r="Q2283" t="str">
            <v>RVI</v>
          </cell>
        </row>
        <row r="2284">
          <cell r="B2284" t="str">
            <v>4A7482254332</v>
          </cell>
          <cell r="D2284" t="str">
            <v>Moneda S.A. Administradora General de Fondos - Certificado de suscripción OP</v>
          </cell>
          <cell r="F2284" t="str">
            <v>Renta Variable</v>
          </cell>
          <cell r="Q2284" t="str">
            <v>RVI</v>
          </cell>
        </row>
        <row r="2285">
          <cell r="B2285" t="str">
            <v>5274822MSCLA</v>
          </cell>
          <cell r="D2285" t="str">
            <v>Moneda Small Cap Latam</v>
          </cell>
          <cell r="F2285" t="str">
            <v>Renta Variable</v>
          </cell>
          <cell r="Q2285" t="str">
            <v>RVI</v>
          </cell>
        </row>
        <row r="2286">
          <cell r="B2286" t="str">
            <v>3454129K1056</v>
          </cell>
          <cell r="D2286" t="str">
            <v>Gruma S.A.B. de C.V.</v>
          </cell>
          <cell r="F2286" t="str">
            <v>Renta Variable</v>
          </cell>
          <cell r="Q2286" t="str">
            <v>RVI</v>
          </cell>
        </row>
        <row r="2287">
          <cell r="B2287" t="str">
            <v>335447291064</v>
          </cell>
          <cell r="D2287" t="str">
            <v>Fomento Economico Mexicano SAB de CV</v>
          </cell>
          <cell r="F2287" t="str">
            <v>Renta Variable</v>
          </cell>
          <cell r="Q2287" t="str">
            <v>RVI</v>
          </cell>
        </row>
        <row r="2288">
          <cell r="B2288" t="str">
            <v>345824900038</v>
          </cell>
          <cell r="D2288" t="str">
            <v>Wal-Mart México</v>
          </cell>
          <cell r="F2288" t="str">
            <v>Renta Variable</v>
          </cell>
          <cell r="Q2288" t="str">
            <v>RVI</v>
          </cell>
        </row>
        <row r="2289">
          <cell r="B2289" t="str">
            <v>335073241108</v>
          </cell>
          <cell r="D2289" t="str">
            <v>Coca-Cola Femsa SAB</v>
          </cell>
          <cell r="F2289" t="str">
            <v>Renta Variable</v>
          </cell>
          <cell r="Q2289" t="str">
            <v>RVI</v>
          </cell>
        </row>
        <row r="2290">
          <cell r="B2290" t="str">
            <v>5271112E6822</v>
          </cell>
          <cell r="D2290" t="str">
            <v>BlackRock - iShares MSCI Mexico</v>
          </cell>
          <cell r="F2290" t="str">
            <v>Renta Variable</v>
          </cell>
          <cell r="Q2290" t="str">
            <v>RVI</v>
          </cell>
        </row>
        <row r="2291">
          <cell r="B2291" t="str">
            <v>52GBMA9FEME</v>
          </cell>
          <cell r="D2291" t="str">
            <v>GBM - Mexico</v>
          </cell>
          <cell r="F2291" t="str">
            <v>Renta Variable</v>
          </cell>
          <cell r="Q2291" t="str">
            <v>RVI</v>
          </cell>
        </row>
        <row r="2292">
          <cell r="B2292" t="str">
            <v>345420900005</v>
          </cell>
          <cell r="D2292" t="str">
            <v>Pinfra</v>
          </cell>
          <cell r="F2292" t="str">
            <v>Renta Variable</v>
          </cell>
          <cell r="Q2292" t="str">
            <v>RVI</v>
          </cell>
        </row>
        <row r="2293">
          <cell r="B2293" t="str">
            <v>3455719M0003</v>
          </cell>
          <cell r="D2293" t="str">
            <v>Vesta</v>
          </cell>
          <cell r="F2293" t="str">
            <v>Renta Variable</v>
          </cell>
          <cell r="Q2293" t="str">
            <v>RVI</v>
          </cell>
        </row>
        <row r="2294">
          <cell r="B2294" t="str">
            <v>335407208898</v>
          </cell>
          <cell r="D2294" t="str">
            <v>CEMEX</v>
          </cell>
          <cell r="F2294" t="str">
            <v>Renta Variable</v>
          </cell>
          <cell r="Q2294" t="str">
            <v>RVI</v>
          </cell>
        </row>
        <row r="2295">
          <cell r="B2295" t="str">
            <v>345407911567</v>
          </cell>
          <cell r="D2295" t="str">
            <v>CEMEX</v>
          </cell>
          <cell r="F2295" t="str">
            <v>Renta Variable</v>
          </cell>
          <cell r="Q2295" t="str">
            <v>RVI</v>
          </cell>
        </row>
        <row r="2296">
          <cell r="B2296" t="str">
            <v>345205941019</v>
          </cell>
          <cell r="D2296" t="str">
            <v>Grupo Mexico SAB</v>
          </cell>
          <cell r="F2296" t="str">
            <v>Renta Variable</v>
          </cell>
          <cell r="Q2296" t="str">
            <v>RVI</v>
          </cell>
        </row>
        <row r="2297">
          <cell r="B2297" t="str">
            <v>345217200001</v>
          </cell>
          <cell r="D2297" t="str">
            <v>Southern Copper Corporation</v>
          </cell>
          <cell r="F2297" t="str">
            <v>Renta Variable</v>
          </cell>
          <cell r="Q2297" t="str">
            <v>RVI</v>
          </cell>
        </row>
        <row r="2298">
          <cell r="B2298" t="str">
            <v>345438950007</v>
          </cell>
          <cell r="D2298" t="str">
            <v>Mexichem</v>
          </cell>
          <cell r="F2298" t="str">
            <v>Renta Variable</v>
          </cell>
          <cell r="Q2298" t="str">
            <v>RVI</v>
          </cell>
        </row>
        <row r="2299">
          <cell r="B2299" t="str">
            <v>3353732C1053</v>
          </cell>
          <cell r="D2299" t="str">
            <v>Santander México</v>
          </cell>
          <cell r="F2299" t="str">
            <v>Renta Variable</v>
          </cell>
          <cell r="Q2299" t="str">
            <v>RVI</v>
          </cell>
        </row>
        <row r="2300">
          <cell r="B2300" t="str">
            <v>345119911014</v>
          </cell>
          <cell r="D2300" t="str">
            <v>Grupo Financiero Banorte</v>
          </cell>
          <cell r="F2300" t="str">
            <v>Renta Variable</v>
          </cell>
          <cell r="Q2300" t="str">
            <v>RVI</v>
          </cell>
        </row>
        <row r="2301">
          <cell r="B2301" t="str">
            <v>345296261054</v>
          </cell>
          <cell r="D2301" t="str">
            <v>Copa Airlines</v>
          </cell>
          <cell r="F2301" t="str">
            <v>Renta Variable</v>
          </cell>
          <cell r="Q2301" t="str">
            <v>RVI</v>
          </cell>
        </row>
        <row r="2302">
          <cell r="B2302" t="str">
            <v>5076822E0800</v>
          </cell>
          <cell r="D2302" t="str">
            <v>Van Eck - El Dorado Peru</v>
          </cell>
          <cell r="F2302" t="str">
            <v>Renta Variable</v>
          </cell>
          <cell r="Q2302" t="str">
            <v>RVL</v>
          </cell>
        </row>
        <row r="2303">
          <cell r="B2303" t="str">
            <v>5470652E0800</v>
          </cell>
          <cell r="D2303" t="str">
            <v>Van Eck - El Dorado Peru</v>
          </cell>
          <cell r="F2303" t="str">
            <v>Renta Variable</v>
          </cell>
          <cell r="Q2303" t="str">
            <v>RVL</v>
          </cell>
        </row>
        <row r="2304">
          <cell r="B2304" t="str">
            <v>5460042E8427</v>
          </cell>
          <cell r="D2304" t="str">
            <v>BlackRock - iShares MSCI Peru</v>
          </cell>
          <cell r="F2304" t="str">
            <v>Renta Variable</v>
          </cell>
          <cell r="Q2304" t="str">
            <v>RVL</v>
          </cell>
        </row>
        <row r="2305">
          <cell r="B2305" t="str">
            <v>3020111OALIC</v>
          </cell>
          <cell r="D2305" t="str">
            <v>Alicorp S.A.</v>
          </cell>
          <cell r="F2305" t="str">
            <v>Renta Variable</v>
          </cell>
          <cell r="Q2305" t="str">
            <v>RVL</v>
          </cell>
        </row>
        <row r="2306">
          <cell r="B2306" t="str">
            <v>302011100001</v>
          </cell>
          <cell r="D2306" t="str">
            <v>Alicorp S.A.</v>
          </cell>
          <cell r="F2306" t="str">
            <v>Renta Variable</v>
          </cell>
          <cell r="Q2306" t="str">
            <v>RVL</v>
          </cell>
        </row>
        <row r="2307">
          <cell r="B2307" t="str">
            <v>312011100001</v>
          </cell>
          <cell r="D2307" t="str">
            <v>Alicorp S.A.</v>
          </cell>
          <cell r="F2307" t="str">
            <v>Renta Variable</v>
          </cell>
          <cell r="Q2307" t="str">
            <v>RVL</v>
          </cell>
        </row>
        <row r="2308">
          <cell r="B2308" t="str">
            <v>312026100001</v>
          </cell>
          <cell r="D2308" t="str">
            <v>Union de Cervecerias Peruanas Backus y Johnston S.A.</v>
          </cell>
          <cell r="F2308" t="str">
            <v>Renta Variable</v>
          </cell>
          <cell r="Q2308" t="str">
            <v>RVL</v>
          </cell>
        </row>
        <row r="2309">
          <cell r="B2309" t="str">
            <v>3021012171A1</v>
          </cell>
          <cell r="D2309" t="str">
            <v>Inretail Peru Corp</v>
          </cell>
          <cell r="F2309" t="str">
            <v>Renta Variable</v>
          </cell>
          <cell r="Q2309" t="str">
            <v>RVL</v>
          </cell>
        </row>
        <row r="2310">
          <cell r="B2310" t="str">
            <v>302059100001</v>
          </cell>
          <cell r="D2310" t="str">
            <v>Refinería La Pampilla S.A.</v>
          </cell>
          <cell r="F2310" t="str">
            <v>Renta Variable</v>
          </cell>
          <cell r="Q2310" t="str">
            <v>RVL</v>
          </cell>
        </row>
        <row r="2311">
          <cell r="B2311" t="str">
            <v>302082600001</v>
          </cell>
          <cell r="D2311" t="str">
            <v>Maple Energy</v>
          </cell>
          <cell r="F2311" t="str">
            <v>Renta Variable</v>
          </cell>
          <cell r="Q2311" t="str">
            <v>RVL</v>
          </cell>
        </row>
        <row r="2312">
          <cell r="B2312" t="str">
            <v>402059100001</v>
          </cell>
          <cell r="D2312" t="str">
            <v>Refinería La Pampilla S.A.</v>
          </cell>
          <cell r="F2312" t="str">
            <v>Renta Variable</v>
          </cell>
          <cell r="Q2312" t="str">
            <v>RVL</v>
          </cell>
        </row>
        <row r="2313">
          <cell r="B2313" t="str">
            <v>300009100001</v>
          </cell>
          <cell r="D2313" t="str">
            <v>Scotiabank</v>
          </cell>
          <cell r="F2313" t="str">
            <v>Renta Variable</v>
          </cell>
          <cell r="Q2313" t="str">
            <v>RVL</v>
          </cell>
        </row>
        <row r="2314">
          <cell r="B2314" t="str">
            <v>300011100001</v>
          </cell>
          <cell r="D2314" t="str">
            <v>Banco Continental</v>
          </cell>
          <cell r="F2314" t="str">
            <v>Renta Variable</v>
          </cell>
          <cell r="Q2314" t="str">
            <v>RVL</v>
          </cell>
        </row>
        <row r="2315">
          <cell r="B2315" t="str">
            <v>300013200001</v>
          </cell>
          <cell r="D2315" t="str">
            <v>Intergroup</v>
          </cell>
          <cell r="F2315" t="str">
            <v>Renta Variable</v>
          </cell>
          <cell r="Q2315" t="str">
            <v>RVL</v>
          </cell>
        </row>
        <row r="2316">
          <cell r="B2316" t="str">
            <v>300013200002</v>
          </cell>
          <cell r="D2316" t="str">
            <v>Intergroup</v>
          </cell>
          <cell r="F2316" t="str">
            <v>Renta Variable</v>
          </cell>
          <cell r="Q2316" t="str">
            <v>RVL</v>
          </cell>
        </row>
        <row r="2317">
          <cell r="B2317" t="str">
            <v>302012200001</v>
          </cell>
          <cell r="D2317" t="str">
            <v>Credicorp LTD.</v>
          </cell>
          <cell r="F2317" t="str">
            <v>Renta Variable</v>
          </cell>
          <cell r="Q2317" t="str">
            <v>RVL</v>
          </cell>
        </row>
        <row r="2318">
          <cell r="B2318" t="str">
            <v>302002100001</v>
          </cell>
          <cell r="D2318" t="str">
            <v>Unión Andina de Cementos</v>
          </cell>
          <cell r="F2318" t="str">
            <v>Renta Variable</v>
          </cell>
          <cell r="Q2318" t="str">
            <v>RVL</v>
          </cell>
        </row>
        <row r="2319">
          <cell r="B2319" t="str">
            <v>3020021OUNAM</v>
          </cell>
          <cell r="D2319" t="str">
            <v>Unión Andina de Cementos</v>
          </cell>
          <cell r="F2319" t="str">
            <v>Renta Variable</v>
          </cell>
          <cell r="Q2319" t="str">
            <v>RVL</v>
          </cell>
        </row>
        <row r="2320">
          <cell r="B2320" t="str">
            <v>4B2029100001</v>
          </cell>
          <cell r="D2320" t="str">
            <v>Aenza SA</v>
          </cell>
          <cell r="F2320" t="str">
            <v>Renta Variable</v>
          </cell>
          <cell r="Q2320" t="str">
            <v>RVL</v>
          </cell>
        </row>
        <row r="2321">
          <cell r="B2321" t="str">
            <v>402029100004</v>
          </cell>
          <cell r="D2321" t="str">
            <v>Aenza SA</v>
          </cell>
          <cell r="F2321" t="str">
            <v>Renta Variable</v>
          </cell>
          <cell r="Q2321" t="str">
            <v>RVL</v>
          </cell>
        </row>
        <row r="2322">
          <cell r="B2322" t="str">
            <v>302029100001</v>
          </cell>
          <cell r="D2322" t="str">
            <v>Graña y Montero S.A.A.</v>
          </cell>
          <cell r="F2322" t="str">
            <v>Renta Variable</v>
          </cell>
          <cell r="Q2322" t="str">
            <v>RVL</v>
          </cell>
        </row>
        <row r="2323">
          <cell r="B2323" t="str">
            <v>402029200001</v>
          </cell>
          <cell r="D2323" t="str">
            <v>Graña y Montero S.A.A.</v>
          </cell>
          <cell r="F2323" t="str">
            <v>Renta Variable</v>
          </cell>
          <cell r="Q2323" t="str">
            <v>RVL</v>
          </cell>
        </row>
        <row r="2324">
          <cell r="B2324" t="str">
            <v>402029100002</v>
          </cell>
          <cell r="D2324" t="str">
            <v>Graña y Montero S.A.A.</v>
          </cell>
          <cell r="F2324" t="str">
            <v>Renta Variable</v>
          </cell>
          <cell r="Q2324" t="str">
            <v>RVL</v>
          </cell>
        </row>
        <row r="2325">
          <cell r="B2325" t="str">
            <v>402029100003</v>
          </cell>
          <cell r="D2325" t="str">
            <v>Graña y Montero S.A.A.</v>
          </cell>
          <cell r="F2325" t="str">
            <v>Renta Variable</v>
          </cell>
          <cell r="Q2325" t="str">
            <v>RVL</v>
          </cell>
        </row>
        <row r="2326">
          <cell r="B2326" t="str">
            <v>312034100001</v>
          </cell>
          <cell r="D2326" t="str">
            <v>CORPORACION ACEROS AREQUIPA S.A.</v>
          </cell>
          <cell r="F2326" t="str">
            <v>Renta Variable</v>
          </cell>
          <cell r="Q2326" t="str">
            <v>RVL</v>
          </cell>
        </row>
        <row r="2327">
          <cell r="B2327" t="str">
            <v>302051100001</v>
          </cell>
          <cell r="D2327" t="str">
            <v>Cementos Pacasmayo-CM</v>
          </cell>
          <cell r="F2327" t="str">
            <v>Renta Variable</v>
          </cell>
          <cell r="Q2327" t="str">
            <v>RVL</v>
          </cell>
        </row>
        <row r="2328">
          <cell r="B2328" t="str">
            <v>302107100001</v>
          </cell>
          <cell r="D2328" t="str">
            <v>Ferreyros S.A.A.</v>
          </cell>
          <cell r="F2328" t="str">
            <v>Renta Variable</v>
          </cell>
          <cell r="Q2328" t="str">
            <v>RVL</v>
          </cell>
        </row>
        <row r="2329">
          <cell r="B2329" t="str">
            <v>312051100001</v>
          </cell>
          <cell r="D2329" t="str">
            <v>Cementos Pacasmayo-IN</v>
          </cell>
          <cell r="F2329" t="str">
            <v>Renta Variable</v>
          </cell>
          <cell r="Q2329" t="str">
            <v>RVL</v>
          </cell>
        </row>
        <row r="2330">
          <cell r="B2330" t="str">
            <v>3220292P2083</v>
          </cell>
          <cell r="D2330" t="str">
            <v>Graña y Montero S.A.A.</v>
          </cell>
          <cell r="F2330" t="str">
            <v>Renta Variable</v>
          </cell>
          <cell r="Q2330" t="str">
            <v>RVL</v>
          </cell>
        </row>
        <row r="2331">
          <cell r="B2331" t="str">
            <v>3220512Q1094</v>
          </cell>
          <cell r="D2331" t="str">
            <v>Cementos Pacasmayo-ADR</v>
          </cell>
          <cell r="F2331" t="str">
            <v>Renta Variable</v>
          </cell>
          <cell r="Q2331" t="str">
            <v>RVL</v>
          </cell>
        </row>
        <row r="2332">
          <cell r="B2332" t="str">
            <v>312025100001</v>
          </cell>
          <cell r="D2332" t="str">
            <v>El Comercio</v>
          </cell>
          <cell r="F2332" t="str">
            <v>Renta Variable</v>
          </cell>
          <cell r="Q2332" t="str">
            <v>RVL</v>
          </cell>
        </row>
        <row r="2333">
          <cell r="B2333" t="str">
            <v>305923100001</v>
          </cell>
          <cell r="D2333" t="str">
            <v>Puerto Chancay A</v>
          </cell>
          <cell r="F2333" t="str">
            <v>Renta Variable</v>
          </cell>
          <cell r="Q2333" t="str">
            <v>RVL</v>
          </cell>
        </row>
        <row r="2334">
          <cell r="B2334" t="str">
            <v>305923100002</v>
          </cell>
          <cell r="D2334" t="str">
            <v>Puerto Chancay B</v>
          </cell>
          <cell r="F2334" t="str">
            <v>Renta Variable</v>
          </cell>
          <cell r="Q2334" t="str">
            <v>RVL</v>
          </cell>
        </row>
        <row r="2335">
          <cell r="B2335" t="str">
            <v>302043100001</v>
          </cell>
          <cell r="D2335" t="str">
            <v>Volcan A</v>
          </cell>
          <cell r="F2335" t="str">
            <v>Renta Variable</v>
          </cell>
          <cell r="Q2335" t="str">
            <v>RVL</v>
          </cell>
        </row>
        <row r="2336">
          <cell r="B2336" t="str">
            <v>302043100002</v>
          </cell>
          <cell r="D2336" t="str">
            <v>Volcan B</v>
          </cell>
          <cell r="F2336" t="str">
            <v>Renta Variable</v>
          </cell>
          <cell r="Q2336" t="str">
            <v>RVL</v>
          </cell>
        </row>
        <row r="2337">
          <cell r="B2337" t="str">
            <v>302048100001</v>
          </cell>
          <cell r="D2337" t="str">
            <v>Atacocha A</v>
          </cell>
          <cell r="F2337" t="str">
            <v>Renta Variable</v>
          </cell>
          <cell r="Q2337" t="str">
            <v>RVL</v>
          </cell>
        </row>
        <row r="2338">
          <cell r="B2338" t="str">
            <v>302048100002</v>
          </cell>
          <cell r="D2338" t="str">
            <v>Atacocha B</v>
          </cell>
          <cell r="F2338" t="str">
            <v>Renta Variable</v>
          </cell>
          <cell r="Q2338" t="str">
            <v>RVL</v>
          </cell>
        </row>
        <row r="2339">
          <cell r="B2339" t="str">
            <v>302057100001</v>
          </cell>
          <cell r="D2339" t="str">
            <v>Brocal - CM</v>
          </cell>
          <cell r="F2339" t="str">
            <v>Renta Variable</v>
          </cell>
          <cell r="Q2339" t="str">
            <v>RVL</v>
          </cell>
        </row>
        <row r="2340">
          <cell r="B2340" t="str">
            <v>302845100002</v>
          </cell>
          <cell r="D2340" t="str">
            <v>Nexa Perú (Milpo)</v>
          </cell>
          <cell r="F2340" t="str">
            <v>Renta Variable</v>
          </cell>
          <cell r="Q2340" t="str">
            <v>RVL</v>
          </cell>
        </row>
        <row r="2341">
          <cell r="B2341" t="str">
            <v>312039100001</v>
          </cell>
          <cell r="D2341" t="str">
            <v>Minsur S.A.</v>
          </cell>
          <cell r="F2341" t="str">
            <v>Renta Variable</v>
          </cell>
          <cell r="Q2341" t="str">
            <v>RVL</v>
          </cell>
        </row>
        <row r="2342">
          <cell r="B2342" t="str">
            <v>302072200001</v>
          </cell>
          <cell r="D2342" t="str">
            <v>Sociedad Minera Cerro Verde S.A.A.</v>
          </cell>
          <cell r="F2342" t="str">
            <v>Renta Variable</v>
          </cell>
          <cell r="Q2342" t="str">
            <v>RVL</v>
          </cell>
        </row>
        <row r="2343">
          <cell r="B2343" t="str">
            <v>3958792W1068</v>
          </cell>
          <cell r="D2343" t="str">
            <v>Sierra Metals Inc</v>
          </cell>
          <cell r="F2343" t="str">
            <v>Renta Variable</v>
          </cell>
          <cell r="Q2343" t="str">
            <v>RVL</v>
          </cell>
        </row>
        <row r="2344">
          <cell r="B2344" t="str">
            <v>3958797W1068</v>
          </cell>
          <cell r="D2344" t="str">
            <v>Sierra Metals Inc</v>
          </cell>
          <cell r="F2344" t="str">
            <v>Renta Variable</v>
          </cell>
          <cell r="Q2344" t="str">
            <v>RVL</v>
          </cell>
        </row>
        <row r="2345">
          <cell r="B2345" t="str">
            <v>395833228291</v>
          </cell>
          <cell r="D2345" t="str">
            <v>Nexa ADR</v>
          </cell>
          <cell r="F2345" t="str">
            <v>Renta Variable</v>
          </cell>
          <cell r="Q2345" t="str">
            <v>RVL</v>
          </cell>
        </row>
        <row r="2346">
          <cell r="B2346" t="str">
            <v>402057100003</v>
          </cell>
          <cell r="D2346" t="str">
            <v>Sociedad Minera El Brocal</v>
          </cell>
          <cell r="F2346" t="str">
            <v>Renta Variable</v>
          </cell>
          <cell r="Q2346" t="str">
            <v>RVL</v>
          </cell>
        </row>
        <row r="2347">
          <cell r="B2347" t="str">
            <v>4020571CS002</v>
          </cell>
          <cell r="D2347" t="str">
            <v>Sociedad Minera El Brocal</v>
          </cell>
          <cell r="F2347" t="str">
            <v>Renta Variable</v>
          </cell>
          <cell r="Q2347" t="str">
            <v>RVL</v>
          </cell>
        </row>
        <row r="2348">
          <cell r="B2348" t="str">
            <v>302008100002</v>
          </cell>
          <cell r="D2348" t="str">
            <v>Buenaventura</v>
          </cell>
          <cell r="F2348" t="str">
            <v>Renta Variable</v>
          </cell>
          <cell r="Q2348" t="str">
            <v>RVL</v>
          </cell>
        </row>
        <row r="2349">
          <cell r="B2349" t="str">
            <v>3020836W5029</v>
          </cell>
          <cell r="D2349" t="str">
            <v>Hocshild Minning Corp.</v>
          </cell>
          <cell r="F2349" t="str">
            <v>Renta Variable</v>
          </cell>
          <cell r="Q2349" t="str">
            <v>RVL</v>
          </cell>
        </row>
        <row r="2350">
          <cell r="B2350" t="str">
            <v>3920836W5029</v>
          </cell>
          <cell r="D2350" t="str">
            <v>Hocshild Minning Corp.</v>
          </cell>
          <cell r="F2350" t="str">
            <v>Renta Variable</v>
          </cell>
          <cell r="Q2350" t="str">
            <v>RVL</v>
          </cell>
        </row>
        <row r="2351">
          <cell r="B2351" t="str">
            <v>3220082A1040</v>
          </cell>
          <cell r="D2351" t="str">
            <v>Buenaventura ADR</v>
          </cell>
          <cell r="F2351" t="str">
            <v>Renta Variable</v>
          </cell>
          <cell r="Q2351" t="str">
            <v>RVL</v>
          </cell>
        </row>
        <row r="2352">
          <cell r="B2352" t="str">
            <v>4A2083600001</v>
          </cell>
          <cell r="D2352" t="str">
            <v>Hocshild Minning Corp.</v>
          </cell>
          <cell r="F2352" t="str">
            <v>Renta Variable</v>
          </cell>
          <cell r="Q2352" t="str">
            <v>RVL</v>
          </cell>
        </row>
        <row r="2353">
          <cell r="B2353" t="str">
            <v>345874294721</v>
          </cell>
          <cell r="D2353" t="str">
            <v>AUNA SA</v>
          </cell>
          <cell r="F2353" t="str">
            <v>Renta Variable</v>
          </cell>
          <cell r="Q2353" t="str">
            <v>RVL</v>
          </cell>
        </row>
        <row r="2354">
          <cell r="B2354" t="str">
            <v>302128100001</v>
          </cell>
          <cell r="D2354" t="str">
            <v>Fossal SA</v>
          </cell>
          <cell r="F2354" t="str">
            <v>Renta Variable</v>
          </cell>
          <cell r="Q2354" t="str">
            <v>RVL</v>
          </cell>
        </row>
        <row r="2355">
          <cell r="B2355" t="str">
            <v>3221282L1089</v>
          </cell>
          <cell r="D2355" t="str">
            <v>Fossal SA</v>
          </cell>
          <cell r="F2355" t="str">
            <v>Renta Variable</v>
          </cell>
          <cell r="Q2355" t="str">
            <v>RVL</v>
          </cell>
        </row>
        <row r="2356">
          <cell r="B2356" t="str">
            <v>345445781022</v>
          </cell>
          <cell r="D2356" t="str">
            <v>HudBays Minerals Inc.</v>
          </cell>
          <cell r="F2356" t="str">
            <v>Renta Variable</v>
          </cell>
          <cell r="Q2356" t="str">
            <v>RVL</v>
          </cell>
        </row>
        <row r="2357">
          <cell r="B2357" t="str">
            <v>395445281022</v>
          </cell>
          <cell r="D2357" t="str">
            <v>HudBays Minerals Inc.</v>
          </cell>
          <cell r="F2357" t="str">
            <v>Renta Variable</v>
          </cell>
          <cell r="Q2357" t="str">
            <v>RVL</v>
          </cell>
        </row>
        <row r="2358">
          <cell r="B2358" t="str">
            <v>302068100001</v>
          </cell>
          <cell r="D2358" t="str">
            <v>Exalmar</v>
          </cell>
          <cell r="F2358" t="str">
            <v>Renta Variable</v>
          </cell>
          <cell r="Q2358" t="str">
            <v>RVL</v>
          </cell>
        </row>
        <row r="2359">
          <cell r="B2359" t="str">
            <v>302009100001</v>
          </cell>
          <cell r="D2359" t="str">
            <v>Luz del Sur S.A.A.</v>
          </cell>
          <cell r="F2359" t="str">
            <v>Renta Variable</v>
          </cell>
          <cell r="Q2359" t="str">
            <v>RVL</v>
          </cell>
        </row>
        <row r="2360">
          <cell r="B2360" t="str">
            <v>302030100001</v>
          </cell>
          <cell r="D2360" t="str">
            <v>Edelnor S.A.A.</v>
          </cell>
          <cell r="F2360" t="str">
            <v>Renta Variable</v>
          </cell>
          <cell r="Q2360" t="str">
            <v>RVL</v>
          </cell>
        </row>
        <row r="2361">
          <cell r="B2361" t="str">
            <v>3020301000PL</v>
          </cell>
          <cell r="D2361" t="str">
            <v>Edelnor S.A.A.</v>
          </cell>
          <cell r="F2361" t="str">
            <v>Renta Variable</v>
          </cell>
          <cell r="Q2361" t="str">
            <v>RVL</v>
          </cell>
        </row>
        <row r="2362">
          <cell r="B2362" t="str">
            <v>302032100002</v>
          </cell>
          <cell r="D2362" t="str">
            <v>Edegel S.A.A.</v>
          </cell>
          <cell r="F2362" t="str">
            <v>Renta Variable</v>
          </cell>
          <cell r="Q2362" t="str">
            <v>RVL</v>
          </cell>
        </row>
        <row r="2363">
          <cell r="B2363" t="str">
            <v>3020321000EG</v>
          </cell>
          <cell r="D2363" t="str">
            <v>Edegel S.A.A.</v>
          </cell>
          <cell r="F2363" t="str">
            <v>Renta Variable</v>
          </cell>
          <cell r="Q2363" t="str">
            <v>RVL</v>
          </cell>
        </row>
        <row r="2364">
          <cell r="B2364" t="str">
            <v>302061100001</v>
          </cell>
          <cell r="D2364" t="str">
            <v>Energía del Sur S.A.</v>
          </cell>
          <cell r="F2364" t="str">
            <v>Renta Variable</v>
          </cell>
          <cell r="Q2364" t="str">
            <v>RVL</v>
          </cell>
        </row>
        <row r="2365">
          <cell r="B2365" t="str">
            <v>345020242204</v>
          </cell>
          <cell r="D2365" t="str">
            <v>Teck Resources Ltd</v>
          </cell>
          <cell r="F2365" t="str">
            <v>Renta Variable</v>
          </cell>
          <cell r="Q2365" t="str">
            <v>RVI</v>
          </cell>
        </row>
        <row r="2366">
          <cell r="B2366" t="str">
            <v>345129271014</v>
          </cell>
          <cell r="D2366" t="str">
            <v>Alco</v>
          </cell>
          <cell r="F2366" t="str">
            <v>Renta Variable</v>
          </cell>
          <cell r="Q2366" t="str">
            <v>RVI</v>
          </cell>
        </row>
        <row r="2367">
          <cell r="B2367" t="str">
            <v>345325741052</v>
          </cell>
          <cell r="D2367" t="str">
            <v>First Quantum</v>
          </cell>
          <cell r="F2367" t="str">
            <v>Renta Variable</v>
          </cell>
          <cell r="Q2367" t="str">
            <v>RVI</v>
          </cell>
        </row>
        <row r="2368">
          <cell r="B2368" t="str">
            <v>5260012EY100</v>
          </cell>
          <cell r="D2368" t="str">
            <v>State Street - Materials Select Sector</v>
          </cell>
          <cell r="F2368" t="str">
            <v>Renta Variable</v>
          </cell>
          <cell r="Q2368" t="str">
            <v>RVI</v>
          </cell>
        </row>
        <row r="2369">
          <cell r="B2369" t="str">
            <v>5270172MATER</v>
          </cell>
          <cell r="D2369" t="str">
            <v>Vanguard - Materials</v>
          </cell>
          <cell r="F2369" t="str">
            <v>Renta Variable</v>
          </cell>
          <cell r="Q2369" t="str">
            <v>RVI</v>
          </cell>
        </row>
        <row r="2370">
          <cell r="B2370" t="str">
            <v>5275282EY830</v>
          </cell>
          <cell r="D2370" t="str">
            <v>Global X - Copper Miners ETF</v>
          </cell>
          <cell r="F2370" t="str">
            <v>Renta Variable</v>
          </cell>
          <cell r="Q2370" t="str">
            <v>RVI</v>
          </cell>
        </row>
        <row r="2371">
          <cell r="B2371" t="str">
            <v>5275282EY871</v>
          </cell>
          <cell r="D2371" t="str">
            <v>Global X - Uranium Miners ETF</v>
          </cell>
          <cell r="F2371" t="str">
            <v>Renta Variable</v>
          </cell>
          <cell r="Q2371" t="str">
            <v>RVI</v>
          </cell>
        </row>
        <row r="2372">
          <cell r="B2372" t="str">
            <v>5271112EG848</v>
          </cell>
          <cell r="D2372" t="str">
            <v>BlackRock - iShares MSCI Global Metals &amp; Mining Producers ETF</v>
          </cell>
          <cell r="F2372" t="str">
            <v>Renta Variable</v>
          </cell>
          <cell r="Q2372" t="str">
            <v>RVI</v>
          </cell>
        </row>
        <row r="2373">
          <cell r="B2373" t="str">
            <v>5260012EA755</v>
          </cell>
          <cell r="D2373" t="str">
            <v>State Street - S&amp;P Metals &amp; Mining ETF</v>
          </cell>
          <cell r="F2373" t="str">
            <v>Renta Variable</v>
          </cell>
          <cell r="Q2373" t="str">
            <v>RVI</v>
          </cell>
        </row>
        <row r="2374">
          <cell r="B2374" t="str">
            <v>345387251017</v>
          </cell>
          <cell r="D2374" t="str">
            <v>Canadian Natural Resources</v>
          </cell>
          <cell r="F2374" t="str">
            <v>Renta Variable</v>
          </cell>
          <cell r="Q2374" t="str">
            <v>RVI</v>
          </cell>
        </row>
        <row r="2375">
          <cell r="B2375" t="str">
            <v>3454532P1012</v>
          </cell>
          <cell r="D2375" t="str">
            <v>EOG Resources Inc.</v>
          </cell>
          <cell r="F2375" t="str">
            <v>Renta Variable</v>
          </cell>
          <cell r="Q2375" t="str">
            <v>RVI</v>
          </cell>
        </row>
        <row r="2376">
          <cell r="B2376" t="str">
            <v>345508251012</v>
          </cell>
          <cell r="D2376" t="str">
            <v>Continental Resources Inc.</v>
          </cell>
          <cell r="F2376" t="str">
            <v>Renta Variable</v>
          </cell>
          <cell r="Q2376" t="str">
            <v>RVI</v>
          </cell>
        </row>
        <row r="2377">
          <cell r="B2377" t="str">
            <v>3456722P1012</v>
          </cell>
          <cell r="D2377" t="str">
            <v>Concho Resources</v>
          </cell>
          <cell r="F2377" t="str">
            <v>Renta Variable</v>
          </cell>
          <cell r="Q2377" t="str">
            <v>RVI</v>
          </cell>
        </row>
        <row r="2378">
          <cell r="B2378" t="str">
            <v>5260012E5069</v>
          </cell>
          <cell r="D2378" t="str">
            <v>State Street - Energy Select Sector</v>
          </cell>
          <cell r="F2378" t="str">
            <v>Renta Variable</v>
          </cell>
          <cell r="Q2378" t="str">
            <v>RVI</v>
          </cell>
        </row>
        <row r="2379">
          <cell r="B2379" t="str">
            <v>5274042EX127</v>
          </cell>
          <cell r="D2379" t="str">
            <v>First Trust - AlphaDex Energy</v>
          </cell>
          <cell r="F2379" t="str">
            <v>Renta Variable</v>
          </cell>
          <cell r="Q2379" t="str">
            <v>RVI</v>
          </cell>
        </row>
        <row r="2380">
          <cell r="B2380" t="str">
            <v>5277402F6R19</v>
          </cell>
          <cell r="D2380" t="str">
            <v>Aegon High Yield Global Bond Fund</v>
          </cell>
          <cell r="F2380" t="str">
            <v>Renta Fija</v>
          </cell>
          <cell r="Q2380" t="str">
            <v>RFIG</v>
          </cell>
        </row>
        <row r="2381">
          <cell r="B2381" t="str">
            <v>5270496F7171</v>
          </cell>
          <cell r="D2381" t="str">
            <v>Vontobel - Twentyfour Strategy Income</v>
          </cell>
          <cell r="F2381" t="str">
            <v>Renta Fija</v>
          </cell>
          <cell r="Q2381" t="str">
            <v>RFIG</v>
          </cell>
        </row>
        <row r="2382">
          <cell r="B2382" t="str">
            <v>5275322ECGJ3</v>
          </cell>
          <cell r="D2382" t="str">
            <v>Invesco - S&amp;P500 UCITS</v>
          </cell>
          <cell r="F2382" t="str">
            <v>Renta Variable</v>
          </cell>
          <cell r="Q2382" t="str">
            <v>RVI</v>
          </cell>
        </row>
        <row r="2383">
          <cell r="B2383" t="str">
            <v>5376614AIP5B</v>
          </cell>
          <cell r="D2383" t="str">
            <v>Antin Infrastructure Partners V-B SCSp</v>
          </cell>
          <cell r="F2383" t="str">
            <v>Alternativos</v>
          </cell>
          <cell r="Q2383" t="str">
            <v>ALT</v>
          </cell>
        </row>
        <row r="2384">
          <cell r="B2384" t="str">
            <v>5376894EQTI6</v>
          </cell>
          <cell r="D2384" t="str">
            <v>EQT Infrastructure VI (No.1) EUR SCSp.</v>
          </cell>
          <cell r="F2384" t="str">
            <v>Alternativos</v>
          </cell>
          <cell r="Q2384" t="str">
            <v>ALT</v>
          </cell>
        </row>
        <row r="2385">
          <cell r="B2385" t="str">
            <v>01100028EB48</v>
          </cell>
          <cell r="D2385" t="str">
            <v>Gobierno Central</v>
          </cell>
          <cell r="F2385" t="str">
            <v>Renta Fija</v>
          </cell>
          <cell r="Q2385" t="str">
            <v>RFLG</v>
          </cell>
        </row>
        <row r="2386">
          <cell r="B2386" t="str">
            <v>01100028EC21</v>
          </cell>
          <cell r="D2386" t="str">
            <v>Gobierno Central</v>
          </cell>
          <cell r="F2386" t="str">
            <v>Renta Fija</v>
          </cell>
          <cell r="Q2386" t="str">
            <v>RFLG</v>
          </cell>
        </row>
        <row r="2387">
          <cell r="B2387" t="str">
            <v>5273932ER556</v>
          </cell>
          <cell r="D2387" t="str">
            <v>State Street - Oil &amp; Gas Exploration &amp; Production</v>
          </cell>
          <cell r="F2387" t="str">
            <v>Renta Variable</v>
          </cell>
          <cell r="Q2387" t="str">
            <v>RVI</v>
          </cell>
        </row>
        <row r="2388">
          <cell r="B2388" t="str">
            <v>5260012ER556</v>
          </cell>
          <cell r="D2388" t="str">
            <v>State Street - Oil &amp; Gas Exploration</v>
          </cell>
          <cell r="F2388" t="str">
            <v>Renta Variable</v>
          </cell>
          <cell r="Q2388" t="str">
            <v>RVI</v>
          </cell>
        </row>
        <row r="2389">
          <cell r="B2389" t="str">
            <v>5270172ENERG</v>
          </cell>
          <cell r="D2389" t="str">
            <v>Vanguard - Energy</v>
          </cell>
          <cell r="F2389" t="str">
            <v>Renta Variable</v>
          </cell>
          <cell r="Q2389" t="str">
            <v>RVI</v>
          </cell>
        </row>
        <row r="2390">
          <cell r="B2390" t="str">
            <v>PROXYS2ENER</v>
          </cell>
          <cell r="D2390" t="str">
            <v>Proxys FM</v>
          </cell>
          <cell r="F2390" t="str">
            <v>Renta Variable</v>
          </cell>
          <cell r="Q2390" t="str">
            <v>RVI</v>
          </cell>
        </row>
        <row r="2391">
          <cell r="B2391" t="str">
            <v>345260291016</v>
          </cell>
          <cell r="D2391" t="str">
            <v>Tesoro Corp.</v>
          </cell>
          <cell r="F2391" t="str">
            <v>Renta Variable</v>
          </cell>
          <cell r="Q2391" t="str">
            <v>RVI</v>
          </cell>
        </row>
        <row r="2392">
          <cell r="B2392" t="str">
            <v>345219261017</v>
          </cell>
          <cell r="D2392" t="str">
            <v>Halliburton Co.</v>
          </cell>
          <cell r="F2392" t="str">
            <v>Renta Variable</v>
          </cell>
          <cell r="Q2392" t="str">
            <v>RVI</v>
          </cell>
        </row>
        <row r="2393">
          <cell r="B2393" t="str">
            <v>345220271086</v>
          </cell>
          <cell r="D2393" t="str">
            <v>Schlumberger Ltd.</v>
          </cell>
          <cell r="F2393" t="str">
            <v>Renta Variable</v>
          </cell>
          <cell r="Q2393" t="str">
            <v>RVI</v>
          </cell>
        </row>
        <row r="2394">
          <cell r="B2394" t="str">
            <v>345318241075</v>
          </cell>
          <cell r="D2394" t="str">
            <v>Baker Hughes Inc.</v>
          </cell>
          <cell r="F2394" t="str">
            <v>Renta Variable</v>
          </cell>
          <cell r="Q2394" t="str">
            <v>RVI</v>
          </cell>
        </row>
        <row r="2395">
          <cell r="B2395" t="str">
            <v>5270652EF718</v>
          </cell>
          <cell r="D2395" t="str">
            <v>VanEck - Oil Services ETF</v>
          </cell>
          <cell r="F2395" t="str">
            <v>Renta Variable</v>
          </cell>
          <cell r="Q2395" t="str">
            <v>RVI</v>
          </cell>
        </row>
        <row r="2396">
          <cell r="B2396" t="str">
            <v>5270652EU191</v>
          </cell>
          <cell r="D2396" t="str">
            <v>VanEck - Oil Services ETF</v>
          </cell>
          <cell r="F2396" t="str">
            <v>Renta Variable</v>
          </cell>
          <cell r="Q2396" t="str">
            <v>RVI</v>
          </cell>
        </row>
        <row r="2397">
          <cell r="B2397" t="str">
            <v>5271112E8851</v>
          </cell>
          <cell r="D2397" t="str">
            <v>BlackRock - iShares US Oil &amp; Gas Exploration and Production</v>
          </cell>
          <cell r="F2397" t="str">
            <v>Renta Variable</v>
          </cell>
          <cell r="Q2397" t="str">
            <v>RVI</v>
          </cell>
        </row>
        <row r="2398">
          <cell r="B2398" t="str">
            <v>5271112I3412</v>
          </cell>
          <cell r="D2398" t="str">
            <v>BlackRock - iShares Global Energy ETF</v>
          </cell>
          <cell r="F2398" t="str">
            <v>Renta Variable</v>
          </cell>
          <cell r="Q2398" t="str">
            <v>RVI</v>
          </cell>
        </row>
        <row r="2399">
          <cell r="B2399" t="str">
            <v>5271112OEQ&amp;S</v>
          </cell>
          <cell r="D2399" t="str">
            <v>BlackRock - iShares US Oil Equipment &amp; Services</v>
          </cell>
          <cell r="F2399" t="str">
            <v>Renta Variable</v>
          </cell>
          <cell r="Q2399" t="str">
            <v>RVI</v>
          </cell>
        </row>
        <row r="2400">
          <cell r="B2400" t="str">
            <v>3453652C1036</v>
          </cell>
          <cell r="D2400" t="str">
            <v>The Mosaic Company</v>
          </cell>
          <cell r="F2400" t="str">
            <v>Renta Variable</v>
          </cell>
          <cell r="Q2400" t="str">
            <v>RVI</v>
          </cell>
        </row>
        <row r="2401">
          <cell r="B2401" t="str">
            <v>5271112V3504</v>
          </cell>
          <cell r="D2401" t="str">
            <v>BlackRock - iShares MSCI Agriculture</v>
          </cell>
          <cell r="F2401" t="str">
            <v>Renta Variable</v>
          </cell>
          <cell r="Q2401" t="str">
            <v>RVI</v>
          </cell>
        </row>
        <row r="2402">
          <cell r="B2402" t="str">
            <v>5275512EF700</v>
          </cell>
          <cell r="D2402" t="str">
            <v>VanEck - Agribusiness</v>
          </cell>
          <cell r="F2402" t="str">
            <v>Renta Variable</v>
          </cell>
          <cell r="Q2402" t="str">
            <v>RVI</v>
          </cell>
        </row>
        <row r="2403">
          <cell r="B2403" t="str">
            <v>FTCMEF0-ESH6</v>
          </cell>
          <cell r="D2403"/>
          <cell r="F2403" t="str">
            <v>Derivados</v>
          </cell>
          <cell r="Q2403" t="str">
            <v>RVI</v>
          </cell>
        </row>
        <row r="2404">
          <cell r="B2404" t="str">
            <v>FTCMEF0-NQH6</v>
          </cell>
          <cell r="D2404"/>
          <cell r="F2404" t="str">
            <v>Derivados</v>
          </cell>
          <cell r="Q2404" t="str">
            <v>RVI</v>
          </cell>
        </row>
        <row r="2405">
          <cell r="B2405" t="str">
            <v>FTCMEF0-FVZ4</v>
          </cell>
          <cell r="D2405"/>
          <cell r="F2405" t="str">
            <v>Derivados</v>
          </cell>
          <cell r="Q2405" t="str">
            <v>RFIG</v>
          </cell>
        </row>
        <row r="2406">
          <cell r="B2406" t="str">
            <v>FTCMEF0-ESZ5</v>
          </cell>
          <cell r="D2406"/>
          <cell r="F2406" t="str">
            <v>Derivados</v>
          </cell>
          <cell r="Q2406" t="str">
            <v>RVI</v>
          </cell>
        </row>
        <row r="2407">
          <cell r="B2407" t="str">
            <v>FTCMEF0-FVZ5</v>
          </cell>
          <cell r="D2407"/>
          <cell r="F2407" t="str">
            <v>Derivados</v>
          </cell>
          <cell r="Q2407" t="str">
            <v>RFIG</v>
          </cell>
        </row>
        <row r="2408">
          <cell r="B2408" t="str">
            <v>FTCMEF0-WNU3</v>
          </cell>
          <cell r="D2408"/>
          <cell r="F2408" t="str">
            <v>Derivados</v>
          </cell>
          <cell r="Q2408" t="str">
            <v>RFIG</v>
          </cell>
        </row>
        <row r="2409">
          <cell r="B2409" t="str">
            <v>FTCMEF0-UXYU3</v>
          </cell>
          <cell r="D2409"/>
          <cell r="F2409" t="str">
            <v>Derivados</v>
          </cell>
          <cell r="Q2409" t="str">
            <v>RFIG</v>
          </cell>
        </row>
        <row r="2410">
          <cell r="B2410" t="str">
            <v>FTCMEF0-WNZ3</v>
          </cell>
          <cell r="D2410"/>
          <cell r="F2410" t="str">
            <v>Derivados</v>
          </cell>
          <cell r="Q2410" t="str">
            <v>RFIG</v>
          </cell>
        </row>
        <row r="2411">
          <cell r="B2411" t="str">
            <v>FTCMEF0-UXYZ3</v>
          </cell>
          <cell r="D2411"/>
          <cell r="F2411" t="str">
            <v>Derivados</v>
          </cell>
          <cell r="Q2411" t="str">
            <v>RFIG</v>
          </cell>
        </row>
        <row r="2412">
          <cell r="B2412" t="str">
            <v>FTCMEF0-FVU3</v>
          </cell>
          <cell r="D2412"/>
          <cell r="F2412" t="str">
            <v>Derivados</v>
          </cell>
          <cell r="Q2412" t="str">
            <v>RFIG</v>
          </cell>
        </row>
        <row r="2413">
          <cell r="B2413" t="str">
            <v>FTCMEF0-FVM3</v>
          </cell>
          <cell r="D2413"/>
          <cell r="F2413" t="str">
            <v>Derivados</v>
          </cell>
          <cell r="Q2413" t="str">
            <v>RFIG</v>
          </cell>
        </row>
        <row r="2414">
          <cell r="B2414" t="str">
            <v>FTCMEF0-USM3</v>
          </cell>
          <cell r="D2414"/>
          <cell r="F2414" t="str">
            <v>Derivados</v>
          </cell>
          <cell r="Q2414" t="str">
            <v>RFIG</v>
          </cell>
        </row>
        <row r="2415">
          <cell r="B2415" t="str">
            <v>FTCMEF0-UXYM3</v>
          </cell>
          <cell r="D2415"/>
          <cell r="F2415" t="str">
            <v>Derivados</v>
          </cell>
          <cell r="Q2415" t="str">
            <v>RFIG</v>
          </cell>
        </row>
        <row r="2416">
          <cell r="B2416" t="str">
            <v>FTCMEF0-UXYH3</v>
          </cell>
          <cell r="D2416"/>
          <cell r="F2416" t="str">
            <v>Derivados</v>
          </cell>
          <cell r="Q2416" t="str">
            <v>RFIG</v>
          </cell>
        </row>
        <row r="2417">
          <cell r="B2417" t="str">
            <v>FTCMEF0-UXYZ2</v>
          </cell>
          <cell r="D2417"/>
          <cell r="F2417" t="str">
            <v>Derivados</v>
          </cell>
          <cell r="Q2417" t="str">
            <v>RFIG</v>
          </cell>
        </row>
        <row r="2418">
          <cell r="B2418" t="str">
            <v>FTCMEF0-UXYZ1</v>
          </cell>
          <cell r="D2418"/>
          <cell r="F2418" t="str">
            <v>Derivados</v>
          </cell>
          <cell r="Q2418" t="str">
            <v>RFIG</v>
          </cell>
        </row>
        <row r="2419">
          <cell r="B2419" t="str">
            <v>FTCMEF0-UXYH1</v>
          </cell>
          <cell r="D2419"/>
          <cell r="F2419" t="str">
            <v>Derivados</v>
          </cell>
          <cell r="Q2419" t="str">
            <v>RFIG</v>
          </cell>
        </row>
        <row r="2420">
          <cell r="B2420" t="str">
            <v>FTCMEF0-FVZ1</v>
          </cell>
          <cell r="D2420"/>
          <cell r="F2420" t="str">
            <v>Derivados</v>
          </cell>
          <cell r="Q2420" t="str">
            <v>RFIG</v>
          </cell>
        </row>
        <row r="2421">
          <cell r="B2421" t="str">
            <v>FTCMEF0-FVH2</v>
          </cell>
          <cell r="D2421"/>
          <cell r="F2421" t="str">
            <v>Derivados</v>
          </cell>
          <cell r="Q2421" t="str">
            <v>RFIG</v>
          </cell>
        </row>
        <row r="2422">
          <cell r="B2422" t="str">
            <v>FTCMEF0-FVH4</v>
          </cell>
          <cell r="D2422"/>
          <cell r="F2422" t="str">
            <v>Derivados</v>
          </cell>
          <cell r="Q2422" t="str">
            <v>RFIG</v>
          </cell>
        </row>
        <row r="2423">
          <cell r="B2423" t="str">
            <v>FTCMEF0-FVM4</v>
          </cell>
          <cell r="D2423"/>
          <cell r="F2423" t="str">
            <v>Derivados</v>
          </cell>
          <cell r="Q2423" t="str">
            <v>RFIG</v>
          </cell>
        </row>
        <row r="2424">
          <cell r="B2424" t="str">
            <v>FTCMEF0-FVU4</v>
          </cell>
          <cell r="D2424"/>
          <cell r="F2424" t="str">
            <v>Derivados</v>
          </cell>
          <cell r="Q2424" t="str">
            <v>RFIG</v>
          </cell>
        </row>
        <row r="2425">
          <cell r="B2425" t="str">
            <v>FTCMEF0-FVU5</v>
          </cell>
          <cell r="D2425"/>
          <cell r="F2425" t="str">
            <v>Derivados</v>
          </cell>
          <cell r="Q2425" t="str">
            <v>RFIG</v>
          </cell>
        </row>
        <row r="2426">
          <cell r="B2426" t="str">
            <v>FTCMEF0-WNU4</v>
          </cell>
          <cell r="D2426"/>
          <cell r="F2426" t="str">
            <v>Derivados</v>
          </cell>
          <cell r="Q2426" t="str">
            <v>RFIG</v>
          </cell>
        </row>
        <row r="2427">
          <cell r="B2427" t="str">
            <v>FTCMEF0-WNM4</v>
          </cell>
          <cell r="D2427"/>
          <cell r="F2427" t="str">
            <v>Derivados</v>
          </cell>
          <cell r="Q2427" t="str">
            <v>RFIG</v>
          </cell>
        </row>
        <row r="2428">
          <cell r="B2428" t="str">
            <v>FTCMEF0-WNM5</v>
          </cell>
          <cell r="D2428"/>
          <cell r="F2428" t="str">
            <v>Derivados</v>
          </cell>
          <cell r="Q2428" t="str">
            <v>RFIG</v>
          </cell>
        </row>
        <row r="2429">
          <cell r="B2429" t="str">
            <v>FTCMEF0-WNH5</v>
          </cell>
          <cell r="D2429"/>
          <cell r="F2429" t="str">
            <v>Derivados</v>
          </cell>
          <cell r="Q2429" t="str">
            <v>RFIG</v>
          </cell>
        </row>
        <row r="2430">
          <cell r="B2430" t="str">
            <v>FTCMEF0-FVM5</v>
          </cell>
          <cell r="D2430"/>
          <cell r="F2430" t="str">
            <v>Derivados</v>
          </cell>
          <cell r="Q2430" t="str">
            <v>RFIG</v>
          </cell>
        </row>
        <row r="2431">
          <cell r="B2431" t="str">
            <v>FTCMEF0-FVH5</v>
          </cell>
          <cell r="D2431"/>
          <cell r="F2431" t="str">
            <v>Derivados</v>
          </cell>
          <cell r="Q2431" t="str">
            <v>RFIG</v>
          </cell>
        </row>
        <row r="2432">
          <cell r="B2432" t="str">
            <v>FTCMEF0-FVH6</v>
          </cell>
          <cell r="D2432"/>
          <cell r="F2432" t="str">
            <v>Derivados</v>
          </cell>
          <cell r="Q2432" t="str">
            <v>RFIG</v>
          </cell>
        </row>
        <row r="2433">
          <cell r="B2433" t="str">
            <v>FTCMEF0-WNH4</v>
          </cell>
          <cell r="D2433"/>
          <cell r="F2433" t="str">
            <v>Derivados</v>
          </cell>
          <cell r="Q2433" t="str">
            <v>RFIG</v>
          </cell>
        </row>
        <row r="2434">
          <cell r="B2434" t="str">
            <v>FTCMEF0-WNH6</v>
          </cell>
          <cell r="D2434"/>
          <cell r="F2434" t="str">
            <v>Derivados</v>
          </cell>
          <cell r="Q2434" t="str">
            <v>RFIG</v>
          </cell>
        </row>
        <row r="2435">
          <cell r="B2435" t="str">
            <v>FTCMEF0-WNH2</v>
          </cell>
          <cell r="D2435"/>
          <cell r="F2435" t="str">
            <v>Derivados</v>
          </cell>
          <cell r="Q2435" t="str">
            <v>RFIG</v>
          </cell>
        </row>
        <row r="2436">
          <cell r="B2436" t="str">
            <v>FTCMEF0-UXYH2</v>
          </cell>
          <cell r="D2436"/>
          <cell r="F2436" t="str">
            <v>Derivados</v>
          </cell>
          <cell r="Q2436" t="str">
            <v>RFIG</v>
          </cell>
        </row>
        <row r="2437">
          <cell r="B2437" t="str">
            <v>FTCMEF0-WNH1</v>
          </cell>
          <cell r="D2437"/>
          <cell r="F2437" t="str">
            <v>Derivados</v>
          </cell>
          <cell r="Q2437" t="str">
            <v>RFIG</v>
          </cell>
        </row>
        <row r="2438">
          <cell r="B2438" t="str">
            <v>FTCMEF0-WNZ0</v>
          </cell>
          <cell r="D2438"/>
          <cell r="F2438" t="str">
            <v>Derivados</v>
          </cell>
          <cell r="Q2438" t="str">
            <v>RFIG</v>
          </cell>
        </row>
        <row r="2439">
          <cell r="B2439" t="str">
            <v>FTCMEF0-WNZ1</v>
          </cell>
          <cell r="D2439"/>
          <cell r="F2439" t="str">
            <v>Derivados</v>
          </cell>
          <cell r="Q2439" t="str">
            <v>RFIG</v>
          </cell>
        </row>
        <row r="2440">
          <cell r="B2440" t="str">
            <v>FTCMEF0-UXYZ0</v>
          </cell>
          <cell r="D2440"/>
          <cell r="F2440" t="str">
            <v>Derivados</v>
          </cell>
          <cell r="Q2440" t="str">
            <v>RFIG</v>
          </cell>
        </row>
        <row r="2441">
          <cell r="B2441" t="str">
            <v>FTCMEF0-WNM7</v>
          </cell>
          <cell r="D2441" t="str">
            <v>US Ultra Bond CBT Jun17</v>
          </cell>
          <cell r="F2441" t="str">
            <v>Derivados</v>
          </cell>
          <cell r="Q2441" t="str">
            <v>RFIG</v>
          </cell>
        </row>
        <row r="2442">
          <cell r="B2442" t="str">
            <v>FTCMEF0-WNU7</v>
          </cell>
          <cell r="D2442" t="str">
            <v>US Ultra Bond CBT Sep17</v>
          </cell>
          <cell r="F2442" t="str">
            <v>Derivados</v>
          </cell>
          <cell r="Q2442" t="str">
            <v>RFIG</v>
          </cell>
        </row>
        <row r="2443">
          <cell r="B2443" t="str">
            <v>FTCMEF0-WNU5</v>
          </cell>
          <cell r="D2443"/>
          <cell r="F2443" t="str">
            <v>Derivados</v>
          </cell>
          <cell r="Q2443" t="str">
            <v>RFIG</v>
          </cell>
        </row>
        <row r="2444">
          <cell r="B2444" t="str">
            <v>FTCMEF0-WNZ5</v>
          </cell>
          <cell r="D2444"/>
          <cell r="F2444" t="str">
            <v>Derivados</v>
          </cell>
          <cell r="Q2444" t="str">
            <v>RFIG</v>
          </cell>
        </row>
        <row r="2445">
          <cell r="B2445" t="str">
            <v>FTCMEF0-WNZ7</v>
          </cell>
          <cell r="D2445" t="str">
            <v>US Ultra Bond CBT Dec17</v>
          </cell>
          <cell r="F2445" t="str">
            <v>Derivados</v>
          </cell>
          <cell r="Q2445" t="str">
            <v>RFIG</v>
          </cell>
        </row>
        <row r="2446">
          <cell r="B2446" t="str">
            <v>FTCMEF0-WNH8</v>
          </cell>
          <cell r="D2446" t="str">
            <v>US Ultra Bond CBT Mar17</v>
          </cell>
          <cell r="F2446" t="str">
            <v>Derivados</v>
          </cell>
          <cell r="Q2446" t="str">
            <v>RFIG</v>
          </cell>
        </row>
        <row r="2447">
          <cell r="B2447" t="str">
            <v>FTCMEF0-TYM8</v>
          </cell>
          <cell r="D2447" t="str">
            <v>US 10Yr Note CBT Jun18</v>
          </cell>
          <cell r="F2447" t="str">
            <v>Derivados</v>
          </cell>
          <cell r="Q2447" t="str">
            <v>RFIG</v>
          </cell>
        </row>
        <row r="2448">
          <cell r="B2448" t="str">
            <v>FTCMEF0-TYM9</v>
          </cell>
          <cell r="D2448" t="str">
            <v>US 10Yr Note CBT Jun19</v>
          </cell>
          <cell r="F2448" t="str">
            <v>Derivados</v>
          </cell>
          <cell r="Q2448" t="str">
            <v>RFIG</v>
          </cell>
        </row>
        <row r="2449">
          <cell r="B2449" t="str">
            <v>FTCMEF0-UXYU2</v>
          </cell>
          <cell r="D2449"/>
          <cell r="F2449" t="str">
            <v>Derivados</v>
          </cell>
          <cell r="Q2449" t="str">
            <v>RFIG</v>
          </cell>
        </row>
        <row r="2450">
          <cell r="B2450" t="str">
            <v>FTCMEF0-UXYM2</v>
          </cell>
          <cell r="D2450"/>
          <cell r="F2450" t="str">
            <v>Derivados</v>
          </cell>
          <cell r="Q2450" t="str">
            <v>RFIG</v>
          </cell>
        </row>
        <row r="2451">
          <cell r="B2451" t="str">
            <v>FTCMEF0-UXYM5</v>
          </cell>
          <cell r="D2451"/>
          <cell r="F2451" t="str">
            <v>Derivados</v>
          </cell>
          <cell r="Q2451" t="str">
            <v>RFIG</v>
          </cell>
        </row>
        <row r="2452">
          <cell r="B2452" t="str">
            <v>FTCMEF0-UXYU1</v>
          </cell>
          <cell r="D2452"/>
          <cell r="F2452" t="str">
            <v>Derivados</v>
          </cell>
          <cell r="Q2452" t="str">
            <v>RFIG</v>
          </cell>
        </row>
        <row r="2453">
          <cell r="B2453" t="str">
            <v>FTCMEF0-UXYM1</v>
          </cell>
          <cell r="D2453"/>
          <cell r="F2453" t="str">
            <v>Derivados</v>
          </cell>
          <cell r="Q2453" t="str">
            <v>RFIG</v>
          </cell>
        </row>
        <row r="2454">
          <cell r="B2454" t="str">
            <v>FTCMEF0-UXYU5</v>
          </cell>
          <cell r="D2454"/>
          <cell r="F2454" t="str">
            <v>Derivados</v>
          </cell>
          <cell r="Q2454" t="str">
            <v>RFIG</v>
          </cell>
        </row>
        <row r="2455">
          <cell r="B2455" t="str">
            <v>FTCMEF0-UXYZ5</v>
          </cell>
          <cell r="D2455"/>
          <cell r="F2455" t="str">
            <v>Derivados</v>
          </cell>
          <cell r="Q2455" t="str">
            <v>RFIG</v>
          </cell>
        </row>
        <row r="2456">
          <cell r="B2456" t="str">
            <v>FTCMEF0-TYU9</v>
          </cell>
          <cell r="D2456" t="str">
            <v>US 10Yr Note CBT Set19</v>
          </cell>
          <cell r="F2456" t="str">
            <v>Derivados</v>
          </cell>
          <cell r="Q2456" t="str">
            <v>RFIG</v>
          </cell>
        </row>
        <row r="2457">
          <cell r="B2457" t="str">
            <v>0840001TS10Y</v>
          </cell>
          <cell r="D2457" t="str">
            <v>-</v>
          </cell>
          <cell r="F2457" t="str">
            <v>Derivados</v>
          </cell>
          <cell r="Q2457" t="str">
            <v>RFIG</v>
          </cell>
        </row>
        <row r="2458">
          <cell r="B2458" t="str">
            <v>FTCMEF0-TYU8</v>
          </cell>
          <cell r="D2458" t="str">
            <v>US 10Yr Note CBT Sep18</v>
          </cell>
          <cell r="F2458" t="str">
            <v>Derivados</v>
          </cell>
          <cell r="Q2458" t="str">
            <v>RFIG</v>
          </cell>
        </row>
        <row r="2459">
          <cell r="B2459" t="str">
            <v>FTCMEF0-US9128284-191218</v>
          </cell>
          <cell r="D2459" t="str">
            <v>US Treasury Note 10 Yr Dec18</v>
          </cell>
          <cell r="F2459" t="str">
            <v>Derivados</v>
          </cell>
          <cell r="Q2459" t="str">
            <v>RFIG</v>
          </cell>
        </row>
        <row r="2460">
          <cell r="B2460" t="str">
            <v>FTCMEF0-TYH9</v>
          </cell>
          <cell r="D2460" t="str">
            <v>US Treasury Note 10 Yr Mar19</v>
          </cell>
          <cell r="F2460" t="str">
            <v>Derivados</v>
          </cell>
          <cell r="Q2460" t="str">
            <v>RFIG</v>
          </cell>
        </row>
        <row r="2461">
          <cell r="B2461" t="str">
            <v>FTCMEF0-TYH0</v>
          </cell>
          <cell r="D2461" t="str">
            <v>US Treasury Note 10 Yr Mar20</v>
          </cell>
          <cell r="F2461" t="str">
            <v>Derivados</v>
          </cell>
          <cell r="Q2461" t="str">
            <v>RFIG</v>
          </cell>
        </row>
        <row r="2462">
          <cell r="B2462" t="str">
            <v>FTCMEF0-UXYM0</v>
          </cell>
          <cell r="D2462" t="str">
            <v>US Treasury Note 10 Yr Jun20</v>
          </cell>
          <cell r="F2462" t="str">
            <v>Derivados</v>
          </cell>
          <cell r="Q2462" t="str">
            <v>RFIG</v>
          </cell>
        </row>
        <row r="2463">
          <cell r="B2463" t="str">
            <v>FTCMEF0-WNZ2</v>
          </cell>
          <cell r="D2463" t="str">
            <v>US Treasury Note 10 Yr Jun20</v>
          </cell>
          <cell r="F2463" t="str">
            <v>Derivados</v>
          </cell>
          <cell r="Q2463" t="str">
            <v>RFIG</v>
          </cell>
        </row>
        <row r="2464">
          <cell r="B2464" t="str">
            <v>FTCMEF0-WNZ4</v>
          </cell>
          <cell r="D2464" t="str">
            <v>US 30 Yr 6%</v>
          </cell>
          <cell r="F2464" t="str">
            <v>Derivados</v>
          </cell>
          <cell r="Q2464" t="str">
            <v>RFIG</v>
          </cell>
        </row>
        <row r="2465">
          <cell r="B2465" t="str">
            <v>FTCMEF0-UXYZ4</v>
          </cell>
          <cell r="D2465" t="str">
            <v>US91282CKQ32</v>
          </cell>
          <cell r="F2465" t="str">
            <v>Derivados</v>
          </cell>
          <cell r="Q2465" t="str">
            <v>RFIG</v>
          </cell>
        </row>
        <row r="2467">
          <cell r="B2467" t="str">
            <v>NSOL</v>
          </cell>
          <cell r="D2467"/>
          <cell r="F2467" t="str">
            <v>Monedas</v>
          </cell>
          <cell r="Q2467" t="str">
            <v>M</v>
          </cell>
        </row>
        <row r="2468">
          <cell r="B2468" t="str">
            <v>VAC</v>
          </cell>
          <cell r="D2468"/>
          <cell r="F2468" t="str">
            <v>Monedas</v>
          </cell>
          <cell r="Q2468" t="str">
            <v>M</v>
          </cell>
        </row>
        <row r="2469">
          <cell r="B2469" t="str">
            <v>AUD</v>
          </cell>
          <cell r="D2469"/>
          <cell r="F2469" t="str">
            <v>Monedas</v>
          </cell>
          <cell r="Q2469" t="str">
            <v>M</v>
          </cell>
        </row>
        <row r="2470">
          <cell r="B2470" t="str">
            <v>BRL</v>
          </cell>
          <cell r="D2470"/>
          <cell r="F2470" t="str">
            <v>Monedas</v>
          </cell>
          <cell r="Q2470" t="str">
            <v>M</v>
          </cell>
        </row>
        <row r="2471">
          <cell r="B2471" t="str">
            <v>CAD</v>
          </cell>
          <cell r="D2471"/>
          <cell r="F2471" t="str">
            <v>Monedas</v>
          </cell>
          <cell r="Q2471" t="str">
            <v>M</v>
          </cell>
        </row>
        <row r="2472">
          <cell r="B2472" t="str">
            <v>CHF</v>
          </cell>
          <cell r="D2472"/>
          <cell r="F2472" t="str">
            <v>Monedas</v>
          </cell>
          <cell r="Q2472" t="str">
            <v>M</v>
          </cell>
        </row>
        <row r="2473">
          <cell r="B2473" t="str">
            <v>CLP</v>
          </cell>
          <cell r="D2473"/>
          <cell r="F2473" t="str">
            <v>Monedas</v>
          </cell>
          <cell r="Q2473" t="str">
            <v>M</v>
          </cell>
        </row>
        <row r="2474">
          <cell r="B2474" t="str">
            <v>CNH</v>
          </cell>
          <cell r="D2474"/>
          <cell r="F2474" t="str">
            <v>Monedas</v>
          </cell>
          <cell r="Q2474" t="str">
            <v>M</v>
          </cell>
        </row>
        <row r="2475">
          <cell r="B2475" t="str">
            <v>CNY</v>
          </cell>
          <cell r="D2475"/>
          <cell r="F2475" t="str">
            <v>Monedas</v>
          </cell>
          <cell r="Q2475" t="str">
            <v>M</v>
          </cell>
        </row>
        <row r="2476">
          <cell r="B2476" t="str">
            <v>COP</v>
          </cell>
          <cell r="D2476"/>
          <cell r="F2476" t="str">
            <v>Monedas</v>
          </cell>
          <cell r="Q2476" t="str">
            <v>M</v>
          </cell>
        </row>
        <row r="2477">
          <cell r="B2477" t="str">
            <v>CZK</v>
          </cell>
          <cell r="D2477"/>
          <cell r="F2477" t="str">
            <v>Monedas</v>
          </cell>
          <cell r="Q2477" t="str">
            <v>M</v>
          </cell>
        </row>
        <row r="2478">
          <cell r="B2478" t="str">
            <v>DKK</v>
          </cell>
          <cell r="D2478"/>
          <cell r="F2478" t="str">
            <v>Monedas</v>
          </cell>
          <cell r="Q2478" t="str">
            <v>M</v>
          </cell>
        </row>
        <row r="2479">
          <cell r="B2479" t="str">
            <v>DOL</v>
          </cell>
          <cell r="D2479"/>
          <cell r="F2479" t="str">
            <v>Monedas</v>
          </cell>
          <cell r="Q2479" t="str">
            <v>M</v>
          </cell>
        </row>
        <row r="2480">
          <cell r="B2480" t="str">
            <v>EGP</v>
          </cell>
          <cell r="D2480"/>
          <cell r="F2480" t="str">
            <v>Monedas</v>
          </cell>
          <cell r="Q2480" t="str">
            <v>M</v>
          </cell>
        </row>
        <row r="2481">
          <cell r="B2481" t="str">
            <v>EUR</v>
          </cell>
          <cell r="D2481"/>
          <cell r="F2481" t="str">
            <v>Monedas</v>
          </cell>
          <cell r="Q2481" t="str">
            <v>M</v>
          </cell>
        </row>
        <row r="2482">
          <cell r="B2482" t="str">
            <v>GBP</v>
          </cell>
          <cell r="D2482"/>
          <cell r="F2482" t="str">
            <v>Monedas</v>
          </cell>
          <cell r="Q2482" t="str">
            <v>M</v>
          </cell>
        </row>
        <row r="2483">
          <cell r="B2483" t="str">
            <v>HKD</v>
          </cell>
          <cell r="D2483"/>
          <cell r="F2483" t="str">
            <v>Monedas</v>
          </cell>
          <cell r="Q2483" t="str">
            <v>M</v>
          </cell>
        </row>
        <row r="2484">
          <cell r="B2484" t="str">
            <v>HUF</v>
          </cell>
          <cell r="D2484"/>
          <cell r="F2484" t="str">
            <v>Monedas</v>
          </cell>
          <cell r="Q2484" t="str">
            <v>M</v>
          </cell>
        </row>
        <row r="2485">
          <cell r="B2485" t="str">
            <v>IDR</v>
          </cell>
          <cell r="D2485"/>
          <cell r="F2485" t="str">
            <v>Monedas</v>
          </cell>
          <cell r="Q2485" t="str">
            <v>M</v>
          </cell>
        </row>
        <row r="2486">
          <cell r="B2486" t="str">
            <v>ILS</v>
          </cell>
          <cell r="D2486"/>
          <cell r="F2486" t="str">
            <v>Monedas</v>
          </cell>
          <cell r="Q2486" t="str">
            <v>M</v>
          </cell>
        </row>
        <row r="2487">
          <cell r="B2487" t="str">
            <v>JPY</v>
          </cell>
          <cell r="D2487"/>
          <cell r="F2487" t="str">
            <v>Monedas</v>
          </cell>
          <cell r="Q2487" t="str">
            <v>M</v>
          </cell>
        </row>
        <row r="2488">
          <cell r="B2488" t="str">
            <v>MXN</v>
          </cell>
          <cell r="D2488"/>
          <cell r="F2488" t="str">
            <v>Monedas</v>
          </cell>
          <cell r="Q2488" t="str">
            <v>M</v>
          </cell>
        </row>
        <row r="2489">
          <cell r="B2489" t="str">
            <v>NOK</v>
          </cell>
          <cell r="D2489"/>
          <cell r="F2489" t="str">
            <v>Monedas</v>
          </cell>
          <cell r="Q2489" t="str">
            <v>M</v>
          </cell>
        </row>
        <row r="2490">
          <cell r="B2490" t="str">
            <v>NZD</v>
          </cell>
          <cell r="D2490"/>
          <cell r="F2490" t="str">
            <v>Monedas</v>
          </cell>
          <cell r="Q2490" t="str">
            <v>M</v>
          </cell>
        </row>
        <row r="2491">
          <cell r="B2491" t="str">
            <v>PLN</v>
          </cell>
          <cell r="D2491"/>
          <cell r="F2491" t="str">
            <v>Monedas</v>
          </cell>
          <cell r="Q2491" t="str">
            <v>M</v>
          </cell>
        </row>
        <row r="2492">
          <cell r="B2492" t="str">
            <v>RON</v>
          </cell>
          <cell r="D2492"/>
          <cell r="F2492" t="str">
            <v>Monedas</v>
          </cell>
          <cell r="Q2492" t="str">
            <v>M</v>
          </cell>
        </row>
        <row r="2493">
          <cell r="B2493" t="str">
            <v>SEK</v>
          </cell>
          <cell r="D2493"/>
          <cell r="F2493" t="str">
            <v>Monedas</v>
          </cell>
          <cell r="Q2493" t="str">
            <v>M</v>
          </cell>
        </row>
        <row r="2494">
          <cell r="B2494" t="str">
            <v>SGD</v>
          </cell>
          <cell r="D2494"/>
          <cell r="F2494" t="str">
            <v>Monedas</v>
          </cell>
          <cell r="Q2494" t="str">
            <v>M</v>
          </cell>
        </row>
        <row r="2495">
          <cell r="B2495" t="str">
            <v>THB</v>
          </cell>
          <cell r="D2495"/>
          <cell r="F2495" t="str">
            <v>Monedas</v>
          </cell>
          <cell r="Q2495" t="str">
            <v>M</v>
          </cell>
        </row>
        <row r="2496">
          <cell r="B2496" t="str">
            <v>TRY</v>
          </cell>
          <cell r="D2496"/>
          <cell r="F2496" t="str">
            <v>Monedas</v>
          </cell>
          <cell r="Q2496" t="str">
            <v>M</v>
          </cell>
        </row>
        <row r="2497">
          <cell r="B2497" t="str">
            <v>ZAR</v>
          </cell>
          <cell r="D2497"/>
          <cell r="F2497" t="str">
            <v>Monedas</v>
          </cell>
          <cell r="Q2497" t="str">
            <v>M</v>
          </cell>
        </row>
        <row r="2498">
          <cell r="B2498" t="str">
            <v>RUB</v>
          </cell>
          <cell r="D2498"/>
          <cell r="F2498" t="str">
            <v>Monedas</v>
          </cell>
          <cell r="Q2498" t="str">
            <v>M</v>
          </cell>
        </row>
        <row r="2499">
          <cell r="B2499" t="str">
            <v>KRW</v>
          </cell>
          <cell r="D2499"/>
          <cell r="F2499" t="str">
            <v>Monedas</v>
          </cell>
          <cell r="Q2499" t="str">
            <v>M</v>
          </cell>
        </row>
        <row r="2500">
          <cell r="B2500" t="str">
            <v>TWD</v>
          </cell>
          <cell r="D2500"/>
          <cell r="F2500" t="str">
            <v>Monedas</v>
          </cell>
          <cell r="Q2500" t="str">
            <v>M</v>
          </cell>
        </row>
        <row r="2501">
          <cell r="B2501" t="str">
            <v>INR</v>
          </cell>
          <cell r="D2501"/>
          <cell r="F2501" t="str">
            <v>Monedas</v>
          </cell>
          <cell r="Q2501" t="str">
            <v>M</v>
          </cell>
        </row>
        <row r="2502">
          <cell r="B2502" t="str">
            <v>LKR</v>
          </cell>
          <cell r="D2502"/>
          <cell r="F2502" t="str">
            <v>Monedas</v>
          </cell>
          <cell r="Q2502" t="str">
            <v>M</v>
          </cell>
        </row>
        <row r="2503">
          <cell r="B2503" t="str">
            <v>MYR</v>
          </cell>
          <cell r="D2503"/>
          <cell r="F2503" t="str">
            <v>Monedas</v>
          </cell>
          <cell r="Q2503" t="str">
            <v>M</v>
          </cell>
        </row>
        <row r="2504">
          <cell r="B2504" t="str">
            <v>PHP</v>
          </cell>
          <cell r="D2504"/>
          <cell r="F2504" t="str">
            <v>Monedas</v>
          </cell>
          <cell r="Q2504" t="str">
            <v>M</v>
          </cell>
        </row>
        <row r="2505">
          <cell r="B2505" t="str">
            <v>VND</v>
          </cell>
          <cell r="D2505"/>
          <cell r="F2505" t="str">
            <v>Monedas</v>
          </cell>
          <cell r="Q2505" t="str">
            <v>M</v>
          </cell>
        </row>
        <row r="2506">
          <cell r="B2506" t="str">
            <v>BDT</v>
          </cell>
          <cell r="D2506"/>
          <cell r="F2506" t="str">
            <v>Monedas</v>
          </cell>
          <cell r="Q2506" t="str">
            <v>M</v>
          </cell>
        </row>
        <row r="2507">
          <cell r="B2507" t="str">
            <v>PKR</v>
          </cell>
          <cell r="D2507"/>
          <cell r="F2507" t="str">
            <v>Monedas</v>
          </cell>
          <cell r="Q2507" t="str">
            <v>M</v>
          </cell>
        </row>
        <row r="2508">
          <cell r="B2508" t="str">
            <v>AED</v>
          </cell>
          <cell r="D2508"/>
          <cell r="F2508" t="str">
            <v>Monedas</v>
          </cell>
          <cell r="Q2508" t="str">
            <v>M</v>
          </cell>
        </row>
        <row r="2509">
          <cell r="B2509" t="str">
            <v>QAR</v>
          </cell>
          <cell r="D2509"/>
          <cell r="F2509" t="str">
            <v>Monedas</v>
          </cell>
          <cell r="Q2509" t="str">
            <v>M</v>
          </cell>
        </row>
        <row r="2510">
          <cell r="B2510" t="str">
            <v>ARS</v>
          </cell>
          <cell r="D2510"/>
          <cell r="F2510" t="str">
            <v>Monedas</v>
          </cell>
          <cell r="Q2510" t="str">
            <v>M</v>
          </cell>
        </row>
        <row r="2511">
          <cell r="B2511" t="str">
            <v>NGN</v>
          </cell>
          <cell r="D2511"/>
          <cell r="F2511" t="str">
            <v>Monedas</v>
          </cell>
          <cell r="Q2511" t="str">
            <v>M</v>
          </cell>
        </row>
        <row r="2512">
          <cell r="B2512" t="str">
            <v>UYU</v>
          </cell>
          <cell r="D2512"/>
          <cell r="F2512" t="str">
            <v>Monedas</v>
          </cell>
          <cell r="Q2512" t="str">
            <v>M</v>
          </cell>
        </row>
        <row r="2513">
          <cell r="B2513" t="str">
            <v>ZMW</v>
          </cell>
          <cell r="D2513"/>
          <cell r="F2513" t="str">
            <v>Monedas</v>
          </cell>
          <cell r="Q2513" t="str">
            <v>M</v>
          </cell>
        </row>
        <row r="2514">
          <cell r="B2514" t="str">
            <v>GHS</v>
          </cell>
          <cell r="D2514"/>
          <cell r="F2514" t="str">
            <v>Monedas</v>
          </cell>
          <cell r="Q2514" t="str">
            <v>M</v>
          </cell>
        </row>
        <row r="2515">
          <cell r="B2515" t="str">
            <v>RSD</v>
          </cell>
          <cell r="D2515"/>
          <cell r="F2515" t="str">
            <v>Monedas</v>
          </cell>
          <cell r="Q2515" t="str">
            <v>M</v>
          </cell>
        </row>
        <row r="2516">
          <cell r="B2516" t="str">
            <v>DOP</v>
          </cell>
          <cell r="D2516"/>
          <cell r="F2516" t="str">
            <v>Monedas</v>
          </cell>
          <cell r="Q2516" t="str">
            <v>M</v>
          </cell>
        </row>
        <row r="2517">
          <cell r="B2517" t="str">
            <v>KES</v>
          </cell>
          <cell r="D2517"/>
          <cell r="F2517" t="str">
            <v>Monedas</v>
          </cell>
          <cell r="Q2517" t="str">
            <v>M</v>
          </cell>
        </row>
        <row r="2518">
          <cell r="B2518" t="str">
            <v>NDF</v>
          </cell>
          <cell r="D2518"/>
          <cell r="F2518" t="str">
            <v>NDF</v>
          </cell>
          <cell r="Q2518" t="str">
            <v>NDF</v>
          </cell>
        </row>
        <row r="2519">
          <cell r="B2519"/>
          <cell r="D2519"/>
          <cell r="F2519"/>
          <cell r="Q2519"/>
        </row>
        <row r="2521">
          <cell r="B2521"/>
          <cell r="D2521"/>
          <cell r="F2521"/>
          <cell r="Q2521"/>
        </row>
        <row r="2522">
          <cell r="B2522" t="str">
            <v>VC</v>
          </cell>
          <cell r="D2522"/>
          <cell r="F2522" t="str">
            <v>VC</v>
          </cell>
          <cell r="Q2522" t="str">
            <v>VC</v>
          </cell>
        </row>
        <row r="2523">
          <cell r="B2523" t="str">
            <v>Estimados</v>
          </cell>
          <cell r="D2523"/>
          <cell r="F2523" t="str">
            <v>EST</v>
          </cell>
          <cell r="Q2523" t="str">
            <v>EST</v>
          </cell>
        </row>
        <row r="2524">
          <cell r="B2524" t="str">
            <v>Cash</v>
          </cell>
          <cell r="D2524"/>
          <cell r="F2524" t="str">
            <v>CASH</v>
          </cell>
          <cell r="Q2524" t="str">
            <v>CASH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odDatosMLab"/>
      <sheetName val="Detallado"/>
      <sheetName val="Abs"/>
      <sheetName val="Rep1"/>
      <sheetName val="Rep2"/>
      <sheetName val="Rep3"/>
      <sheetName val="Rep4"/>
      <sheetName val="Rep5"/>
      <sheetName val="RF_Det"/>
      <sheetName val="RF_DTS"/>
      <sheetName val="RF_Corps"/>
      <sheetName val="FX"/>
      <sheetName val="R_DetalleFX"/>
      <sheetName val="RV_Det"/>
      <sheetName val="RV_Paises"/>
      <sheetName val="RV_GICS"/>
      <sheetName val="CatGlob"/>
      <sheetName val="SAA"/>
      <sheetName val="BRAtt"/>
      <sheetName val="BRAtt (M)"/>
      <sheetName val="PosCI"/>
      <sheetName val="Dir"/>
      <sheetName val="CI"/>
      <sheetName val="PRI"/>
      <sheetName val="CIRes"/>
      <sheetName val="RepG"/>
      <sheetName val="EfectoUCITS"/>
      <sheetName val="TD"/>
      <sheetName val="BU"/>
      <sheetName val="RV_Vol"/>
      <sheetName val="RV_vsACWI"/>
      <sheetName val="RV_A-P"/>
      <sheetName val="RV_UCITS"/>
      <sheetName val="RF_UCITS"/>
      <sheetName val="G_ErrACUM"/>
      <sheetName val="CalComp"/>
      <sheetName val="ErrEst"/>
      <sheetName val="YepEst"/>
      <sheetName val="MAct"/>
      <sheetName val="RetBrinson"/>
      <sheetName val="MActInd"/>
      <sheetName val="MMon"/>
      <sheetName val="BRINSON"/>
      <sheetName val="RetCash"/>
      <sheetName val="MMonInd"/>
      <sheetName val="MMonUSD2"/>
      <sheetName val="MMonUSD"/>
      <sheetName val="MMonUSDInd"/>
      <sheetName val="RetAct"/>
      <sheetName val="IndAct"/>
      <sheetName val="RetActLCC"/>
      <sheetName val="RetMon"/>
      <sheetName val="IndMon"/>
      <sheetName val="RetMonUSD"/>
      <sheetName val="VC"/>
      <sheetName val="VCAri"/>
      <sheetName val="Est"/>
      <sheetName val="CASH"/>
      <sheetName val="DetalleFX"/>
      <sheetName val="CY"/>
      <sheetName val="CG"/>
      <sheetName val="YTM"/>
      <sheetName val="PA_Equity"/>
      <sheetName val="PA_Equity_Ind"/>
      <sheetName val="PA_FI"/>
      <sheetName val="PLTrading"/>
      <sheetName val="Des"/>
    </sheetNames>
    <sheetDataSet>
      <sheetData sheetId="0"/>
      <sheetData sheetId="1">
        <row r="2">
          <cell r="B2" t="str">
            <v>Escenario</v>
          </cell>
        </row>
        <row r="3">
          <cell r="B3" t="str">
            <v>T</v>
          </cell>
        </row>
        <row r="5">
          <cell r="B5" t="str">
            <v>Fecha Ini</v>
          </cell>
        </row>
        <row r="6">
          <cell r="B6" t="str">
            <v>Fecha Fin</v>
          </cell>
        </row>
        <row r="8">
          <cell r="B8" t="str">
            <v>Modelo</v>
          </cell>
        </row>
        <row r="10">
          <cell r="B10" t="str">
            <v>SBS</v>
          </cell>
          <cell r="D10" t="str">
            <v>Nombre</v>
          </cell>
          <cell r="Q10" t="str">
            <v>Rank Rt</v>
          </cell>
        </row>
        <row r="11">
          <cell r="B11" t="str">
            <v>5374914AIP4B</v>
          </cell>
          <cell r="D11" t="str">
            <v>Antin Infrastructure Partners IV</v>
          </cell>
          <cell r="Q11" t="str">
            <v>ALT</v>
          </cell>
        </row>
        <row r="12">
          <cell r="B12" t="str">
            <v>5374462SPIF3</v>
          </cell>
          <cell r="D12" t="str">
            <v>Stonepeak Infrastructure Partners III</v>
          </cell>
          <cell r="Q12" t="str">
            <v>ALT</v>
          </cell>
        </row>
        <row r="13">
          <cell r="B13" t="str">
            <v>5374792GIP4F</v>
          </cell>
          <cell r="D13" t="str">
            <v>Global Infrastructure GP IV, L.P.</v>
          </cell>
          <cell r="Q13" t="str">
            <v>ALT</v>
          </cell>
        </row>
        <row r="14">
          <cell r="B14" t="str">
            <v>5374642EQTI4</v>
          </cell>
          <cell r="D14" t="str">
            <v>EQT Infrastructure IV (GP) SCS</v>
          </cell>
          <cell r="Q14" t="str">
            <v>ALT</v>
          </cell>
        </row>
        <row r="15">
          <cell r="B15" t="str">
            <v>5375254EQTI5</v>
          </cell>
          <cell r="D15" t="str">
            <v>EQT Infrastructure V (General Partner) S.à.r.</v>
          </cell>
          <cell r="Q15" t="str">
            <v>ALT</v>
          </cell>
        </row>
        <row r="16">
          <cell r="B16" t="str">
            <v>5375454IEF5S</v>
          </cell>
          <cell r="D16" t="str">
            <v>InfraVia European Fund V SCSp</v>
          </cell>
          <cell r="Q16" t="str">
            <v>ALT</v>
          </cell>
        </row>
        <row r="17">
          <cell r="B17" t="str">
            <v>5377304IEF6S</v>
          </cell>
          <cell r="D17" t="str">
            <v>InfraVia European Fund VI SCSp</v>
          </cell>
          <cell r="Q17" t="str">
            <v>ALT</v>
          </cell>
        </row>
        <row r="18">
          <cell r="B18" t="str">
            <v>5375052PGD20</v>
          </cell>
          <cell r="D18" t="str">
            <v>Partners Group Direct Infrastructure 2020</v>
          </cell>
          <cell r="Q18" t="str">
            <v>ALT</v>
          </cell>
        </row>
        <row r="19">
          <cell r="B19" t="str">
            <v>5375002NHIP3</v>
          </cell>
          <cell r="D19" t="str">
            <v>Morgan Stanley - Infrastructure Fund III</v>
          </cell>
          <cell r="Q19" t="str">
            <v>ALT</v>
          </cell>
        </row>
        <row r="20">
          <cell r="B20" t="str">
            <v>5374702OSF6F</v>
          </cell>
          <cell r="D20" t="str">
            <v>Oaktree Special Situations Fund II GP, L.P.</v>
          </cell>
          <cell r="Q20" t="str">
            <v>ALT</v>
          </cell>
        </row>
        <row r="21">
          <cell r="B21" t="str">
            <v>5374702OSF3F</v>
          </cell>
          <cell r="D21" t="str">
            <v>Oaktree Special Situations Fund III</v>
          </cell>
          <cell r="Q21" t="str">
            <v>ALT</v>
          </cell>
        </row>
        <row r="22">
          <cell r="B22" t="str">
            <v>5374802BCDSS</v>
          </cell>
          <cell r="D22" t="str">
            <v>Bain Capital - Distr. &amp; Sp. Sits 2019</v>
          </cell>
          <cell r="Q22" t="str">
            <v>ALT</v>
          </cell>
        </row>
        <row r="23">
          <cell r="B23" t="str">
            <v>5371072PBCR2</v>
          </cell>
          <cell r="D23" t="str">
            <v xml:space="preserve">PineBridge - Credit Opportunities II </v>
          </cell>
          <cell r="Q23" t="str">
            <v>ALT</v>
          </cell>
        </row>
        <row r="24">
          <cell r="B24" t="str">
            <v>5373382ACOA3</v>
          </cell>
          <cell r="D24" t="str">
            <v>Apollo Credit Opportunity III</v>
          </cell>
          <cell r="Q24" t="str">
            <v>ALT</v>
          </cell>
        </row>
        <row r="25">
          <cell r="B25" t="str">
            <v>5373592OPF6F</v>
          </cell>
          <cell r="D25" t="str">
            <v>Oaktree Principal Fund VI GP, L.P.</v>
          </cell>
          <cell r="Q25" t="str">
            <v>ALT</v>
          </cell>
        </row>
        <row r="26">
          <cell r="B26" t="str">
            <v>5373852ASSIV</v>
          </cell>
          <cell r="D26" t="str">
            <v>ASSF - Operating Manager IV, LP</v>
          </cell>
          <cell r="Q26" t="str">
            <v>ALT</v>
          </cell>
        </row>
        <row r="27">
          <cell r="B27" t="str">
            <v>5377262VECIX</v>
          </cell>
          <cell r="D27" t="str">
            <v>Veritas Capital Partners IX</v>
          </cell>
          <cell r="Q27" t="str">
            <v>ALT</v>
          </cell>
        </row>
        <row r="28">
          <cell r="B28" t="str">
            <v>5373892AESS3</v>
          </cell>
          <cell r="D28" t="str">
            <v>Avenue - Europe Capital Partners III, LLC</v>
          </cell>
          <cell r="Q28" t="str">
            <v>ALT</v>
          </cell>
        </row>
        <row r="29">
          <cell r="B29" t="str">
            <v>5374672SPOS8</v>
          </cell>
          <cell r="D29" t="str">
            <v>Strategic Partners - VIII</v>
          </cell>
          <cell r="Q29" t="str">
            <v>ALT</v>
          </cell>
        </row>
        <row r="30">
          <cell r="B30" t="str">
            <v>5374232CSOF3</v>
          </cell>
          <cell r="D30" t="str">
            <v>GSO Capital Solutions Overseas Feeder Fund III LP</v>
          </cell>
          <cell r="Q30" t="str">
            <v>ALT</v>
          </cell>
        </row>
        <row r="31">
          <cell r="B31" t="str">
            <v>5374602CVCII</v>
          </cell>
          <cell r="D31" t="str">
            <v>CVC Credit Partners Global Special Situations Feeder Fund II SCSp</v>
          </cell>
          <cell r="Q31" t="str">
            <v>ALT</v>
          </cell>
        </row>
        <row r="32">
          <cell r="B32" t="str">
            <v>5374224AEPF3</v>
          </cell>
          <cell r="D32" t="str">
            <v>Apollo European Principal Finance Fund III (EURO B), L.P</v>
          </cell>
          <cell r="Q32" t="str">
            <v>ALT</v>
          </cell>
        </row>
        <row r="33">
          <cell r="B33" t="str">
            <v>5375072PDCO3</v>
          </cell>
          <cell r="D33" t="str">
            <v>Portfolio Advisors - Direct Credit Opportunities Fund III</v>
          </cell>
          <cell r="Q33" t="str">
            <v>ALT</v>
          </cell>
        </row>
        <row r="34">
          <cell r="B34" t="str">
            <v>5373914ICGVI</v>
          </cell>
          <cell r="D34" t="str">
            <v>ICG - Europe Fund VI GP Limited</v>
          </cell>
          <cell r="Q34" t="str">
            <v>ALT</v>
          </cell>
        </row>
        <row r="35">
          <cell r="B35" t="str">
            <v>5377544ICG9F</v>
          </cell>
          <cell r="D35" t="str">
            <v>ICG Europe Fund IX</v>
          </cell>
          <cell r="Q35" t="str">
            <v>ALT</v>
          </cell>
        </row>
        <row r="36">
          <cell r="B36" t="str">
            <v>5374152CIP6F</v>
          </cell>
          <cell r="D36" t="str">
            <v>Cerberus - CIP VI Overseas Feeder</v>
          </cell>
          <cell r="Q36" t="str">
            <v>ALT</v>
          </cell>
        </row>
        <row r="37">
          <cell r="B37" t="str">
            <v>5374442FREO3</v>
          </cell>
          <cell r="D37" t="str">
            <v>Fortress - Real Estate Opportunities Fund III</v>
          </cell>
          <cell r="Q37" t="str">
            <v>ALT</v>
          </cell>
        </row>
        <row r="38">
          <cell r="B38" t="str">
            <v>5374592NBDF3</v>
          </cell>
          <cell r="D38" t="str">
            <v>Neuberger Bergman Private Debt III</v>
          </cell>
          <cell r="Q38" t="str">
            <v>ALT</v>
          </cell>
        </row>
        <row r="39">
          <cell r="B39" t="str">
            <v>5370964ALT08</v>
          </cell>
          <cell r="D39" t="str">
            <v>Altamar - PE Program VIII</v>
          </cell>
          <cell r="Q39" t="str">
            <v>ALT</v>
          </cell>
        </row>
        <row r="40">
          <cell r="B40" t="str">
            <v>5370964ALT10</v>
          </cell>
          <cell r="D40" t="str">
            <v>Altamar - PE Program V</v>
          </cell>
          <cell r="Q40" t="str">
            <v>ALT</v>
          </cell>
        </row>
        <row r="41">
          <cell r="B41" t="str">
            <v>5371042HIXCB</v>
          </cell>
          <cell r="D41" t="str">
            <v>Harbourvest - Buyout Us IX FoF</v>
          </cell>
          <cell r="Q41" t="str">
            <v>ALT</v>
          </cell>
        </row>
        <row r="42">
          <cell r="B42" t="str">
            <v>5371242PAVIL</v>
          </cell>
          <cell r="D42" t="str">
            <v>Pantheon - PASIA VI</v>
          </cell>
          <cell r="Q42" t="str">
            <v>ALT</v>
          </cell>
        </row>
        <row r="43">
          <cell r="B43" t="str">
            <v>5371254HIPVI</v>
          </cell>
          <cell r="D43" t="str">
            <v>Harbourvest - HIPEP VI</v>
          </cell>
          <cell r="Q43" t="str">
            <v>ALT</v>
          </cell>
        </row>
        <row r="44">
          <cell r="B44" t="str">
            <v>5373572HGPEF</v>
          </cell>
          <cell r="D44" t="str">
            <v>HarbourVest Partners L.P.</v>
          </cell>
          <cell r="Q44" t="str">
            <v>ALT</v>
          </cell>
        </row>
        <row r="45">
          <cell r="B45" t="str">
            <v>5373652HIP7C</v>
          </cell>
          <cell r="D45" t="str">
            <v>Hipep - VII Partnership Feeder Fund L.P.</v>
          </cell>
          <cell r="Q45" t="str">
            <v>ALT</v>
          </cell>
        </row>
        <row r="46">
          <cell r="B46" t="str">
            <v>5374682HLGII</v>
          </cell>
          <cell r="D46" t="str">
            <v>Hamilton Lane - Global SMID II</v>
          </cell>
          <cell r="Q46" t="str">
            <v>ALT</v>
          </cell>
        </row>
        <row r="47">
          <cell r="B47" t="str">
            <v>53AAAA1AAAAA</v>
          </cell>
          <cell r="D47" t="str">
            <v>Venta Alts</v>
          </cell>
          <cell r="Q47" t="str">
            <v>ALT</v>
          </cell>
        </row>
        <row r="48">
          <cell r="B48" t="str">
            <v>5375422SCPVO</v>
          </cell>
          <cell r="D48" t="str">
            <v>StepStone Capital Partners V Offshore,  L.P</v>
          </cell>
          <cell r="Q48" t="str">
            <v>ALT</v>
          </cell>
        </row>
        <row r="49">
          <cell r="B49" t="str">
            <v>5377362IPC13</v>
          </cell>
          <cell r="D49" t="str">
            <v>Insight Partners (Cayman) XIII, L.P.</v>
          </cell>
          <cell r="Q49" t="str">
            <v>ALT</v>
          </cell>
        </row>
        <row r="50">
          <cell r="B50" t="str">
            <v>5375272BSGLP</v>
          </cell>
          <cell r="D50" t="str">
            <v>Blackstone Growth Associates L.P.</v>
          </cell>
          <cell r="Q50" t="str">
            <v>ALT</v>
          </cell>
        </row>
        <row r="51">
          <cell r="B51" t="str">
            <v>5375172CDRXI</v>
          </cell>
          <cell r="D51" t="str">
            <v>CD&amp;R - Fund XI</v>
          </cell>
          <cell r="Q51" t="str">
            <v>ALT</v>
          </cell>
        </row>
        <row r="52">
          <cell r="B52" t="str">
            <v>5374212PGD16</v>
          </cell>
          <cell r="D52" t="str">
            <v>Partners Group Direct Equity 2016</v>
          </cell>
          <cell r="Q52" t="str">
            <v>ALT</v>
          </cell>
        </row>
        <row r="53">
          <cell r="B53" t="str">
            <v>5374664CCM7F</v>
          </cell>
          <cell r="D53" t="str">
            <v>Cevine Capital Management VII Feeder L.P.</v>
          </cell>
          <cell r="Q53" t="str">
            <v>ALT</v>
          </cell>
        </row>
        <row r="54">
          <cell r="B54" t="str">
            <v>5377214TF6SC</v>
          </cell>
          <cell r="D54" t="str">
            <v>Triton Fund 6 SCSP</v>
          </cell>
          <cell r="Q54" t="str">
            <v>ALT</v>
          </cell>
        </row>
        <row r="55">
          <cell r="B55" t="str">
            <v>5370862TRGL1</v>
          </cell>
          <cell r="D55" t="str">
            <v>TRG Rohatyn - LAPEF I</v>
          </cell>
          <cell r="Q55" t="str">
            <v>ALT</v>
          </cell>
        </row>
        <row r="56">
          <cell r="B56" t="str">
            <v>5375292IPC12</v>
          </cell>
          <cell r="D56" t="str">
            <v>Insight Partners (Cayman) XII. L.P</v>
          </cell>
          <cell r="Q56" t="str">
            <v>ALT</v>
          </cell>
        </row>
        <row r="57">
          <cell r="B57" t="str">
            <v>5374902IPCXI</v>
          </cell>
          <cell r="D57" t="str">
            <v>Insight Partners XI</v>
          </cell>
          <cell r="Q57" t="str">
            <v>ALT</v>
          </cell>
        </row>
        <row r="58">
          <cell r="B58" t="str">
            <v>5370904PGD09</v>
          </cell>
          <cell r="D58" t="str">
            <v>Partners - PGD 2009</v>
          </cell>
          <cell r="Q58" t="str">
            <v>ALT</v>
          </cell>
        </row>
        <row r="59">
          <cell r="B59" t="str">
            <v>5374752PGD19</v>
          </cell>
          <cell r="D59" t="str">
            <v>Partners Group - PGD19</v>
          </cell>
          <cell r="Q59" t="str">
            <v>ALT</v>
          </cell>
        </row>
        <row r="60">
          <cell r="B60" t="str">
            <v>5371082CSABF</v>
          </cell>
          <cell r="D60" t="str">
            <v>Calyle - CSABF</v>
          </cell>
          <cell r="Q60" t="str">
            <v>ALT</v>
          </cell>
        </row>
        <row r="61">
          <cell r="B61" t="str">
            <v>5371484A8AFE</v>
          </cell>
          <cell r="D61" t="str">
            <v>Apax VIII</v>
          </cell>
          <cell r="Q61" t="str">
            <v>ALT</v>
          </cell>
        </row>
        <row r="62">
          <cell r="B62" t="str">
            <v>5374782A10FE</v>
          </cell>
          <cell r="D62" t="str">
            <v>Apax X</v>
          </cell>
          <cell r="Q62" t="str">
            <v>ALT</v>
          </cell>
        </row>
        <row r="63">
          <cell r="B63" t="str">
            <v>5371592CPSMF</v>
          </cell>
          <cell r="D63" t="str">
            <v>CPS Managers Fund L.P</v>
          </cell>
          <cell r="Q63" t="str">
            <v>ALT</v>
          </cell>
        </row>
        <row r="64">
          <cell r="B64" t="str">
            <v>5372282ACTG4</v>
          </cell>
          <cell r="D64" t="str">
            <v>Actis</v>
          </cell>
          <cell r="Q64" t="str">
            <v>ALT</v>
          </cell>
        </row>
        <row r="65">
          <cell r="B65" t="str">
            <v>5372462PGD12</v>
          </cell>
          <cell r="D65" t="str">
            <v>Partners Group Mngt.</v>
          </cell>
          <cell r="Q65" t="str">
            <v>ALT</v>
          </cell>
        </row>
        <row r="66">
          <cell r="B66" t="str">
            <v>5377174V5FSC</v>
          </cell>
          <cell r="D66" t="str">
            <v>Vitruvian Investment Partners V</v>
          </cell>
          <cell r="Q66" t="str">
            <v>ALT</v>
          </cell>
        </row>
        <row r="67">
          <cell r="B67" t="str">
            <v>5377114P8SCS</v>
          </cell>
          <cell r="D67" t="str">
            <v>PAI Partners VIII-1 SCSp</v>
          </cell>
          <cell r="Q67" t="str">
            <v>ALT</v>
          </cell>
        </row>
        <row r="68">
          <cell r="B68" t="str">
            <v>5374112KKR12</v>
          </cell>
          <cell r="D68" t="str">
            <v>KKR</v>
          </cell>
          <cell r="Q68" t="str">
            <v>ALT</v>
          </cell>
        </row>
        <row r="69">
          <cell r="B69" t="str">
            <v>5374414P7SLP</v>
          </cell>
          <cell r="D69" t="str">
            <v>PAI Europe VII</v>
          </cell>
          <cell r="Q69" t="str">
            <v>ALT</v>
          </cell>
        </row>
        <row r="70">
          <cell r="B70" t="str">
            <v>5374404P7SCS</v>
          </cell>
          <cell r="D70" t="str">
            <v>PAI Europe VII</v>
          </cell>
          <cell r="Q70" t="str">
            <v>ALT</v>
          </cell>
        </row>
        <row r="71">
          <cell r="B71" t="str">
            <v>5374062AIXFE</v>
          </cell>
          <cell r="D71" t="str">
            <v xml:space="preserve">Apax IX </v>
          </cell>
          <cell r="Q71" t="str">
            <v>ALT</v>
          </cell>
        </row>
        <row r="72">
          <cell r="B72" t="str">
            <v>5374204CVC7A</v>
          </cell>
          <cell r="D72" t="str">
            <v>CVC Capital Partners - VII Limited</v>
          </cell>
          <cell r="Q72" t="str">
            <v>ALT</v>
          </cell>
        </row>
        <row r="73">
          <cell r="B73" t="str">
            <v>5373704BPEVD</v>
          </cell>
          <cell r="D73" t="str">
            <v>Bridgepoint - Europe V D LP</v>
          </cell>
          <cell r="Q73" t="str">
            <v>ALT</v>
          </cell>
        </row>
        <row r="74">
          <cell r="B74" t="str">
            <v>5373704BPE6C</v>
          </cell>
          <cell r="D74" t="str">
            <v>Bridgepoint - Europe VI Private Equity Fund</v>
          </cell>
          <cell r="Q74" t="str">
            <v>ALT</v>
          </cell>
        </row>
        <row r="75">
          <cell r="B75" t="str">
            <v>5374954ABF7A</v>
          </cell>
          <cell r="D75" t="str">
            <v>Ardian Buyout Fund VII</v>
          </cell>
          <cell r="Q75" t="str">
            <v>ALT</v>
          </cell>
        </row>
        <row r="76">
          <cell r="B76" t="str">
            <v>5374964IK9SC</v>
          </cell>
          <cell r="D76" t="str">
            <v>IK Investment Partners IX</v>
          </cell>
          <cell r="Q76" t="str">
            <v>ALT</v>
          </cell>
        </row>
        <row r="77">
          <cell r="B77" t="str">
            <v>5374192HCI4A</v>
          </cell>
          <cell r="D77" t="str">
            <v>HarbourVest Co-Investment Fund IV</v>
          </cell>
          <cell r="Q77" t="str">
            <v>ALT</v>
          </cell>
        </row>
        <row r="78">
          <cell r="B78" t="str">
            <v>5372784P6FPC</v>
          </cell>
          <cell r="D78" t="str">
            <v>PAI Europa V1 - FPCI</v>
          </cell>
          <cell r="Q78" t="str">
            <v>ALT</v>
          </cell>
        </row>
        <row r="79">
          <cell r="B79" t="str">
            <v>5372784P6SCS</v>
          </cell>
          <cell r="D79" t="str">
            <v>PAI Europa V1 - FPCI</v>
          </cell>
          <cell r="Q79" t="str">
            <v>ALT</v>
          </cell>
        </row>
        <row r="80">
          <cell r="B80" t="str">
            <v>5376622KVCXC</v>
          </cell>
          <cell r="D80" t="str">
            <v>Knightsbridge Management X, LLC</v>
          </cell>
          <cell r="Q80" t="str">
            <v>ALT</v>
          </cell>
        </row>
        <row r="81">
          <cell r="B81" t="str">
            <v>5375402GS5SC</v>
          </cell>
          <cell r="D81" t="str">
            <v>G Squared Equity GP V</v>
          </cell>
          <cell r="Q81" t="str">
            <v>ALT</v>
          </cell>
        </row>
        <row r="82">
          <cell r="B82" t="str">
            <v>5375224EQT9S</v>
          </cell>
          <cell r="D82" t="str">
            <v>EQT IX (General Partner) S.à r.l.</v>
          </cell>
          <cell r="Q82" t="str">
            <v>ALT</v>
          </cell>
        </row>
        <row r="83">
          <cell r="B83" t="str">
            <v>5374312VCIIF</v>
          </cell>
          <cell r="D83" t="str">
            <v>Vista Co-Invest Program International Feeder, L.P.</v>
          </cell>
          <cell r="Q83" t="str">
            <v>ALT</v>
          </cell>
        </row>
        <row r="84">
          <cell r="B84" t="str">
            <v>5374652VEP7A</v>
          </cell>
          <cell r="D84" t="str">
            <v>Vista Equity Partners Fund VII GP, L.P.</v>
          </cell>
          <cell r="Q84" t="str">
            <v>ALT</v>
          </cell>
        </row>
        <row r="85">
          <cell r="B85" t="str">
            <v>5374712PECPV</v>
          </cell>
          <cell r="D85" t="str">
            <v>Platinum Equity Partners V</v>
          </cell>
          <cell r="Q85" t="str">
            <v>ALT</v>
          </cell>
        </row>
        <row r="86">
          <cell r="B86" t="str">
            <v>5377052PLEP6</v>
          </cell>
          <cell r="D86" t="str">
            <v>Platinum Equity Capital Partners VI</v>
          </cell>
          <cell r="Q86" t="str">
            <v>ALT</v>
          </cell>
        </row>
        <row r="87">
          <cell r="B87" t="str">
            <v>5374434CEPVF</v>
          </cell>
          <cell r="D87" t="str">
            <v>CEP V LUX</v>
          </cell>
          <cell r="Q87" t="str">
            <v>ALT</v>
          </cell>
        </row>
        <row r="88">
          <cell r="B88" t="str">
            <v>5374342CPVII</v>
          </cell>
          <cell r="D88" t="str">
            <v>Carlyle Partners VII</v>
          </cell>
          <cell r="Q88" t="str">
            <v>ALT</v>
          </cell>
        </row>
        <row r="89">
          <cell r="B89" t="str">
            <v>5374552HFCP9</v>
          </cell>
          <cell r="D89" t="str">
            <v>Hellman &amp; Friedman</v>
          </cell>
          <cell r="Q89" t="str">
            <v>ALT</v>
          </cell>
        </row>
        <row r="90">
          <cell r="B90" t="str">
            <v>5374932OHCPV</v>
          </cell>
          <cell r="D90" t="str">
            <v>Oak Hill Capital Partners V</v>
          </cell>
          <cell r="Q90" t="str">
            <v>ALT</v>
          </cell>
        </row>
        <row r="91">
          <cell r="B91" t="str">
            <v>5374832WPGGF</v>
          </cell>
          <cell r="D91" t="str">
            <v>Warburg Pincus - Global Growth Fund</v>
          </cell>
          <cell r="Q91" t="str">
            <v>ALT</v>
          </cell>
        </row>
        <row r="92">
          <cell r="B92" t="str">
            <v>5375032FPVIA</v>
          </cell>
          <cell r="D92" t="str">
            <v>Francisco Partners VI</v>
          </cell>
          <cell r="Q92" t="str">
            <v>ALT</v>
          </cell>
        </row>
        <row r="93">
          <cell r="B93" t="str">
            <v>5375042TB14A</v>
          </cell>
          <cell r="D93" t="str">
            <v>Thoma Bravo Fund XIV</v>
          </cell>
          <cell r="Q93" t="str">
            <v>ALT</v>
          </cell>
        </row>
        <row r="94">
          <cell r="B94" t="str">
            <v>5375212CRSFV</v>
          </cell>
          <cell r="D94" t="str">
            <v>Crown Global Secondaries V GP</v>
          </cell>
          <cell r="Q94" t="str">
            <v>ALT</v>
          </cell>
        </row>
        <row r="95">
          <cell r="B95" t="str">
            <v>5375132DSFFX</v>
          </cell>
          <cell r="D95" t="str">
            <v>Dover Street X Feeder Fund L.P.</v>
          </cell>
          <cell r="Q95" t="str">
            <v>ALT</v>
          </cell>
        </row>
        <row r="96">
          <cell r="B96" t="str">
            <v>5374482LCPIX</v>
          </cell>
          <cell r="D96" t="str">
            <v>PRIVFAELCPIX</v>
          </cell>
          <cell r="Q96" t="str">
            <v>ALT</v>
          </cell>
        </row>
        <row r="97">
          <cell r="B97" t="str">
            <v>5370562DSVII</v>
          </cell>
          <cell r="D97" t="str">
            <v>Harbourvest - Dover Street VII</v>
          </cell>
          <cell r="Q97" t="str">
            <v>ALT</v>
          </cell>
        </row>
        <row r="98">
          <cell r="B98" t="str">
            <v>5370904PGS08</v>
          </cell>
          <cell r="D98" t="str">
            <v>Partners - PG Secondary 2008</v>
          </cell>
          <cell r="Q98" t="str">
            <v>ALT</v>
          </cell>
        </row>
        <row r="99">
          <cell r="B99" t="str">
            <v>5374582PGSF6</v>
          </cell>
          <cell r="D99" t="str">
            <v>PGSF VI Feeder GP, LLC</v>
          </cell>
          <cell r="Q99" t="str">
            <v>ALT</v>
          </cell>
        </row>
        <row r="100">
          <cell r="B100" t="str">
            <v>5370992LCP7O</v>
          </cell>
          <cell r="D100" t="str">
            <v>Lexington - LCP VII</v>
          </cell>
          <cell r="Q100" t="str">
            <v>ALT</v>
          </cell>
        </row>
        <row r="101">
          <cell r="B101" t="str">
            <v>5371332COL6A</v>
          </cell>
          <cell r="D101" t="str">
            <v>Coller - Coller VI</v>
          </cell>
          <cell r="Q101" t="str">
            <v>ALT</v>
          </cell>
        </row>
        <row r="102">
          <cell r="B102" t="str">
            <v>5374632COL8F</v>
          </cell>
          <cell r="D102" t="str">
            <v>Coller - Coller VIII</v>
          </cell>
          <cell r="Q102" t="str">
            <v>ALT</v>
          </cell>
        </row>
        <row r="103">
          <cell r="B103" t="str">
            <v>5371362PGS11</v>
          </cell>
          <cell r="D103" t="str">
            <v>Partners - PG Secondary 2011</v>
          </cell>
          <cell r="Q103" t="str">
            <v>ALT</v>
          </cell>
        </row>
        <row r="104">
          <cell r="B104" t="str">
            <v>5372842LCP8F</v>
          </cell>
          <cell r="D104" t="str">
            <v>Lexington Partners GP Holdings VIII LLC</v>
          </cell>
          <cell r="Q104" t="str">
            <v>ALT</v>
          </cell>
        </row>
        <row r="105">
          <cell r="B105" t="str">
            <v>5373542PGS15</v>
          </cell>
          <cell r="D105" t="str">
            <v>Partners - PG Secondary 2015</v>
          </cell>
          <cell r="Q105" t="str">
            <v>ALT</v>
          </cell>
        </row>
        <row r="106">
          <cell r="B106" t="str">
            <v>5373962COL7F</v>
          </cell>
          <cell r="D106" t="str">
            <v>Coller</v>
          </cell>
          <cell r="Q106" t="str">
            <v>ALT</v>
          </cell>
        </row>
        <row r="107">
          <cell r="B107" t="str">
            <v>5374052ASF7G</v>
          </cell>
          <cell r="D107" t="str">
            <v>Ardian - Secondary Fund VII LP</v>
          </cell>
          <cell r="Q107" t="str">
            <v>ALT</v>
          </cell>
        </row>
        <row r="108">
          <cell r="B108" t="str">
            <v>5374872ASFCC</v>
          </cell>
          <cell r="D108" t="str">
            <v>ASF Cosmos Co-Invest L.P.</v>
          </cell>
          <cell r="Q108" t="str">
            <v>ALT</v>
          </cell>
        </row>
        <row r="109">
          <cell r="B109" t="str">
            <v>5358472ASF8G</v>
          </cell>
          <cell r="D109" t="str">
            <v>ASF VIII GP Limited</v>
          </cell>
          <cell r="Q109" t="str">
            <v>ALT</v>
          </cell>
        </row>
        <row r="110">
          <cell r="B110" t="str">
            <v>5375182CEVFV</v>
          </cell>
          <cell r="D110" t="str">
            <v>Cortland Enhanced Value Fund V, L.P.</v>
          </cell>
          <cell r="Q110" t="str">
            <v>ALT</v>
          </cell>
        </row>
        <row r="111">
          <cell r="B111" t="str">
            <v>5374524TSEV8</v>
          </cell>
          <cell r="D111" t="str">
            <v>TSE - Real Estate Venture VIII SCSp</v>
          </cell>
          <cell r="Q111" t="str">
            <v>ALT</v>
          </cell>
        </row>
        <row r="112">
          <cell r="B112" t="str">
            <v>5371912TCRE1</v>
          </cell>
          <cell r="D112" t="str">
            <v>Terranum - Real Estate Fund</v>
          </cell>
          <cell r="Q112" t="str">
            <v>ALT</v>
          </cell>
        </row>
        <row r="113">
          <cell r="B113" t="str">
            <v>5373922TCRE2</v>
          </cell>
          <cell r="D113" t="str">
            <v>Terranum Capital - Latin America Real Estate Fund II, L.P.</v>
          </cell>
          <cell r="Q113" t="str">
            <v>ALT</v>
          </cell>
        </row>
        <row r="114">
          <cell r="B114" t="str">
            <v>5374732SPOR7</v>
          </cell>
          <cell r="D114" t="str">
            <v>Strategic Partners - Real Estate VII</v>
          </cell>
          <cell r="Q114" t="str">
            <v>ALT</v>
          </cell>
        </row>
        <row r="115">
          <cell r="B115" t="str">
            <v>5374272CRF8B</v>
          </cell>
          <cell r="D115" t="str">
            <v>Carlyle Realty Partners - VIII</v>
          </cell>
          <cell r="Q115" t="str">
            <v>ALT</v>
          </cell>
        </row>
        <row r="116">
          <cell r="B116" t="str">
            <v>5374322SOIKP</v>
          </cell>
          <cell r="D116" t="str">
            <v>Starwood Opportunity Fund XI Investor KP, L.P.</v>
          </cell>
          <cell r="Q116" t="str">
            <v>ALT</v>
          </cell>
        </row>
        <row r="117">
          <cell r="B117" t="str">
            <v>5374382MRES2</v>
          </cell>
          <cell r="D117" t="str">
            <v>Metropolitan Real Estate Partners Secondaries Fund EUI-II L.P.</v>
          </cell>
          <cell r="Q117" t="str">
            <v>ALT</v>
          </cell>
        </row>
        <row r="118">
          <cell r="B118" t="str">
            <v>5371372PRE17</v>
          </cell>
          <cell r="D118" t="str">
            <v>Partners Group Real Estate Secondary 2017 (USD) D, L.P. Inc.</v>
          </cell>
          <cell r="Q118" t="str">
            <v>ALT</v>
          </cell>
        </row>
        <row r="119">
          <cell r="B119" t="str">
            <v>5374842BREVI</v>
          </cell>
          <cell r="D119" t="str">
            <v>Blackstone Real Estate Associates Europe VI</v>
          </cell>
          <cell r="Q119" t="str">
            <v>ALT</v>
          </cell>
        </row>
        <row r="120">
          <cell r="B120" t="str">
            <v>5376882CEVVI</v>
          </cell>
          <cell r="D120" t="str">
            <v>Cortland Enhanced Value Fund VI GP, LLC</v>
          </cell>
          <cell r="Q120" t="str">
            <v>ALT</v>
          </cell>
        </row>
        <row r="121">
          <cell r="B121" t="str">
            <v>53CCCC1MRIF2</v>
          </cell>
          <cell r="D121"/>
          <cell r="Q121" t="str">
            <v>ALT</v>
          </cell>
        </row>
        <row r="122">
          <cell r="B122" t="str">
            <v>53CCCC1MRIF3</v>
          </cell>
          <cell r="D122"/>
          <cell r="Q122" t="str">
            <v>ALT</v>
          </cell>
        </row>
        <row r="123">
          <cell r="B123" t="str">
            <v>53CCCC1CCCCC</v>
          </cell>
          <cell r="D123"/>
          <cell r="Q123" t="str">
            <v>ALT</v>
          </cell>
        </row>
        <row r="124">
          <cell r="B124" t="str">
            <v>51CCCC1CCCCC</v>
          </cell>
          <cell r="D124"/>
          <cell r="Q124" t="str">
            <v>ALT</v>
          </cell>
        </row>
        <row r="125">
          <cell r="B125" t="str">
            <v>49CCCC1CCCCC</v>
          </cell>
          <cell r="D125"/>
          <cell r="Q125" t="str">
            <v>ALT</v>
          </cell>
        </row>
        <row r="126">
          <cell r="B126" t="str">
            <v>5111041FIDAF</v>
          </cell>
          <cell r="D126" t="str">
            <v>AC Capitales - Infraestructura</v>
          </cell>
          <cell r="Q126" t="str">
            <v>ALT</v>
          </cell>
        </row>
        <row r="127">
          <cell r="B127" t="str">
            <v>5111042INF1U</v>
          </cell>
          <cell r="D127" t="str">
            <v>AC Capitales - Infraestructura</v>
          </cell>
          <cell r="Q127" t="str">
            <v>ALT</v>
          </cell>
        </row>
        <row r="128">
          <cell r="B128" t="str">
            <v>5111042INF2A</v>
          </cell>
          <cell r="D128" t="str">
            <v>AC Capitales - Infraestructura II</v>
          </cell>
          <cell r="Q128" t="str">
            <v>ALT</v>
          </cell>
        </row>
        <row r="129">
          <cell r="B129" t="str">
            <v>5111052INFS1</v>
          </cell>
          <cell r="D129" t="str">
            <v>Sigma- Infraestructura</v>
          </cell>
          <cell r="Q129" t="str">
            <v>ALT</v>
          </cell>
        </row>
        <row r="130">
          <cell r="B130" t="str">
            <v>5111302INFAM</v>
          </cell>
          <cell r="D130" t="str">
            <v>Sura Credicorp Infraestructura</v>
          </cell>
          <cell r="Q130" t="str">
            <v>ALT</v>
          </cell>
        </row>
        <row r="131">
          <cell r="B131" t="str">
            <v>5111132INBRO</v>
          </cell>
          <cell r="D131" t="str">
            <v>Brookfield - Infraestructura</v>
          </cell>
          <cell r="Q131" t="str">
            <v>ALT</v>
          </cell>
        </row>
        <row r="132">
          <cell r="B132" t="str">
            <v>5311082FIEAM</v>
          </cell>
          <cell r="D132" t="str">
            <v>LarraínVial - Energía I</v>
          </cell>
          <cell r="Q132" t="str">
            <v>ALT</v>
          </cell>
        </row>
        <row r="133">
          <cell r="B133" t="str">
            <v>5370552AARCF</v>
          </cell>
          <cell r="D133" t="str">
            <v>ARCM - ARC Fund I</v>
          </cell>
          <cell r="Q133" t="str">
            <v>ALT</v>
          </cell>
        </row>
        <row r="134">
          <cell r="B134" t="str">
            <v>5371262AGPII</v>
          </cell>
          <cell r="D134" t="str">
            <v>ARCM - ARC Fund II</v>
          </cell>
          <cell r="Q134" t="str">
            <v>ALT</v>
          </cell>
        </row>
        <row r="135">
          <cell r="B135" t="str">
            <v>5111092FMEZZ</v>
          </cell>
          <cell r="D135" t="str">
            <v>Summa - Mezzanine</v>
          </cell>
          <cell r="Q135" t="str">
            <v>ALT</v>
          </cell>
        </row>
        <row r="136">
          <cell r="B136" t="str">
            <v>4871412CLPEF</v>
          </cell>
          <cell r="D136" t="str">
            <v>Carlyle Peru</v>
          </cell>
          <cell r="Q136" t="str">
            <v>ALT</v>
          </cell>
        </row>
        <row r="137">
          <cell r="B137" t="str">
            <v>5111322LATAM</v>
          </cell>
          <cell r="D137" t="str">
            <v>Effic Partners - Latam</v>
          </cell>
          <cell r="Q137" t="str">
            <v>ALT</v>
          </cell>
        </row>
        <row r="138">
          <cell r="B138" t="str">
            <v>5111092TRANC</v>
          </cell>
          <cell r="D138" t="str">
            <v>Summa - Trasandino</v>
          </cell>
          <cell r="Q138" t="str">
            <v>ALT</v>
          </cell>
        </row>
        <row r="139">
          <cell r="B139" t="str">
            <v>5111071DESC1</v>
          </cell>
          <cell r="D139" t="str">
            <v>Enfoca - Descubridor I</v>
          </cell>
          <cell r="Q139" t="str">
            <v>ALT</v>
          </cell>
        </row>
        <row r="140">
          <cell r="B140" t="str">
            <v>5111071DESC2</v>
          </cell>
          <cell r="D140" t="str">
            <v>Enfoca - Descubridor II</v>
          </cell>
          <cell r="Q140" t="str">
            <v>ALT</v>
          </cell>
        </row>
        <row r="141">
          <cell r="B141" t="str">
            <v>5111072DCVY1</v>
          </cell>
          <cell r="D141" t="str">
            <v>Enfoca - Discovery I</v>
          </cell>
          <cell r="Q141" t="str">
            <v>ALT</v>
          </cell>
        </row>
        <row r="142">
          <cell r="B142" t="str">
            <v>5111141KFIIP</v>
          </cell>
          <cell r="D142" t="str">
            <v>Kandeo - II Private Equity</v>
          </cell>
          <cell r="Q142" t="str">
            <v>ALT</v>
          </cell>
        </row>
        <row r="143">
          <cell r="B143" t="str">
            <v>5111142FFOR1</v>
          </cell>
          <cell r="D143" t="str">
            <v>Macrocapitales - Fortaleza</v>
          </cell>
          <cell r="Q143" t="str">
            <v>ALT</v>
          </cell>
        </row>
        <row r="144">
          <cell r="B144" t="str">
            <v>5111152FCRET</v>
          </cell>
          <cell r="D144" t="str">
            <v xml:space="preserve">Faro Capital - Fondo de Inversión Retail </v>
          </cell>
          <cell r="Q144" t="str">
            <v>ALT</v>
          </cell>
        </row>
        <row r="145">
          <cell r="B145" t="str">
            <v>5111152FICP1</v>
          </cell>
          <cell r="D145" t="str">
            <v>Faro - Capital Privado</v>
          </cell>
          <cell r="Q145" t="str">
            <v>ALT</v>
          </cell>
        </row>
        <row r="146">
          <cell r="B146" t="str">
            <v>5111072DES1B</v>
          </cell>
          <cell r="D146" t="str">
            <v>Enfoca - Descubridor 1</v>
          </cell>
          <cell r="Q146" t="str">
            <v>ALT</v>
          </cell>
        </row>
        <row r="147">
          <cell r="B147" t="str">
            <v>5111072DES2B</v>
          </cell>
          <cell r="D147" t="str">
            <v>Enfoca - Descubridor 2</v>
          </cell>
          <cell r="Q147" t="str">
            <v>ALT</v>
          </cell>
        </row>
        <row r="148">
          <cell r="B148" t="str">
            <v>5111011CCINM</v>
          </cell>
          <cell r="D148" t="str">
            <v>BCP Fondo Inmobiliario</v>
          </cell>
          <cell r="Q148" t="str">
            <v>ALT</v>
          </cell>
        </row>
        <row r="149">
          <cell r="B149" t="str">
            <v>5111022FINM1</v>
          </cell>
          <cell r="D149" t="str">
            <v>Compass - Inmobiliario A</v>
          </cell>
          <cell r="Q149" t="str">
            <v>ALT</v>
          </cell>
        </row>
        <row r="150">
          <cell r="B150" t="str">
            <v>5111022FINR2</v>
          </cell>
          <cell r="D150" t="str">
            <v>Compass - Inmobiliario B</v>
          </cell>
          <cell r="Q150" t="str">
            <v>ALT</v>
          </cell>
        </row>
        <row r="151">
          <cell r="B151" t="str">
            <v>5111042FIMRE</v>
          </cell>
          <cell r="D151" t="str">
            <v>AC Capitales - Inmobiliario I</v>
          </cell>
          <cell r="Q151" t="str">
            <v>ALT</v>
          </cell>
        </row>
        <row r="152">
          <cell r="B152" t="str">
            <v>5111042FINM2</v>
          </cell>
          <cell r="D152" t="str">
            <v>AC Capitales - Inmobiliario II</v>
          </cell>
          <cell r="Q152" t="str">
            <v>ALT</v>
          </cell>
        </row>
        <row r="153">
          <cell r="B153" t="str">
            <v>5111102FIBR2</v>
          </cell>
          <cell r="D153" t="str">
            <v>LarraínVial Colliers - Fibra II</v>
          </cell>
          <cell r="Q153" t="str">
            <v>ALT</v>
          </cell>
        </row>
        <row r="154">
          <cell r="B154" t="str">
            <v>5111102FIBR3</v>
          </cell>
          <cell r="D154" t="str">
            <v>LarraínVial Colliers - Fibra III</v>
          </cell>
          <cell r="Q154" t="str">
            <v>ALT</v>
          </cell>
        </row>
        <row r="155">
          <cell r="B155" t="str">
            <v>5111102FIBRC</v>
          </cell>
          <cell r="D155" t="str">
            <v>LarraínVial Colliers - Fibra I</v>
          </cell>
          <cell r="Q155" t="str">
            <v>ALT</v>
          </cell>
        </row>
        <row r="156">
          <cell r="B156" t="str">
            <v>5111151FCIN1</v>
          </cell>
          <cell r="D156" t="str">
            <v>Faro - Inmobiliario I</v>
          </cell>
          <cell r="Q156" t="str">
            <v>ALT</v>
          </cell>
        </row>
        <row r="157">
          <cell r="B157" t="str">
            <v>5111181FDVI1</v>
          </cell>
          <cell r="D157" t="str">
            <v>W Capital - Fondo Inmobiliario</v>
          </cell>
          <cell r="Q157" t="str">
            <v>ALT</v>
          </cell>
        </row>
        <row r="158">
          <cell r="B158" t="str">
            <v>5270412CONVE</v>
          </cell>
          <cell r="D158" t="str">
            <v>DWS Invest - Convertibles</v>
          </cell>
          <cell r="Q158" t="str">
            <v>RFIG</v>
          </cell>
        </row>
        <row r="159">
          <cell r="B159" t="str">
            <v>5270772F2269</v>
          </cell>
          <cell r="D159" t="str">
            <v>Franklin Templeton - Global Convertibles</v>
          </cell>
          <cell r="Q159" t="str">
            <v>RFIG</v>
          </cell>
        </row>
        <row r="160">
          <cell r="B160" t="str">
            <v>5271112EG102</v>
          </cell>
          <cell r="D160" t="str">
            <v>BlackRock - iShares Convertible Bond ETF</v>
          </cell>
          <cell r="Q160" t="str">
            <v>RFIG</v>
          </cell>
        </row>
        <row r="161">
          <cell r="B161" t="str">
            <v>5271112EB747</v>
          </cell>
          <cell r="D161" t="str">
            <v>BlackRock - iShares 0-5 Year TIPS Bond ETF</v>
          </cell>
          <cell r="Q161" t="str">
            <v>RFIG</v>
          </cell>
        </row>
        <row r="162">
          <cell r="B162" t="str">
            <v>5271112EG474</v>
          </cell>
          <cell r="D162" t="str">
            <v>BlackRock - iShares Fallen Angels USD Bond ETF</v>
          </cell>
          <cell r="Q162" t="str">
            <v>RFIG</v>
          </cell>
        </row>
        <row r="163">
          <cell r="B163" t="str">
            <v>52MOST2GCOND</v>
          </cell>
          <cell r="D163" t="str">
            <v>Morgan Stanley - Global Convertible Bond Fund</v>
          </cell>
          <cell r="Q163" t="str">
            <v>RFIG</v>
          </cell>
        </row>
        <row r="164">
          <cell r="B164" t="str">
            <v>5273932EA359</v>
          </cell>
          <cell r="D164" t="str">
            <v>SSGA - Bloomberg Barclays Convertible Securities</v>
          </cell>
          <cell r="Q164" t="str">
            <v>RFIG</v>
          </cell>
        </row>
        <row r="165">
          <cell r="B165" t="str">
            <v>5274494F4261</v>
          </cell>
          <cell r="D165" t="str">
            <v>Lazard - Convertible Europe Fund</v>
          </cell>
          <cell r="Q165" t="str">
            <v>RFIG</v>
          </cell>
        </row>
        <row r="166">
          <cell r="B166" t="str">
            <v>5274492F8555</v>
          </cell>
          <cell r="D166" t="str">
            <v>Lazard - Convertible Global Fund</v>
          </cell>
          <cell r="Q166" t="str">
            <v>RFIG</v>
          </cell>
        </row>
        <row r="167">
          <cell r="B167" t="str">
            <v>5276632EPF32</v>
          </cell>
          <cell r="D167" t="str">
            <v>AT1 LN - Global Convertible</v>
          </cell>
          <cell r="Q167" t="str">
            <v>RFIG</v>
          </cell>
        </row>
        <row r="168">
          <cell r="B168" t="str">
            <v>5270604F1414</v>
          </cell>
          <cell r="D168" t="str">
            <v>Arcano Fund - European Income Fund - ESG Selection</v>
          </cell>
          <cell r="Q168" t="str">
            <v>RFIG</v>
          </cell>
        </row>
        <row r="169">
          <cell r="B169" t="str">
            <v>5270602F1457</v>
          </cell>
          <cell r="D169" t="str">
            <v>Arcano Fund - European Income Fund, ESG Selection</v>
          </cell>
          <cell r="Q169" t="str">
            <v>RFIG</v>
          </cell>
        </row>
        <row r="170">
          <cell r="B170" t="str">
            <v>5270604F1743</v>
          </cell>
          <cell r="D170" t="str">
            <v>Arcano Fund - European Income Fund, ESG Selection</v>
          </cell>
          <cell r="Q170" t="str">
            <v>RFIG</v>
          </cell>
        </row>
        <row r="171">
          <cell r="B171" t="str">
            <v>52MSIM2MSUHY</v>
          </cell>
          <cell r="D171" t="str">
            <v>MSIM - High Yield</v>
          </cell>
          <cell r="Q171" t="str">
            <v>RFIG</v>
          </cell>
        </row>
        <row r="172">
          <cell r="B172" t="str">
            <v>5270164F3629</v>
          </cell>
          <cell r="D172" t="str">
            <v>BNY Mellon Compass Fund - ABS Fund</v>
          </cell>
          <cell r="Q172" t="str">
            <v>RFIG</v>
          </cell>
        </row>
        <row r="173">
          <cell r="B173" t="str">
            <v>5270164F5125</v>
          </cell>
          <cell r="D173" t="str">
            <v>BNY Mellon Compass Fund - ABS Fund</v>
          </cell>
          <cell r="Q173" t="str">
            <v>RFIG</v>
          </cell>
        </row>
        <row r="174">
          <cell r="B174" t="str">
            <v>5270224F8317</v>
          </cell>
          <cell r="D174" t="str">
            <v>NN - European High Yield</v>
          </cell>
          <cell r="Q174" t="str">
            <v>RFIG</v>
          </cell>
        </row>
        <row r="175">
          <cell r="B175" t="str">
            <v>5277292FB118</v>
          </cell>
          <cell r="D175" t="str">
            <v>Pearl Diver Capital LLC - Floating Rate Global Income</v>
          </cell>
          <cell r="Q175" t="str">
            <v>RFIG</v>
          </cell>
        </row>
        <row r="176">
          <cell r="B176" t="str">
            <v>5277292FB100</v>
          </cell>
          <cell r="D176" t="str">
            <v>Pearl Diver Capital LLC - Floating Rate Global Income</v>
          </cell>
          <cell r="Q176" t="str">
            <v>RFIG</v>
          </cell>
        </row>
        <row r="177">
          <cell r="B177" t="str">
            <v>5270254F7343</v>
          </cell>
          <cell r="D177" t="str">
            <v>Aberdeen - Select Euro High Yield</v>
          </cell>
          <cell r="Q177" t="str">
            <v>RFIG</v>
          </cell>
        </row>
        <row r="178">
          <cell r="B178" t="str">
            <v>5270254F7631</v>
          </cell>
          <cell r="D178" t="str">
            <v>Aberdeen - Select Euro High Yield</v>
          </cell>
          <cell r="Q178" t="str">
            <v>RFIG</v>
          </cell>
        </row>
        <row r="179">
          <cell r="B179" t="str">
            <v>5270264F6942</v>
          </cell>
          <cell r="D179" t="str">
            <v>Robeco - High Yield Bonds Fund</v>
          </cell>
          <cell r="Q179" t="str">
            <v>RFIG</v>
          </cell>
        </row>
        <row r="180">
          <cell r="B180" t="str">
            <v>5270282F3171</v>
          </cell>
          <cell r="D180" t="str">
            <v>Janus Henderson - US High Yield Fund</v>
          </cell>
          <cell r="Q180" t="str">
            <v>RFIG</v>
          </cell>
        </row>
        <row r="181">
          <cell r="B181" t="str">
            <v>5274852V3A43</v>
          </cell>
          <cell r="D181" t="str">
            <v>Lord Abbett - US Convertible Fund</v>
          </cell>
          <cell r="Q181" t="str">
            <v>RFIG</v>
          </cell>
        </row>
        <row r="182">
          <cell r="B182" t="str">
            <v>5274852WYS31</v>
          </cell>
          <cell r="D182" t="str">
            <v>Lord Abbett - US High Yield Fund</v>
          </cell>
          <cell r="Q182" t="str">
            <v>RFIG</v>
          </cell>
        </row>
        <row r="183">
          <cell r="B183" t="str">
            <v>5270382F9940</v>
          </cell>
          <cell r="D183" t="str">
            <v>Amundi / Pioneer - US High Yield</v>
          </cell>
          <cell r="Q183" t="str">
            <v>RFIG</v>
          </cell>
        </row>
        <row r="184">
          <cell r="B184" t="str">
            <v>5270384EUBON</v>
          </cell>
          <cell r="D184" t="str">
            <v>Amundi / Pioneer - Euro Strategic Bond</v>
          </cell>
          <cell r="Q184" t="str">
            <v>RFIG</v>
          </cell>
        </row>
        <row r="185">
          <cell r="B185" t="str">
            <v>5270384F5073</v>
          </cell>
          <cell r="D185" t="str">
            <v>Amundi / Pioneer - Global High Yield</v>
          </cell>
          <cell r="Q185" t="str">
            <v>RFIG</v>
          </cell>
        </row>
        <row r="186">
          <cell r="B186" t="str">
            <v>5273982F6385</v>
          </cell>
          <cell r="D186" t="str">
            <v>Amundi / Pioneer - US High Yield</v>
          </cell>
          <cell r="Q186" t="str">
            <v>RFIG</v>
          </cell>
        </row>
        <row r="187">
          <cell r="B187" t="str">
            <v>5273984AGSBI</v>
          </cell>
          <cell r="D187" t="str">
            <v>Amundi / Pioneer - Global Subordinated</v>
          </cell>
          <cell r="Q187" t="str">
            <v>RFIG</v>
          </cell>
        </row>
        <row r="188">
          <cell r="B188" t="str">
            <v>5270404FEUHY</v>
          </cell>
          <cell r="D188" t="str">
            <v>Fidelity - European High Yield</v>
          </cell>
          <cell r="Q188" t="str">
            <v>RFIG</v>
          </cell>
        </row>
        <row r="189">
          <cell r="B189" t="str">
            <v>5270432AX639</v>
          </cell>
          <cell r="D189" t="str">
            <v>AUDHYBI LX - US Dynamic High Yield Bonds</v>
          </cell>
          <cell r="Q189" t="str">
            <v>RFIG</v>
          </cell>
        </row>
        <row r="190">
          <cell r="B190" t="str">
            <v>5270432F1588</v>
          </cell>
          <cell r="D190" t="str">
            <v>AXA - US High Yield Bonds</v>
          </cell>
          <cell r="Q190" t="str">
            <v>RFIG</v>
          </cell>
        </row>
        <row r="191">
          <cell r="B191" t="str">
            <v>5270432F6750</v>
          </cell>
          <cell r="D191" t="str">
            <v>AXA - US Short Duration High Yield</v>
          </cell>
          <cell r="Q191" t="str">
            <v>RFIG</v>
          </cell>
        </row>
        <row r="192">
          <cell r="B192" t="str">
            <v>5270432USSHY</v>
          </cell>
          <cell r="D192" t="str">
            <v>AXA - US Short Duration High Yield</v>
          </cell>
          <cell r="Q192" t="str">
            <v>RFIG</v>
          </cell>
        </row>
        <row r="193">
          <cell r="B193" t="str">
            <v>5270652US921</v>
          </cell>
          <cell r="D193" t="str">
            <v>ANGL US - Fallen Angels</v>
          </cell>
          <cell r="Q193" t="str">
            <v>RFIG</v>
          </cell>
        </row>
        <row r="194">
          <cell r="B194" t="str">
            <v>5270854FK5G4</v>
          </cell>
          <cell r="D194" t="str">
            <v>Threadneedle - European High Yield</v>
          </cell>
          <cell r="Q194" t="str">
            <v>RFIG</v>
          </cell>
        </row>
        <row r="195">
          <cell r="B195" t="str">
            <v>5270882JPGLB</v>
          </cell>
          <cell r="D195" t="str">
            <v>JP Morgan - Global Bond Opportunities Fund</v>
          </cell>
          <cell r="Q195" t="str">
            <v>RFIG</v>
          </cell>
        </row>
        <row r="196">
          <cell r="B196" t="str">
            <v>5274542F8758</v>
          </cell>
          <cell r="D196" t="str">
            <v>Oaktree Global Credit</v>
          </cell>
          <cell r="Q196" t="str">
            <v>RFIG</v>
          </cell>
        </row>
        <row r="197">
          <cell r="B197" t="str">
            <v>5270972F4784</v>
          </cell>
          <cell r="D197" t="str">
            <v>Muzinich - Americayield Fund</v>
          </cell>
          <cell r="Q197" t="str">
            <v>RFIG</v>
          </cell>
        </row>
        <row r="198">
          <cell r="B198" t="str">
            <v>5270972FXD05</v>
          </cell>
          <cell r="D198" t="str">
            <v>Muzinich - Short Duration High Yield</v>
          </cell>
          <cell r="Q198" t="str">
            <v>RFIG</v>
          </cell>
        </row>
        <row r="199">
          <cell r="B199" t="str">
            <v>5260012ER622</v>
          </cell>
          <cell r="D199" t="str">
            <v>SPDR - Bloomberg High Yield ETF</v>
          </cell>
          <cell r="Q199" t="str">
            <v>RFIG</v>
          </cell>
        </row>
        <row r="200">
          <cell r="B200" t="str">
            <v>5271112E8513</v>
          </cell>
          <cell r="D200" t="str">
            <v>BlackRock - iShares iBoxx High Yield Corporate Bond</v>
          </cell>
          <cell r="Q200" t="str">
            <v>RFIG</v>
          </cell>
        </row>
        <row r="201">
          <cell r="B201" t="str">
            <v>5270734EF475</v>
          </cell>
          <cell r="D201" t="str">
            <v>iShares € High Yield Corp Bond UCITS ETF</v>
          </cell>
          <cell r="Q201" t="str">
            <v>RFIG</v>
          </cell>
        </row>
        <row r="202">
          <cell r="B202" t="str">
            <v>5270732E31M3</v>
          </cell>
          <cell r="D202" t="str">
            <v>BlackRock - Fallen Angels HY Corp Bonds UCITS</v>
          </cell>
          <cell r="Q202" t="str">
            <v>RFIG</v>
          </cell>
        </row>
        <row r="203">
          <cell r="B203" t="str">
            <v>5270732EY7Y7</v>
          </cell>
          <cell r="D203" t="str">
            <v>BlackRock - iShares iBoxx High Yield Corporate Bond</v>
          </cell>
          <cell r="Q203" t="str">
            <v>RFIG</v>
          </cell>
        </row>
        <row r="204">
          <cell r="B204" t="str">
            <v>5273862FW849</v>
          </cell>
          <cell r="D204" t="str">
            <v>Nomura - US High Yield Bond Fund</v>
          </cell>
          <cell r="Q204" t="str">
            <v>RFIG</v>
          </cell>
        </row>
        <row r="205">
          <cell r="B205" t="str">
            <v>5273974EURHY</v>
          </cell>
          <cell r="D205" t="str">
            <v>DWS Invest - Euro High Yield</v>
          </cell>
          <cell r="Q205" t="str">
            <v>RFIG</v>
          </cell>
        </row>
        <row r="206">
          <cell r="B206" t="str">
            <v>5274002FB300</v>
          </cell>
          <cell r="D206" t="str">
            <v>Federated - High Yield Bond Fund</v>
          </cell>
          <cell r="Q206" t="str">
            <v>RFIG</v>
          </cell>
        </row>
        <row r="207">
          <cell r="B207" t="str">
            <v>52INVE2GLHIC</v>
          </cell>
          <cell r="D207" t="str">
            <v>Invesco - Global High Income Fund UCITS</v>
          </cell>
          <cell r="Q207" t="str">
            <v>RFIG</v>
          </cell>
        </row>
        <row r="208">
          <cell r="B208" t="str">
            <v>52MSIM4EURHY</v>
          </cell>
          <cell r="D208" t="str">
            <v>Morgan Stanley - European Currencies High Yield</v>
          </cell>
          <cell r="Q208" t="str">
            <v>RFIG</v>
          </cell>
        </row>
        <row r="209">
          <cell r="B209" t="str">
            <v>5273974EUHY2</v>
          </cell>
          <cell r="D209" t="str">
            <v>DWS Invest - Euro High Yield Corporates</v>
          </cell>
          <cell r="Q209" t="str">
            <v>RFIG</v>
          </cell>
        </row>
        <row r="210">
          <cell r="B210" t="str">
            <v>5275114F0215</v>
          </cell>
          <cell r="D210" t="str">
            <v>BlueBay - Financial Capital Bond - E</v>
          </cell>
          <cell r="Q210" t="str">
            <v>RFIG</v>
          </cell>
        </row>
        <row r="211">
          <cell r="B211" t="str">
            <v>5275112FCBIU</v>
          </cell>
          <cell r="D211" t="str">
            <v>BlueBay - Financial Capital Bond - U</v>
          </cell>
          <cell r="Q211" t="str">
            <v>RFIG</v>
          </cell>
        </row>
        <row r="212">
          <cell r="B212" t="str">
            <v>52GAML2USCOF</v>
          </cell>
          <cell r="D212" t="str">
            <v xml:space="preserve">Gam - Star Credit Opportunities </v>
          </cell>
          <cell r="Q212" t="str">
            <v>RFIG</v>
          </cell>
        </row>
        <row r="213">
          <cell r="B213" t="str">
            <v>5275504GM260</v>
          </cell>
          <cell r="D213" t="str">
            <v>Universal Invest Lux - Berenberg Credit Opportunities</v>
          </cell>
          <cell r="Q213" t="str">
            <v>RFIG</v>
          </cell>
        </row>
        <row r="214">
          <cell r="B214" t="str">
            <v>4874174EURHY</v>
          </cell>
          <cell r="D214" t="str">
            <v>Candriam - Bonds Euro High Yield</v>
          </cell>
          <cell r="Q214" t="str">
            <v>RFIG</v>
          </cell>
        </row>
        <row r="215">
          <cell r="B215" t="str">
            <v>5277022F0850</v>
          </cell>
          <cell r="D215" t="str">
            <v>Jupiter - Bonds Global High Yield</v>
          </cell>
          <cell r="Q215" t="str">
            <v>RFIG</v>
          </cell>
        </row>
        <row r="216">
          <cell r="B216" t="str">
            <v>5277022F0892</v>
          </cell>
          <cell r="D216" t="str">
            <v>Jupiter - Bonds Global High Yield</v>
          </cell>
          <cell r="Q216" t="str">
            <v>RFIG</v>
          </cell>
        </row>
        <row r="217">
          <cell r="B217" t="str">
            <v>5274172F5035</v>
          </cell>
          <cell r="D217" t="str">
            <v>Candriam - Bonds Global High Yield</v>
          </cell>
          <cell r="Q217" t="str">
            <v>RFIG</v>
          </cell>
        </row>
        <row r="218">
          <cell r="B218" t="str">
            <v>5274172F2843</v>
          </cell>
          <cell r="D218" t="str">
            <v>Candriam - Bonds Global High Yield</v>
          </cell>
          <cell r="Q218" t="str">
            <v>RFIG</v>
          </cell>
        </row>
        <row r="219">
          <cell r="B219" t="str">
            <v>5272184GLBHB</v>
          </cell>
          <cell r="D219" t="str">
            <v>Azimut - Fund 1 Hybrid Bonds</v>
          </cell>
          <cell r="Q219" t="str">
            <v>RFIG</v>
          </cell>
        </row>
        <row r="220">
          <cell r="B220" t="str">
            <v>5272182GSEHB</v>
          </cell>
          <cell r="D220" t="str">
            <v>Azimut - Fund 1 Hybrid Bonds</v>
          </cell>
          <cell r="Q220" t="str">
            <v>RFIG</v>
          </cell>
        </row>
        <row r="221">
          <cell r="B221" t="str">
            <v>5273882HIGHY</v>
          </cell>
          <cell r="D221" t="str">
            <v>Robeco - Capital Growth Funds High Yield Bonds</v>
          </cell>
          <cell r="Q221" t="str">
            <v>RFIG</v>
          </cell>
        </row>
        <row r="222">
          <cell r="B222" t="str">
            <v>5273882F4892</v>
          </cell>
          <cell r="D222" t="str">
            <v>Robeco Luxembourg S.A.</v>
          </cell>
          <cell r="Q222" t="str">
            <v>RFIG</v>
          </cell>
        </row>
        <row r="223">
          <cell r="B223" t="str">
            <v>5271112EMHYU</v>
          </cell>
          <cell r="D223" t="str">
            <v>BlackRock - iShares EM High Yield Bond</v>
          </cell>
          <cell r="Q223" t="str">
            <v>RFIG</v>
          </cell>
        </row>
        <row r="224">
          <cell r="B224" t="str">
            <v>5274122GD0HY</v>
          </cell>
          <cell r="D224" t="str">
            <v>Pimco - Global High Yield Bond Fund</v>
          </cell>
          <cell r="Q224" t="str">
            <v>RFIG</v>
          </cell>
        </row>
        <row r="225">
          <cell r="B225" t="str">
            <v>5274122USHYB</v>
          </cell>
          <cell r="D225" t="str">
            <v>Pimco - US High Yield Bond</v>
          </cell>
          <cell r="Q225" t="str">
            <v>RFIG</v>
          </cell>
        </row>
        <row r="226">
          <cell r="B226" t="str">
            <v>5274122F6097</v>
          </cell>
          <cell r="D226" t="str">
            <v>Pimco - US High Yield Bond</v>
          </cell>
          <cell r="Q226" t="str">
            <v>RFIG</v>
          </cell>
        </row>
        <row r="227">
          <cell r="B227" t="str">
            <v>5274122FKCF7</v>
          </cell>
          <cell r="D227" t="str">
            <v>Pimco - GIS Income Fund</v>
          </cell>
          <cell r="Q227" t="str">
            <v>RFIG</v>
          </cell>
        </row>
        <row r="228">
          <cell r="B228" t="str">
            <v>5270582R1157</v>
          </cell>
          <cell r="D228" t="str">
            <v>Moneda - CLOs</v>
          </cell>
          <cell r="Q228" t="str">
            <v>RFIG</v>
          </cell>
        </row>
        <row r="229">
          <cell r="B229" t="str">
            <v>5277432FR115</v>
          </cell>
          <cell r="D229" t="str">
            <v>Moneda - CLOs</v>
          </cell>
          <cell r="Q229" t="str">
            <v>RFIG</v>
          </cell>
        </row>
        <row r="230">
          <cell r="B230" t="str">
            <v>5277312FGRM4</v>
          </cell>
          <cell r="D230" t="str">
            <v>Neuberger Berman - CLO Income Fund</v>
          </cell>
          <cell r="Q230" t="str">
            <v>RFIG</v>
          </cell>
        </row>
        <row r="231">
          <cell r="B231" t="str">
            <v>5277312FNG56</v>
          </cell>
          <cell r="D231" t="str">
            <v>Neuberger Berman - CLO Income Fund</v>
          </cell>
          <cell r="Q231" t="str">
            <v>RFIG</v>
          </cell>
        </row>
        <row r="232">
          <cell r="B232" t="str">
            <v>5270384GBOND</v>
          </cell>
          <cell r="D232" t="str">
            <v>Amundi / Pioneer - Global Subordinated Bond</v>
          </cell>
          <cell r="Q232" t="str">
            <v>RFIG</v>
          </cell>
        </row>
        <row r="233">
          <cell r="B233" t="str">
            <v>5274174FF284</v>
          </cell>
          <cell r="D233" t="str">
            <v>Candriam Bonds - Global High Yield</v>
          </cell>
          <cell r="Q233" t="str">
            <v>RFIG</v>
          </cell>
        </row>
        <row r="234">
          <cell r="B234" t="str">
            <v>4874174EHY2</v>
          </cell>
          <cell r="D234" t="str">
            <v>Candriam - Euro High Yield</v>
          </cell>
          <cell r="Q234" t="str">
            <v>RFIG</v>
          </cell>
        </row>
        <row r="235">
          <cell r="B235" t="str">
            <v>5270192SCHHY</v>
          </cell>
          <cell r="D235" t="str">
            <v>Schroders - Global High Yield</v>
          </cell>
          <cell r="Q235" t="str">
            <v>RFIG</v>
          </cell>
        </row>
        <row r="236">
          <cell r="B236" t="str">
            <v>5274494F1144</v>
          </cell>
          <cell r="D236" t="str">
            <v>Lazard Capital Fi</v>
          </cell>
          <cell r="Q236" t="str">
            <v>RFIG</v>
          </cell>
        </row>
        <row r="237">
          <cell r="B237" t="str">
            <v>5274492F7273</v>
          </cell>
          <cell r="D237" t="str">
            <v>Lazard Capital Fi</v>
          </cell>
          <cell r="Q237" t="str">
            <v>RFIG</v>
          </cell>
        </row>
        <row r="238">
          <cell r="B238" t="str">
            <v>5270382STRIN</v>
          </cell>
          <cell r="D238" t="str">
            <v>Amundi / Pioneer - Strategic Income</v>
          </cell>
          <cell r="Q238" t="str">
            <v>RFIG</v>
          </cell>
        </row>
        <row r="239">
          <cell r="B239" t="str">
            <v>5270412DBDOL</v>
          </cell>
          <cell r="D239" t="str">
            <v>DWS Invest - Money Market</v>
          </cell>
          <cell r="Q239" t="str">
            <v>RFIG</v>
          </cell>
        </row>
        <row r="240">
          <cell r="B240" t="str">
            <v>5271112E7242</v>
          </cell>
          <cell r="D240" t="str">
            <v>BlackRock - iShares iBoxx $ Investment Grade Corporate Bond ETF</v>
          </cell>
          <cell r="Q240" t="str">
            <v>RFIG</v>
          </cell>
        </row>
        <row r="241">
          <cell r="B241" t="str">
            <v>5270732E9594</v>
          </cell>
          <cell r="D241" t="str">
            <v>BlackRock - iShares USD Corp Bond UCITS</v>
          </cell>
          <cell r="Q241" t="str">
            <v>RFIG</v>
          </cell>
        </row>
        <row r="242">
          <cell r="B242" t="str">
            <v>52GLDS2GIGUS</v>
          </cell>
          <cell r="D242" t="str">
            <v>Goldman Sachs - US Fixed Income Portfolio</v>
          </cell>
          <cell r="Q242" t="str">
            <v>RFIG</v>
          </cell>
        </row>
        <row r="243">
          <cell r="B243" t="str">
            <v>52SANT4FIOCD</v>
          </cell>
          <cell r="D243" t="str">
            <v>Santander - Select Moderate</v>
          </cell>
          <cell r="Q243" t="str">
            <v>RFIG</v>
          </cell>
        </row>
        <row r="244">
          <cell r="B244" t="str">
            <v>5274124GBLIG</v>
          </cell>
          <cell r="D244" t="str">
            <v>Pimco - Global Investment Grade Credit Fund</v>
          </cell>
          <cell r="Q244" t="str">
            <v>RFIG</v>
          </cell>
        </row>
        <row r="245">
          <cell r="B245" t="str">
            <v>5274122F8JM6</v>
          </cell>
          <cell r="D245" t="str">
            <v>Pimco - Mortgage Opportunities Fund</v>
          </cell>
          <cell r="Q245" t="str">
            <v>RFIG</v>
          </cell>
        </row>
        <row r="246">
          <cell r="B246" t="str">
            <v>5270222F3349</v>
          </cell>
          <cell r="D246" t="str">
            <v>NN - Flex Senior Loans</v>
          </cell>
          <cell r="Q246" t="str">
            <v>RFIG</v>
          </cell>
        </row>
        <row r="247">
          <cell r="B247" t="str">
            <v>52INVE2FLOAT</v>
          </cell>
          <cell r="D247" t="str">
            <v>Invesco - US Senior Loans</v>
          </cell>
          <cell r="Q247" t="str">
            <v>RFIG</v>
          </cell>
        </row>
        <row r="248">
          <cell r="B248" t="str">
            <v>5274082F7928</v>
          </cell>
          <cell r="D248" t="str">
            <v>Invesco - US Senior Loan Fund G</v>
          </cell>
          <cell r="Q248" t="str">
            <v>RFIG</v>
          </cell>
        </row>
        <row r="249">
          <cell r="B249" t="str">
            <v>5274082F7936</v>
          </cell>
          <cell r="D249" t="str">
            <v>Invesco - US Senior Loan Fund</v>
          </cell>
          <cell r="Q249" t="str">
            <v>RFIG</v>
          </cell>
        </row>
        <row r="250">
          <cell r="B250" t="str">
            <v>5260012EV608</v>
          </cell>
          <cell r="D250" t="str">
            <v>State Street - Blackstone Senior Loans</v>
          </cell>
          <cell r="Q250" t="str">
            <v>RFIG</v>
          </cell>
        </row>
        <row r="251">
          <cell r="B251" t="str">
            <v>5273932EV608</v>
          </cell>
          <cell r="D251" t="str">
            <v>State Street - Blackstone Senior Loans</v>
          </cell>
          <cell r="Q251" t="str">
            <v>RFIG</v>
          </cell>
        </row>
        <row r="252">
          <cell r="B252" t="str">
            <v>52CRSU2GLOAN</v>
          </cell>
          <cell r="D252" t="str">
            <v>Credit Suisse - Global Senior Loans</v>
          </cell>
          <cell r="Q252" t="str">
            <v>RFIG</v>
          </cell>
        </row>
        <row r="253">
          <cell r="B253" t="str">
            <v>5277252EA854</v>
          </cell>
          <cell r="D253" t="str">
            <v>Pimco - Senior Loan Active Exchange-Traded Fund</v>
          </cell>
          <cell r="Q253" t="str">
            <v>RFIG</v>
          </cell>
        </row>
        <row r="254">
          <cell r="B254" t="str">
            <v>0840016JD997</v>
          </cell>
          <cell r="D254" t="str">
            <v>Gobierno del Reino Unido</v>
          </cell>
          <cell r="Q254" t="str">
            <v>RFIG</v>
          </cell>
        </row>
        <row r="255">
          <cell r="B255" t="str">
            <v>084001682C90</v>
          </cell>
          <cell r="D255" t="str">
            <v>Gobierno del Reino Unido</v>
          </cell>
          <cell r="Q255" t="str">
            <v>RFIG</v>
          </cell>
        </row>
        <row r="256">
          <cell r="B256" t="str">
            <v>0840016R2809</v>
          </cell>
          <cell r="D256" t="str">
            <v>Gobierno del Reino Unido</v>
          </cell>
          <cell r="Q256" t="str">
            <v>RFIG</v>
          </cell>
        </row>
        <row r="257">
          <cell r="B257" t="str">
            <v>0840016L1D50</v>
          </cell>
          <cell r="D257" t="str">
            <v>Gobierno del Reino Unido</v>
          </cell>
          <cell r="Q257" t="str">
            <v>RFIG</v>
          </cell>
        </row>
        <row r="258">
          <cell r="B258" t="str">
            <v>084009B97495</v>
          </cell>
          <cell r="D258" t="str">
            <v>Gobierno de Australia</v>
          </cell>
          <cell r="Q258" t="str">
            <v>RFIG</v>
          </cell>
        </row>
        <row r="259">
          <cell r="B259" t="str">
            <v>084009B49302</v>
          </cell>
          <cell r="D259" t="str">
            <v>Gobierno de Australia</v>
          </cell>
          <cell r="Q259" t="str">
            <v>RFIG</v>
          </cell>
        </row>
        <row r="260">
          <cell r="B260" t="str">
            <v>084009B00535</v>
          </cell>
          <cell r="D260" t="str">
            <v>Gobierno de Australia</v>
          </cell>
          <cell r="Q260" t="str">
            <v>RFIG</v>
          </cell>
        </row>
        <row r="261">
          <cell r="B261" t="str">
            <v>084009BLWAG2</v>
          </cell>
          <cell r="D261" t="str">
            <v>Gobierno de Australia</v>
          </cell>
          <cell r="Q261" t="str">
            <v>RFIG</v>
          </cell>
        </row>
        <row r="262">
          <cell r="B262" t="str">
            <v>084009B17101</v>
          </cell>
          <cell r="D262" t="str">
            <v>Gobierno de Australia</v>
          </cell>
          <cell r="Q262" t="str">
            <v>RFIG</v>
          </cell>
        </row>
        <row r="263">
          <cell r="B263" t="str">
            <v>084009B75681</v>
          </cell>
          <cell r="D263" t="str">
            <v>Gobierno de Australia</v>
          </cell>
          <cell r="Q263" t="str">
            <v>RFIG</v>
          </cell>
        </row>
        <row r="264">
          <cell r="B264" t="str">
            <v>084009B83768</v>
          </cell>
          <cell r="D264" t="str">
            <v>Gobierno de Australia</v>
          </cell>
          <cell r="Q264" t="str">
            <v>RFIG</v>
          </cell>
        </row>
        <row r="265">
          <cell r="B265" t="str">
            <v>08401377N837</v>
          </cell>
          <cell r="D265" t="str">
            <v>Gobierno de Canada</v>
          </cell>
          <cell r="Q265" t="str">
            <v>RFIG</v>
          </cell>
        </row>
        <row r="266">
          <cell r="B266" t="str">
            <v>08401377N266</v>
          </cell>
          <cell r="D266" t="str">
            <v>Gobierno de Canada</v>
          </cell>
          <cell r="Q266" t="str">
            <v>RFIG</v>
          </cell>
        </row>
        <row r="267">
          <cell r="B267" t="str">
            <v>5277252EG848</v>
          </cell>
          <cell r="D267" t="str">
            <v>Pimco - 25+ Zero coupon US Treasury ETF</v>
          </cell>
          <cell r="Q267" t="str">
            <v>RFIG</v>
          </cell>
        </row>
        <row r="268">
          <cell r="B268" t="str">
            <v>5271112E7457</v>
          </cell>
          <cell r="D268" t="str">
            <v>BlackRock - iShares - 1 - 3 Year Treasury Bond ETF</v>
          </cell>
          <cell r="Q268" t="str">
            <v>RFIG</v>
          </cell>
        </row>
        <row r="269">
          <cell r="B269" t="str">
            <v>5271112E7432</v>
          </cell>
          <cell r="D269" t="str">
            <v>BlackRock - iShares -20+ Year Treasury Bond ETF</v>
          </cell>
          <cell r="Q269" t="str">
            <v>RFIG</v>
          </cell>
        </row>
        <row r="270">
          <cell r="B270" t="str">
            <v>5271112E8661</v>
          </cell>
          <cell r="D270" t="str">
            <v>BlackRock - iShares -3 - 7 Year Treasury Bond ETF</v>
          </cell>
          <cell r="Q270" t="str">
            <v>RFIG</v>
          </cell>
        </row>
        <row r="271">
          <cell r="B271" t="str">
            <v>5271112E7440</v>
          </cell>
          <cell r="D271" t="str">
            <v>BlackRock - iShares -7 - 10 Year Treasury Bond ETF</v>
          </cell>
          <cell r="Q271" t="str">
            <v>RFIG</v>
          </cell>
        </row>
        <row r="272">
          <cell r="B272" t="str">
            <v>5271112E7176</v>
          </cell>
          <cell r="D272" t="str">
            <v>BlackRock - iShares - Tips ETF</v>
          </cell>
          <cell r="Q272" t="str">
            <v>RFIG</v>
          </cell>
        </row>
        <row r="273">
          <cell r="B273" t="str">
            <v>5271112E8679</v>
          </cell>
          <cell r="D273" t="str">
            <v>BlackRock - Ishares Short Treasury Bond</v>
          </cell>
          <cell r="Q273" t="str">
            <v>RFIG</v>
          </cell>
        </row>
        <row r="274">
          <cell r="B274" t="str">
            <v>5273932BILUS</v>
          </cell>
          <cell r="D274" t="str">
            <v>SSGA - Bloomberg Barclays 1-3 months Tbills</v>
          </cell>
          <cell r="Q274" t="str">
            <v>RFIG</v>
          </cell>
        </row>
        <row r="275">
          <cell r="B275" t="str">
            <v>5270172E0709</v>
          </cell>
          <cell r="D275" t="str">
            <v>Vanguard - Extended Duration Treasury ETF</v>
          </cell>
          <cell r="Q275" t="str">
            <v>RFIG</v>
          </cell>
        </row>
        <row r="276">
          <cell r="B276" t="str">
            <v>085905581R57</v>
          </cell>
          <cell r="D276" t="str">
            <v>Gobierno de Japon</v>
          </cell>
          <cell r="Q276" t="str">
            <v>RFIG</v>
          </cell>
        </row>
        <row r="277">
          <cell r="B277" t="str">
            <v>085905591P70</v>
          </cell>
          <cell r="D277" t="str">
            <v>Gobierno de Japon</v>
          </cell>
          <cell r="Q277" t="str">
            <v>RFIG</v>
          </cell>
        </row>
        <row r="278">
          <cell r="B278" t="str">
            <v>085905521PA1</v>
          </cell>
          <cell r="D278" t="str">
            <v>Gobierno de Japon</v>
          </cell>
          <cell r="Q278" t="str">
            <v>RFIG</v>
          </cell>
        </row>
        <row r="279">
          <cell r="B279" t="str">
            <v>085905551N57</v>
          </cell>
          <cell r="D279" t="str">
            <v>Gobierno de Japon</v>
          </cell>
          <cell r="Q279" t="str">
            <v>RFIG</v>
          </cell>
        </row>
        <row r="280">
          <cell r="B280" t="str">
            <v>085905541NA0</v>
          </cell>
          <cell r="D280" t="str">
            <v>Gobierno de Japon</v>
          </cell>
          <cell r="Q280" t="str">
            <v>RFIG</v>
          </cell>
        </row>
        <row r="281">
          <cell r="B281" t="str">
            <v>085905581NA2</v>
          </cell>
          <cell r="D281" t="str">
            <v>Gobierno de Japon</v>
          </cell>
          <cell r="Q281" t="str">
            <v>RFIG</v>
          </cell>
        </row>
        <row r="282">
          <cell r="B282" t="str">
            <v>0840002CJZ59</v>
          </cell>
          <cell r="D282" t="str">
            <v>Gobierno de los Estados Unidos</v>
          </cell>
          <cell r="Q282" t="str">
            <v>RFIG</v>
          </cell>
        </row>
        <row r="283">
          <cell r="B283" t="str">
            <v>0840002CGM73</v>
          </cell>
          <cell r="D283" t="str">
            <v>Gobierno de los Estados Unidos</v>
          </cell>
          <cell r="Q283" t="str">
            <v>RFIG</v>
          </cell>
        </row>
        <row r="284">
          <cell r="B284" t="str">
            <v>08400020TN81</v>
          </cell>
          <cell r="D284" t="str">
            <v>Gobierno de los Estados Unidos</v>
          </cell>
          <cell r="Q284" t="str">
            <v>RFIG</v>
          </cell>
        </row>
        <row r="285">
          <cell r="B285" t="str">
            <v>08400020TQ13</v>
          </cell>
          <cell r="D285" t="str">
            <v>Gobierno de los Estados Unidos</v>
          </cell>
          <cell r="Q285" t="str">
            <v>RFIG</v>
          </cell>
        </row>
        <row r="286">
          <cell r="B286" t="str">
            <v>0840002CNC19</v>
          </cell>
          <cell r="D286" t="str">
            <v>Gobierno de los Estados Unidos</v>
          </cell>
          <cell r="Q286" t="str">
            <v>RFIG</v>
          </cell>
        </row>
        <row r="287">
          <cell r="B287" t="str">
            <v>0840002CHT18</v>
          </cell>
          <cell r="D287" t="str">
            <v>Gobierno de los Estados Unidos</v>
          </cell>
          <cell r="Q287" t="str">
            <v>RFIG</v>
          </cell>
        </row>
        <row r="288">
          <cell r="B288" t="str">
            <v>0840002CJY84</v>
          </cell>
          <cell r="D288" t="str">
            <v>Gobierno de los Estados Unidos</v>
          </cell>
          <cell r="Q288" t="str">
            <v>RFIG</v>
          </cell>
        </row>
        <row r="289">
          <cell r="B289" t="str">
            <v>0840002CJJ18</v>
          </cell>
          <cell r="D289" t="str">
            <v>Gobierno de los Estados Unidos</v>
          </cell>
          <cell r="Q289" t="str">
            <v>RFIG</v>
          </cell>
        </row>
        <row r="290">
          <cell r="B290" t="str">
            <v>08400020TT51</v>
          </cell>
          <cell r="D290" t="str">
            <v>Gobierno de los Estados Unidos</v>
          </cell>
          <cell r="Q290" t="str">
            <v>RFIG</v>
          </cell>
        </row>
        <row r="291">
          <cell r="B291" t="str">
            <v>08400020TV08</v>
          </cell>
          <cell r="D291" t="str">
            <v>Gobierno de los Estados Unidos</v>
          </cell>
          <cell r="Q291" t="str">
            <v>RFIG</v>
          </cell>
        </row>
        <row r="292">
          <cell r="B292" t="str">
            <v>08400020TR95</v>
          </cell>
          <cell r="D292" t="str">
            <v>Gobierno de los Estados Unidos</v>
          </cell>
          <cell r="Q292" t="str">
            <v>RFIG</v>
          </cell>
        </row>
        <row r="293">
          <cell r="B293" t="str">
            <v>08400020TP30</v>
          </cell>
          <cell r="D293" t="str">
            <v>Gobierno de los Estados Unidos</v>
          </cell>
          <cell r="Q293" t="str">
            <v>RFIG</v>
          </cell>
        </row>
        <row r="294">
          <cell r="B294" t="str">
            <v>08400020TY47</v>
          </cell>
          <cell r="D294" t="str">
            <v>Gobierno de los Estados Unidos</v>
          </cell>
          <cell r="Q294" t="str">
            <v>RFIG</v>
          </cell>
        </row>
        <row r="295">
          <cell r="B295" t="str">
            <v>08400020UG12</v>
          </cell>
          <cell r="D295" t="str">
            <v>Gobierno de los Estados Unidos</v>
          </cell>
          <cell r="Q295" t="str">
            <v>RFIG</v>
          </cell>
        </row>
        <row r="296">
          <cell r="B296" t="str">
            <v>0840002CHP95</v>
          </cell>
          <cell r="D296" t="str">
            <v>Gobierno de los Estados Unidos</v>
          </cell>
          <cell r="Q296" t="str">
            <v>RFIG</v>
          </cell>
        </row>
        <row r="297">
          <cell r="B297" t="str">
            <v>08400020TD00</v>
          </cell>
          <cell r="D297" t="str">
            <v>Gobierno de los Estados Unidos</v>
          </cell>
          <cell r="Q297" t="str">
            <v>RFIG</v>
          </cell>
        </row>
        <row r="298">
          <cell r="B298" t="str">
            <v>08400020TX63</v>
          </cell>
          <cell r="D298" t="str">
            <v>Gobierno de los Estados Unidos</v>
          </cell>
          <cell r="Q298" t="str">
            <v>RFIG</v>
          </cell>
        </row>
        <row r="299">
          <cell r="B299" t="str">
            <v>08400020UE63</v>
          </cell>
          <cell r="D299" t="str">
            <v>Gobierno de los Estados Unidos</v>
          </cell>
          <cell r="Q299" t="str">
            <v>RFIG</v>
          </cell>
        </row>
        <row r="300">
          <cell r="B300" t="str">
            <v>08400020TS78</v>
          </cell>
          <cell r="D300" t="str">
            <v>Gobierno de los Estados Unidos</v>
          </cell>
          <cell r="Q300" t="str">
            <v>RFIG</v>
          </cell>
        </row>
        <row r="301">
          <cell r="B301" t="str">
            <v>08400020TF57</v>
          </cell>
          <cell r="D301" t="str">
            <v>Gobierno de los Estados Unidos</v>
          </cell>
          <cell r="Q301" t="str">
            <v>RFIG</v>
          </cell>
        </row>
        <row r="302">
          <cell r="B302" t="str">
            <v>0840002CEP23</v>
          </cell>
          <cell r="D302" t="str">
            <v>Gobierno de los Estados Unidos</v>
          </cell>
          <cell r="Q302" t="str">
            <v>RFIG</v>
          </cell>
        </row>
        <row r="303">
          <cell r="B303" t="str">
            <v>08400020TL26</v>
          </cell>
          <cell r="D303" t="str">
            <v>Gobierno de los Estados Unidos</v>
          </cell>
          <cell r="Q303" t="str">
            <v>RFIG</v>
          </cell>
        </row>
        <row r="304">
          <cell r="B304" t="str">
            <v>08400020TJ79</v>
          </cell>
          <cell r="D304" t="str">
            <v>Gobierno de los Estados Unidos</v>
          </cell>
          <cell r="Q304" t="str">
            <v>RFIG</v>
          </cell>
        </row>
        <row r="305">
          <cell r="B305" t="str">
            <v>08400028ZQ64</v>
          </cell>
          <cell r="D305" t="str">
            <v>Gobierno de los Estados Unidos</v>
          </cell>
          <cell r="Q305" t="str">
            <v>RFIG</v>
          </cell>
        </row>
        <row r="306">
          <cell r="B306" t="str">
            <v>08400020TE82</v>
          </cell>
          <cell r="D306" t="str">
            <v>Gobierno de los Estados Unidos</v>
          </cell>
          <cell r="Q306" t="str">
            <v>RFIG</v>
          </cell>
        </row>
        <row r="307">
          <cell r="B307" t="str">
            <v>08400020RH32</v>
          </cell>
          <cell r="D307" t="str">
            <v>Gobierno de los Estados Unidos</v>
          </cell>
          <cell r="Q307" t="str">
            <v>RFIG</v>
          </cell>
        </row>
        <row r="308">
          <cell r="B308" t="str">
            <v>08400020RJ97</v>
          </cell>
          <cell r="D308" t="str">
            <v>Gobierno de los Estados Unidos</v>
          </cell>
          <cell r="Q308" t="str">
            <v>RFIG</v>
          </cell>
        </row>
        <row r="309">
          <cell r="B309" t="str">
            <v>08400020RK60</v>
          </cell>
          <cell r="D309" t="str">
            <v>Gobierno de los Estados Unidos</v>
          </cell>
          <cell r="Q309" t="str">
            <v>RFIG</v>
          </cell>
        </row>
        <row r="310">
          <cell r="B310" t="str">
            <v>08400020RM27</v>
          </cell>
          <cell r="D310" t="str">
            <v>Gobierno de los Estados Unidos</v>
          </cell>
          <cell r="Q310" t="str">
            <v>RFIG</v>
          </cell>
        </row>
        <row r="311">
          <cell r="B311" t="str">
            <v>08400020RN00</v>
          </cell>
          <cell r="D311" t="str">
            <v>Gobierno de los Estados Unidos</v>
          </cell>
          <cell r="Q311" t="str">
            <v>RFIG</v>
          </cell>
        </row>
        <row r="312">
          <cell r="B312" t="str">
            <v>08400026AW97</v>
          </cell>
          <cell r="D312" t="str">
            <v>Gobierno de los Estados Unidos</v>
          </cell>
          <cell r="Q312" t="str">
            <v>RFIG</v>
          </cell>
        </row>
        <row r="313">
          <cell r="B313" t="str">
            <v>08400026BA68</v>
          </cell>
          <cell r="D313" t="str">
            <v>Gobierno de los Estados Unidos</v>
          </cell>
          <cell r="Q313" t="str">
            <v>RFIG</v>
          </cell>
        </row>
        <row r="314">
          <cell r="B314" t="str">
            <v>08400026BE80</v>
          </cell>
          <cell r="D314" t="str">
            <v>Gobierno de los Estados Unidos</v>
          </cell>
          <cell r="Q314" t="str">
            <v>RFIG</v>
          </cell>
        </row>
        <row r="315">
          <cell r="B315" t="str">
            <v>08400026BJ77</v>
          </cell>
          <cell r="D315" t="str">
            <v>Gobierno de los Estados Unidos</v>
          </cell>
          <cell r="Q315" t="str">
            <v>RFIG</v>
          </cell>
        </row>
        <row r="316">
          <cell r="B316" t="str">
            <v>08400026BT59</v>
          </cell>
          <cell r="D316" t="str">
            <v>Gobierno de los Estados Unidos</v>
          </cell>
          <cell r="Q316" t="str">
            <v>RFIG</v>
          </cell>
        </row>
        <row r="317">
          <cell r="B317" t="str">
            <v>08400026BU23</v>
          </cell>
          <cell r="D317" t="str">
            <v>Gobierno de los Estados Unidos</v>
          </cell>
          <cell r="Q317" t="str">
            <v>RFIG</v>
          </cell>
        </row>
        <row r="318">
          <cell r="B318" t="str">
            <v>08400026CA59</v>
          </cell>
          <cell r="D318" t="str">
            <v>Gobierno de los Estados Unidos</v>
          </cell>
          <cell r="Q318" t="str">
            <v>RFIG</v>
          </cell>
        </row>
        <row r="319">
          <cell r="B319" t="str">
            <v>08400026CG20</v>
          </cell>
          <cell r="D319" t="str">
            <v>Gobierno de los Estados Unidos</v>
          </cell>
          <cell r="Q319" t="str">
            <v>RFIG</v>
          </cell>
        </row>
        <row r="320">
          <cell r="B320" t="str">
            <v>08400026DR75</v>
          </cell>
          <cell r="D320" t="str">
            <v>Gobierno de los Estados Unidos</v>
          </cell>
          <cell r="Q320" t="str">
            <v>RFIG</v>
          </cell>
        </row>
        <row r="321">
          <cell r="B321" t="str">
            <v>08400026EG02</v>
          </cell>
          <cell r="D321" t="str">
            <v>Gobierno de los Estados Unidos</v>
          </cell>
          <cell r="Q321" t="str">
            <v>RFIG</v>
          </cell>
        </row>
        <row r="322">
          <cell r="B322" t="str">
            <v>08400028D564</v>
          </cell>
          <cell r="D322" t="str">
            <v>Gobierno de los Estados Unidos</v>
          </cell>
          <cell r="Q322" t="str">
            <v>RFIG</v>
          </cell>
        </row>
        <row r="323">
          <cell r="B323" t="str">
            <v>08400028G385</v>
          </cell>
          <cell r="D323" t="str">
            <v>Gobierno de los Estados Unidos</v>
          </cell>
          <cell r="Q323" t="str">
            <v>RFIG</v>
          </cell>
        </row>
        <row r="324">
          <cell r="B324" t="str">
            <v>08400028H292</v>
          </cell>
          <cell r="D324" t="str">
            <v>Gobierno de los Estados Unidos</v>
          </cell>
          <cell r="Q324" t="str">
            <v>RFIG</v>
          </cell>
        </row>
        <row r="325">
          <cell r="B325" t="str">
            <v>08400028J272</v>
          </cell>
          <cell r="D325" t="str">
            <v>Gobierno de los Estados Unidos</v>
          </cell>
          <cell r="Q325" t="str">
            <v>RFIG</v>
          </cell>
        </row>
        <row r="326">
          <cell r="B326" t="str">
            <v>08400028K742</v>
          </cell>
          <cell r="D326" t="str">
            <v>Gobierno de los Estados Unidos</v>
          </cell>
          <cell r="Q326" t="str">
            <v>RFIG</v>
          </cell>
        </row>
        <row r="327">
          <cell r="B327" t="str">
            <v>08400028MW79</v>
          </cell>
          <cell r="D327" t="str">
            <v>Gobierno de los Estados Unidos</v>
          </cell>
          <cell r="Q327" t="str">
            <v>RFIG</v>
          </cell>
        </row>
        <row r="328">
          <cell r="B328" t="str">
            <v>08400028RH57</v>
          </cell>
          <cell r="D328" t="str">
            <v>Gobierno de los Estados Unidos</v>
          </cell>
          <cell r="Q328" t="str">
            <v>RFIG</v>
          </cell>
        </row>
        <row r="329">
          <cell r="B329" t="str">
            <v>08400028WJ58</v>
          </cell>
          <cell r="D329" t="str">
            <v>Gobierno de los Estados Unidos</v>
          </cell>
          <cell r="Q329" t="str">
            <v>RFIG</v>
          </cell>
        </row>
        <row r="330">
          <cell r="B330" t="str">
            <v>08400028XB14</v>
          </cell>
          <cell r="D330" t="str">
            <v>Gobierno de los Estados Unidos</v>
          </cell>
          <cell r="Q330" t="str">
            <v>RFIG</v>
          </cell>
        </row>
        <row r="331">
          <cell r="B331" t="str">
            <v>08400028VA49</v>
          </cell>
          <cell r="D331" t="str">
            <v>Gobierno de los Estados Unidos</v>
          </cell>
          <cell r="Q331" t="str">
            <v>RFIG</v>
          </cell>
        </row>
        <row r="332">
          <cell r="B332" t="str">
            <v>084000284N73</v>
          </cell>
          <cell r="D332" t="str">
            <v>Gobierno de los Estados Unidos</v>
          </cell>
          <cell r="Q332" t="str">
            <v>RFIG</v>
          </cell>
        </row>
        <row r="333">
          <cell r="B333" t="str">
            <v>08400020SF66</v>
          </cell>
          <cell r="D333" t="str">
            <v>Gobierno de los Estados Unidos</v>
          </cell>
          <cell r="Q333" t="str">
            <v>RFIG</v>
          </cell>
        </row>
        <row r="334">
          <cell r="B334" t="str">
            <v>08400020RT79</v>
          </cell>
          <cell r="D334" t="str">
            <v>Gobierno de los Estados Unidos</v>
          </cell>
          <cell r="Q334" t="str">
            <v>RFIG</v>
          </cell>
        </row>
        <row r="335">
          <cell r="B335" t="str">
            <v>08400028P469</v>
          </cell>
          <cell r="D335" t="str">
            <v>Gobierno de los Estados Unidos</v>
          </cell>
          <cell r="Q335" t="str">
            <v>RFIG</v>
          </cell>
        </row>
        <row r="336">
          <cell r="B336" t="str">
            <v>08400028R366</v>
          </cell>
          <cell r="D336" t="str">
            <v>Gobierno de los Estados Unidos</v>
          </cell>
          <cell r="Q336" t="str">
            <v>RFIG</v>
          </cell>
        </row>
        <row r="337">
          <cell r="B337" t="str">
            <v>084000283W81</v>
          </cell>
          <cell r="D337" t="str">
            <v>Gobierno de los Estados Unidos</v>
          </cell>
          <cell r="Q337" t="str">
            <v>RFIG</v>
          </cell>
        </row>
        <row r="338">
          <cell r="B338" t="str">
            <v>08400020H789</v>
          </cell>
          <cell r="D338" t="str">
            <v>Gobierno de los Estados Unidos</v>
          </cell>
          <cell r="Q338" t="str">
            <v>RFIG</v>
          </cell>
        </row>
        <row r="339">
          <cell r="B339" t="str">
            <v>08400020RS96</v>
          </cell>
          <cell r="D339" t="str">
            <v>Gobierno de los Estados Unidos</v>
          </cell>
          <cell r="Q339" t="str">
            <v>RFIG</v>
          </cell>
        </row>
        <row r="340">
          <cell r="B340" t="str">
            <v>08400020RU43</v>
          </cell>
          <cell r="D340" t="str">
            <v>Gobierno de los Estados Unidos</v>
          </cell>
          <cell r="Q340" t="str">
            <v>RFIG</v>
          </cell>
        </row>
        <row r="341">
          <cell r="B341" t="str">
            <v>084000284V99</v>
          </cell>
          <cell r="D341" t="str">
            <v>Gobierno de Estados Unidos</v>
          </cell>
          <cell r="Q341" t="str">
            <v>RFIG</v>
          </cell>
        </row>
        <row r="342">
          <cell r="B342" t="str">
            <v>5270882F1371</v>
          </cell>
          <cell r="D342" t="str">
            <v>JP Morgan - Liquidity Fund LVNAV</v>
          </cell>
          <cell r="Q342" t="str">
            <v>RFIG</v>
          </cell>
        </row>
        <row r="343">
          <cell r="B343" t="str">
            <v>5274692JHR67</v>
          </cell>
          <cell r="D343" t="str">
            <v>HSBC - Global Liquidity Funds</v>
          </cell>
          <cell r="Q343" t="str">
            <v>RFIG</v>
          </cell>
        </row>
        <row r="344">
          <cell r="B344" t="str">
            <v>5274692JHW11</v>
          </cell>
          <cell r="D344" t="str">
            <v>HSBC - Global Liquidity Funds</v>
          </cell>
          <cell r="Q344" t="str">
            <v>RFIG</v>
          </cell>
        </row>
        <row r="345">
          <cell r="B345" t="str">
            <v>5211082FRFLU</v>
          </cell>
          <cell r="D345" t="str">
            <v xml:space="preserve">Larrain Vial </v>
          </cell>
          <cell r="Q345" t="str">
            <v>RFIG</v>
          </cell>
        </row>
        <row r="346">
          <cell r="B346" t="str">
            <v>5274812F6472</v>
          </cell>
          <cell r="D346" t="str">
            <v>Northern Trust - EM Asian Corporate Debt Fund</v>
          </cell>
          <cell r="Q346" t="str">
            <v>RFIG</v>
          </cell>
        </row>
        <row r="347">
          <cell r="B347" t="str">
            <v>5273662CORP1</v>
          </cell>
          <cell r="D347" t="str">
            <v>Waystone Credicorp - Latam Corps HC</v>
          </cell>
          <cell r="Q347" t="str">
            <v>RFIG</v>
          </cell>
        </row>
        <row r="348">
          <cell r="B348" t="str">
            <v>52MDOM2PASEL</v>
          </cell>
          <cell r="D348" t="str">
            <v>MDO - Renta Fija Latam Corps</v>
          </cell>
          <cell r="Q348" t="str">
            <v>RFIG</v>
          </cell>
        </row>
        <row r="349">
          <cell r="B349" t="str">
            <v>52MAIN209955</v>
          </cell>
          <cell r="D349" t="str">
            <v>Lemanik - Corp EM Debt USD</v>
          </cell>
          <cell r="Q349" t="str">
            <v>RFIG</v>
          </cell>
        </row>
        <row r="350">
          <cell r="B350" t="str">
            <v>5274862F2445</v>
          </cell>
          <cell r="D350" t="str">
            <v>Edmond de Rothschild - Corp EM Debt USD</v>
          </cell>
          <cell r="Q350" t="str">
            <v>RFIG</v>
          </cell>
        </row>
        <row r="351">
          <cell r="B351" t="str">
            <v>5275262COMP2</v>
          </cell>
          <cell r="D351" t="str">
            <v>FIGLHYI CI - Compass Latam HY</v>
          </cell>
          <cell r="Q351" t="str">
            <v>RFIG</v>
          </cell>
        </row>
        <row r="352">
          <cell r="B352" t="str">
            <v>5270252AB197</v>
          </cell>
          <cell r="D352" t="str">
            <v>Aberdeen - EM Corporate Bond</v>
          </cell>
          <cell r="Q352" t="str">
            <v>RFIG</v>
          </cell>
        </row>
        <row r="353">
          <cell r="B353" t="str">
            <v>5270272F0606</v>
          </cell>
          <cell r="D353" t="str">
            <v>Goldman Sachs - Emerging Markets Corporate Debt</v>
          </cell>
          <cell r="Q353" t="str">
            <v>RFIG</v>
          </cell>
        </row>
        <row r="354">
          <cell r="B354" t="str">
            <v>5270292EMCOD</v>
          </cell>
          <cell r="D354" t="str">
            <v>Investec - Emerging Markets Corporate Debt</v>
          </cell>
          <cell r="Q354" t="str">
            <v>RFIG</v>
          </cell>
        </row>
        <row r="355">
          <cell r="B355" t="str">
            <v>5270292F4301</v>
          </cell>
          <cell r="D355" t="str">
            <v>Investec - Latin American Corporate Debt</v>
          </cell>
          <cell r="Q355" t="str">
            <v>RFIG</v>
          </cell>
        </row>
        <row r="356">
          <cell r="B356" t="str">
            <v>5274742F1585</v>
          </cell>
          <cell r="D356" t="str">
            <v>LarrainVial - Corp EM Debt USD</v>
          </cell>
          <cell r="Q356" t="str">
            <v>RFIG</v>
          </cell>
        </row>
        <row r="357">
          <cell r="B357" t="str">
            <v>5271112E6251</v>
          </cell>
          <cell r="D357" t="str">
            <v>BlackRock - iShares JP Morgan EM Corporate Bond</v>
          </cell>
          <cell r="Q357" t="str">
            <v>RFIG</v>
          </cell>
        </row>
        <row r="358">
          <cell r="B358" t="str">
            <v>5270732E6TD5</v>
          </cell>
          <cell r="D358" t="str">
            <v>BlackRock - EM Corp Bond UCITS</v>
          </cell>
          <cell r="Q358" t="str">
            <v>RFIG</v>
          </cell>
        </row>
        <row r="359">
          <cell r="B359" t="str">
            <v>5274822F3551</v>
          </cell>
          <cell r="D359" t="str">
            <v>Moneda S.A. Administradora General de Fondos - Deuda Latam</v>
          </cell>
          <cell r="Q359" t="str">
            <v>RFIG</v>
          </cell>
        </row>
        <row r="360">
          <cell r="B360" t="str">
            <v>527474209955</v>
          </cell>
          <cell r="D360" t="str">
            <v>Lemanik Asset Management - Corp EM Debt USD</v>
          </cell>
          <cell r="Q360" t="str">
            <v>RFIG</v>
          </cell>
        </row>
        <row r="361">
          <cell r="B361" t="str">
            <v>5277012F9LZQ</v>
          </cell>
          <cell r="D361" t="str">
            <v>Moneda - Latam High Yield</v>
          </cell>
          <cell r="Q361" t="str">
            <v>RFIG</v>
          </cell>
        </row>
        <row r="362">
          <cell r="B362" t="str">
            <v>52CRSU2EMCHC</v>
          </cell>
          <cell r="D362" t="str">
            <v>Credit Suisse - Emerging Markets  Corporate Bonds</v>
          </cell>
          <cell r="Q362" t="str">
            <v>RFIG</v>
          </cell>
        </row>
        <row r="363">
          <cell r="B363" t="str">
            <v>5277192F9LZQ</v>
          </cell>
          <cell r="D363" t="str">
            <v>Moneda - Latam High Yield</v>
          </cell>
          <cell r="Q363" t="str">
            <v>RFIG</v>
          </cell>
        </row>
        <row r="364">
          <cell r="B364" t="str">
            <v>52MSIM2EMERG</v>
          </cell>
          <cell r="D364" t="str">
            <v>Morgan Stanley - Emerging Markets Corporate Debt Fund</v>
          </cell>
          <cell r="Q364" t="str">
            <v>RFIG</v>
          </cell>
        </row>
        <row r="365">
          <cell r="B365" t="str">
            <v>5273662PASEL</v>
          </cell>
          <cell r="D365" t="str">
            <v>Waystone Security - Latam Corps HC</v>
          </cell>
          <cell r="Q365" t="str">
            <v>RFIG</v>
          </cell>
        </row>
        <row r="366">
          <cell r="B366" t="str">
            <v>5274122FXQQ0</v>
          </cell>
          <cell r="D366" t="str">
            <v>PIMCO - Asia High Yield Bond Fund</v>
          </cell>
          <cell r="Q366" t="str">
            <v>RFIG</v>
          </cell>
        </row>
        <row r="367">
          <cell r="B367" t="str">
            <v>52MDOM230822</v>
          </cell>
          <cell r="D367" t="str">
            <v>MDO - Latam Corp HY</v>
          </cell>
          <cell r="Q367" t="str">
            <v>RFIG</v>
          </cell>
        </row>
        <row r="368">
          <cell r="B368" t="str">
            <v>5270132MECIU</v>
          </cell>
          <cell r="D368" t="str">
            <v>JP Morgan - Emerging Markets Corporate Bond Fund</v>
          </cell>
          <cell r="Q368" t="str">
            <v>RFIG</v>
          </cell>
        </row>
        <row r="369">
          <cell r="B369" t="str">
            <v>5270582DEUDA</v>
          </cell>
          <cell r="D369" t="str">
            <v>Moneda - Deuda Latinoamericana</v>
          </cell>
          <cell r="Q369" t="str">
            <v>RFIG</v>
          </cell>
        </row>
        <row r="370">
          <cell r="B370" t="str">
            <v>52SANT2LATAM</v>
          </cell>
          <cell r="D370" t="str">
            <v>Santander - Latin America Corporate Bond</v>
          </cell>
          <cell r="Q370" t="str">
            <v>RFIG</v>
          </cell>
        </row>
        <row r="371">
          <cell r="B371" t="str">
            <v>1251272LAD57</v>
          </cell>
          <cell r="D371" t="str">
            <v>AES Gener SA</v>
          </cell>
          <cell r="Q371" t="str">
            <v>RFIC</v>
          </cell>
        </row>
        <row r="372">
          <cell r="B372" t="str">
            <v>1251272LAC74</v>
          </cell>
          <cell r="D372" t="str">
            <v>AES Gener SA</v>
          </cell>
          <cell r="Q372" t="str">
            <v>RFIC</v>
          </cell>
        </row>
        <row r="373">
          <cell r="B373" t="str">
            <v>15515123CH47</v>
          </cell>
          <cell r="D373" t="str">
            <v>Banco de Crédito e Inversiones</v>
          </cell>
          <cell r="Q373" t="str">
            <v>RFIC</v>
          </cell>
        </row>
        <row r="374">
          <cell r="B374" t="str">
            <v>1551512PAC05</v>
          </cell>
          <cell r="D374" t="str">
            <v>Banco de Crédito e Inversiones</v>
          </cell>
          <cell r="Q374" t="str">
            <v>RFIC</v>
          </cell>
        </row>
        <row r="375">
          <cell r="B375" t="str">
            <v>1259102NBK46</v>
          </cell>
          <cell r="D375" t="str">
            <v>Petrobras International</v>
          </cell>
          <cell r="Q375" t="str">
            <v>RFIC</v>
          </cell>
        </row>
        <row r="376">
          <cell r="B376" t="str">
            <v>59509428AP43</v>
          </cell>
          <cell r="D376" t="str">
            <v>Ecopetrol</v>
          </cell>
          <cell r="Q376" t="str">
            <v>RFIC</v>
          </cell>
        </row>
        <row r="377">
          <cell r="B377" t="str">
            <v>1551192MAF51</v>
          </cell>
          <cell r="D377" t="str">
            <v>Grupo Financiero Banorte</v>
          </cell>
          <cell r="Q377" t="str">
            <v>RFIC</v>
          </cell>
        </row>
        <row r="378">
          <cell r="B378" t="str">
            <v>1551192MAG35</v>
          </cell>
          <cell r="D378" t="str">
            <v>Grupo Financiero Banorte</v>
          </cell>
          <cell r="Q378" t="str">
            <v>RFIC</v>
          </cell>
        </row>
        <row r="379">
          <cell r="B379" t="str">
            <v>1551192KAA99</v>
          </cell>
          <cell r="D379" t="str">
            <v>Grupo Financiero Banorte</v>
          </cell>
          <cell r="Q379" t="str">
            <v>RFIC</v>
          </cell>
        </row>
        <row r="380">
          <cell r="B380" t="str">
            <v>1551192MAC21</v>
          </cell>
          <cell r="D380" t="str">
            <v>Grupo Financiero Banorte</v>
          </cell>
          <cell r="Q380" t="str">
            <v>RFIC</v>
          </cell>
        </row>
        <row r="381">
          <cell r="B381" t="str">
            <v>1228462UAF30</v>
          </cell>
          <cell r="D381" t="str">
            <v>Fibria Overseas Finance Ltd.</v>
          </cell>
          <cell r="Q381" t="str">
            <v>RFIC</v>
          </cell>
        </row>
        <row r="382">
          <cell r="B382" t="str">
            <v>1228462UAE64</v>
          </cell>
          <cell r="D382" t="str">
            <v>Fibria Overseas Finance Ltd.</v>
          </cell>
          <cell r="Q382" t="str">
            <v>RFIC</v>
          </cell>
        </row>
        <row r="383">
          <cell r="B383" t="str">
            <v>1250242TAH68</v>
          </cell>
          <cell r="D383" t="str">
            <v>VALEBZ 6 7/8 11/21/36</v>
          </cell>
          <cell r="Q383" t="str">
            <v>RFIC</v>
          </cell>
        </row>
        <row r="384">
          <cell r="B384" t="str">
            <v>1551192KAB72</v>
          </cell>
          <cell r="D384" t="str">
            <v>Grupo Financiero Banorte</v>
          </cell>
          <cell r="Q384" t="str">
            <v>RFIC</v>
          </cell>
        </row>
        <row r="385">
          <cell r="B385" t="str">
            <v>1551192MAD04</v>
          </cell>
          <cell r="D385" t="str">
            <v>Grupo Financiero Banorte</v>
          </cell>
          <cell r="Q385" t="str">
            <v>RFIC</v>
          </cell>
        </row>
        <row r="386">
          <cell r="B386" t="str">
            <v>1250302CAA82</v>
          </cell>
          <cell r="D386" t="str">
            <v>Brasil Foods</v>
          </cell>
          <cell r="Q386" t="str">
            <v>RFIC</v>
          </cell>
        </row>
        <row r="387">
          <cell r="B387" t="str">
            <v>1250302CAD22</v>
          </cell>
          <cell r="D387" t="str">
            <v>Brasil Foods</v>
          </cell>
          <cell r="Q387" t="str">
            <v>RFIC</v>
          </cell>
        </row>
        <row r="388">
          <cell r="B388" t="str">
            <v>1250302TAA72</v>
          </cell>
          <cell r="D388" t="str">
            <v>Brasil Foods</v>
          </cell>
          <cell r="Q388" t="str">
            <v>RFIC</v>
          </cell>
        </row>
        <row r="389">
          <cell r="B389" t="str">
            <v>1250842WAQ42</v>
          </cell>
          <cell r="D389" t="str">
            <v>Petrobras International Finance Company</v>
          </cell>
          <cell r="Q389" t="str">
            <v>RFIC</v>
          </cell>
        </row>
        <row r="390">
          <cell r="B390" t="str">
            <v>1551192MAB48</v>
          </cell>
          <cell r="D390" t="str">
            <v>Grupo Financiero Banorte</v>
          </cell>
          <cell r="Q390" t="str">
            <v>RFIC</v>
          </cell>
        </row>
        <row r="391">
          <cell r="B391" t="str">
            <v>12509428AB56</v>
          </cell>
          <cell r="D391" t="str">
            <v>Ecopetrol</v>
          </cell>
          <cell r="Q391" t="str">
            <v>RFIC</v>
          </cell>
        </row>
        <row r="392">
          <cell r="B392" t="str">
            <v>12509428AC30</v>
          </cell>
          <cell r="D392" t="str">
            <v>Ecopetrol</v>
          </cell>
          <cell r="Q392" t="str">
            <v>RFIC</v>
          </cell>
        </row>
        <row r="393">
          <cell r="B393" t="str">
            <v>1552782GAA15</v>
          </cell>
          <cell r="D393" t="str">
            <v>BBVA Bancomer</v>
          </cell>
          <cell r="Q393" t="str">
            <v>RFIC</v>
          </cell>
        </row>
        <row r="394">
          <cell r="B394" t="str">
            <v>15527829AM84</v>
          </cell>
          <cell r="D394" t="str">
            <v>BBVA Bancomer</v>
          </cell>
          <cell r="Q394" t="str">
            <v>RFIC</v>
          </cell>
        </row>
        <row r="395">
          <cell r="B395" t="str">
            <v>59509428AN94</v>
          </cell>
          <cell r="D395" t="str">
            <v>Ecopetrol</v>
          </cell>
          <cell r="Q395" t="str">
            <v>RFIC</v>
          </cell>
        </row>
        <row r="396">
          <cell r="B396" t="str">
            <v>15527829AN67</v>
          </cell>
          <cell r="D396" t="str">
            <v>BBVA Bancomer</v>
          </cell>
          <cell r="Q396" t="str">
            <v>RFIC</v>
          </cell>
        </row>
        <row r="397">
          <cell r="B397" t="str">
            <v>12509428AE95</v>
          </cell>
          <cell r="D397" t="str">
            <v>Ecopetrol</v>
          </cell>
          <cell r="Q397" t="str">
            <v>RFIC</v>
          </cell>
        </row>
        <row r="398">
          <cell r="B398" t="str">
            <v>12509428AK55</v>
          </cell>
          <cell r="D398" t="str">
            <v>Ecopetrol</v>
          </cell>
          <cell r="Q398" t="str">
            <v>RFIC</v>
          </cell>
        </row>
        <row r="399">
          <cell r="B399" t="str">
            <v>12509428AL39</v>
          </cell>
          <cell r="D399" t="str">
            <v>Ecopetrol</v>
          </cell>
          <cell r="Q399" t="str">
            <v>RFIC</v>
          </cell>
        </row>
        <row r="400">
          <cell r="B400" t="str">
            <v>59509428AW93</v>
          </cell>
          <cell r="D400" t="str">
            <v>Ecopetrol</v>
          </cell>
          <cell r="Q400" t="str">
            <v>RFIC</v>
          </cell>
        </row>
        <row r="401">
          <cell r="B401" t="str">
            <v>1250942PAA95</v>
          </cell>
          <cell r="D401" t="str">
            <v>Ecopetrol</v>
          </cell>
          <cell r="Q401" t="str">
            <v>RFIC</v>
          </cell>
        </row>
        <row r="402">
          <cell r="B402" t="str">
            <v>1250942USP43</v>
          </cell>
          <cell r="D402" t="str">
            <v>Ecopetrol</v>
          </cell>
          <cell r="Q402" t="str">
            <v>RFIC</v>
          </cell>
        </row>
        <row r="403">
          <cell r="B403" t="str">
            <v>1250942USQ26</v>
          </cell>
          <cell r="D403" t="str">
            <v>Ecopetrol</v>
          </cell>
          <cell r="Q403" t="str">
            <v>RFIC</v>
          </cell>
        </row>
        <row r="404">
          <cell r="B404" t="str">
            <v>12509921AA41</v>
          </cell>
          <cell r="D404" t="str">
            <v>Cosan S.A. Industria y Comercio</v>
          </cell>
          <cell r="Q404" t="str">
            <v>RFIC</v>
          </cell>
        </row>
        <row r="405">
          <cell r="B405" t="str">
            <v>12518120EAG5</v>
          </cell>
          <cell r="D405" t="str">
            <v>Constructora Norberto Odebretch S.A.</v>
          </cell>
          <cell r="Q405" t="str">
            <v>RFIC</v>
          </cell>
        </row>
        <row r="406">
          <cell r="B406" t="str">
            <v>12521725SUNA</v>
          </cell>
          <cell r="D406" t="str">
            <v>SCCO 6 3/8 07/27/15</v>
          </cell>
          <cell r="Q406" t="str">
            <v>RFIC</v>
          </cell>
        </row>
        <row r="407">
          <cell r="B407" t="str">
            <v>1552782BAB48</v>
          </cell>
          <cell r="D407" t="str">
            <v>BBVA Bancomer</v>
          </cell>
          <cell r="Q407" t="str">
            <v>RFIC</v>
          </cell>
        </row>
        <row r="408">
          <cell r="B408" t="str">
            <v>1552782BAA64</v>
          </cell>
          <cell r="D408" t="str">
            <v>BBVA Bancomer</v>
          </cell>
          <cell r="Q408" t="str">
            <v>RFIC</v>
          </cell>
        </row>
        <row r="409">
          <cell r="B409" t="str">
            <v>12525628AB42</v>
          </cell>
          <cell r="D409" t="str">
            <v>Pacific Rubiales Corp.</v>
          </cell>
          <cell r="Q409" t="str">
            <v>RFIC</v>
          </cell>
        </row>
        <row r="410">
          <cell r="B410" t="str">
            <v>12525628AC25</v>
          </cell>
          <cell r="D410" t="str">
            <v>Pacific Rubiales Corp.</v>
          </cell>
          <cell r="Q410" t="str">
            <v>RFIC</v>
          </cell>
        </row>
        <row r="411">
          <cell r="B411" t="str">
            <v>12525628AD08</v>
          </cell>
          <cell r="D411" t="str">
            <v>Pacific Rubiales Corp.</v>
          </cell>
          <cell r="Q411" t="str">
            <v>RFIC</v>
          </cell>
        </row>
        <row r="412">
          <cell r="B412" t="str">
            <v>1252802VAA82</v>
          </cell>
          <cell r="D412" t="str">
            <v>Inkia Energy Limited</v>
          </cell>
          <cell r="Q412" t="str">
            <v>RFIC</v>
          </cell>
        </row>
        <row r="413">
          <cell r="B413" t="str">
            <v>12529728AA10</v>
          </cell>
          <cell r="D413" t="str">
            <v>TAM Líneas Aéreas S.A.</v>
          </cell>
          <cell r="Q413" t="str">
            <v>RFIC</v>
          </cell>
        </row>
        <row r="414">
          <cell r="B414" t="str">
            <v>12535926AA73</v>
          </cell>
          <cell r="D414" t="str">
            <v>Grupo Embotellador Atic, S.L.</v>
          </cell>
          <cell r="Q414" t="str">
            <v>RFIC</v>
          </cell>
        </row>
        <row r="415">
          <cell r="B415" t="str">
            <v>12537028AA04</v>
          </cell>
          <cell r="D415" t="str">
            <v>Colombia Telecomunicaciones</v>
          </cell>
          <cell r="Q415" t="str">
            <v>RFIC</v>
          </cell>
        </row>
        <row r="416">
          <cell r="B416" t="str">
            <v>1253762AAF05</v>
          </cell>
          <cell r="D416" t="str">
            <v>Hypermarcas</v>
          </cell>
          <cell r="Q416" t="str">
            <v>RFIC</v>
          </cell>
        </row>
        <row r="417">
          <cell r="B417" t="str">
            <v>1254212AAA53</v>
          </cell>
          <cell r="D417" t="str">
            <v>Alsea S.A</v>
          </cell>
          <cell r="Q417" t="str">
            <v>RFIC</v>
          </cell>
        </row>
        <row r="418">
          <cell r="B418" t="str">
            <v>12582329AA30</v>
          </cell>
          <cell r="D418" t="str">
            <v>Elementia SAB de CV</v>
          </cell>
          <cell r="Q418" t="str">
            <v>RFIC</v>
          </cell>
        </row>
        <row r="419">
          <cell r="B419" t="str">
            <v>1258232LAA63</v>
          </cell>
          <cell r="D419" t="str">
            <v>Elementia SAB de CV</v>
          </cell>
          <cell r="Q419" t="str">
            <v>RFIC</v>
          </cell>
        </row>
        <row r="420">
          <cell r="B420" t="str">
            <v>1550162MAH51</v>
          </cell>
          <cell r="D420" t="str">
            <v>Itau</v>
          </cell>
          <cell r="Q420" t="str">
            <v>RFIC</v>
          </cell>
        </row>
        <row r="421">
          <cell r="B421" t="str">
            <v>1550162MAJ18</v>
          </cell>
          <cell r="D421" t="str">
            <v>Itau</v>
          </cell>
          <cell r="Q421" t="str">
            <v>RFIC</v>
          </cell>
        </row>
        <row r="422">
          <cell r="B422" t="str">
            <v>15502322DN01</v>
          </cell>
          <cell r="D422" t="str">
            <v>Banco do Brasil</v>
          </cell>
          <cell r="Q422" t="str">
            <v>RFIC</v>
          </cell>
        </row>
        <row r="423">
          <cell r="B423" t="str">
            <v>1550232WAA01</v>
          </cell>
          <cell r="D423" t="str">
            <v>Banco do Brasil</v>
          </cell>
          <cell r="Q423" t="str">
            <v>RFIC</v>
          </cell>
        </row>
        <row r="424">
          <cell r="B424" t="str">
            <v>1550232WAC66</v>
          </cell>
          <cell r="D424" t="str">
            <v>Banco do Brasil</v>
          </cell>
          <cell r="Q424" t="str">
            <v>RFIC</v>
          </cell>
        </row>
        <row r="425">
          <cell r="B425" t="str">
            <v>15511928AE91</v>
          </cell>
          <cell r="D425" t="str">
            <v>Grupo Financiero Banorte</v>
          </cell>
          <cell r="Q425" t="str">
            <v>RFIC</v>
          </cell>
        </row>
        <row r="426">
          <cell r="B426" t="str">
            <v>1551112LAL62</v>
          </cell>
          <cell r="D426" t="str">
            <v>Banco de Colombia</v>
          </cell>
          <cell r="Q426" t="str">
            <v>RFIC</v>
          </cell>
        </row>
        <row r="427">
          <cell r="B427" t="str">
            <v>1551112LAN29</v>
          </cell>
          <cell r="D427" t="str">
            <v>Banco de Colombia</v>
          </cell>
          <cell r="Q427" t="str">
            <v>RFIC</v>
          </cell>
        </row>
        <row r="428">
          <cell r="B428" t="str">
            <v>1551192MAA64</v>
          </cell>
          <cell r="D428" t="str">
            <v>Grupo Financiero Banorte</v>
          </cell>
          <cell r="Q428" t="str">
            <v>RFIC</v>
          </cell>
        </row>
        <row r="429">
          <cell r="B429" t="str">
            <v>15511928AD19</v>
          </cell>
          <cell r="D429" t="str">
            <v>Grupo Financiero Banorte</v>
          </cell>
          <cell r="Q429" t="str">
            <v>RFIC</v>
          </cell>
        </row>
        <row r="430">
          <cell r="B430" t="str">
            <v>1551112LAK89</v>
          </cell>
          <cell r="D430" t="str">
            <v>Banco de Colombia</v>
          </cell>
          <cell r="Q430" t="str">
            <v>RFIC</v>
          </cell>
        </row>
        <row r="431">
          <cell r="B431" t="str">
            <v>12502526AH53</v>
          </cell>
          <cell r="D431" t="str">
            <v>Braskem</v>
          </cell>
          <cell r="Q431" t="str">
            <v>RFIC</v>
          </cell>
        </row>
        <row r="432">
          <cell r="B432" t="str">
            <v>1551112US059</v>
          </cell>
          <cell r="D432" t="str">
            <v>Banco de Colombia</v>
          </cell>
          <cell r="Q432" t="str">
            <v>RFIC</v>
          </cell>
        </row>
        <row r="433">
          <cell r="B433" t="str">
            <v>15511128LAA0</v>
          </cell>
          <cell r="D433" t="str">
            <v>Banco de Colombia</v>
          </cell>
          <cell r="Q433" t="str">
            <v>RFIC</v>
          </cell>
        </row>
        <row r="434">
          <cell r="B434" t="str">
            <v>15511128LAH50</v>
          </cell>
          <cell r="D434" t="str">
            <v>Banco de Colombia</v>
          </cell>
          <cell r="Q434" t="str">
            <v>RFIC</v>
          </cell>
        </row>
        <row r="435">
          <cell r="B435" t="str">
            <v>59509428AJ82</v>
          </cell>
          <cell r="D435" t="str">
            <v>Ecopetrol</v>
          </cell>
          <cell r="Q435" t="str">
            <v>RFIC</v>
          </cell>
        </row>
        <row r="436">
          <cell r="B436" t="str">
            <v>59509428AQ26</v>
          </cell>
          <cell r="D436" t="str">
            <v>Ecopetrol</v>
          </cell>
          <cell r="Q436" t="str">
            <v>RFIC</v>
          </cell>
        </row>
        <row r="437">
          <cell r="B437" t="str">
            <v>15511128LAG77</v>
          </cell>
          <cell r="D437" t="str">
            <v>Banco de Colombia</v>
          </cell>
          <cell r="Q437" t="str">
            <v>RFIC</v>
          </cell>
        </row>
        <row r="438">
          <cell r="B438" t="str">
            <v>15527829AJ55</v>
          </cell>
          <cell r="D438" t="str">
            <v>BBVA Bancomer</v>
          </cell>
          <cell r="Q438" t="str">
            <v>RFIC</v>
          </cell>
        </row>
        <row r="439">
          <cell r="B439" t="str">
            <v>59509428AE95</v>
          </cell>
          <cell r="D439" t="str">
            <v>Ecopetrol</v>
          </cell>
          <cell r="Q439" t="str">
            <v>RFIC</v>
          </cell>
        </row>
        <row r="440">
          <cell r="B440" t="str">
            <v>59509428AS81</v>
          </cell>
          <cell r="D440" t="str">
            <v>Ecopetrol</v>
          </cell>
          <cell r="Q440" t="str">
            <v>RFIC</v>
          </cell>
        </row>
        <row r="441">
          <cell r="B441" t="str">
            <v>59509428AV11</v>
          </cell>
          <cell r="D441" t="str">
            <v>Ecopetrol</v>
          </cell>
          <cell r="Q441" t="str">
            <v>RFIC</v>
          </cell>
        </row>
        <row r="442">
          <cell r="B442" t="str">
            <v>15527829AA47</v>
          </cell>
          <cell r="D442" t="str">
            <v>BBVA Bancomer</v>
          </cell>
          <cell r="Q442" t="str">
            <v>RFIC</v>
          </cell>
        </row>
        <row r="443">
          <cell r="B443" t="str">
            <v>15527829AH99</v>
          </cell>
          <cell r="D443" t="str">
            <v>BBVA Bancomer</v>
          </cell>
          <cell r="Q443" t="str">
            <v>RFIC</v>
          </cell>
        </row>
        <row r="444">
          <cell r="B444" t="str">
            <v>12509428AT64</v>
          </cell>
          <cell r="D444" t="str">
            <v>Ecopetrol</v>
          </cell>
          <cell r="Q444" t="str">
            <v>RFIC</v>
          </cell>
        </row>
        <row r="445">
          <cell r="B445" t="str">
            <v>15528725AC15</v>
          </cell>
          <cell r="D445" t="str">
            <v>Grupo Aval Acciones y Valores</v>
          </cell>
          <cell r="Q445" t="str">
            <v>RFIC</v>
          </cell>
        </row>
        <row r="446">
          <cell r="B446" t="str">
            <v>15528725AA58</v>
          </cell>
          <cell r="D446" t="str">
            <v>Grupo Aval Acciones y Valores</v>
          </cell>
          <cell r="Q446" t="str">
            <v>RFIC</v>
          </cell>
        </row>
        <row r="447">
          <cell r="B447" t="str">
            <v>15528725AB32</v>
          </cell>
          <cell r="D447" t="str">
            <v>Grupo Aval Acciones y Valores</v>
          </cell>
          <cell r="Q447" t="str">
            <v>RFIC</v>
          </cell>
        </row>
        <row r="448">
          <cell r="B448" t="str">
            <v>15529926AB25</v>
          </cell>
          <cell r="D448" t="str">
            <v>GRUPOS 5 1/2 04/29/2026</v>
          </cell>
          <cell r="Q448" t="str">
            <v>RFIC</v>
          </cell>
        </row>
        <row r="449">
          <cell r="B449" t="str">
            <v>15532427PD99</v>
          </cell>
          <cell r="D449" t="str">
            <v>Banco Davivienda S.A.</v>
          </cell>
          <cell r="Q449" t="str">
            <v>RFIC</v>
          </cell>
        </row>
        <row r="450">
          <cell r="B450" t="str">
            <v>1553242ZAX44</v>
          </cell>
          <cell r="D450" t="str">
            <v>Banco Davivienda S.A.</v>
          </cell>
          <cell r="Q450" t="str">
            <v>RFIC</v>
          </cell>
        </row>
        <row r="451">
          <cell r="B451" t="str">
            <v>15532622AB63</v>
          </cell>
          <cell r="D451" t="str">
            <v>Banco de Bogotá</v>
          </cell>
          <cell r="Q451" t="str">
            <v>RFIC</v>
          </cell>
        </row>
        <row r="452">
          <cell r="B452" t="str">
            <v>15532622AC47</v>
          </cell>
          <cell r="D452" t="str">
            <v>Banco de Bogotá</v>
          </cell>
          <cell r="Q452" t="str">
            <v>RFIC</v>
          </cell>
        </row>
        <row r="453">
          <cell r="B453" t="str">
            <v>15537120AD31</v>
          </cell>
          <cell r="D453" t="str">
            <v>Banco BTG Pactual S.A.</v>
          </cell>
          <cell r="Q453" t="str">
            <v>RFIC</v>
          </cell>
        </row>
        <row r="454">
          <cell r="B454" t="str">
            <v>1253042VAB95</v>
          </cell>
          <cell r="D454" t="str">
            <v>Grupo Energia Bogota</v>
          </cell>
          <cell r="Q454" t="str">
            <v>RFIC</v>
          </cell>
        </row>
        <row r="455">
          <cell r="B455" t="str">
            <v>5953042VAC78</v>
          </cell>
          <cell r="D455" t="str">
            <v>Grupo Energia Bogota</v>
          </cell>
          <cell r="Q455" t="str">
            <v>RFIC</v>
          </cell>
        </row>
        <row r="456">
          <cell r="B456" t="str">
            <v>15539325AD54</v>
          </cell>
          <cell r="D456" t="str">
            <v>Corp Group Banking S.A.</v>
          </cell>
          <cell r="Q456" t="str">
            <v>RFIC</v>
          </cell>
        </row>
        <row r="457">
          <cell r="B457" t="str">
            <v>1558212TAN92</v>
          </cell>
          <cell r="D457" t="str">
            <v>Banco Santander México</v>
          </cell>
          <cell r="Q457" t="str">
            <v>RFIC</v>
          </cell>
        </row>
        <row r="458">
          <cell r="B458" t="str">
            <v>1703042VAA82</v>
          </cell>
          <cell r="D458" t="str">
            <v>Inkia Energy Limited</v>
          </cell>
          <cell r="Q458" t="str">
            <v>RFIC</v>
          </cell>
        </row>
        <row r="459">
          <cell r="B459" t="str">
            <v>1703042VAB65</v>
          </cell>
          <cell r="D459" t="str">
            <v>Inkia Energy Limited</v>
          </cell>
          <cell r="Q459" t="str">
            <v>RFIC</v>
          </cell>
        </row>
        <row r="460">
          <cell r="B460" t="str">
            <v>5951322RBA43</v>
          </cell>
          <cell r="D460" t="str">
            <v>Empresas Públicas Medellin</v>
          </cell>
          <cell r="Q460" t="str">
            <v>RFIC</v>
          </cell>
        </row>
        <row r="461">
          <cell r="B461" t="str">
            <v>5755442JAA19</v>
          </cell>
          <cell r="D461" t="str">
            <v>Lan Airlines</v>
          </cell>
          <cell r="Q461" t="str">
            <v>RFIC</v>
          </cell>
        </row>
        <row r="462">
          <cell r="B462" t="str">
            <v>5951322RBC09</v>
          </cell>
          <cell r="D462" t="str">
            <v>Empresas Públicas Medellin</v>
          </cell>
          <cell r="Q462" t="str">
            <v>RFIC</v>
          </cell>
        </row>
        <row r="463">
          <cell r="B463" t="str">
            <v>1252802VAC49</v>
          </cell>
          <cell r="D463" t="str">
            <v>Inkia Energy Limited</v>
          </cell>
          <cell r="Q463" t="str">
            <v>RFIC</v>
          </cell>
        </row>
        <row r="464">
          <cell r="B464" t="str">
            <v>5951322EPM29</v>
          </cell>
          <cell r="D464" t="str">
            <v>Empresas Públicas Medellin</v>
          </cell>
          <cell r="Q464" t="str">
            <v>RFIC</v>
          </cell>
        </row>
        <row r="465">
          <cell r="B465" t="str">
            <v>15532622AK62</v>
          </cell>
          <cell r="D465" t="str">
            <v>Banco de Bogotá</v>
          </cell>
          <cell r="Q465" t="str">
            <v>RFIC</v>
          </cell>
        </row>
        <row r="466">
          <cell r="B466" t="str">
            <v>1553782SAG23</v>
          </cell>
          <cell r="D466" t="str">
            <v>Banco Santander México</v>
          </cell>
          <cell r="Q466" t="str">
            <v>RFIC</v>
          </cell>
        </row>
        <row r="467">
          <cell r="B467" t="str">
            <v>1553782SAD91</v>
          </cell>
          <cell r="D467" t="str">
            <v>Banco Santander México</v>
          </cell>
          <cell r="Q467" t="str">
            <v>RFIC</v>
          </cell>
        </row>
        <row r="468">
          <cell r="B468" t="str">
            <v>1250302CAE05</v>
          </cell>
          <cell r="D468" t="str">
            <v>Brasil Foods</v>
          </cell>
          <cell r="Q468" t="str">
            <v>RFIC</v>
          </cell>
        </row>
        <row r="469">
          <cell r="B469" t="str">
            <v>15532622AM29</v>
          </cell>
          <cell r="D469" t="str">
            <v>Banco de Bogotá</v>
          </cell>
          <cell r="Q469" t="str">
            <v>RFIC</v>
          </cell>
        </row>
        <row r="470">
          <cell r="B470" t="str">
            <v>2B59412EAA48</v>
          </cell>
          <cell r="D470" t="str">
            <v>ATP Tower Holdings</v>
          </cell>
          <cell r="Q470" t="str">
            <v>RFIC</v>
          </cell>
        </row>
        <row r="471">
          <cell r="B471" t="str">
            <v>1250742LAA81</v>
          </cell>
          <cell r="D471" t="str">
            <v>SACI Falabella</v>
          </cell>
          <cell r="Q471" t="str">
            <v>RFIC</v>
          </cell>
        </row>
        <row r="472">
          <cell r="B472" t="str">
            <v>12535622BA92</v>
          </cell>
          <cell r="D472" t="str">
            <v>Inversiones CMPC</v>
          </cell>
          <cell r="Q472" t="str">
            <v>RFIC</v>
          </cell>
        </row>
        <row r="473">
          <cell r="B473" t="str">
            <v>1250922BAB39</v>
          </cell>
          <cell r="D473" t="str">
            <v>Antofagasta Plc</v>
          </cell>
          <cell r="Q473" t="str">
            <v>RFIC</v>
          </cell>
        </row>
        <row r="474">
          <cell r="B474" t="str">
            <v>1250242TAM53</v>
          </cell>
          <cell r="D474" t="str">
            <v>SCCO 6 3/8 07/27/15</v>
          </cell>
          <cell r="Q474" t="str">
            <v>RFIC</v>
          </cell>
        </row>
        <row r="475">
          <cell r="B475" t="str">
            <v>1253042VAA13</v>
          </cell>
          <cell r="D475" t="str">
            <v>GRUPO ENERGIA BOGOTA</v>
          </cell>
          <cell r="Q475" t="str">
            <v>RFIC</v>
          </cell>
        </row>
        <row r="476">
          <cell r="B476" t="str">
            <v>1250342JAE03</v>
          </cell>
          <cell r="D476" t="str">
            <v>Cencosud</v>
          </cell>
          <cell r="Q476" t="str">
            <v>RFIC</v>
          </cell>
        </row>
        <row r="477">
          <cell r="B477" t="str">
            <v>1250342JAH34</v>
          </cell>
          <cell r="D477" t="str">
            <v>Cencosud</v>
          </cell>
          <cell r="Q477" t="str">
            <v>RFIC</v>
          </cell>
        </row>
        <row r="478">
          <cell r="B478" t="str">
            <v>1250342JAK62</v>
          </cell>
          <cell r="D478" t="str">
            <v>Cencosud</v>
          </cell>
          <cell r="Q478" t="str">
            <v>RFIC</v>
          </cell>
        </row>
        <row r="479">
          <cell r="B479" t="str">
            <v>1250342JAQ33</v>
          </cell>
          <cell r="D479" t="str">
            <v>Cencosud</v>
          </cell>
          <cell r="Q479" t="str">
            <v>RFIC</v>
          </cell>
        </row>
        <row r="480">
          <cell r="B480" t="str">
            <v>12503724WAP0</v>
          </cell>
          <cell r="D480" t="str">
            <v xml:space="preserve">America Movil </v>
          </cell>
          <cell r="Q480" t="str">
            <v>RFIC</v>
          </cell>
        </row>
        <row r="481">
          <cell r="B481" t="str">
            <v>59529429CR77</v>
          </cell>
          <cell r="D481" t="str">
            <v>Comisión Federal de Electricidad</v>
          </cell>
          <cell r="Q481" t="str">
            <v>RFIC</v>
          </cell>
        </row>
        <row r="482">
          <cell r="B482" t="str">
            <v>59529429BR86</v>
          </cell>
          <cell r="D482" t="str">
            <v>Comisión Federal de Electricidad</v>
          </cell>
          <cell r="Q482" t="str">
            <v>RFIC</v>
          </cell>
        </row>
        <row r="483">
          <cell r="B483" t="str">
            <v>12507420AA81</v>
          </cell>
          <cell r="D483" t="str">
            <v>SACI Falabella</v>
          </cell>
          <cell r="Q483" t="str">
            <v>RFIC</v>
          </cell>
        </row>
        <row r="484">
          <cell r="B484" t="str">
            <v>12507420AG51</v>
          </cell>
          <cell r="D484" t="str">
            <v>SACI Falabella</v>
          </cell>
          <cell r="Q484" t="str">
            <v>RFIC</v>
          </cell>
        </row>
        <row r="485">
          <cell r="B485" t="str">
            <v>12507420AR17</v>
          </cell>
          <cell r="D485" t="str">
            <v>SACI Falabella</v>
          </cell>
          <cell r="Q485" t="str">
            <v>RFIC</v>
          </cell>
        </row>
        <row r="486">
          <cell r="B486" t="str">
            <v>1250822JAE58</v>
          </cell>
          <cell r="D486" t="str">
            <v>GGBRBZ 7 1/4 10/20/17</v>
          </cell>
          <cell r="Q486" t="str">
            <v>RFIC</v>
          </cell>
        </row>
        <row r="487">
          <cell r="B487" t="str">
            <v>1251202HAL70</v>
          </cell>
          <cell r="D487" t="str">
            <v>Telemar</v>
          </cell>
          <cell r="Q487" t="str">
            <v>RFIC</v>
          </cell>
        </row>
        <row r="488">
          <cell r="B488" t="str">
            <v>12512927AS04</v>
          </cell>
          <cell r="D488" t="str">
            <v>Banco Santander México</v>
          </cell>
          <cell r="Q488" t="str">
            <v>RFIC</v>
          </cell>
        </row>
        <row r="489">
          <cell r="B489" t="str">
            <v>1251812EAK67</v>
          </cell>
          <cell r="D489" t="str">
            <v>Constructora Norberto Odebretch S.A.</v>
          </cell>
          <cell r="Q489" t="str">
            <v>RFIC</v>
          </cell>
        </row>
        <row r="490">
          <cell r="B490" t="str">
            <v>1251812EAL41</v>
          </cell>
          <cell r="D490" t="str">
            <v>Constructora Norberto Odebretch S.A.</v>
          </cell>
          <cell r="Q490" t="str">
            <v>RFIC</v>
          </cell>
        </row>
        <row r="491">
          <cell r="B491" t="str">
            <v>1251812EAP54</v>
          </cell>
          <cell r="D491" t="str">
            <v>Odebretch</v>
          </cell>
          <cell r="Q491" t="str">
            <v>RFIC</v>
          </cell>
        </row>
        <row r="492">
          <cell r="B492" t="str">
            <v>12521725SUNB</v>
          </cell>
          <cell r="D492" t="str">
            <v>Southern Copper Corporation</v>
          </cell>
          <cell r="Q492" t="str">
            <v>RFIC</v>
          </cell>
        </row>
        <row r="493">
          <cell r="B493" t="str">
            <v>1252172VAD73</v>
          </cell>
          <cell r="D493" t="str">
            <v>SCCO 6 3/8 07/27/15</v>
          </cell>
          <cell r="Q493" t="str">
            <v>RFIC</v>
          </cell>
        </row>
        <row r="494">
          <cell r="B494" t="str">
            <v>12535622AL66</v>
          </cell>
          <cell r="D494" t="str">
            <v>Inversiones CMPC</v>
          </cell>
          <cell r="Q494" t="str">
            <v>RFIC</v>
          </cell>
        </row>
        <row r="495">
          <cell r="B495" t="str">
            <v>1252172VAF22</v>
          </cell>
          <cell r="D495" t="str">
            <v>Southern Copper Corporation</v>
          </cell>
          <cell r="Q495" t="str">
            <v>RFIC</v>
          </cell>
        </row>
        <row r="496">
          <cell r="B496" t="str">
            <v>12586329AC34</v>
          </cell>
          <cell r="D496" t="str">
            <v>Industrias Peñoles S.A.B. de C.V.</v>
          </cell>
          <cell r="Q496" t="str">
            <v>RFIC</v>
          </cell>
        </row>
        <row r="497">
          <cell r="B497" t="str">
            <v>12586329AB50</v>
          </cell>
          <cell r="D497" t="str">
            <v>Industrias Peñoles S.A.B. de C.V.</v>
          </cell>
          <cell r="Q497" t="str">
            <v>RFIC</v>
          </cell>
        </row>
        <row r="498">
          <cell r="B498" t="str">
            <v>1252172VAG05</v>
          </cell>
          <cell r="D498" t="str">
            <v>SCCO 6 3/8 07/27/15</v>
          </cell>
          <cell r="Q498" t="str">
            <v>RFIC</v>
          </cell>
        </row>
        <row r="499">
          <cell r="B499" t="str">
            <v>1252172VAJ44</v>
          </cell>
          <cell r="D499" t="str">
            <v>Southern Copper Corporation</v>
          </cell>
          <cell r="Q499" t="str">
            <v>RFIC</v>
          </cell>
        </row>
        <row r="500">
          <cell r="B500" t="str">
            <v>1252172VAE56</v>
          </cell>
          <cell r="D500" t="str">
            <v>Southern Copper Corporation</v>
          </cell>
          <cell r="Q500" t="str">
            <v>RFIC</v>
          </cell>
        </row>
        <row r="501">
          <cell r="B501" t="str">
            <v>12586329AA77</v>
          </cell>
          <cell r="D501" t="str">
            <v>Industrias Peñoles S.A.B. de C.V.</v>
          </cell>
          <cell r="Q501" t="str">
            <v>RFIC</v>
          </cell>
        </row>
        <row r="502">
          <cell r="B502" t="str">
            <v>12539028AA02</v>
          </cell>
          <cell r="D502" t="str">
            <v>México Generadora de Energía, S. de R.L.</v>
          </cell>
          <cell r="Q502" t="str">
            <v>RFIC</v>
          </cell>
        </row>
        <row r="503">
          <cell r="B503" t="str">
            <v>1254402NBF61</v>
          </cell>
          <cell r="D503" t="str">
            <v>Empresa Publica de Liverpool</v>
          </cell>
          <cell r="Q503" t="str">
            <v>RFIC</v>
          </cell>
        </row>
        <row r="504">
          <cell r="B504" t="str">
            <v>1254402NBL30</v>
          </cell>
          <cell r="D504" t="str">
            <v>Empresa Publica de Liverpool</v>
          </cell>
          <cell r="Q504" t="str">
            <v>RFIC</v>
          </cell>
        </row>
        <row r="505">
          <cell r="B505" t="str">
            <v>1255202KAA37</v>
          </cell>
          <cell r="D505" t="str">
            <v>Odebretch</v>
          </cell>
          <cell r="Q505" t="str">
            <v>RFIC</v>
          </cell>
        </row>
        <row r="506">
          <cell r="B506" t="str">
            <v>15527829AB20</v>
          </cell>
          <cell r="D506" t="str">
            <v>BBVA Bancomer</v>
          </cell>
          <cell r="Q506" t="str">
            <v>RFIC</v>
          </cell>
        </row>
        <row r="507">
          <cell r="B507" t="str">
            <v>15527829AK29</v>
          </cell>
          <cell r="D507" t="str">
            <v>SCCO 6 3/8 07/27/15</v>
          </cell>
          <cell r="Q507" t="str">
            <v>RFIC</v>
          </cell>
        </row>
        <row r="508">
          <cell r="B508" t="str">
            <v>1553242WAC49</v>
          </cell>
          <cell r="D508" t="str">
            <v>Banco Davivienda S.A.</v>
          </cell>
          <cell r="Q508" t="str">
            <v>RFIC</v>
          </cell>
        </row>
        <row r="509">
          <cell r="B509" t="str">
            <v>1553712BAB53</v>
          </cell>
          <cell r="D509" t="str">
            <v>Banco BTG Pactual S.A.</v>
          </cell>
          <cell r="Q509" t="str">
            <v>RFIC</v>
          </cell>
        </row>
        <row r="510">
          <cell r="B510" t="str">
            <v>1553782US150</v>
          </cell>
          <cell r="D510" t="str">
            <v>Banco Santander México</v>
          </cell>
          <cell r="Q510" t="str">
            <v>RFIC</v>
          </cell>
        </row>
        <row r="511">
          <cell r="B511" t="str">
            <v>1553782SAL18</v>
          </cell>
          <cell r="D511" t="str">
            <v>Banco Santander México</v>
          </cell>
          <cell r="Q511" t="str">
            <v>RFIC</v>
          </cell>
        </row>
        <row r="512">
          <cell r="B512" t="str">
            <v>1553782SAC19</v>
          </cell>
          <cell r="D512" t="str">
            <v>Banco Santander México</v>
          </cell>
          <cell r="Q512" t="str">
            <v>RFIC</v>
          </cell>
        </row>
        <row r="513">
          <cell r="B513" t="str">
            <v>1258642MAA01</v>
          </cell>
          <cell r="D513" t="str">
            <v>Minera México, S.A. de C.V.</v>
          </cell>
          <cell r="Q513" t="str">
            <v>RFIC</v>
          </cell>
        </row>
        <row r="514">
          <cell r="B514" t="str">
            <v>1258642MAB83</v>
          </cell>
          <cell r="D514" t="str">
            <v>Minera México, S.A. de C.V.</v>
          </cell>
          <cell r="Q514" t="str">
            <v>RFIC</v>
          </cell>
        </row>
        <row r="515">
          <cell r="B515" t="str">
            <v>59529429BQ04</v>
          </cell>
          <cell r="D515" t="str">
            <v>Comisión Federal de Electricidad</v>
          </cell>
          <cell r="Q515" t="str">
            <v>RFIC</v>
          </cell>
        </row>
        <row r="516">
          <cell r="B516" t="str">
            <v>1250932US358</v>
          </cell>
          <cell r="D516" t="str">
            <v>Fresnillo PLC</v>
          </cell>
          <cell r="Q516" t="str">
            <v>RFIC</v>
          </cell>
        </row>
        <row r="517">
          <cell r="B517" t="str">
            <v>125093272B25</v>
          </cell>
          <cell r="D517" t="str">
            <v>Fresnillo PLC</v>
          </cell>
          <cell r="Q517" t="str">
            <v>RFIC</v>
          </cell>
        </row>
        <row r="518">
          <cell r="B518" t="str">
            <v>1250932FRE23</v>
          </cell>
          <cell r="D518" t="str">
            <v>Fresnillo PLC</v>
          </cell>
          <cell r="Q518" t="str">
            <v>RFIC</v>
          </cell>
        </row>
        <row r="519">
          <cell r="B519" t="str">
            <v>1250242TAP84</v>
          </cell>
          <cell r="D519" t="str">
            <v>Vale Overseas Limited Brazil</v>
          </cell>
          <cell r="Q519" t="str">
            <v>RFIC</v>
          </cell>
        </row>
        <row r="520">
          <cell r="B520" t="str">
            <v>1250242TAR41</v>
          </cell>
          <cell r="D520" t="str">
            <v>VALEBZ 6 1/8 06/12/2033</v>
          </cell>
          <cell r="Q520" t="str">
            <v>RFIC</v>
          </cell>
        </row>
        <row r="521">
          <cell r="B521" t="str">
            <v>12SUZA2SUZ32</v>
          </cell>
          <cell r="D521" t="str">
            <v>Suzano Austria</v>
          </cell>
          <cell r="Q521" t="str">
            <v>RFIC</v>
          </cell>
        </row>
        <row r="522">
          <cell r="B522" t="str">
            <v>15532622AL46</v>
          </cell>
          <cell r="D522" t="str">
            <v>Banco de Bogotá</v>
          </cell>
          <cell r="Q522" t="str">
            <v>RFIC</v>
          </cell>
        </row>
        <row r="523">
          <cell r="B523" t="str">
            <v>1258612WAJ18</v>
          </cell>
          <cell r="D523" t="str">
            <v>Suzano Austria</v>
          </cell>
          <cell r="Q523" t="str">
            <v>RFIC</v>
          </cell>
        </row>
        <row r="524">
          <cell r="B524" t="str">
            <v>12SUZA2WAF95</v>
          </cell>
          <cell r="D524" t="str">
            <v>Suzano Austria</v>
          </cell>
          <cell r="Q524" t="str">
            <v>RFIC</v>
          </cell>
        </row>
        <row r="525">
          <cell r="B525" t="str">
            <v>12SUZA2SUZ30</v>
          </cell>
          <cell r="D525" t="str">
            <v>Suzano Austria</v>
          </cell>
          <cell r="Q525" t="str">
            <v>RFIC</v>
          </cell>
        </row>
        <row r="526">
          <cell r="B526" t="str">
            <v>1258612TAC20</v>
          </cell>
          <cell r="D526" t="str">
            <v>Suzano Austria</v>
          </cell>
          <cell r="Q526" t="str">
            <v>RFIC</v>
          </cell>
        </row>
        <row r="527">
          <cell r="B527" t="str">
            <v>1250242TAK97</v>
          </cell>
          <cell r="D527" t="str">
            <v>SCCO 6 3/8 07/27/15</v>
          </cell>
          <cell r="Q527" t="str">
            <v>RFIC</v>
          </cell>
        </row>
        <row r="528">
          <cell r="B528" t="str">
            <v>1252172VAH87</v>
          </cell>
          <cell r="D528" t="str">
            <v>Southern Copper Corporation</v>
          </cell>
          <cell r="Q528" t="str">
            <v>RFIC</v>
          </cell>
        </row>
        <row r="529">
          <cell r="B529" t="str">
            <v>1557372LAA63</v>
          </cell>
          <cell r="D529" t="str">
            <v>Sura Asset Management S.A.</v>
          </cell>
          <cell r="Q529" t="str">
            <v>RFIC</v>
          </cell>
        </row>
        <row r="530">
          <cell r="B530" t="str">
            <v>1250242EAA38</v>
          </cell>
          <cell r="D530" t="str">
            <v>Vale Overseas Limited Brazil</v>
          </cell>
          <cell r="Q530" t="str">
            <v>RFIC</v>
          </cell>
        </row>
        <row r="531">
          <cell r="B531" t="str">
            <v>084003411726</v>
          </cell>
          <cell r="D531" t="str">
            <v>Gobierno de Brasil</v>
          </cell>
          <cell r="Q531" t="str">
            <v>RFIG</v>
          </cell>
        </row>
        <row r="532">
          <cell r="B532" t="str">
            <v>08400326BZ27</v>
          </cell>
          <cell r="D532" t="str">
            <v>Gobierno de Brasil</v>
          </cell>
          <cell r="Q532" t="str">
            <v>RFIG</v>
          </cell>
        </row>
        <row r="533">
          <cell r="B533" t="str">
            <v>08400326CH10</v>
          </cell>
          <cell r="D533" t="str">
            <v>Gobierno de Brasil</v>
          </cell>
          <cell r="Q533" t="str">
            <v>RFIG</v>
          </cell>
        </row>
        <row r="534">
          <cell r="B534" t="str">
            <v>08400326CQ19</v>
          </cell>
          <cell r="D534" t="str">
            <v>Gobierno de Brasil</v>
          </cell>
          <cell r="Q534" t="str">
            <v>RFIG</v>
          </cell>
        </row>
        <row r="535">
          <cell r="B535" t="str">
            <v>08400326CA66</v>
          </cell>
          <cell r="D535" t="str">
            <v>Gobierno de Brasil</v>
          </cell>
          <cell r="Q535" t="str">
            <v>RFIG</v>
          </cell>
        </row>
        <row r="536">
          <cell r="B536" t="str">
            <v>0840032BRA26</v>
          </cell>
          <cell r="D536" t="str">
            <v>Gobierno de Brasil</v>
          </cell>
          <cell r="Q536" t="str">
            <v>RFIG</v>
          </cell>
        </row>
        <row r="537">
          <cell r="B537" t="str">
            <v>08400326BR01</v>
          </cell>
          <cell r="D537" t="str">
            <v>Gobierno de Brasil</v>
          </cell>
          <cell r="Q537" t="str">
            <v>RFIG</v>
          </cell>
        </row>
        <row r="538">
          <cell r="B538" t="str">
            <v>08400326BK57</v>
          </cell>
          <cell r="D538" t="str">
            <v>Gobierno de Brasil</v>
          </cell>
          <cell r="Q538" t="str">
            <v>RFIG</v>
          </cell>
        </row>
        <row r="539">
          <cell r="B539" t="str">
            <v>08400326BB58</v>
          </cell>
          <cell r="D539" t="str">
            <v>Gobierno de Brasil</v>
          </cell>
          <cell r="Q539" t="str">
            <v>RFIG</v>
          </cell>
        </row>
        <row r="540">
          <cell r="B540" t="str">
            <v>08400326CB40</v>
          </cell>
          <cell r="D540" t="str">
            <v>Gobierno de Brasil</v>
          </cell>
          <cell r="Q540" t="str">
            <v>RFIG</v>
          </cell>
        </row>
        <row r="541">
          <cell r="B541" t="str">
            <v>0840032US105</v>
          </cell>
          <cell r="D541" t="str">
            <v>Gobierno de Brasil</v>
          </cell>
          <cell r="Q541" t="str">
            <v>RFIG</v>
          </cell>
        </row>
        <row r="542">
          <cell r="B542" t="str">
            <v>0840032USB40</v>
          </cell>
          <cell r="D542" t="str">
            <v>Gobierno de Brasil</v>
          </cell>
          <cell r="Q542" t="str">
            <v>RFIG</v>
          </cell>
        </row>
        <row r="543">
          <cell r="B543" t="str">
            <v>0840032BRA47</v>
          </cell>
          <cell r="D543" t="str">
            <v>Gobierno de Brasil</v>
          </cell>
          <cell r="Q543" t="str">
            <v>RFIG</v>
          </cell>
        </row>
        <row r="544">
          <cell r="B544" t="str">
            <v>0840032BRA25</v>
          </cell>
          <cell r="D544" t="str">
            <v>Gobierno de Brasil</v>
          </cell>
          <cell r="Q544" t="str">
            <v>RFIG</v>
          </cell>
        </row>
        <row r="545">
          <cell r="B545" t="str">
            <v>0840032BRA23</v>
          </cell>
          <cell r="D545" t="str">
            <v>Gobierno de Brasil</v>
          </cell>
          <cell r="Q545" t="str">
            <v>RFIG</v>
          </cell>
        </row>
        <row r="546">
          <cell r="B546" t="str">
            <v>0840032BRA45</v>
          </cell>
          <cell r="D546" t="str">
            <v>Gobierno de Brasil</v>
          </cell>
          <cell r="Q546" t="str">
            <v>RFIG</v>
          </cell>
        </row>
        <row r="547">
          <cell r="B547" t="str">
            <v>08400623AV04</v>
          </cell>
          <cell r="D547" t="str">
            <v>Gobierno de Chile</v>
          </cell>
          <cell r="Q547" t="str">
            <v>RFIG</v>
          </cell>
        </row>
        <row r="548">
          <cell r="B548" t="str">
            <v>08400623AW86</v>
          </cell>
          <cell r="D548" t="str">
            <v>Gobierno de Chile</v>
          </cell>
          <cell r="Q548" t="str">
            <v>RFIG</v>
          </cell>
        </row>
        <row r="549">
          <cell r="B549" t="str">
            <v>08400623BN78</v>
          </cell>
          <cell r="D549" t="str">
            <v>Gobierno de Chile</v>
          </cell>
          <cell r="Q549" t="str">
            <v>RFIG</v>
          </cell>
        </row>
        <row r="550">
          <cell r="B550" t="str">
            <v>08400623BP27</v>
          </cell>
          <cell r="D550" t="str">
            <v>Gobierno de Chile</v>
          </cell>
          <cell r="Q550" t="str">
            <v>RFIG</v>
          </cell>
        </row>
        <row r="551">
          <cell r="B551" t="str">
            <v>08400623BW77</v>
          </cell>
          <cell r="D551" t="str">
            <v>Gobierno de Chile</v>
          </cell>
          <cell r="Q551" t="str">
            <v>RFIG</v>
          </cell>
        </row>
        <row r="552">
          <cell r="B552" t="str">
            <v>08400623EA21</v>
          </cell>
          <cell r="D552" t="str">
            <v>Gobierno de Chile</v>
          </cell>
          <cell r="Q552" t="str">
            <v>RFIG</v>
          </cell>
        </row>
        <row r="553">
          <cell r="B553" t="str">
            <v>08400623CE60</v>
          </cell>
          <cell r="D553" t="str">
            <v>Gobierno de Chile</v>
          </cell>
          <cell r="Q553" t="str">
            <v>RFIG</v>
          </cell>
        </row>
        <row r="554">
          <cell r="B554" t="str">
            <v>08400425EP60</v>
          </cell>
          <cell r="D554" t="str">
            <v>Gobierno de Colombia</v>
          </cell>
          <cell r="Q554" t="str">
            <v>RFIG</v>
          </cell>
        </row>
        <row r="555">
          <cell r="B555" t="str">
            <v>08400425BM66</v>
          </cell>
          <cell r="D555" t="str">
            <v>Gobierno de Colombia</v>
          </cell>
          <cell r="Q555" t="str">
            <v>RFIG</v>
          </cell>
        </row>
        <row r="556">
          <cell r="B556" t="str">
            <v>08400425EF88</v>
          </cell>
          <cell r="D556" t="str">
            <v>Gobierno de Colombia</v>
          </cell>
          <cell r="Q556" t="str">
            <v>RFIG</v>
          </cell>
        </row>
        <row r="557">
          <cell r="B557" t="str">
            <v>08400425DS19</v>
          </cell>
          <cell r="D557" t="str">
            <v>Gobierno de Colombia</v>
          </cell>
          <cell r="Q557" t="str">
            <v>RFIG</v>
          </cell>
        </row>
        <row r="558">
          <cell r="B558" t="str">
            <v>08400425ES00</v>
          </cell>
          <cell r="D558" t="str">
            <v>Gobierno de Colombia</v>
          </cell>
          <cell r="Q558" t="str">
            <v>RFIG</v>
          </cell>
        </row>
        <row r="559">
          <cell r="B559" t="str">
            <v>08400425EA91</v>
          </cell>
          <cell r="D559" t="str">
            <v>Gobierno de Colombia</v>
          </cell>
          <cell r="Q559" t="str">
            <v>RFIG</v>
          </cell>
        </row>
        <row r="560">
          <cell r="B560" t="str">
            <v>08400425EM30</v>
          </cell>
          <cell r="D560" t="str">
            <v>Gobierno de Colombia</v>
          </cell>
          <cell r="Q560" t="str">
            <v>RFIG</v>
          </cell>
        </row>
        <row r="561">
          <cell r="B561" t="str">
            <v>08400425EL56</v>
          </cell>
          <cell r="D561" t="str">
            <v>Gobierno de Colombia</v>
          </cell>
          <cell r="Q561" t="str">
            <v>RFIG</v>
          </cell>
        </row>
        <row r="562">
          <cell r="B562" t="str">
            <v>08400425DP79</v>
          </cell>
          <cell r="D562" t="str">
            <v>Gobierno de Colombia</v>
          </cell>
          <cell r="Q562" t="str">
            <v>RFIG</v>
          </cell>
        </row>
        <row r="563">
          <cell r="B563" t="str">
            <v>08400425DR36</v>
          </cell>
          <cell r="D563" t="str">
            <v>Gobierno de Colombia</v>
          </cell>
          <cell r="Q563" t="str">
            <v>RFIG</v>
          </cell>
        </row>
        <row r="564">
          <cell r="B564" t="str">
            <v>08400425EG61</v>
          </cell>
          <cell r="D564" t="str">
            <v>Gobierno de Colombia</v>
          </cell>
          <cell r="Q564" t="str">
            <v>RFIG</v>
          </cell>
        </row>
        <row r="565">
          <cell r="B565" t="str">
            <v>08400425AL92</v>
          </cell>
          <cell r="D565" t="str">
            <v>Gobierno de Colombia</v>
          </cell>
          <cell r="Q565" t="str">
            <v>RFIG</v>
          </cell>
        </row>
        <row r="566">
          <cell r="B566" t="str">
            <v>084004225BK0</v>
          </cell>
          <cell r="D566" t="str">
            <v>Gobierno de Colombia</v>
          </cell>
          <cell r="Q566" t="str">
            <v>RFIG</v>
          </cell>
        </row>
        <row r="567">
          <cell r="B567" t="str">
            <v>08400425AQ89</v>
          </cell>
          <cell r="D567" t="str">
            <v>Gobierno de Colombia</v>
          </cell>
          <cell r="Q567" t="str">
            <v>RFIG</v>
          </cell>
        </row>
        <row r="568">
          <cell r="B568" t="str">
            <v>08400425AU91</v>
          </cell>
          <cell r="D568" t="str">
            <v>Gobierno de Colombia</v>
          </cell>
          <cell r="Q568" t="str">
            <v>RFIG</v>
          </cell>
        </row>
        <row r="569">
          <cell r="B569" t="str">
            <v>08400425BB02</v>
          </cell>
          <cell r="D569" t="str">
            <v>Gobierno de Colombia</v>
          </cell>
          <cell r="Q569" t="str">
            <v>RFIG</v>
          </cell>
        </row>
        <row r="570">
          <cell r="B570" t="str">
            <v>08400425BJ38</v>
          </cell>
          <cell r="D570" t="str">
            <v>Gobierno de Colombia</v>
          </cell>
          <cell r="Q570" t="str">
            <v>RFIG</v>
          </cell>
        </row>
        <row r="571">
          <cell r="B571" t="str">
            <v>08400425BL83</v>
          </cell>
          <cell r="D571" t="str">
            <v>Gobierno de Colombia</v>
          </cell>
          <cell r="Q571" t="str">
            <v>RFIG</v>
          </cell>
        </row>
        <row r="572">
          <cell r="B572" t="str">
            <v>08400425BN40</v>
          </cell>
          <cell r="D572" t="str">
            <v>Gobierno de Colombia</v>
          </cell>
          <cell r="Q572" t="str">
            <v>RFIG</v>
          </cell>
        </row>
        <row r="573">
          <cell r="B573" t="str">
            <v>08400425BQ70</v>
          </cell>
          <cell r="D573" t="str">
            <v>Gobierno de Colombia</v>
          </cell>
          <cell r="Q573" t="str">
            <v>RFIG</v>
          </cell>
        </row>
        <row r="574">
          <cell r="B574" t="str">
            <v>08400425BR53</v>
          </cell>
          <cell r="D574" t="str">
            <v>Gobierno de Colombia</v>
          </cell>
          <cell r="Q574" t="str">
            <v>RFIG</v>
          </cell>
        </row>
        <row r="575">
          <cell r="B575" t="str">
            <v>084004460236</v>
          </cell>
          <cell r="D575" t="str">
            <v>Gobierno de Colombia</v>
          </cell>
          <cell r="Q575" t="str">
            <v>RFIG</v>
          </cell>
        </row>
        <row r="576">
          <cell r="B576" t="str">
            <v>08400425CU73</v>
          </cell>
          <cell r="D576" t="str">
            <v>Gobierno de Colombia</v>
          </cell>
          <cell r="Q576" t="str">
            <v>RFIG</v>
          </cell>
        </row>
        <row r="577">
          <cell r="B577" t="str">
            <v>0840042NHK11</v>
          </cell>
          <cell r="D577" t="str">
            <v>Gobierno de Colombia</v>
          </cell>
          <cell r="Q577" t="str">
            <v>RFIG</v>
          </cell>
        </row>
        <row r="578">
          <cell r="B578" t="str">
            <v>08400425DL65</v>
          </cell>
          <cell r="D578" t="str">
            <v>Gobierno de Colombia</v>
          </cell>
          <cell r="Q578" t="str">
            <v>RFIG</v>
          </cell>
        </row>
        <row r="579">
          <cell r="B579" t="str">
            <v>08400425DQ52</v>
          </cell>
          <cell r="D579" t="str">
            <v>Gobierno de Colombia</v>
          </cell>
          <cell r="Q579" t="str">
            <v>RFIG</v>
          </cell>
        </row>
        <row r="580">
          <cell r="B580" t="str">
            <v>08400425DX04</v>
          </cell>
          <cell r="D580" t="str">
            <v>Gobierno de Colombia</v>
          </cell>
          <cell r="Q580" t="str">
            <v>RFIG</v>
          </cell>
        </row>
        <row r="581">
          <cell r="B581" t="str">
            <v>08400425DZ51</v>
          </cell>
          <cell r="D581" t="str">
            <v>Gobierno de Colombia</v>
          </cell>
          <cell r="Q581" t="str">
            <v>RFIG</v>
          </cell>
        </row>
        <row r="582">
          <cell r="B582" t="str">
            <v>08400425DT91</v>
          </cell>
          <cell r="D582" t="str">
            <v>Gobierno de Colombia</v>
          </cell>
          <cell r="Q582" t="str">
            <v>RFIG</v>
          </cell>
        </row>
        <row r="583">
          <cell r="B583" t="str">
            <v>08400425CX13</v>
          </cell>
          <cell r="D583" t="str">
            <v>Gobierno de Colombia</v>
          </cell>
          <cell r="Q583" t="str">
            <v>RFIG</v>
          </cell>
        </row>
        <row r="584">
          <cell r="B584" t="str">
            <v>5275112F3161</v>
          </cell>
          <cell r="D584" t="str">
            <v>BlueBay - EM Debt Unconstrained</v>
          </cell>
          <cell r="Q584" t="str">
            <v>RFIG</v>
          </cell>
        </row>
        <row r="585">
          <cell r="B585" t="str">
            <v>5275112F7441</v>
          </cell>
          <cell r="D585" t="str">
            <v>BlueBay - EM Debt Unconstrained</v>
          </cell>
          <cell r="Q585" t="str">
            <v>RFIG</v>
          </cell>
        </row>
        <row r="586">
          <cell r="B586" t="str">
            <v>5270062FCB08</v>
          </cell>
          <cell r="D586" t="str">
            <v>BNY Mellon - Emerging Market Debt Fund</v>
          </cell>
          <cell r="Q586" t="str">
            <v>RFIG</v>
          </cell>
        </row>
        <row r="587">
          <cell r="B587" t="str">
            <v>52702222NNFMD</v>
          </cell>
          <cell r="D587" t="str">
            <v>NN  - Frontier Markets Debt HC</v>
          </cell>
          <cell r="Q587" t="str">
            <v>RFIG</v>
          </cell>
        </row>
        <row r="588">
          <cell r="B588" t="str">
            <v>5270252F1414</v>
          </cell>
          <cell r="D588" t="str">
            <v>Aberdeen - Select Emerging Markets Bond</v>
          </cell>
          <cell r="Q588" t="str">
            <v>RFIG</v>
          </cell>
        </row>
        <row r="589">
          <cell r="B589" t="str">
            <v>5270252F8013</v>
          </cell>
          <cell r="D589" t="str">
            <v>Aberdeen - Select Emerging Markets Bond</v>
          </cell>
          <cell r="Q589" t="str">
            <v>RFIG</v>
          </cell>
        </row>
        <row r="590">
          <cell r="B590" t="str">
            <v>5270252F7606</v>
          </cell>
          <cell r="D590" t="str">
            <v>Aberdeen - Frontier Markets Bond Fund</v>
          </cell>
          <cell r="Q590" t="str">
            <v>RFIG</v>
          </cell>
        </row>
        <row r="591">
          <cell r="B591" t="str">
            <v>5270512FWZK5</v>
          </cell>
          <cell r="D591" t="str">
            <v>Barings - Emerging Markets Sovereign Debt Fund</v>
          </cell>
          <cell r="Q591" t="str">
            <v>RFIG</v>
          </cell>
        </row>
        <row r="592">
          <cell r="B592" t="str">
            <v>5270272F7318</v>
          </cell>
          <cell r="D592" t="str">
            <v>Goldman Sachs - Emerging Markets Debt</v>
          </cell>
          <cell r="Q592" t="str">
            <v>RFIG</v>
          </cell>
        </row>
        <row r="593">
          <cell r="B593" t="str">
            <v>5270392F5595</v>
          </cell>
          <cell r="D593" t="str">
            <v>MFS - Emerging Markets Debt Fund</v>
          </cell>
          <cell r="Q593" t="str">
            <v>RFIG</v>
          </cell>
        </row>
        <row r="594">
          <cell r="B594" t="str">
            <v>5270802F6924</v>
          </cell>
          <cell r="D594" t="str">
            <v>Pictet - Global Emerging Debt</v>
          </cell>
          <cell r="Q594" t="str">
            <v>RFIG</v>
          </cell>
        </row>
        <row r="595">
          <cell r="B595" t="str">
            <v>5270882F2267</v>
          </cell>
          <cell r="D595" t="str">
            <v>JP Morgan - Emerging Markets Debt Fund</v>
          </cell>
          <cell r="Q595" t="str">
            <v>RFIG</v>
          </cell>
        </row>
        <row r="596">
          <cell r="B596" t="str">
            <v>5271112E8281</v>
          </cell>
          <cell r="D596" t="str">
            <v>BlackRock - iShares JP Morgan USD EM Bond ETF</v>
          </cell>
          <cell r="Q596" t="str">
            <v>RFIG</v>
          </cell>
        </row>
        <row r="597">
          <cell r="B597" t="str">
            <v>5270732EPKV6</v>
          </cell>
          <cell r="D597" t="str">
            <v>Blackrock - iShares JPM USD BND USD D</v>
          </cell>
          <cell r="Q597" t="str">
            <v>RFIG</v>
          </cell>
        </row>
        <row r="598">
          <cell r="B598" t="str">
            <v>5277462F5710</v>
          </cell>
          <cell r="D598" t="str">
            <v>Aquila - Solitaire Global Bond Fund</v>
          </cell>
          <cell r="Q598" t="str">
            <v>RFIG</v>
          </cell>
        </row>
        <row r="599">
          <cell r="B599" t="str">
            <v>5270172FWXM7</v>
          </cell>
          <cell r="D599" t="str">
            <v>Vanguard - Emerging Markets Bond Fund - I Retail</v>
          </cell>
          <cell r="Q599" t="str">
            <v>RFIG</v>
          </cell>
        </row>
        <row r="600">
          <cell r="B600" t="str">
            <v>5270172FWXN8</v>
          </cell>
          <cell r="D600" t="str">
            <v>Vanguard - Emerging Markets Bond Fund - II Institutional</v>
          </cell>
          <cell r="Q600" t="str">
            <v>RFIG</v>
          </cell>
        </row>
        <row r="601">
          <cell r="B601" t="str">
            <v>5270172E6885</v>
          </cell>
          <cell r="D601" t="str">
            <v>Vanguard - Emerging Markets Government Bond ETF</v>
          </cell>
          <cell r="Q601" t="str">
            <v>RFIG</v>
          </cell>
        </row>
        <row r="602">
          <cell r="B602" t="str">
            <v>52AVIV2EMMHC</v>
          </cell>
          <cell r="D602" t="str">
            <v>Aviva - Emerging Markets Bond Fund</v>
          </cell>
          <cell r="Q602" t="str">
            <v>RFIG</v>
          </cell>
        </row>
        <row r="603">
          <cell r="B603" t="str">
            <v>52BRAF2BEMRG</v>
          </cell>
          <cell r="D603" t="str">
            <v>BlackRock - Emerging Markets Bond Fund</v>
          </cell>
          <cell r="Q603" t="str">
            <v>RFIG</v>
          </cell>
        </row>
        <row r="604">
          <cell r="B604" t="str">
            <v>52GLDS2GEMDB</v>
          </cell>
          <cell r="D604" t="str">
            <v>Goldman Sachs - Emerging Markets Debt Portfolio</v>
          </cell>
          <cell r="Q604" t="str">
            <v>RFIG</v>
          </cell>
        </row>
        <row r="605">
          <cell r="B605" t="str">
            <v>5276802F6309</v>
          </cell>
          <cell r="D605" t="str">
            <v>Azimut Investments SA - AZ Fund 3, AZ Bond Frontier Markets Debt</v>
          </cell>
          <cell r="Q605" t="str">
            <v>RFIG</v>
          </cell>
        </row>
        <row r="606">
          <cell r="B606" t="str">
            <v>4874172EMBON</v>
          </cell>
          <cell r="D606" t="str">
            <v>Candriam - Bonds Emerging Markets</v>
          </cell>
          <cell r="Q606" t="str">
            <v>RFIG</v>
          </cell>
        </row>
        <row r="607">
          <cell r="B607" t="str">
            <v>5270492F3972</v>
          </cell>
          <cell r="D607" t="str">
            <v>Vontobel - Emerging Markets Debt</v>
          </cell>
          <cell r="Q607" t="str">
            <v>RFIG</v>
          </cell>
        </row>
        <row r="608">
          <cell r="B608" t="str">
            <v>5270492F2267</v>
          </cell>
          <cell r="D608" t="str">
            <v>Vontobel - Credit Opportunities</v>
          </cell>
          <cell r="Q608" t="str">
            <v>RFIG</v>
          </cell>
        </row>
        <row r="609">
          <cell r="B609" t="str">
            <v>5275112F6681</v>
          </cell>
          <cell r="D609" t="str">
            <v>Bluebay - EM debt Unconstrained</v>
          </cell>
          <cell r="Q609" t="str">
            <v>RFIG</v>
          </cell>
        </row>
        <row r="610">
          <cell r="B610" t="str">
            <v>5275112F0747</v>
          </cell>
          <cell r="D610" t="str">
            <v>BlueBay - Emerging Market Bond Fund</v>
          </cell>
          <cell r="Q610" t="str">
            <v>RFIG</v>
          </cell>
        </row>
        <row r="611">
          <cell r="B611" t="str">
            <v>5274122EMBFU</v>
          </cell>
          <cell r="D611" t="str">
            <v>Pimco - Emerging Markets Bond Fund</v>
          </cell>
          <cell r="Q611" t="str">
            <v>RFIG</v>
          </cell>
        </row>
        <row r="612">
          <cell r="B612" t="str">
            <v>5274812EMDBT</v>
          </cell>
          <cell r="D612" t="str">
            <v>Northern Trust - EM Hard Currency</v>
          </cell>
          <cell r="Q612" t="str">
            <v>RFIG</v>
          </cell>
        </row>
        <row r="613">
          <cell r="B613" t="str">
            <v>5270952EMDHC</v>
          </cell>
          <cell r="D613" t="str">
            <v>Neuberger Berman - Emerging Market Debt HC</v>
          </cell>
          <cell r="Q613" t="str">
            <v>RFIG</v>
          </cell>
        </row>
        <row r="614">
          <cell r="B614" t="str">
            <v>52NORD2EHBPU</v>
          </cell>
          <cell r="D614" t="str">
            <v>Nordea - Emerging Hard Currency Bond Fund</v>
          </cell>
          <cell r="Q614" t="str">
            <v>RFIG</v>
          </cell>
        </row>
        <row r="615">
          <cell r="B615" t="str">
            <v>5270432F9263</v>
          </cell>
          <cell r="D615" t="str">
            <v>AXA World Funds - US Dynamic High Yield</v>
          </cell>
          <cell r="Q615" t="str">
            <v>RFIG</v>
          </cell>
        </row>
        <row r="616">
          <cell r="B616" t="str">
            <v>5274372L3385</v>
          </cell>
          <cell r="D616" t="str">
            <v>M&amp;G - Global Floating Rate High Yield Fund</v>
          </cell>
          <cell r="Q616" t="str">
            <v>RFIG</v>
          </cell>
        </row>
        <row r="617">
          <cell r="B617" t="str">
            <v>5270492F8979</v>
          </cell>
          <cell r="D617" t="str">
            <v>Vontobel - Emerging Markets Corporate</v>
          </cell>
          <cell r="Q617" t="str">
            <v>RFIG</v>
          </cell>
        </row>
        <row r="618">
          <cell r="B618" t="str">
            <v>52NORD2EMBBI</v>
          </cell>
          <cell r="D618" t="str">
            <v>Nordea - Emerging Bond Fund</v>
          </cell>
          <cell r="Q618" t="str">
            <v>RFIG</v>
          </cell>
        </row>
        <row r="619">
          <cell r="B619" t="str">
            <v>0840052BBA70</v>
          </cell>
          <cell r="D619" t="str">
            <v>Gobierno de Mexico</v>
          </cell>
          <cell r="Q619" t="str">
            <v>RFIG</v>
          </cell>
        </row>
        <row r="620">
          <cell r="B620" t="str">
            <v>084005237039</v>
          </cell>
          <cell r="D620" t="str">
            <v>Gobierno de Mexico</v>
          </cell>
          <cell r="Q620" t="str">
            <v>RFIG</v>
          </cell>
        </row>
        <row r="621">
          <cell r="B621" t="str">
            <v>0840052BAZ31</v>
          </cell>
          <cell r="D621" t="str">
            <v>Gobierno de Mexico</v>
          </cell>
          <cell r="Q621" t="str">
            <v>RFIG</v>
          </cell>
        </row>
        <row r="622">
          <cell r="B622" t="str">
            <v>0840052BAR15</v>
          </cell>
          <cell r="D622" t="str">
            <v>Gobierno de Mexico</v>
          </cell>
          <cell r="Q622" t="str">
            <v>RFIG</v>
          </cell>
        </row>
        <row r="623">
          <cell r="B623" t="str">
            <v>0840052BAS97</v>
          </cell>
          <cell r="D623" t="str">
            <v>Gobierno de Mexico</v>
          </cell>
          <cell r="Q623" t="str">
            <v>RFIG</v>
          </cell>
        </row>
        <row r="624">
          <cell r="B624" t="str">
            <v>0840052BBK52</v>
          </cell>
          <cell r="D624" t="str">
            <v>Gobierno de Mexico</v>
          </cell>
          <cell r="Q624" t="str">
            <v>RFIG</v>
          </cell>
        </row>
        <row r="625">
          <cell r="B625" t="str">
            <v>0840052BBL36</v>
          </cell>
          <cell r="D625" t="str">
            <v>Gobierno de Mexico</v>
          </cell>
          <cell r="Q625" t="str">
            <v>RFIG</v>
          </cell>
        </row>
        <row r="626">
          <cell r="B626" t="str">
            <v>0840052BAX82</v>
          </cell>
          <cell r="D626" t="str">
            <v>Gobierno de Mexico</v>
          </cell>
          <cell r="Q626" t="str">
            <v>RFIG</v>
          </cell>
        </row>
        <row r="627">
          <cell r="B627" t="str">
            <v>08400528AX90</v>
          </cell>
          <cell r="D627" t="str">
            <v>Gobierno de México</v>
          </cell>
          <cell r="Q627" t="str">
            <v>RFIG</v>
          </cell>
        </row>
        <row r="628">
          <cell r="B628" t="str">
            <v>0840052BAF76</v>
          </cell>
          <cell r="D628" t="str">
            <v>Gobierno de México</v>
          </cell>
          <cell r="Q628" t="str">
            <v>RFIG</v>
          </cell>
        </row>
        <row r="629">
          <cell r="B629" t="str">
            <v>0840052BAH33</v>
          </cell>
          <cell r="D629" t="str">
            <v>Gobierno de México</v>
          </cell>
          <cell r="Q629" t="str">
            <v>RFIG</v>
          </cell>
        </row>
        <row r="630">
          <cell r="B630" t="str">
            <v>08400528AY44</v>
          </cell>
          <cell r="D630" t="str">
            <v>Gobierno de México</v>
          </cell>
          <cell r="Q630" t="str">
            <v>RFIG</v>
          </cell>
        </row>
        <row r="631">
          <cell r="B631" t="str">
            <v>08400528BA89</v>
          </cell>
          <cell r="D631" t="str">
            <v>Gobierno de México</v>
          </cell>
          <cell r="Q631" t="str">
            <v>RFIG</v>
          </cell>
        </row>
        <row r="632">
          <cell r="B632" t="str">
            <v>08400528BD97</v>
          </cell>
          <cell r="D632" t="str">
            <v>Gobierno de México</v>
          </cell>
          <cell r="Q632" t="str">
            <v>RFIG</v>
          </cell>
        </row>
        <row r="633">
          <cell r="B633" t="str">
            <v>08400528BN00</v>
          </cell>
          <cell r="D633" t="str">
            <v>Gobierno de México</v>
          </cell>
          <cell r="Q633" t="str">
            <v>RFIG</v>
          </cell>
        </row>
        <row r="634">
          <cell r="B634" t="str">
            <v>08400528BX15</v>
          </cell>
          <cell r="D634" t="str">
            <v>Gobierno de México</v>
          </cell>
          <cell r="Q634" t="str">
            <v>RFIG</v>
          </cell>
        </row>
        <row r="635">
          <cell r="B635" t="str">
            <v>0840052BAC46</v>
          </cell>
          <cell r="D635" t="str">
            <v>Gobierno de México</v>
          </cell>
          <cell r="Q635" t="str">
            <v>RFIG</v>
          </cell>
        </row>
        <row r="636">
          <cell r="B636" t="str">
            <v>0840052QAG38</v>
          </cell>
          <cell r="D636" t="str">
            <v>Gobierno de México</v>
          </cell>
          <cell r="Q636" t="str">
            <v>RFIG</v>
          </cell>
        </row>
        <row r="637">
          <cell r="B637" t="str">
            <v>0840052QAJ76</v>
          </cell>
          <cell r="D637" t="str">
            <v>Gobierno de México</v>
          </cell>
          <cell r="Q637" t="str">
            <v>RFIG</v>
          </cell>
        </row>
        <row r="638">
          <cell r="B638" t="str">
            <v>0840052BBD10</v>
          </cell>
          <cell r="D638" t="str">
            <v>Gobierno de México</v>
          </cell>
          <cell r="Q638" t="str">
            <v>RFIG</v>
          </cell>
        </row>
        <row r="639">
          <cell r="B639" t="str">
            <v>0840052QAN88</v>
          </cell>
          <cell r="D639" t="str">
            <v>Gobierno de México</v>
          </cell>
          <cell r="Q639" t="str">
            <v>RFIG</v>
          </cell>
        </row>
        <row r="640">
          <cell r="B640" t="str">
            <v>0840052QAS75</v>
          </cell>
          <cell r="D640" t="str">
            <v>Gobierno de México</v>
          </cell>
          <cell r="Q640" t="str">
            <v>RFIG</v>
          </cell>
        </row>
        <row r="641">
          <cell r="B641" t="str">
            <v>0840052QAU22</v>
          </cell>
          <cell r="D641" t="str">
            <v>Gobierno de México</v>
          </cell>
          <cell r="Q641" t="str">
            <v>RFIG</v>
          </cell>
        </row>
        <row r="642">
          <cell r="B642" t="str">
            <v>0840052QAV05</v>
          </cell>
          <cell r="D642" t="str">
            <v>Gobierno de México</v>
          </cell>
          <cell r="Q642" t="str">
            <v>RFIG</v>
          </cell>
        </row>
        <row r="643">
          <cell r="B643" t="str">
            <v>0840052QAW87</v>
          </cell>
          <cell r="D643" t="str">
            <v>Gobierno de México</v>
          </cell>
          <cell r="Q643" t="str">
            <v>RFIG</v>
          </cell>
        </row>
        <row r="644">
          <cell r="B644" t="str">
            <v>0840052QAZ19</v>
          </cell>
          <cell r="D644" t="str">
            <v>Gobierno de México</v>
          </cell>
          <cell r="Q644" t="str">
            <v>RFIG</v>
          </cell>
        </row>
        <row r="645">
          <cell r="B645" t="str">
            <v>0840052QBA58</v>
          </cell>
          <cell r="D645" t="str">
            <v>Gobierno de México</v>
          </cell>
          <cell r="Q645" t="str">
            <v>RFIG</v>
          </cell>
        </row>
        <row r="646">
          <cell r="B646" t="str">
            <v>0840052QBB32</v>
          </cell>
          <cell r="D646" t="str">
            <v>Gobierno de México</v>
          </cell>
          <cell r="Q646" t="str">
            <v>RFIG</v>
          </cell>
        </row>
        <row r="647">
          <cell r="B647" t="str">
            <v>0840052QBE70</v>
          </cell>
          <cell r="D647" t="str">
            <v>Gobierno de México</v>
          </cell>
          <cell r="Q647" t="str">
            <v>RFIG</v>
          </cell>
        </row>
        <row r="648">
          <cell r="B648" t="str">
            <v>0840052QBF46</v>
          </cell>
          <cell r="D648" t="str">
            <v>Gobierno de México</v>
          </cell>
          <cell r="Q648" t="str">
            <v>RFIG</v>
          </cell>
        </row>
        <row r="649">
          <cell r="B649" t="str">
            <v>0840052BAB62</v>
          </cell>
          <cell r="D649" t="str">
            <v>Gobierno de México</v>
          </cell>
          <cell r="Q649" t="str">
            <v>RFIG</v>
          </cell>
        </row>
        <row r="650">
          <cell r="B650" t="str">
            <v>0840052BAG59</v>
          </cell>
          <cell r="D650" t="str">
            <v>Gobierno de México</v>
          </cell>
          <cell r="Q650" t="str">
            <v>RFIG</v>
          </cell>
        </row>
        <row r="651">
          <cell r="B651" t="str">
            <v>0840052BAD29</v>
          </cell>
          <cell r="D651" t="str">
            <v>Gobierno de México</v>
          </cell>
          <cell r="Q651" t="str">
            <v>RFIG</v>
          </cell>
        </row>
        <row r="652">
          <cell r="B652" t="str">
            <v>0840052US910</v>
          </cell>
          <cell r="D652" t="str">
            <v>Gobierno de México</v>
          </cell>
          <cell r="Q652" t="str">
            <v>RFIG</v>
          </cell>
        </row>
        <row r="653">
          <cell r="B653" t="str">
            <v>0840052BAK61</v>
          </cell>
          <cell r="D653" t="str">
            <v>Gobierno de México</v>
          </cell>
          <cell r="Q653" t="str">
            <v>RFIG</v>
          </cell>
        </row>
        <row r="654">
          <cell r="B654" t="str">
            <v>0840052BAV27</v>
          </cell>
          <cell r="D654" t="str">
            <v>Gobierno de México</v>
          </cell>
          <cell r="Q654" t="str">
            <v>RFIG</v>
          </cell>
        </row>
        <row r="655">
          <cell r="B655" t="str">
            <v>0840052QBG29</v>
          </cell>
          <cell r="D655" t="str">
            <v>Gobierno de México</v>
          </cell>
          <cell r="Q655" t="str">
            <v>RFIG</v>
          </cell>
        </row>
        <row r="656">
          <cell r="B656" t="str">
            <v>0840052BAE02</v>
          </cell>
          <cell r="D656" t="str">
            <v>Gobierno de México</v>
          </cell>
          <cell r="Q656" t="str">
            <v>RFIG</v>
          </cell>
        </row>
        <row r="657">
          <cell r="B657" t="str">
            <v>0840052BAN01</v>
          </cell>
          <cell r="D657" t="str">
            <v>Gobierno de México</v>
          </cell>
          <cell r="Q657" t="str">
            <v>RFIG</v>
          </cell>
        </row>
        <row r="658">
          <cell r="B658" t="str">
            <v>4974252S2BDC</v>
          </cell>
          <cell r="D658" t="str">
            <v>BD Capital - Senior Loans 2</v>
          </cell>
          <cell r="Q658" t="str">
            <v>RFLG</v>
          </cell>
        </row>
        <row r="659">
          <cell r="B659" t="str">
            <v>491105207SI3</v>
          </cell>
          <cell r="D659" t="str">
            <v>Sigma - Leasing Operativo 2</v>
          </cell>
          <cell r="Q659" t="str">
            <v>RFLG</v>
          </cell>
        </row>
        <row r="660">
          <cell r="B660" t="str">
            <v>4911022COABR</v>
          </cell>
          <cell r="D660" t="str">
            <v>Compass - Fondo de Inversión Acreencias High Yield</v>
          </cell>
          <cell r="Q660" t="str">
            <v>RFLG</v>
          </cell>
        </row>
        <row r="661">
          <cell r="B661" t="str">
            <v>4974252SLBDC</v>
          </cell>
          <cell r="D661" t="str">
            <v>BD Capital - Senior Loans A</v>
          </cell>
          <cell r="Q661" t="str">
            <v>RFLG</v>
          </cell>
        </row>
        <row r="662">
          <cell r="B662" t="str">
            <v>4974252SVBDC</v>
          </cell>
          <cell r="D662" t="str">
            <v>BD Capital - Senior Loans B</v>
          </cell>
          <cell r="Q662" t="str">
            <v>RFLG</v>
          </cell>
        </row>
        <row r="663">
          <cell r="B663" t="str">
            <v>4974252SCBDC</v>
          </cell>
          <cell r="D663" t="str">
            <v>BD Capital - Senior Loans C</v>
          </cell>
          <cell r="Q663" t="str">
            <v>RFLG</v>
          </cell>
        </row>
        <row r="664">
          <cell r="B664" t="str">
            <v>4911102LINAE</v>
          </cell>
          <cell r="D664" t="str">
            <v>Fond. de Inversión Activa Financiamiento Estructurado Peru II</v>
          </cell>
          <cell r="Q664" t="str">
            <v>RFLG</v>
          </cell>
        </row>
        <row r="665">
          <cell r="B665" t="str">
            <v>4911021COMHY</v>
          </cell>
          <cell r="D665" t="str">
            <v>Compass - Fondo de Inversión Acreencias High Yield</v>
          </cell>
          <cell r="Q665" t="str">
            <v>RFLG</v>
          </cell>
        </row>
        <row r="666">
          <cell r="B666" t="str">
            <v>4975141HMCPS</v>
          </cell>
          <cell r="D666" t="str">
            <v>Fondo HMC  II (PEN)</v>
          </cell>
          <cell r="Q666" t="str">
            <v>RFLG</v>
          </cell>
        </row>
        <row r="667">
          <cell r="B667" t="str">
            <v>4975142HMPDX</v>
          </cell>
          <cell r="D667" t="str">
            <v>Fondo HMC II (USD)</v>
          </cell>
          <cell r="Q667" t="str">
            <v>RFLG</v>
          </cell>
        </row>
        <row r="668">
          <cell r="B668" t="str">
            <v>4975141HM3SX</v>
          </cell>
          <cell r="D668" t="str">
            <v>Fondo HMC Crédito Perú III (PEN), FI</v>
          </cell>
          <cell r="Q668" t="str">
            <v>RFLG</v>
          </cell>
        </row>
        <row r="669">
          <cell r="B669" t="str">
            <v>4975142HM3DX</v>
          </cell>
          <cell r="D669" t="str">
            <v>Fondo HMC Crédito Perú III (USD), FI</v>
          </cell>
          <cell r="Q669" t="str">
            <v>RFLG</v>
          </cell>
        </row>
        <row r="670">
          <cell r="B670" t="str">
            <v>491105206SI1</v>
          </cell>
          <cell r="D670" t="str">
            <v>Sigma - Leasing Operativo</v>
          </cell>
          <cell r="Q670" t="str">
            <v>RFLG</v>
          </cell>
        </row>
        <row r="671">
          <cell r="B671" t="str">
            <v>4975142HMCHY</v>
          </cell>
          <cell r="D671" t="str">
            <v>Fondo HMC USD</v>
          </cell>
          <cell r="Q671" t="str">
            <v>RFLG</v>
          </cell>
        </row>
        <row r="672">
          <cell r="B672" t="str">
            <v>4911182HMCHY</v>
          </cell>
          <cell r="D672" t="str">
            <v>Fondo HMC USD</v>
          </cell>
          <cell r="Q672" t="str">
            <v>RFLG</v>
          </cell>
        </row>
        <row r="673">
          <cell r="B673" t="str">
            <v>18208920902A</v>
          </cell>
          <cell r="D673" t="str">
            <v xml:space="preserve">Perú LNG </v>
          </cell>
          <cell r="Q673" t="str">
            <v>RFLC</v>
          </cell>
        </row>
        <row r="674">
          <cell r="B674" t="str">
            <v>18208920903A</v>
          </cell>
          <cell r="D674" t="str">
            <v xml:space="preserve">Perú LNG </v>
          </cell>
          <cell r="Q674" t="str">
            <v>RFLC</v>
          </cell>
        </row>
        <row r="675">
          <cell r="B675" t="str">
            <v>18208920904A</v>
          </cell>
          <cell r="D675" t="str">
            <v xml:space="preserve">Perú LNG </v>
          </cell>
          <cell r="Q675" t="str">
            <v>RFLC</v>
          </cell>
        </row>
        <row r="676">
          <cell r="B676" t="str">
            <v>20001120901A</v>
          </cell>
          <cell r="D676" t="str">
            <v>Banco Continental</v>
          </cell>
          <cell r="Q676" t="str">
            <v>RFLC</v>
          </cell>
        </row>
        <row r="677">
          <cell r="B677" t="str">
            <v>20002221503U</v>
          </cell>
          <cell r="D677" t="str">
            <v>Banco Santander</v>
          </cell>
          <cell r="Q677" t="str">
            <v>RFLC</v>
          </cell>
        </row>
        <row r="678">
          <cell r="B678" t="str">
            <v>20009821004A</v>
          </cell>
          <cell r="D678" t="str">
            <v>Leasing Total</v>
          </cell>
          <cell r="Q678" t="str">
            <v>RFLC</v>
          </cell>
        </row>
        <row r="679">
          <cell r="B679" t="str">
            <v>20009821205A</v>
          </cell>
          <cell r="D679" t="str">
            <v>Leasing Total</v>
          </cell>
          <cell r="Q679" t="str">
            <v>RFLC</v>
          </cell>
        </row>
        <row r="680">
          <cell r="B680" t="str">
            <v>20009821303A</v>
          </cell>
          <cell r="D680" t="str">
            <v>Leasing Total</v>
          </cell>
          <cell r="Q680" t="str">
            <v>RFLC</v>
          </cell>
        </row>
        <row r="681">
          <cell r="B681" t="str">
            <v>21000220301A</v>
          </cell>
          <cell r="D681" t="str">
            <v>Banco de Crédito del Perú</v>
          </cell>
          <cell r="Q681" t="str">
            <v>RFLC</v>
          </cell>
        </row>
        <row r="682">
          <cell r="B682" t="str">
            <v>21000220301B</v>
          </cell>
          <cell r="D682" t="str">
            <v>Banco de Crédito del Perú</v>
          </cell>
          <cell r="Q682" t="str">
            <v>RFLC</v>
          </cell>
        </row>
        <row r="683">
          <cell r="B683" t="str">
            <v>21000220904A</v>
          </cell>
          <cell r="D683" t="str">
            <v>Banco de Crédito del Perú</v>
          </cell>
          <cell r="Q683" t="str">
            <v>RFLC</v>
          </cell>
        </row>
        <row r="684">
          <cell r="B684" t="str">
            <v>21000220904B</v>
          </cell>
          <cell r="D684" t="str">
            <v>Banco de Crédito del Perú</v>
          </cell>
          <cell r="Q684" t="str">
            <v>RFLC</v>
          </cell>
        </row>
        <row r="685">
          <cell r="B685" t="str">
            <v>21000220904C</v>
          </cell>
          <cell r="D685" t="str">
            <v>Banco de Crédito del Perú</v>
          </cell>
          <cell r="Q685" t="str">
            <v>RFLC</v>
          </cell>
        </row>
        <row r="686">
          <cell r="B686" t="str">
            <v>21000220904D</v>
          </cell>
          <cell r="D686" t="str">
            <v>Banco de Crédito del Perú</v>
          </cell>
          <cell r="Q686" t="str">
            <v>RFLC</v>
          </cell>
        </row>
        <row r="687">
          <cell r="B687" t="str">
            <v>21000320802B</v>
          </cell>
          <cell r="D687" t="str">
            <v xml:space="preserve">Banco Internacional del Perú </v>
          </cell>
          <cell r="Q687" t="str">
            <v>RFLC</v>
          </cell>
        </row>
        <row r="688">
          <cell r="B688" t="str">
            <v>21000320906A</v>
          </cell>
          <cell r="D688" t="str">
            <v xml:space="preserve">Banco Internacional del Perú </v>
          </cell>
          <cell r="Q688" t="str">
            <v>RFLC</v>
          </cell>
        </row>
        <row r="689">
          <cell r="B689" t="str">
            <v>21000321303A</v>
          </cell>
          <cell r="D689" t="str">
            <v xml:space="preserve">Banco Internacional del Perú </v>
          </cell>
          <cell r="Q689" t="str">
            <v>RFLC</v>
          </cell>
        </row>
        <row r="690">
          <cell r="B690" t="str">
            <v>21001120701A</v>
          </cell>
          <cell r="D690" t="str">
            <v>Banco Continental</v>
          </cell>
          <cell r="Q690" t="str">
            <v>RFLC</v>
          </cell>
        </row>
        <row r="691">
          <cell r="B691" t="str">
            <v>21001120702A</v>
          </cell>
          <cell r="D691" t="str">
            <v>Banco Continental</v>
          </cell>
          <cell r="Q691" t="str">
            <v>RFLC</v>
          </cell>
        </row>
        <row r="692">
          <cell r="B692" t="str">
            <v>21001120803A</v>
          </cell>
          <cell r="D692" t="str">
            <v>Banco Continental</v>
          </cell>
          <cell r="Q692" t="str">
            <v>RFLC</v>
          </cell>
        </row>
        <row r="693">
          <cell r="B693" t="str">
            <v>21001121301U</v>
          </cell>
          <cell r="D693" t="str">
            <v>Banco Continental</v>
          </cell>
          <cell r="Q693" t="str">
            <v>RFLC</v>
          </cell>
        </row>
        <row r="694">
          <cell r="B694" t="str">
            <v>21003521503U</v>
          </cell>
          <cell r="D694" t="str">
            <v>Banco Financiero</v>
          </cell>
          <cell r="Q694" t="str">
            <v>RFLC</v>
          </cell>
        </row>
        <row r="695">
          <cell r="B695" t="str">
            <v>22583521701U</v>
          </cell>
          <cell r="D695" t="str">
            <v>Inca Rail</v>
          </cell>
          <cell r="Q695" t="str">
            <v>RFLC</v>
          </cell>
        </row>
        <row r="696">
          <cell r="B696" t="str">
            <v>21003820905A</v>
          </cell>
          <cell r="D696" t="str">
            <v>Banco Interamericano de Finanzas</v>
          </cell>
          <cell r="Q696" t="str">
            <v>RFLC</v>
          </cell>
        </row>
        <row r="697">
          <cell r="B697" t="str">
            <v>21003821703C</v>
          </cell>
          <cell r="D697" t="str">
            <v>Banco Interamericano de Finanzas</v>
          </cell>
          <cell r="Q697" t="str">
            <v>RFLC</v>
          </cell>
        </row>
        <row r="698">
          <cell r="B698" t="str">
            <v>21015121401U</v>
          </cell>
          <cell r="D698" t="str">
            <v>Interseguro</v>
          </cell>
          <cell r="Q698" t="str">
            <v>RFLC</v>
          </cell>
        </row>
        <row r="699">
          <cell r="B699" t="str">
            <v>21015121402U</v>
          </cell>
          <cell r="D699" t="str">
            <v>Interseguro</v>
          </cell>
          <cell r="Q699" t="str">
            <v>RFLC</v>
          </cell>
        </row>
        <row r="700">
          <cell r="B700" t="str">
            <v>21015122401A</v>
          </cell>
          <cell r="D700" t="str">
            <v>Interseguro</v>
          </cell>
          <cell r="Q700" t="str">
            <v>RFLC</v>
          </cell>
        </row>
        <row r="701">
          <cell r="B701" t="str">
            <v>2702042CA11U</v>
          </cell>
          <cell r="D701" t="str">
            <v>Casa Andina (Scotia Sociedad Titulizadora)</v>
          </cell>
          <cell r="Q701" t="str">
            <v>RFLC</v>
          </cell>
        </row>
        <row r="702">
          <cell r="B702" t="str">
            <v>27020422001U</v>
          </cell>
          <cell r="D702" t="str">
            <v>Hoteles Costa del Sol (Scotia Sociedad Titulizadora)</v>
          </cell>
          <cell r="Q702" t="str">
            <v>RFLC</v>
          </cell>
        </row>
        <row r="703">
          <cell r="B703" t="str">
            <v>21015421101A</v>
          </cell>
          <cell r="D703" t="str">
            <v>Pacífico Peruano Suiza</v>
          </cell>
          <cell r="Q703" t="str">
            <v>RFLC</v>
          </cell>
        </row>
        <row r="704">
          <cell r="B704" t="str">
            <v>2702022AT02A</v>
          </cell>
          <cell r="D704" t="str">
            <v xml:space="preserve">Creditítulos Sociedad Titulizadora </v>
          </cell>
          <cell r="Q704" t="str">
            <v>RFLC</v>
          </cell>
        </row>
        <row r="705">
          <cell r="B705" t="str">
            <v>2702022ADP4U</v>
          </cell>
          <cell r="D705" t="str">
            <v xml:space="preserve">Creditítulos Sociedad Titulizadora </v>
          </cell>
          <cell r="Q705" t="str">
            <v>RFLC</v>
          </cell>
        </row>
        <row r="706">
          <cell r="B706" t="str">
            <v>22206121006A</v>
          </cell>
          <cell r="D706" t="str">
            <v xml:space="preserve">Energía del Sur </v>
          </cell>
          <cell r="Q706" t="str">
            <v>RFLC</v>
          </cell>
        </row>
        <row r="707">
          <cell r="B707" t="str">
            <v>22200221003A</v>
          </cell>
          <cell r="D707" t="str">
            <v>Cemento Andino</v>
          </cell>
          <cell r="Q707" t="str">
            <v>RFLC</v>
          </cell>
        </row>
        <row r="708">
          <cell r="B708" t="str">
            <v>22203220808A</v>
          </cell>
          <cell r="D708" t="str">
            <v xml:space="preserve">Edegel </v>
          </cell>
          <cell r="Q708" t="str">
            <v>RFLC</v>
          </cell>
        </row>
        <row r="709">
          <cell r="B709" t="str">
            <v>22203220810A</v>
          </cell>
          <cell r="D709" t="str">
            <v xml:space="preserve">Edegel </v>
          </cell>
          <cell r="Q709" t="str">
            <v>RFLC</v>
          </cell>
        </row>
        <row r="710">
          <cell r="B710" t="str">
            <v>22203220911A</v>
          </cell>
          <cell r="D710" t="str">
            <v xml:space="preserve">Edegel </v>
          </cell>
          <cell r="Q710" t="str">
            <v>RFLC</v>
          </cell>
        </row>
        <row r="711">
          <cell r="B711" t="str">
            <v>22203221004A</v>
          </cell>
          <cell r="D711" t="str">
            <v xml:space="preserve">Edegel </v>
          </cell>
          <cell r="Q711" t="str">
            <v>RFLC</v>
          </cell>
        </row>
        <row r="712">
          <cell r="B712" t="str">
            <v>22203221005A</v>
          </cell>
          <cell r="D712" t="str">
            <v xml:space="preserve">Edegel </v>
          </cell>
          <cell r="Q712" t="str">
            <v>RFLC</v>
          </cell>
        </row>
        <row r="713">
          <cell r="B713" t="str">
            <v>22204721101A</v>
          </cell>
          <cell r="D713" t="str">
            <v xml:space="preserve">Duke Energy International Egenor </v>
          </cell>
          <cell r="Q713" t="str">
            <v>RFLC</v>
          </cell>
        </row>
        <row r="714">
          <cell r="B714" t="str">
            <v>22204721202A</v>
          </cell>
          <cell r="D714" t="str">
            <v xml:space="preserve">Duke Energy International Egenor </v>
          </cell>
          <cell r="Q714" t="str">
            <v>RFLC</v>
          </cell>
        </row>
        <row r="715">
          <cell r="B715" t="str">
            <v>22205420101B</v>
          </cell>
          <cell r="D715" t="str">
            <v xml:space="preserve">Consorcio Agua Azul </v>
          </cell>
          <cell r="Q715" t="str">
            <v>RFLC</v>
          </cell>
        </row>
        <row r="716">
          <cell r="B716" t="str">
            <v>22205420201C</v>
          </cell>
          <cell r="D716" t="str">
            <v xml:space="preserve">Consorcio Agua Azul </v>
          </cell>
          <cell r="Q716" t="str">
            <v>RFLC</v>
          </cell>
        </row>
        <row r="717">
          <cell r="B717" t="str">
            <v>22205820405A</v>
          </cell>
          <cell r="D717" t="str">
            <v xml:space="preserve">Red de Energía del Perú </v>
          </cell>
          <cell r="Q717" t="str">
            <v>RFLC</v>
          </cell>
        </row>
        <row r="718">
          <cell r="B718" t="str">
            <v>22205820704A</v>
          </cell>
          <cell r="D718" t="str">
            <v xml:space="preserve">Red de Energía del Perú </v>
          </cell>
          <cell r="Q718" t="str">
            <v>RFLC</v>
          </cell>
        </row>
        <row r="719">
          <cell r="B719" t="str">
            <v>22205820915A</v>
          </cell>
          <cell r="D719" t="str">
            <v>Leasing Total</v>
          </cell>
          <cell r="Q719" t="str">
            <v>RFLC</v>
          </cell>
        </row>
        <row r="720">
          <cell r="B720" t="str">
            <v>22205821017A</v>
          </cell>
          <cell r="D720" t="str">
            <v xml:space="preserve">Red de Energía del Perú </v>
          </cell>
          <cell r="Q720" t="str">
            <v>RFLC</v>
          </cell>
        </row>
        <row r="721">
          <cell r="B721" t="str">
            <v>22205821020A</v>
          </cell>
          <cell r="D721" t="str">
            <v xml:space="preserve">Red de Energía del Perú </v>
          </cell>
          <cell r="Q721" t="str">
            <v>RFLC</v>
          </cell>
        </row>
        <row r="722">
          <cell r="B722" t="str">
            <v>22584221801U</v>
          </cell>
          <cell r="D722" t="str">
            <v>Inversiones Nacionales de Turismo S.A.</v>
          </cell>
          <cell r="Q722" t="str">
            <v>RFLC</v>
          </cell>
        </row>
        <row r="723">
          <cell r="B723" t="str">
            <v>22205821303A</v>
          </cell>
          <cell r="D723" t="str">
            <v xml:space="preserve">Red de Energía del Perú </v>
          </cell>
          <cell r="Q723" t="str">
            <v>RFLC</v>
          </cell>
        </row>
        <row r="724">
          <cell r="B724" t="str">
            <v>22205821407A</v>
          </cell>
          <cell r="D724" t="str">
            <v xml:space="preserve">Red de Energía del Perú </v>
          </cell>
          <cell r="Q724" t="str">
            <v>RFLC</v>
          </cell>
        </row>
        <row r="725">
          <cell r="B725" t="str">
            <v>22206120803U</v>
          </cell>
          <cell r="D725" t="str">
            <v xml:space="preserve">Energía del Sur </v>
          </cell>
          <cell r="Q725" t="str">
            <v>RFLC</v>
          </cell>
        </row>
        <row r="726">
          <cell r="B726" t="str">
            <v>21015121901U</v>
          </cell>
          <cell r="D726" t="str">
            <v>Interseguro</v>
          </cell>
          <cell r="Q726" t="str">
            <v>RFLC</v>
          </cell>
        </row>
        <row r="727">
          <cell r="B727" t="str">
            <v>22207120601A</v>
          </cell>
          <cell r="D727" t="str">
            <v xml:space="preserve">Concesionario Trasvase Olmos </v>
          </cell>
          <cell r="Q727" t="str">
            <v>RFLC</v>
          </cell>
        </row>
        <row r="728">
          <cell r="B728" t="str">
            <v>22207120702A</v>
          </cell>
          <cell r="D728" t="str">
            <v xml:space="preserve">Concesionario Trasvase Olmos </v>
          </cell>
          <cell r="Q728" t="str">
            <v>RFLC</v>
          </cell>
        </row>
        <row r="729">
          <cell r="B729" t="str">
            <v>22207620601A</v>
          </cell>
          <cell r="D729" t="str">
            <v xml:space="preserve">Pluspetrol Camisea </v>
          </cell>
          <cell r="Q729" t="str">
            <v>RFLC</v>
          </cell>
        </row>
        <row r="730">
          <cell r="B730" t="str">
            <v>22207620601B</v>
          </cell>
          <cell r="D730" t="str">
            <v xml:space="preserve">Pluspetrol Camisea </v>
          </cell>
          <cell r="Q730" t="str">
            <v>RFLC</v>
          </cell>
        </row>
        <row r="731">
          <cell r="B731" t="str">
            <v>22208820901U</v>
          </cell>
          <cell r="D731" t="str">
            <v>Kallpa Generación S.A</v>
          </cell>
          <cell r="Q731" t="str">
            <v>RFLC</v>
          </cell>
        </row>
        <row r="732">
          <cell r="B732" t="str">
            <v>22209321001A</v>
          </cell>
          <cell r="D732" t="str">
            <v>Pluspetrol Lote 56</v>
          </cell>
          <cell r="Q732" t="str">
            <v>RFLC</v>
          </cell>
        </row>
        <row r="733">
          <cell r="B733" t="str">
            <v>22209321002A</v>
          </cell>
          <cell r="D733" t="str">
            <v>Pluspetrol Lote 56</v>
          </cell>
          <cell r="Q733" t="str">
            <v>RFLC</v>
          </cell>
        </row>
        <row r="734">
          <cell r="B734" t="str">
            <v>22210821102A</v>
          </cell>
          <cell r="D734" t="str">
            <v>Ferreycorp S.A.A.</v>
          </cell>
          <cell r="Q734" t="str">
            <v>RFLC</v>
          </cell>
        </row>
        <row r="735">
          <cell r="B735" t="str">
            <v>22210821102B</v>
          </cell>
          <cell r="D735" t="str">
            <v>Ferreycorp S.A.A.</v>
          </cell>
          <cell r="Q735" t="str">
            <v>RFLC</v>
          </cell>
        </row>
        <row r="736">
          <cell r="B736" t="str">
            <v>21015121902U</v>
          </cell>
          <cell r="D736" t="str">
            <v>Interseguro</v>
          </cell>
          <cell r="Q736" t="str">
            <v>RFLC</v>
          </cell>
        </row>
        <row r="737">
          <cell r="B737" t="str">
            <v>21015122003U</v>
          </cell>
          <cell r="D737" t="str">
            <v>Interseguro</v>
          </cell>
          <cell r="Q737" t="str">
            <v>RFLC</v>
          </cell>
        </row>
        <row r="738">
          <cell r="B738" t="str">
            <v>22230420945A</v>
          </cell>
          <cell r="D738" t="str">
            <v xml:space="preserve">Telefónica del Perú </v>
          </cell>
          <cell r="Q738" t="str">
            <v>RFLC</v>
          </cell>
        </row>
        <row r="739">
          <cell r="B739" t="str">
            <v>22212521501A</v>
          </cell>
          <cell r="D739" t="str">
            <v>Jockey Plaza</v>
          </cell>
          <cell r="Q739" t="str">
            <v>RFLC</v>
          </cell>
        </row>
        <row r="740">
          <cell r="B740" t="str">
            <v>25001120704A</v>
          </cell>
          <cell r="D740" t="str">
            <v>Banco Continental</v>
          </cell>
          <cell r="Q740" t="str">
            <v>RFLC</v>
          </cell>
        </row>
        <row r="741">
          <cell r="B741" t="str">
            <v>25008721306A</v>
          </cell>
          <cell r="D741" t="str">
            <v>Banco Falabella</v>
          </cell>
          <cell r="Q741" t="str">
            <v>RFLC</v>
          </cell>
        </row>
        <row r="742">
          <cell r="B742" t="str">
            <v>2702022AT01A</v>
          </cell>
          <cell r="D742" t="str">
            <v>Leasing Total</v>
          </cell>
          <cell r="Q742" t="str">
            <v>RFLC</v>
          </cell>
        </row>
        <row r="743">
          <cell r="B743" t="str">
            <v>2702022H101A</v>
          </cell>
          <cell r="D743" t="str">
            <v xml:space="preserve">Creditítulos Sociedad Titulizadora </v>
          </cell>
          <cell r="Q743" t="str">
            <v>RFLC</v>
          </cell>
        </row>
        <row r="744">
          <cell r="B744" t="str">
            <v>2702022H102A</v>
          </cell>
          <cell r="D744" t="str">
            <v xml:space="preserve">Creditítulos Sociedad Titulizadora </v>
          </cell>
          <cell r="Q744" t="str">
            <v>RFLC</v>
          </cell>
        </row>
        <row r="745">
          <cell r="B745" t="str">
            <v>2702022H103A</v>
          </cell>
          <cell r="D745" t="str">
            <v xml:space="preserve">Creditítulos Sociedad Titulizadora </v>
          </cell>
          <cell r="Q745" t="str">
            <v>RFLC</v>
          </cell>
        </row>
        <row r="746">
          <cell r="B746" t="str">
            <v>2702022H307A</v>
          </cell>
          <cell r="D746" t="str">
            <v xml:space="preserve">Creditítulos Sociedad Titulizadora </v>
          </cell>
          <cell r="Q746" t="str">
            <v>RFLC</v>
          </cell>
        </row>
        <row r="747">
          <cell r="B747" t="str">
            <v>2702022H308A</v>
          </cell>
          <cell r="D747" t="str">
            <v xml:space="preserve">Creditítulos Sociedad Titulizadora </v>
          </cell>
          <cell r="Q747" t="str">
            <v>RFLC</v>
          </cell>
        </row>
        <row r="748">
          <cell r="B748" t="str">
            <v>2702022H310A</v>
          </cell>
          <cell r="D748" t="str">
            <v xml:space="preserve">Creditítulos Sociedad Titulizadora </v>
          </cell>
          <cell r="Q748" t="str">
            <v>RFLC</v>
          </cell>
        </row>
        <row r="749">
          <cell r="B749" t="str">
            <v>27020321301A</v>
          </cell>
          <cell r="D749" t="str">
            <v>Continental Sociedad Titulizadora</v>
          </cell>
          <cell r="Q749" t="str">
            <v>RFLC</v>
          </cell>
        </row>
        <row r="750">
          <cell r="B750" t="str">
            <v>2702042LR01U</v>
          </cell>
          <cell r="D750" t="str">
            <v xml:space="preserve">Scotia Sociedad Titulizadora </v>
          </cell>
          <cell r="Q750" t="str">
            <v>RFLC</v>
          </cell>
        </row>
        <row r="751">
          <cell r="B751" t="str">
            <v>2702042TRSU1</v>
          </cell>
          <cell r="D751" t="str">
            <v xml:space="preserve">Scotia Sociedad Titulizadora </v>
          </cell>
          <cell r="Q751" t="str">
            <v>RFLC</v>
          </cell>
        </row>
        <row r="752">
          <cell r="B752" t="str">
            <v>2702042TRSU2</v>
          </cell>
          <cell r="D752" t="str">
            <v xml:space="preserve">Scotia Sociedad Titulizadora </v>
          </cell>
          <cell r="Q752" t="str">
            <v>RFLC</v>
          </cell>
        </row>
        <row r="753">
          <cell r="B753" t="str">
            <v>21015422002A</v>
          </cell>
          <cell r="D753" t="str">
            <v>Pacífico Peruano Suiza</v>
          </cell>
          <cell r="Q753" t="str">
            <v>RFLC</v>
          </cell>
        </row>
        <row r="754">
          <cell r="B754" t="str">
            <v>21015422302B</v>
          </cell>
          <cell r="D754" t="str">
            <v>Pacífico Peruano Suiza</v>
          </cell>
          <cell r="Q754" t="str">
            <v>RFLC</v>
          </cell>
        </row>
        <row r="755">
          <cell r="B755" t="str">
            <v>2743342RDOR1</v>
          </cell>
          <cell r="D755" t="str">
            <v>Red Dorsal</v>
          </cell>
          <cell r="Q755" t="str">
            <v>RFLC</v>
          </cell>
        </row>
        <row r="756">
          <cell r="B756" t="str">
            <v>28000320401A</v>
          </cell>
          <cell r="D756" t="str">
            <v xml:space="preserve">Banco Internacional del Perú </v>
          </cell>
          <cell r="Q756" t="str">
            <v>RFLC</v>
          </cell>
        </row>
        <row r="757">
          <cell r="B757" t="str">
            <v>28000320502B</v>
          </cell>
          <cell r="D757" t="str">
            <v xml:space="preserve">Banco Internacional del Perú </v>
          </cell>
          <cell r="Q757" t="str">
            <v>RFLC</v>
          </cell>
        </row>
        <row r="758">
          <cell r="B758" t="str">
            <v>28003820702B</v>
          </cell>
          <cell r="D758" t="str">
            <v>Banco Interamericano de Finanzas</v>
          </cell>
          <cell r="Q758" t="str">
            <v>RFLC</v>
          </cell>
        </row>
        <row r="759">
          <cell r="B759" t="str">
            <v>28003820702C</v>
          </cell>
          <cell r="D759" t="str">
            <v>Banco Interamericano de Finanzas</v>
          </cell>
          <cell r="Q759" t="str">
            <v>RFLC</v>
          </cell>
        </row>
        <row r="760">
          <cell r="B760" t="str">
            <v>3743332FINF2</v>
          </cell>
          <cell r="D760" t="str">
            <v>Scotia - Fideicomiso de Infraestructura</v>
          </cell>
          <cell r="Q760" t="str">
            <v>RFLC</v>
          </cell>
        </row>
        <row r="761">
          <cell r="B761" t="str">
            <v>47020221001J</v>
          </cell>
          <cell r="D761" t="str">
            <v xml:space="preserve">Creditítulos Sociedad Titulizadora </v>
          </cell>
          <cell r="Q761" t="str">
            <v>RFLC</v>
          </cell>
        </row>
        <row r="762">
          <cell r="B762" t="str">
            <v>47020221001P</v>
          </cell>
          <cell r="D762" t="str">
            <v xml:space="preserve">Creditítulos Sociedad Titulizadora </v>
          </cell>
          <cell r="Q762" t="str">
            <v>RFLC</v>
          </cell>
        </row>
        <row r="763">
          <cell r="B763" t="str">
            <v>47020320701J</v>
          </cell>
          <cell r="D763" t="str">
            <v>Continental Sociedad Titulizadora</v>
          </cell>
          <cell r="Q763" t="str">
            <v>RFLC</v>
          </cell>
        </row>
        <row r="764">
          <cell r="B764" t="str">
            <v>47020320701P</v>
          </cell>
          <cell r="D764" t="str">
            <v>Continental Sociedad Titulizadora</v>
          </cell>
          <cell r="Q764" t="str">
            <v>RFLC</v>
          </cell>
        </row>
        <row r="765">
          <cell r="B765" t="str">
            <v>21004921601A</v>
          </cell>
          <cell r="D765" t="str">
            <v>GNB</v>
          </cell>
          <cell r="Q765" t="str">
            <v>RFLC</v>
          </cell>
        </row>
        <row r="766">
          <cell r="B766" t="str">
            <v>22206120904A</v>
          </cell>
          <cell r="D766" t="str">
            <v>Energía del Sur</v>
          </cell>
          <cell r="Q766" t="str">
            <v>RFLC</v>
          </cell>
        </row>
        <row r="767">
          <cell r="B767" t="str">
            <v>22203220901A</v>
          </cell>
          <cell r="D767" t="str">
            <v>Edegel</v>
          </cell>
          <cell r="Q767" t="str">
            <v>RFLC</v>
          </cell>
        </row>
        <row r="768">
          <cell r="B768" t="str">
            <v>25001121206A</v>
          </cell>
          <cell r="D768" t="str">
            <v>Banco Continental</v>
          </cell>
          <cell r="Q768" t="str">
            <v>RFLC</v>
          </cell>
        </row>
        <row r="769">
          <cell r="B769" t="str">
            <v>23204321701B</v>
          </cell>
          <cell r="D769" t="str">
            <v>Volcan Cia. Minera</v>
          </cell>
          <cell r="Q769" t="str">
            <v>RFLC</v>
          </cell>
        </row>
        <row r="770">
          <cell r="B770" t="str">
            <v>25003520804A</v>
          </cell>
          <cell r="D770" t="str">
            <v>Banco Financiero</v>
          </cell>
          <cell r="Q770" t="str">
            <v>RFLC</v>
          </cell>
        </row>
        <row r="771">
          <cell r="B771" t="str">
            <v>05202922101U</v>
          </cell>
          <cell r="D771" t="str">
            <v>AENZA S.A.A. (antes Graña &amp; Montero S.A.A.)</v>
          </cell>
          <cell r="Q771" t="str">
            <v>RFLC</v>
          </cell>
        </row>
        <row r="772">
          <cell r="B772" t="str">
            <v>22205821204A</v>
          </cell>
          <cell r="D772" t="str">
            <v xml:space="preserve">Red de Energía del Perú </v>
          </cell>
          <cell r="Q772" t="str">
            <v>RFLC</v>
          </cell>
        </row>
        <row r="773">
          <cell r="B773" t="str">
            <v>1256692LAA47</v>
          </cell>
          <cell r="D773" t="str">
            <v>CEMPRO 7 1/8 11/06/23</v>
          </cell>
          <cell r="Q773" t="str">
            <v>RFLC</v>
          </cell>
        </row>
        <row r="774">
          <cell r="B774" t="str">
            <v>1257382RAD81</v>
          </cell>
          <cell r="D774" t="str">
            <v>Ocensa</v>
          </cell>
          <cell r="Q774" t="str">
            <v>RFLC</v>
          </cell>
        </row>
        <row r="775">
          <cell r="B775" t="str">
            <v>1257382RAC09</v>
          </cell>
          <cell r="D775" t="str">
            <v>Ocensa</v>
          </cell>
          <cell r="Q775" t="str">
            <v>RFLC</v>
          </cell>
        </row>
        <row r="776">
          <cell r="B776" t="str">
            <v>165172231857</v>
          </cell>
          <cell r="D776" t="str">
            <v>IFH Perú Ltd.</v>
          </cell>
          <cell r="Q776" t="str">
            <v>RFLC</v>
          </cell>
        </row>
        <row r="777">
          <cell r="B777" t="str">
            <v>182111238405</v>
          </cell>
          <cell r="D777" t="str">
            <v>Reserva Fría Etén</v>
          </cell>
          <cell r="Q777" t="str">
            <v>RFLC</v>
          </cell>
        </row>
        <row r="778">
          <cell r="B778" t="str">
            <v>2100022V2D64</v>
          </cell>
          <cell r="D778" t="str">
            <v>Banco de Crédito del Perú</v>
          </cell>
          <cell r="Q778" t="str">
            <v>RFLC</v>
          </cell>
        </row>
        <row r="779">
          <cell r="B779" t="str">
            <v>2100022V2H78</v>
          </cell>
          <cell r="D779" t="str">
            <v>Banco de Crédito del Perú</v>
          </cell>
          <cell r="Q779" t="str">
            <v>RFLC</v>
          </cell>
        </row>
        <row r="780">
          <cell r="B780" t="str">
            <v>2100022V2K08</v>
          </cell>
          <cell r="D780" t="str">
            <v>Banco de Crédito del Perú</v>
          </cell>
          <cell r="Q780" t="str">
            <v>RFLC</v>
          </cell>
        </row>
        <row r="781">
          <cell r="B781" t="str">
            <v>2100022V2J35</v>
          </cell>
          <cell r="D781" t="str">
            <v>Banco de Crédito del Perú</v>
          </cell>
          <cell r="Q781" t="str">
            <v>RFLC</v>
          </cell>
        </row>
        <row r="782">
          <cell r="B782" t="str">
            <v>21000224AB92</v>
          </cell>
          <cell r="D782" t="str">
            <v>Banco de Crédito del Perú</v>
          </cell>
          <cell r="Q782" t="str">
            <v>RFLC</v>
          </cell>
        </row>
        <row r="783">
          <cell r="B783" t="str">
            <v>21000225AA37</v>
          </cell>
          <cell r="D783" t="str">
            <v>Banco de Crédito del Perú</v>
          </cell>
          <cell r="Q783" t="str">
            <v>RFLC</v>
          </cell>
        </row>
        <row r="784">
          <cell r="B784" t="str">
            <v>21000226AD58</v>
          </cell>
          <cell r="D784" t="str">
            <v>Banco de Crédito del Perú</v>
          </cell>
          <cell r="Q784" t="str">
            <v>RFLC</v>
          </cell>
        </row>
        <row r="785">
          <cell r="B785" t="str">
            <v>21000226AE32</v>
          </cell>
          <cell r="D785" t="str">
            <v>Banco de Crédito del Perú</v>
          </cell>
          <cell r="Q785" t="str">
            <v>RFLC</v>
          </cell>
        </row>
        <row r="786">
          <cell r="B786" t="str">
            <v>21000226AG89</v>
          </cell>
          <cell r="D786" t="str">
            <v>Banco de Crédito del Perú</v>
          </cell>
          <cell r="Q786" t="str">
            <v>RFLC</v>
          </cell>
        </row>
        <row r="787">
          <cell r="B787" t="str">
            <v>2100022TAA97</v>
          </cell>
          <cell r="D787" t="str">
            <v>Banco de Crédito del Perú</v>
          </cell>
          <cell r="Q787" t="str">
            <v>RFLC</v>
          </cell>
        </row>
        <row r="788">
          <cell r="B788" t="str">
            <v>2100022TAC53</v>
          </cell>
          <cell r="D788" t="str">
            <v>Banco de Crédito del Perú</v>
          </cell>
          <cell r="Q788" t="str">
            <v>RFLC</v>
          </cell>
        </row>
        <row r="789">
          <cell r="B789" t="str">
            <v>21001120AH74</v>
          </cell>
          <cell r="D789" t="str">
            <v>Banco Continental</v>
          </cell>
          <cell r="Q789" t="str">
            <v>RFLC</v>
          </cell>
        </row>
        <row r="790">
          <cell r="B790" t="str">
            <v>21000325AA33</v>
          </cell>
          <cell r="D790" t="str">
            <v xml:space="preserve">Banco Internacional del Perú </v>
          </cell>
          <cell r="Q790" t="str">
            <v>RFLC</v>
          </cell>
        </row>
        <row r="791">
          <cell r="B791" t="str">
            <v>2100022V2C81</v>
          </cell>
          <cell r="D791" t="str">
            <v>Banco de Crédito del Perú</v>
          </cell>
          <cell r="Q791" t="str">
            <v>RFLC</v>
          </cell>
        </row>
        <row r="792">
          <cell r="B792" t="str">
            <v>21000325AD71</v>
          </cell>
          <cell r="D792" t="str">
            <v xml:space="preserve">Banco Internacional del Perú </v>
          </cell>
          <cell r="Q792" t="str">
            <v>RFLC</v>
          </cell>
        </row>
        <row r="793">
          <cell r="B793" t="str">
            <v>21000325AG03</v>
          </cell>
          <cell r="D793" t="str">
            <v xml:space="preserve">Banco Internacional del Perú </v>
          </cell>
          <cell r="Q793" t="str">
            <v>RFLC</v>
          </cell>
        </row>
        <row r="794">
          <cell r="B794" t="str">
            <v>210003271536</v>
          </cell>
          <cell r="D794" t="str">
            <v xml:space="preserve">Banco Internacional del Perú </v>
          </cell>
          <cell r="Q794" t="str">
            <v>RFLC</v>
          </cell>
        </row>
        <row r="795">
          <cell r="B795" t="str">
            <v>25000325AB16</v>
          </cell>
          <cell r="D795" t="str">
            <v xml:space="preserve">Banco Internacional del Perú </v>
          </cell>
          <cell r="Q795" t="str">
            <v>RFLC</v>
          </cell>
        </row>
        <row r="796">
          <cell r="B796" t="str">
            <v>25000325AC98</v>
          </cell>
          <cell r="D796" t="str">
            <v xml:space="preserve">Banco Internacional del Perú </v>
          </cell>
          <cell r="Q796" t="str">
            <v>RFLC</v>
          </cell>
        </row>
        <row r="797">
          <cell r="B797" t="str">
            <v>2100092TAP23</v>
          </cell>
          <cell r="D797" t="str">
            <v>Scotiabank Peru</v>
          </cell>
          <cell r="Q797" t="str">
            <v>RFLC</v>
          </cell>
        </row>
        <row r="798">
          <cell r="B798" t="str">
            <v>21001126AG98</v>
          </cell>
          <cell r="D798" t="str">
            <v>Banco Continental</v>
          </cell>
          <cell r="Q798" t="str">
            <v>RFLC</v>
          </cell>
        </row>
        <row r="799">
          <cell r="B799" t="str">
            <v>21000325AF20</v>
          </cell>
          <cell r="D799" t="str">
            <v xml:space="preserve">Banco Internacional del Perú </v>
          </cell>
          <cell r="Q799" t="str">
            <v>RFLC</v>
          </cell>
        </row>
        <row r="800">
          <cell r="B800" t="str">
            <v>2100862GAA71</v>
          </cell>
          <cell r="D800" t="str">
            <v>COFIDE</v>
          </cell>
          <cell r="Q800" t="str">
            <v>RFLC</v>
          </cell>
        </row>
        <row r="801">
          <cell r="B801" t="str">
            <v>1254342KAB22</v>
          </cell>
          <cell r="D801" t="str">
            <v>Grupo Nutresa S.A.</v>
          </cell>
          <cell r="Q801" t="str">
            <v>RFIC</v>
          </cell>
        </row>
        <row r="802">
          <cell r="B802" t="str">
            <v>12583828AA38</v>
          </cell>
          <cell r="D802" t="str">
            <v>Nexa Resources S.A.</v>
          </cell>
          <cell r="Q802" t="str">
            <v>RFLC</v>
          </cell>
        </row>
        <row r="803">
          <cell r="B803" t="str">
            <v>12583829AB21</v>
          </cell>
          <cell r="D803" t="str">
            <v>Nexa Resources S.A.</v>
          </cell>
          <cell r="Q803" t="str">
            <v>RFLC</v>
          </cell>
        </row>
        <row r="804">
          <cell r="B804" t="str">
            <v>1258742AAA18</v>
          </cell>
          <cell r="D804" t="str">
            <v>AUNA</v>
          </cell>
          <cell r="Q804" t="str">
            <v>RFLC</v>
          </cell>
        </row>
        <row r="805">
          <cell r="B805" t="str">
            <v>1258742VAA63</v>
          </cell>
          <cell r="D805" t="str">
            <v>AUNA</v>
          </cell>
          <cell r="Q805" t="str">
            <v>RFLC</v>
          </cell>
        </row>
        <row r="806">
          <cell r="B806" t="str">
            <v>2258742VAA63</v>
          </cell>
          <cell r="D806" t="str">
            <v>AUNA</v>
          </cell>
          <cell r="Q806" t="str">
            <v>RFLC</v>
          </cell>
        </row>
        <row r="807">
          <cell r="B807" t="str">
            <v>2220082PAA95</v>
          </cell>
          <cell r="D807" t="str">
            <v>Buenaventura</v>
          </cell>
          <cell r="Q807" t="str">
            <v>RFLC</v>
          </cell>
        </row>
        <row r="808">
          <cell r="B808" t="str">
            <v>2220082PAB78</v>
          </cell>
          <cell r="D808" t="str">
            <v>Buenaventura</v>
          </cell>
          <cell r="Q808" t="str">
            <v>RFLC</v>
          </cell>
        </row>
        <row r="809">
          <cell r="B809" t="str">
            <v>2220022YAC77</v>
          </cell>
          <cell r="D809" t="str">
            <v>Unión Andina de Cementos</v>
          </cell>
          <cell r="Q809" t="str">
            <v>RFLC</v>
          </cell>
        </row>
        <row r="810">
          <cell r="B810" t="str">
            <v>2220112KDN02</v>
          </cell>
          <cell r="D810" t="str">
            <v xml:space="preserve">Alicorp </v>
          </cell>
          <cell r="Q810" t="str">
            <v>RFLC</v>
          </cell>
        </row>
        <row r="811">
          <cell r="B811" t="str">
            <v>2259582AAA36</v>
          </cell>
          <cell r="D811" t="str">
            <v>Marcobre S.A.C.</v>
          </cell>
          <cell r="Q811" t="str">
            <v>RFLC</v>
          </cell>
        </row>
        <row r="812">
          <cell r="B812" t="str">
            <v>2220392TAA36</v>
          </cell>
          <cell r="D812" t="str">
            <v>MINSUR</v>
          </cell>
          <cell r="Q812" t="str">
            <v>RFLC</v>
          </cell>
        </row>
        <row r="813">
          <cell r="B813" t="str">
            <v>22209729AE26</v>
          </cell>
          <cell r="D813" t="str">
            <v>Camposol S.A.</v>
          </cell>
          <cell r="Q813" t="str">
            <v>RFLC</v>
          </cell>
        </row>
        <row r="814">
          <cell r="B814" t="str">
            <v>2258402PAC79</v>
          </cell>
          <cell r="D814" t="str">
            <v>Hunt Oil</v>
          </cell>
          <cell r="Q814" t="str">
            <v>RFLC</v>
          </cell>
        </row>
        <row r="815">
          <cell r="B815" t="str">
            <v>2258402PAE36</v>
          </cell>
          <cell r="D815" t="str">
            <v>Hunt Oil</v>
          </cell>
          <cell r="Q815" t="str">
            <v>RFLC</v>
          </cell>
        </row>
        <row r="816">
          <cell r="B816" t="str">
            <v>22204327AA42</v>
          </cell>
          <cell r="D816" t="str">
            <v>Volcan Cia. Minera</v>
          </cell>
          <cell r="Q816" t="str">
            <v>RFLC</v>
          </cell>
        </row>
        <row r="817">
          <cell r="B817" t="str">
            <v>27211826AB16</v>
          </cell>
          <cell r="D817" t="str">
            <v>InRetail Consumer</v>
          </cell>
          <cell r="Q817" t="str">
            <v>RFLC</v>
          </cell>
        </row>
        <row r="818">
          <cell r="B818" t="str">
            <v>22205124PAA7</v>
          </cell>
          <cell r="D818" t="str">
            <v>Cementos Pacasmayo</v>
          </cell>
          <cell r="Q818" t="str">
            <v>RFLC</v>
          </cell>
        </row>
        <row r="819">
          <cell r="B819" t="str">
            <v>2220552SAF22</v>
          </cell>
          <cell r="D819" t="str">
            <v>Consorcio Transmantaro</v>
          </cell>
          <cell r="Q819" t="str">
            <v>RFLC</v>
          </cell>
        </row>
        <row r="820">
          <cell r="B820" t="str">
            <v>2220552SAC90</v>
          </cell>
          <cell r="D820" t="str">
            <v>Consorcio Transmantaro</v>
          </cell>
          <cell r="Q820" t="str">
            <v>RFLC</v>
          </cell>
        </row>
        <row r="821">
          <cell r="B821" t="str">
            <v>2220552SAD73</v>
          </cell>
          <cell r="D821" t="str">
            <v>Consorcio Transmantaro</v>
          </cell>
          <cell r="Q821" t="str">
            <v>RFLC</v>
          </cell>
        </row>
        <row r="822">
          <cell r="B822" t="str">
            <v>2220642RAG67</v>
          </cell>
          <cell r="D822" t="str">
            <v xml:space="preserve">Transportadora de Gas del Perú </v>
          </cell>
          <cell r="Q822" t="str">
            <v>RFLC</v>
          </cell>
        </row>
        <row r="823">
          <cell r="B823" t="str">
            <v>2220682AAA45</v>
          </cell>
          <cell r="D823" t="str">
            <v>Exalmar</v>
          </cell>
          <cell r="Q823" t="str">
            <v>RFLC</v>
          </cell>
        </row>
        <row r="824">
          <cell r="B824" t="str">
            <v>27211723AD31</v>
          </cell>
          <cell r="D824" t="str">
            <v>InRetail Shopping Malls</v>
          </cell>
          <cell r="Q824" t="str">
            <v>RFLC</v>
          </cell>
        </row>
        <row r="825">
          <cell r="B825" t="str">
            <v>2221292BAC11</v>
          </cell>
          <cell r="D825" t="str">
            <v>Petroleos del Peru S.A.</v>
          </cell>
          <cell r="Q825" t="str">
            <v>RFLC</v>
          </cell>
        </row>
        <row r="826">
          <cell r="B826" t="str">
            <v>27430325AB80</v>
          </cell>
          <cell r="D826" t="str">
            <v>Interoceanica IV Finance Limited</v>
          </cell>
          <cell r="Q826" t="str">
            <v>RFLC</v>
          </cell>
        </row>
        <row r="827">
          <cell r="B827" t="str">
            <v>22208522AA77</v>
          </cell>
          <cell r="D827" t="str">
            <v>Corporación J.R. Lindley</v>
          </cell>
          <cell r="Q827" t="str">
            <v>RFLC</v>
          </cell>
        </row>
        <row r="828">
          <cell r="B828" t="str">
            <v>22208522AC34</v>
          </cell>
          <cell r="D828" t="str">
            <v>Corporación J.R. Lindley</v>
          </cell>
          <cell r="Q828" t="str">
            <v>RFLC</v>
          </cell>
        </row>
        <row r="829">
          <cell r="B829" t="str">
            <v>22208727AA71</v>
          </cell>
          <cell r="D829" t="str">
            <v>Lima Airport Partners</v>
          </cell>
          <cell r="Q829" t="str">
            <v>RFLC</v>
          </cell>
        </row>
        <row r="830">
          <cell r="B830" t="str">
            <v>2220872RAA51</v>
          </cell>
          <cell r="D830" t="str">
            <v>Lima Airport Partners</v>
          </cell>
          <cell r="Q830" t="str">
            <v>RFLC</v>
          </cell>
        </row>
        <row r="831">
          <cell r="B831" t="str">
            <v>2220882KAB37</v>
          </cell>
          <cell r="D831" t="str">
            <v>Kallpa Generación S.A</v>
          </cell>
          <cell r="Q831" t="str">
            <v>RFLC</v>
          </cell>
        </row>
        <row r="832">
          <cell r="B832" t="str">
            <v>2220882PAA77</v>
          </cell>
          <cell r="D832" t="str">
            <v>Kallpa Generación S.A</v>
          </cell>
          <cell r="Q832" t="str">
            <v>RFLC</v>
          </cell>
        </row>
        <row r="833">
          <cell r="B833" t="str">
            <v>2220882KAC10</v>
          </cell>
          <cell r="D833" t="str">
            <v>Kallpa Generación S.A</v>
          </cell>
          <cell r="Q833" t="str">
            <v>RFLC</v>
          </cell>
        </row>
        <row r="834">
          <cell r="B834" t="str">
            <v>2220882KAD92</v>
          </cell>
          <cell r="D834" t="str">
            <v>Kallpa Generación S.A</v>
          </cell>
          <cell r="Q834" t="str">
            <v>RFLC</v>
          </cell>
        </row>
        <row r="835">
          <cell r="B835" t="str">
            <v>22300220AB35</v>
          </cell>
          <cell r="D835" t="str">
            <v>Fenix Power Peru S.A.</v>
          </cell>
          <cell r="Q835" t="str">
            <v>RFLC</v>
          </cell>
        </row>
        <row r="836">
          <cell r="B836" t="str">
            <v>22209123AA96</v>
          </cell>
          <cell r="D836" t="str">
            <v>Copeinca</v>
          </cell>
          <cell r="Q836" t="str">
            <v>RFLC</v>
          </cell>
        </row>
        <row r="837">
          <cell r="B837" t="str">
            <v>22209729AA04</v>
          </cell>
          <cell r="D837" t="str">
            <v>Camposol S.A.</v>
          </cell>
          <cell r="Q837" t="str">
            <v>RFLC</v>
          </cell>
        </row>
        <row r="838">
          <cell r="B838" t="str">
            <v>22209729AB86</v>
          </cell>
          <cell r="D838" t="str">
            <v>Camposol S.A.</v>
          </cell>
          <cell r="Q838" t="str">
            <v>RFLC</v>
          </cell>
        </row>
        <row r="839">
          <cell r="B839" t="str">
            <v>22209729AC69</v>
          </cell>
          <cell r="D839" t="str">
            <v>Camposol S.A.</v>
          </cell>
          <cell r="Q839" t="str">
            <v>RFLC</v>
          </cell>
        </row>
        <row r="840">
          <cell r="B840" t="str">
            <v>2743032NAB38</v>
          </cell>
          <cell r="D840" t="str">
            <v>Interoceanica IV Finance Limited</v>
          </cell>
          <cell r="Q840" t="str">
            <v>RFLC</v>
          </cell>
        </row>
        <row r="841">
          <cell r="B841" t="str">
            <v>22209828AA74</v>
          </cell>
          <cell r="D841" t="str">
            <v>Terminales Portuarios Euroandinos Paita S.A.</v>
          </cell>
          <cell r="Q841" t="str">
            <v>RFLC</v>
          </cell>
        </row>
        <row r="842">
          <cell r="B842" t="str">
            <v>22209923AA66</v>
          </cell>
          <cell r="D842" t="str">
            <v>Corporación Azucarera del Perú S.A.</v>
          </cell>
          <cell r="Q842" t="str">
            <v>RFLC</v>
          </cell>
        </row>
        <row r="843">
          <cell r="B843" t="str">
            <v>2221002CAA73</v>
          </cell>
          <cell r="D843" t="str">
            <v>Maestro Perú</v>
          </cell>
          <cell r="Q843" t="str">
            <v>RFLC</v>
          </cell>
        </row>
        <row r="844">
          <cell r="B844" t="str">
            <v>22210623AA63</v>
          </cell>
          <cell r="D844" t="str">
            <v>Callao</v>
          </cell>
          <cell r="Q844" t="str">
            <v>RFLC</v>
          </cell>
        </row>
        <row r="845">
          <cell r="B845" t="str">
            <v>22210728AA11</v>
          </cell>
          <cell r="D845" t="str">
            <v>Ferreycorp S.A.A.</v>
          </cell>
          <cell r="Q845" t="str">
            <v>RFLC</v>
          </cell>
        </row>
        <row r="846">
          <cell r="B846" t="str">
            <v>2221092NAC67</v>
          </cell>
          <cell r="D846" t="str">
            <v>Andino Investment Holding</v>
          </cell>
          <cell r="Q846" t="str">
            <v>RFLC</v>
          </cell>
        </row>
        <row r="847">
          <cell r="B847" t="str">
            <v>22211023AA03</v>
          </cell>
          <cell r="D847" t="str">
            <v>San Miguel Industrias Pet S.A.</v>
          </cell>
          <cell r="Q847" t="str">
            <v>RFLC</v>
          </cell>
        </row>
        <row r="848">
          <cell r="B848" t="str">
            <v>2221102PAB22</v>
          </cell>
          <cell r="D848" t="str">
            <v>San Miguel Industrias Pet S.A.</v>
          </cell>
          <cell r="Q848" t="str">
            <v>RFLC</v>
          </cell>
        </row>
        <row r="849">
          <cell r="B849" t="str">
            <v>2220392TAB19</v>
          </cell>
          <cell r="D849" t="str">
            <v>MINSUR</v>
          </cell>
          <cell r="Q849" t="str">
            <v>RFLC</v>
          </cell>
        </row>
        <row r="850">
          <cell r="B850" t="str">
            <v>2220292FAB50</v>
          </cell>
          <cell r="D850" t="str">
            <v>AENZA S.A.A. (antes Graña &amp; Montero S.A.A.)</v>
          </cell>
          <cell r="Q850" t="str">
            <v>RFLC</v>
          </cell>
        </row>
        <row r="851">
          <cell r="B851" t="str">
            <v>22211023AB85</v>
          </cell>
          <cell r="D851" t="str">
            <v>San Miguel Industrias Pet S.A.</v>
          </cell>
          <cell r="Q851" t="str">
            <v>RFLC</v>
          </cell>
        </row>
        <row r="852">
          <cell r="B852" t="str">
            <v>2221122GAA69</v>
          </cell>
          <cell r="D852" t="str">
            <v>Cia. Minera Áres</v>
          </cell>
          <cell r="Q852" t="str">
            <v>RFLC</v>
          </cell>
        </row>
        <row r="853">
          <cell r="B853" t="str">
            <v>22211323AA51</v>
          </cell>
          <cell r="D853" t="str">
            <v>Abengoa</v>
          </cell>
          <cell r="Q853" t="str">
            <v>RFLC</v>
          </cell>
        </row>
        <row r="854">
          <cell r="B854" t="str">
            <v>2221192QAA24</v>
          </cell>
          <cell r="D854" t="str">
            <v>Energía Eólica</v>
          </cell>
          <cell r="Q854" t="str">
            <v>RFLC</v>
          </cell>
        </row>
        <row r="855">
          <cell r="B855" t="str">
            <v>22284528AA22</v>
          </cell>
          <cell r="D855" t="str">
            <v>Milpo</v>
          </cell>
          <cell r="Q855" t="str">
            <v>RFLC</v>
          </cell>
        </row>
        <row r="856">
          <cell r="B856" t="str">
            <v>25000225AG07</v>
          </cell>
          <cell r="D856" t="str">
            <v>Banco de Crédito del Perú</v>
          </cell>
          <cell r="Q856" t="str">
            <v>RFLC</v>
          </cell>
        </row>
        <row r="857">
          <cell r="B857" t="str">
            <v>25000226AC75</v>
          </cell>
          <cell r="D857" t="str">
            <v>Banco de Crédito del Perú</v>
          </cell>
          <cell r="Q857" t="str">
            <v>RFLC</v>
          </cell>
        </row>
        <row r="858">
          <cell r="B858" t="str">
            <v>25000226AH62</v>
          </cell>
          <cell r="D858" t="str">
            <v>Banco de Crédito del Perú</v>
          </cell>
          <cell r="Q858" t="str">
            <v>RFLC</v>
          </cell>
        </row>
        <row r="859">
          <cell r="B859" t="str">
            <v>2500022JCG87</v>
          </cell>
          <cell r="D859" t="str">
            <v>Banco de Crédito del Perú</v>
          </cell>
          <cell r="Q859" t="str">
            <v>RFLC</v>
          </cell>
        </row>
        <row r="860">
          <cell r="B860" t="str">
            <v>2500022JCJ27</v>
          </cell>
          <cell r="D860" t="str">
            <v>Banco de Crédito del Perú</v>
          </cell>
          <cell r="Q860" t="str">
            <v>RFLC</v>
          </cell>
        </row>
        <row r="861">
          <cell r="B861" t="str">
            <v>2500022V2A26</v>
          </cell>
          <cell r="D861" t="str">
            <v>Banco de Crédito del Perú</v>
          </cell>
          <cell r="Q861" t="str">
            <v>RFLC</v>
          </cell>
        </row>
        <row r="862">
          <cell r="B862" t="str">
            <v>8102031ENE4U</v>
          </cell>
          <cell r="D862" t="str">
            <v>Banco BBVA</v>
          </cell>
          <cell r="Q862" t="str">
            <v>RFLC</v>
          </cell>
        </row>
        <row r="863">
          <cell r="B863" t="str">
            <v>2500032SAC00</v>
          </cell>
          <cell r="D863" t="str">
            <v xml:space="preserve">Banco Internacional del Perú </v>
          </cell>
          <cell r="Q863" t="str">
            <v>RFLC</v>
          </cell>
        </row>
        <row r="864">
          <cell r="B864" t="str">
            <v>2100132IFSPE</v>
          </cell>
          <cell r="D864" t="str">
            <v>Intercorp Financial Services</v>
          </cell>
          <cell r="Q864" t="str">
            <v>RFLC</v>
          </cell>
        </row>
        <row r="865">
          <cell r="B865" t="str">
            <v>2500132FAA05</v>
          </cell>
          <cell r="D865" t="str">
            <v>Intercorp Financial Services</v>
          </cell>
          <cell r="Q865" t="str">
            <v>RFLC</v>
          </cell>
        </row>
        <row r="866">
          <cell r="B866" t="str">
            <v>25001120AA28</v>
          </cell>
          <cell r="D866" t="str">
            <v>Banco Continental</v>
          </cell>
          <cell r="Q866" t="str">
            <v>RFLC</v>
          </cell>
        </row>
        <row r="867">
          <cell r="B867" t="str">
            <v>25001126AF16</v>
          </cell>
          <cell r="D867" t="str">
            <v>Banco Continental</v>
          </cell>
          <cell r="Q867" t="str">
            <v>RFLC</v>
          </cell>
        </row>
        <row r="868">
          <cell r="B868" t="str">
            <v>25008629AY82</v>
          </cell>
          <cell r="D868" t="str">
            <v>CORPORACION FINANCIERA DE DESARROLLO</v>
          </cell>
          <cell r="Q868" t="str">
            <v>RFLC</v>
          </cell>
        </row>
        <row r="869">
          <cell r="B869" t="str">
            <v>2500862GAF68</v>
          </cell>
          <cell r="D869" t="str">
            <v>CORPORACION FINANCIERA DE DESARROLLO</v>
          </cell>
          <cell r="Q869" t="str">
            <v>RFLC</v>
          </cell>
        </row>
        <row r="870">
          <cell r="B870" t="str">
            <v>2500862GAK53</v>
          </cell>
          <cell r="D870" t="str">
            <v>CORPORACION FINANCIERA DE DESARROLLO</v>
          </cell>
          <cell r="Q870" t="str">
            <v>RFLC</v>
          </cell>
        </row>
        <row r="871">
          <cell r="B871" t="str">
            <v>2500862GAL37</v>
          </cell>
          <cell r="D871" t="str">
            <v>CORPORACION FINANCIERA DE DESARROLLO</v>
          </cell>
          <cell r="Q871" t="str">
            <v>RFLC</v>
          </cell>
        </row>
        <row r="872">
          <cell r="B872" t="str">
            <v>1254072TJW01</v>
          </cell>
          <cell r="D872" t="str">
            <v>Cemex S.A.B. de CV</v>
          </cell>
          <cell r="Q872" t="str">
            <v>RFIC</v>
          </cell>
        </row>
        <row r="873">
          <cell r="B873" t="str">
            <v>250153209291</v>
          </cell>
          <cell r="D873" t="str">
            <v>Grupo ACP Inversiones y Desarrollo</v>
          </cell>
          <cell r="Q873" t="str">
            <v>RFLC</v>
          </cell>
        </row>
        <row r="874">
          <cell r="B874" t="str">
            <v>25210529AF09</v>
          </cell>
          <cell r="D874" t="str">
            <v>Fondo Mi Vivienda</v>
          </cell>
          <cell r="Q874" t="str">
            <v>RFLC</v>
          </cell>
        </row>
        <row r="875">
          <cell r="B875" t="str">
            <v>25210529AE34</v>
          </cell>
          <cell r="D875" t="str">
            <v>Fondo Mi Vivienda</v>
          </cell>
          <cell r="Q875" t="str">
            <v>RFLC</v>
          </cell>
        </row>
        <row r="876">
          <cell r="B876" t="str">
            <v>25210529AA12</v>
          </cell>
          <cell r="D876" t="str">
            <v>Fondo Mi Vivienda</v>
          </cell>
          <cell r="Q876" t="str">
            <v>RFLC</v>
          </cell>
        </row>
        <row r="877">
          <cell r="B877" t="str">
            <v>25210529AB94</v>
          </cell>
          <cell r="D877" t="str">
            <v>Fondo Mi Vivienda</v>
          </cell>
          <cell r="Q877" t="str">
            <v>RFLC</v>
          </cell>
        </row>
        <row r="878">
          <cell r="B878" t="str">
            <v>25210529AC77</v>
          </cell>
          <cell r="D878" t="str">
            <v>Fondo Mi Vivienda</v>
          </cell>
          <cell r="Q878" t="str">
            <v>RFLC</v>
          </cell>
        </row>
        <row r="879">
          <cell r="B879" t="str">
            <v>2551722XAB03</v>
          </cell>
          <cell r="D879" t="str">
            <v>Intercorp Perú</v>
          </cell>
          <cell r="Q879" t="str">
            <v>RFLC</v>
          </cell>
        </row>
        <row r="880">
          <cell r="B880" t="str">
            <v>2551722XAC85</v>
          </cell>
          <cell r="D880" t="str">
            <v>Intercorp Perú</v>
          </cell>
          <cell r="Q880" t="str">
            <v>RFLC</v>
          </cell>
        </row>
        <row r="881">
          <cell r="B881" t="str">
            <v>27211723AA91</v>
          </cell>
          <cell r="D881" t="str">
            <v>InRetail Shopping Malls</v>
          </cell>
          <cell r="Q881" t="str">
            <v>RFLC</v>
          </cell>
        </row>
        <row r="882">
          <cell r="B882" t="str">
            <v>27211723AE14</v>
          </cell>
          <cell r="D882" t="str">
            <v>InRetail Shopping Malls</v>
          </cell>
          <cell r="Q882" t="str">
            <v>RFLC</v>
          </cell>
        </row>
        <row r="883">
          <cell r="B883" t="str">
            <v>2220472BAA19</v>
          </cell>
          <cell r="D883" t="str">
            <v>Orazen</v>
          </cell>
          <cell r="Q883" t="str">
            <v>RFLC</v>
          </cell>
        </row>
        <row r="884">
          <cell r="B884" t="str">
            <v>22204726AA03</v>
          </cell>
          <cell r="D884" t="str">
            <v>Orazen</v>
          </cell>
          <cell r="Q884" t="str">
            <v>RFLC</v>
          </cell>
        </row>
        <row r="885">
          <cell r="B885" t="str">
            <v>2220892BAE13</v>
          </cell>
          <cell r="D885" t="str">
            <v>Peru LNG</v>
          </cell>
          <cell r="Q885" t="str">
            <v>RFLC</v>
          </cell>
        </row>
        <row r="886">
          <cell r="B886" t="str">
            <v>27211826AA33</v>
          </cell>
          <cell r="D886" t="str">
            <v>InRetail Consumer</v>
          </cell>
          <cell r="Q886" t="str">
            <v>RFLC</v>
          </cell>
        </row>
        <row r="887">
          <cell r="B887" t="str">
            <v>2743022PTS11</v>
          </cell>
          <cell r="D887" t="str">
            <v xml:space="preserve">Peru Enhanced Pass Trough SSCN </v>
          </cell>
          <cell r="Q887" t="str">
            <v>RFLC</v>
          </cell>
        </row>
        <row r="888">
          <cell r="B888" t="str">
            <v>2743022PTS22</v>
          </cell>
          <cell r="D888" t="str">
            <v xml:space="preserve">Peru Enhanced Pass Trough SSCN </v>
          </cell>
          <cell r="Q888" t="str">
            <v>RFLC</v>
          </cell>
        </row>
        <row r="889">
          <cell r="B889" t="str">
            <v>2743022PTSA1</v>
          </cell>
          <cell r="D889" t="str">
            <v xml:space="preserve">Peru Enhanced Pass Trough SSCN </v>
          </cell>
          <cell r="Q889" t="str">
            <v>RFLC</v>
          </cell>
        </row>
        <row r="890">
          <cell r="B890" t="str">
            <v>2743022PTSA2</v>
          </cell>
          <cell r="D890" t="str">
            <v xml:space="preserve">Peru Enhanced Pass Trough SSCN </v>
          </cell>
          <cell r="Q890" t="str">
            <v>RFLC</v>
          </cell>
        </row>
        <row r="891">
          <cell r="B891" t="str">
            <v>27430325AA08</v>
          </cell>
          <cell r="D891" t="str">
            <v>Interoceanica IV Finance Limited</v>
          </cell>
          <cell r="Q891" t="str">
            <v>RFLC</v>
          </cell>
        </row>
        <row r="892">
          <cell r="B892" t="str">
            <v>2221292BAA54</v>
          </cell>
          <cell r="D892" t="str">
            <v>Petroleos del Peru S.A.</v>
          </cell>
          <cell r="Q892" t="str">
            <v>RFLC</v>
          </cell>
        </row>
        <row r="893">
          <cell r="B893" t="str">
            <v>2743032NAA54</v>
          </cell>
          <cell r="D893" t="str">
            <v>Interoceanica IV Finance Limited</v>
          </cell>
          <cell r="Q893" t="str">
            <v>RFLC</v>
          </cell>
        </row>
        <row r="894">
          <cell r="B894" t="str">
            <v>2221292BAB38</v>
          </cell>
          <cell r="D894" t="str">
            <v>Petroleos del Peru S.A.</v>
          </cell>
          <cell r="Q894" t="str">
            <v>RFLC</v>
          </cell>
        </row>
        <row r="895">
          <cell r="B895" t="str">
            <v>27430522AC59</v>
          </cell>
          <cell r="D895" t="str">
            <v>Interoceanica IV Finance Limited</v>
          </cell>
          <cell r="Q895" t="str">
            <v>RFLC</v>
          </cell>
        </row>
        <row r="896">
          <cell r="B896" t="str">
            <v>2743052JAC09</v>
          </cell>
          <cell r="D896" t="str">
            <v>Interoceanica V Finance Limited</v>
          </cell>
          <cell r="Q896" t="str">
            <v>RFLC</v>
          </cell>
        </row>
        <row r="897">
          <cell r="B897" t="str">
            <v>27430620AA82</v>
          </cell>
          <cell r="D897" t="str">
            <v>IIRSA Norte Finance Limited</v>
          </cell>
          <cell r="Q897" t="str">
            <v>RFLC</v>
          </cell>
        </row>
        <row r="898">
          <cell r="B898" t="str">
            <v>27430628AA69</v>
          </cell>
          <cell r="D898" t="str">
            <v>IIRSA Norte Finance Limited</v>
          </cell>
          <cell r="Q898" t="str">
            <v>RFLC</v>
          </cell>
        </row>
        <row r="899">
          <cell r="B899" t="str">
            <v>274308284595</v>
          </cell>
          <cell r="D899" t="str">
            <v>IBK DPR Securitizadora</v>
          </cell>
          <cell r="Q899" t="str">
            <v>RFLC</v>
          </cell>
        </row>
        <row r="900">
          <cell r="B900" t="str">
            <v>2743242PAB16</v>
          </cell>
          <cell r="D900" t="str">
            <v>Scotiabank Peru DPR Finance Co.</v>
          </cell>
          <cell r="Q900" t="str">
            <v>RFLC</v>
          </cell>
        </row>
        <row r="901">
          <cell r="B901" t="str">
            <v>18210231202U</v>
          </cell>
          <cell r="D901" t="str">
            <v>H2Olmos S.A.</v>
          </cell>
          <cell r="Q901" t="str">
            <v>RFLC</v>
          </cell>
        </row>
        <row r="902">
          <cell r="B902" t="str">
            <v>274310115N24</v>
          </cell>
          <cell r="D902" t="str">
            <v>CRPAO Vac Trust</v>
          </cell>
          <cell r="Q902" t="str">
            <v>RFLC</v>
          </cell>
        </row>
        <row r="903">
          <cell r="B903" t="str">
            <v>22207130603A</v>
          </cell>
          <cell r="D903" t="str">
            <v xml:space="preserve">Concesionario Trasvase Olmos </v>
          </cell>
          <cell r="Q903" t="str">
            <v>RFLC</v>
          </cell>
        </row>
        <row r="904">
          <cell r="B904" t="str">
            <v>27432729AA53</v>
          </cell>
          <cell r="D904" t="str">
            <v>Continental Trust</v>
          </cell>
          <cell r="Q904" t="str">
            <v>RFLC</v>
          </cell>
        </row>
        <row r="905">
          <cell r="B905" t="str">
            <v>2743282RAA52</v>
          </cell>
          <cell r="D905" t="str">
            <v>Continetal Senior Trust</v>
          </cell>
          <cell r="Q905" t="str">
            <v>RFLC</v>
          </cell>
        </row>
        <row r="906">
          <cell r="B906" t="str">
            <v>2743302GAA88</v>
          </cell>
          <cell r="D906" t="str">
            <v>Continetal Senior Trust II</v>
          </cell>
          <cell r="Q906" t="str">
            <v>RFLC</v>
          </cell>
        </row>
        <row r="907">
          <cell r="B907" t="str">
            <v>274331229698</v>
          </cell>
          <cell r="D907" t="str">
            <v>Peru Payroll Deduction Finance Limited</v>
          </cell>
          <cell r="Q907" t="str">
            <v>RFLC</v>
          </cell>
        </row>
        <row r="908">
          <cell r="B908" t="str">
            <v>2743352L2ML1</v>
          </cell>
          <cell r="D908" t="str">
            <v>Interproperties Finance Trust</v>
          </cell>
          <cell r="Q908" t="str">
            <v>RFLC</v>
          </cell>
        </row>
        <row r="909">
          <cell r="B909" t="str">
            <v>27532021AA72</v>
          </cell>
          <cell r="D909" t="str">
            <v>Intercorp Retail Trust</v>
          </cell>
          <cell r="Q909" t="str">
            <v>RFLC</v>
          </cell>
        </row>
        <row r="910">
          <cell r="B910" t="str">
            <v>275321293727</v>
          </cell>
          <cell r="D910" t="str">
            <v>Interproperties Finance Trust</v>
          </cell>
          <cell r="Q910" t="str">
            <v>RFLC</v>
          </cell>
        </row>
        <row r="911">
          <cell r="B911" t="str">
            <v>275361279716</v>
          </cell>
          <cell r="D911" t="str">
            <v>CCR Inc. MT-100 Payment Rights Master Trust</v>
          </cell>
          <cell r="Q911" t="str">
            <v>RFLC</v>
          </cell>
        </row>
        <row r="912">
          <cell r="B912" t="str">
            <v>2753612YAP88</v>
          </cell>
          <cell r="D912" t="str">
            <v>CCR Inc. MT-100 Payment Rights Master Trust</v>
          </cell>
          <cell r="Q912" t="str">
            <v>RFLC</v>
          </cell>
        </row>
        <row r="913">
          <cell r="B913" t="str">
            <v>25001126AE41</v>
          </cell>
          <cell r="D913" t="str">
            <v>Banco Continental</v>
          </cell>
          <cell r="Q913" t="str">
            <v>RFLC</v>
          </cell>
        </row>
        <row r="914">
          <cell r="B914" t="str">
            <v>22211027AA17</v>
          </cell>
          <cell r="D914" t="str">
            <v>San Miguel Industrias Pet S.A.</v>
          </cell>
          <cell r="Q914" t="str">
            <v>RFLC</v>
          </cell>
        </row>
        <row r="915">
          <cell r="B915" t="str">
            <v>2220432UAB26</v>
          </cell>
          <cell r="D915" t="str">
            <v>Volcan Cia. Minera</v>
          </cell>
          <cell r="Q915" t="str">
            <v>RFLC</v>
          </cell>
        </row>
        <row r="916">
          <cell r="B916" t="str">
            <v>22204327AE63</v>
          </cell>
          <cell r="D916" t="str">
            <v>Volcan Cia. Minera</v>
          </cell>
          <cell r="Q916" t="str">
            <v>RFLC</v>
          </cell>
        </row>
        <row r="917">
          <cell r="B917" t="str">
            <v>22583927AA16</v>
          </cell>
          <cell r="D917" t="str">
            <v>InRetail Pharma</v>
          </cell>
          <cell r="Q917" t="str">
            <v>RFLC</v>
          </cell>
        </row>
        <row r="918">
          <cell r="B918" t="str">
            <v>12583328AA38</v>
          </cell>
          <cell r="D918" t="str">
            <v>Nexa Resources</v>
          </cell>
          <cell r="Q918" t="str">
            <v>RFLC</v>
          </cell>
        </row>
        <row r="919">
          <cell r="B919" t="str">
            <v>12583329AA48</v>
          </cell>
          <cell r="D919" t="str">
            <v>Nexa Resources</v>
          </cell>
          <cell r="Q919" t="str">
            <v>RFLC</v>
          </cell>
        </row>
        <row r="920">
          <cell r="B920" t="str">
            <v>12583829AA48</v>
          </cell>
          <cell r="D920" t="str">
            <v>Nexa Resources</v>
          </cell>
          <cell r="Q920" t="str">
            <v>RFLC</v>
          </cell>
        </row>
        <row r="921">
          <cell r="B921" t="str">
            <v>12583329AC04</v>
          </cell>
          <cell r="D921" t="str">
            <v>Nexa Resources</v>
          </cell>
          <cell r="Q921" t="str">
            <v>RFLC</v>
          </cell>
        </row>
        <row r="922">
          <cell r="B922" t="str">
            <v>2258402PAB96</v>
          </cell>
          <cell r="D922" t="str">
            <v>Hunt Oil</v>
          </cell>
          <cell r="Q922" t="str">
            <v>RFLC</v>
          </cell>
        </row>
        <row r="923">
          <cell r="B923" t="str">
            <v>22204327AC08</v>
          </cell>
          <cell r="D923" t="str">
            <v>Volcan Cia. Minera</v>
          </cell>
          <cell r="Q923" t="str">
            <v>RFLC</v>
          </cell>
        </row>
        <row r="924">
          <cell r="B924" t="str">
            <v>2259312AAA18</v>
          </cell>
          <cell r="D924" t="str">
            <v>Niagara Energy</v>
          </cell>
          <cell r="Q924" t="str">
            <v>RFLC</v>
          </cell>
        </row>
        <row r="925">
          <cell r="B925" t="str">
            <v>22207621020A</v>
          </cell>
          <cell r="D925" t="str">
            <v xml:space="preserve">Pluspetrol Camisea </v>
          </cell>
          <cell r="Q925" t="str">
            <v>RFLC</v>
          </cell>
        </row>
        <row r="926">
          <cell r="B926" t="str">
            <v>01100028DF60</v>
          </cell>
          <cell r="D926" t="str">
            <v>Gobierno Central</v>
          </cell>
          <cell r="Q926" t="str">
            <v>RFLG</v>
          </cell>
        </row>
        <row r="927">
          <cell r="B927" t="str">
            <v>01100028DU38</v>
          </cell>
          <cell r="D927" t="str">
            <v>Gobierno Central</v>
          </cell>
          <cell r="Q927" t="str">
            <v>RFLG</v>
          </cell>
        </row>
        <row r="928">
          <cell r="B928" t="str">
            <v>01100028DW93</v>
          </cell>
          <cell r="D928" t="str">
            <v>Gobierno Central</v>
          </cell>
          <cell r="Q928" t="str">
            <v>RFLG</v>
          </cell>
        </row>
        <row r="929">
          <cell r="B929" t="str">
            <v>01100028DP43</v>
          </cell>
          <cell r="D929" t="str">
            <v>Gobierno Central</v>
          </cell>
          <cell r="Q929" t="str">
            <v>RFLG</v>
          </cell>
        </row>
        <row r="930">
          <cell r="B930" t="str">
            <v>01100028DQ26</v>
          </cell>
          <cell r="D930" t="str">
            <v>Gobierno Central</v>
          </cell>
          <cell r="Q930" t="str">
            <v>RFLG</v>
          </cell>
        </row>
        <row r="931">
          <cell r="B931" t="str">
            <v>01100028DR09</v>
          </cell>
          <cell r="D931" t="str">
            <v>Gobierno Central</v>
          </cell>
          <cell r="Q931" t="str">
            <v>RFLG</v>
          </cell>
        </row>
        <row r="932">
          <cell r="B932" t="str">
            <v>011000238AS1</v>
          </cell>
          <cell r="D932" t="str">
            <v>Gobierno Central</v>
          </cell>
          <cell r="Q932" t="str">
            <v>RFLG</v>
          </cell>
        </row>
        <row r="933">
          <cell r="B933" t="str">
            <v>011000238AU6</v>
          </cell>
          <cell r="D933" t="str">
            <v>Gobierno Central</v>
          </cell>
          <cell r="Q933" t="str">
            <v>RFLG</v>
          </cell>
        </row>
        <row r="934">
          <cell r="B934" t="str">
            <v>01100028AN22</v>
          </cell>
          <cell r="D934" t="str">
            <v>Gobierno Central</v>
          </cell>
          <cell r="Q934" t="str">
            <v>RFLG</v>
          </cell>
        </row>
        <row r="935">
          <cell r="B935" t="str">
            <v>01100028DA73</v>
          </cell>
          <cell r="D935" t="str">
            <v>Gobierno Central</v>
          </cell>
          <cell r="Q935" t="str">
            <v>RFLG</v>
          </cell>
        </row>
        <row r="936">
          <cell r="B936" t="str">
            <v>01100028AP79</v>
          </cell>
          <cell r="D936" t="str">
            <v>Gobierno Central</v>
          </cell>
          <cell r="Q936" t="str">
            <v>RFLG</v>
          </cell>
        </row>
        <row r="937">
          <cell r="B937" t="str">
            <v>01100028AQ52</v>
          </cell>
          <cell r="D937" t="str">
            <v>Gobierno Central</v>
          </cell>
          <cell r="Q937" t="str">
            <v>RFLG</v>
          </cell>
        </row>
        <row r="938">
          <cell r="B938" t="str">
            <v>01100028AW21</v>
          </cell>
          <cell r="D938" t="str">
            <v>Gobierno Central</v>
          </cell>
          <cell r="Q938" t="str">
            <v>RFLG</v>
          </cell>
        </row>
        <row r="939">
          <cell r="B939" t="str">
            <v>01100028BM30</v>
          </cell>
          <cell r="D939" t="str">
            <v>Gobierno Central</v>
          </cell>
          <cell r="Q939" t="str">
            <v>RFLG</v>
          </cell>
        </row>
        <row r="940">
          <cell r="B940" t="str">
            <v>01100028DT64</v>
          </cell>
          <cell r="D940" t="str">
            <v>Gobierno Central</v>
          </cell>
          <cell r="Q940" t="str">
            <v>RFLG</v>
          </cell>
        </row>
        <row r="941">
          <cell r="B941" t="str">
            <v>01100028BU55</v>
          </cell>
          <cell r="D941" t="str">
            <v>Gobierno Central</v>
          </cell>
          <cell r="Q941" t="str">
            <v>RFLG</v>
          </cell>
        </row>
        <row r="942">
          <cell r="B942" t="str">
            <v>01100028FC12</v>
          </cell>
          <cell r="D942" t="str">
            <v>Gobierno Central</v>
          </cell>
          <cell r="Q942" t="str">
            <v>RFLG</v>
          </cell>
        </row>
        <row r="943">
          <cell r="B943" t="str">
            <v>011000481182</v>
          </cell>
          <cell r="D943" t="str">
            <v>Gobierno Central</v>
          </cell>
          <cell r="Q943" t="str">
            <v>RFLG</v>
          </cell>
        </row>
        <row r="944">
          <cell r="B944" t="str">
            <v>011000481708</v>
          </cell>
          <cell r="D944" t="str">
            <v>Gobierno Central</v>
          </cell>
          <cell r="Q944" t="str">
            <v>RFLG</v>
          </cell>
        </row>
        <row r="945">
          <cell r="B945" t="str">
            <v>5211082FRFML</v>
          </cell>
          <cell r="D945" t="str">
            <v xml:space="preserve">Larrain Vial </v>
          </cell>
          <cell r="Q945" t="str">
            <v>RFLG</v>
          </cell>
        </row>
        <row r="946">
          <cell r="B946" t="str">
            <v>5277512F3236</v>
          </cell>
          <cell r="D946" t="str">
            <v>DNCA - Alpha Bonds</v>
          </cell>
          <cell r="Q946" t="str">
            <v>RFIG</v>
          </cell>
        </row>
        <row r="947">
          <cell r="B947" t="str">
            <v>5274822F3552</v>
          </cell>
          <cell r="D947" t="str">
            <v>Moneda - Deuda Latam LCC</v>
          </cell>
          <cell r="Q947" t="str">
            <v>RFLG</v>
          </cell>
        </row>
        <row r="948">
          <cell r="B948" t="str">
            <v>5270582MDLOC</v>
          </cell>
          <cell r="D948" t="str">
            <v>Moneda - Deuda Latinoamericana</v>
          </cell>
          <cell r="Q948" t="str">
            <v>RFLG</v>
          </cell>
        </row>
        <row r="949">
          <cell r="B949" t="str">
            <v>1250248VAL22</v>
          </cell>
          <cell r="D949" t="str">
            <v>VALEBZ 6.6252 08/15/22</v>
          </cell>
          <cell r="Q949" t="str">
            <v>RFIC</v>
          </cell>
        </row>
        <row r="950">
          <cell r="B950" t="str">
            <v>12509981AB24</v>
          </cell>
          <cell r="D950" t="str">
            <v>Cosan S.A. Industria y Comercio</v>
          </cell>
          <cell r="Q950" t="str">
            <v>RFIC</v>
          </cell>
        </row>
        <row r="951">
          <cell r="B951" t="str">
            <v>1251818EAN07</v>
          </cell>
          <cell r="D951" t="str">
            <v>Odebretch</v>
          </cell>
          <cell r="Q951" t="str">
            <v>RFIC</v>
          </cell>
        </row>
        <row r="952">
          <cell r="B952" t="str">
            <v>125392FZAB50</v>
          </cell>
          <cell r="D952" t="str">
            <v xml:space="preserve">Empresa de Telecomunicaciones de Bogotá S.A. </v>
          </cell>
          <cell r="Q952" t="str">
            <v>RFIC</v>
          </cell>
        </row>
        <row r="953">
          <cell r="B953" t="str">
            <v>15527890A0051</v>
          </cell>
          <cell r="D953" t="str">
            <v>BBVA Bancomer</v>
          </cell>
          <cell r="Q953" t="str">
            <v>RFIC</v>
          </cell>
        </row>
        <row r="954">
          <cell r="B954" t="str">
            <v>155800F0AA25</v>
          </cell>
          <cell r="D954" t="str">
            <v>Findeter</v>
          </cell>
          <cell r="Q954" t="str">
            <v>RFIC</v>
          </cell>
        </row>
        <row r="955">
          <cell r="B955" t="str">
            <v>595132FRAV98</v>
          </cell>
          <cell r="D955" t="str">
            <v>Empresas Públicas Medellin</v>
          </cell>
          <cell r="Q955" t="str">
            <v>RFIC</v>
          </cell>
        </row>
        <row r="956">
          <cell r="B956" t="str">
            <v>595132FRBB26</v>
          </cell>
          <cell r="D956" t="str">
            <v>Empresas Públicas Medellin</v>
          </cell>
          <cell r="Q956" t="str">
            <v>RFIC</v>
          </cell>
        </row>
        <row r="957">
          <cell r="B957" t="str">
            <v>1250248VAL21</v>
          </cell>
          <cell r="D957" t="str">
            <v>Vale Overseas Limited Brazil</v>
          </cell>
          <cell r="Q957" t="str">
            <v>RFIC</v>
          </cell>
        </row>
        <row r="958">
          <cell r="B958" t="str">
            <v>595132FRAZ03</v>
          </cell>
          <cell r="D958" t="str">
            <v>Empresas Públicas Medellin</v>
          </cell>
          <cell r="Q958" t="str">
            <v>RFIC</v>
          </cell>
        </row>
        <row r="959">
          <cell r="B959" t="str">
            <v>595132FRBD81</v>
          </cell>
          <cell r="D959" t="str">
            <v>Empresas Públicas Medellin</v>
          </cell>
          <cell r="Q959" t="str">
            <v>RFIC</v>
          </cell>
        </row>
        <row r="960">
          <cell r="B960" t="str">
            <v>1250308CAC49</v>
          </cell>
          <cell r="D960" t="str">
            <v>Brasil Foods</v>
          </cell>
          <cell r="Q960" t="str">
            <v>RFIC</v>
          </cell>
        </row>
        <row r="961">
          <cell r="B961" t="str">
            <v>125037906935</v>
          </cell>
          <cell r="D961" t="str">
            <v>América Móvil</v>
          </cell>
          <cell r="Q961" t="str">
            <v>RFIC</v>
          </cell>
        </row>
        <row r="962">
          <cell r="B962" t="str">
            <v>125037959440</v>
          </cell>
          <cell r="D962" t="str">
            <v>América Móvil</v>
          </cell>
          <cell r="Q962" t="str">
            <v>RFIC</v>
          </cell>
        </row>
        <row r="963">
          <cell r="B963" t="str">
            <v>125072963779</v>
          </cell>
          <cell r="D963" t="str">
            <v>Televisa</v>
          </cell>
          <cell r="Q963" t="str">
            <v>RFIC</v>
          </cell>
        </row>
        <row r="964">
          <cell r="B964" t="str">
            <v>125074C0AB64</v>
          </cell>
          <cell r="D964" t="str">
            <v>SACI Falabella</v>
          </cell>
          <cell r="Q964" t="str">
            <v>RFIC</v>
          </cell>
        </row>
        <row r="965">
          <cell r="B965" t="str">
            <v>125272FCAA82</v>
          </cell>
          <cell r="D965" t="str">
            <v>Emgesa S.A. E.S.P</v>
          </cell>
          <cell r="Q965" t="str">
            <v>RFIC</v>
          </cell>
        </row>
        <row r="966">
          <cell r="B966" t="str">
            <v>12530087AA09</v>
          </cell>
          <cell r="D966" t="str">
            <v>Compañía de Electricidad de Estado de Bahía</v>
          </cell>
          <cell r="Q966" t="str">
            <v>RFIC</v>
          </cell>
        </row>
        <row r="967">
          <cell r="B967" t="str">
            <v>15510182CAP8</v>
          </cell>
          <cell r="D967" t="str">
            <v>Merry Lynch &amp; Co</v>
          </cell>
          <cell r="Q967" t="str">
            <v>RFIC</v>
          </cell>
        </row>
        <row r="968">
          <cell r="B968" t="str">
            <v>155104920379</v>
          </cell>
          <cell r="D968" t="str">
            <v>JP Morgan Chase &amp; Co</v>
          </cell>
          <cell r="Q968" t="str">
            <v>RFIC</v>
          </cell>
        </row>
        <row r="969">
          <cell r="B969" t="str">
            <v>15510587YBA2</v>
          </cell>
          <cell r="D969" t="str">
            <v>Morgan Stanley</v>
          </cell>
          <cell r="Q969" t="str">
            <v>RFIC</v>
          </cell>
        </row>
        <row r="970">
          <cell r="B970" t="str">
            <v>155165C9AL46</v>
          </cell>
          <cell r="D970" t="str">
            <v>Banco Santander de Chile</v>
          </cell>
          <cell r="Q970" t="str">
            <v>RFIC</v>
          </cell>
        </row>
        <row r="971">
          <cell r="B971" t="str">
            <v>15520186EU29</v>
          </cell>
          <cell r="D971" t="str">
            <v>Santander Brasil</v>
          </cell>
          <cell r="Q971" t="str">
            <v>RFIC</v>
          </cell>
        </row>
        <row r="972">
          <cell r="B972" t="str">
            <v>1552018UAR59</v>
          </cell>
          <cell r="D972" t="str">
            <v>Santander Brasil</v>
          </cell>
          <cell r="Q972" t="str">
            <v>RFIC</v>
          </cell>
        </row>
        <row r="973">
          <cell r="B973" t="str">
            <v>155310165785</v>
          </cell>
          <cell r="D973" t="str">
            <v>Export-Import Bank of Korea</v>
          </cell>
          <cell r="Q973" t="str">
            <v>RFIC</v>
          </cell>
        </row>
        <row r="974">
          <cell r="B974" t="str">
            <v>155324FWAF79</v>
          </cell>
          <cell r="D974" t="str">
            <v>Banco Davivienda S.A.</v>
          </cell>
          <cell r="Q974" t="str">
            <v>RFIC</v>
          </cell>
        </row>
        <row r="975">
          <cell r="B975" t="str">
            <v>155371F07087</v>
          </cell>
          <cell r="D975" t="str">
            <v>Banco BTG Pactual S.A.</v>
          </cell>
          <cell r="Q975" t="str">
            <v>RFIC</v>
          </cell>
        </row>
        <row r="976">
          <cell r="B976" t="str">
            <v>1603001DBA17</v>
          </cell>
          <cell r="D976" t="str">
            <v xml:space="preserve">Deutsche Bank, London Branch - Perú </v>
          </cell>
          <cell r="Q976" t="str">
            <v>RFIC</v>
          </cell>
        </row>
        <row r="977">
          <cell r="B977" t="str">
            <v>160301123346</v>
          </cell>
          <cell r="D977" t="str">
            <v>JP Morgan Chase &amp; Co - Perú</v>
          </cell>
          <cell r="Q977" t="str">
            <v>RFIC</v>
          </cell>
        </row>
        <row r="978">
          <cell r="B978" t="str">
            <v>270300887474</v>
          </cell>
          <cell r="D978" t="str">
            <v xml:space="preserve">Deutsche Bank, London Branch - Perú </v>
          </cell>
          <cell r="Q978" t="str">
            <v>RFIC</v>
          </cell>
        </row>
        <row r="979">
          <cell r="B979" t="str">
            <v>294102106139</v>
          </cell>
          <cell r="D979" t="str">
            <v>Banco Interamericano de Desarrollo</v>
          </cell>
          <cell r="Q979" t="str">
            <v>RFIC</v>
          </cell>
        </row>
        <row r="980">
          <cell r="B980" t="str">
            <v>595132FRAB35</v>
          </cell>
          <cell r="D980" t="str">
            <v>Empresas Públicas Medellin</v>
          </cell>
          <cell r="Q980" t="str">
            <v>RFIC</v>
          </cell>
        </row>
        <row r="981">
          <cell r="B981" t="str">
            <v>0840038TF147</v>
          </cell>
          <cell r="D981" t="str">
            <v>Gobierno de Brasil</v>
          </cell>
          <cell r="Q981" t="str">
            <v>RFIG</v>
          </cell>
        </row>
        <row r="982">
          <cell r="B982" t="str">
            <v>0840038BRA16</v>
          </cell>
          <cell r="D982" t="str">
            <v>Gobierno de Brasil</v>
          </cell>
          <cell r="Q982" t="str">
            <v>RFIG</v>
          </cell>
        </row>
        <row r="983">
          <cell r="B983" t="str">
            <v>0840038TF238</v>
          </cell>
          <cell r="D983" t="str">
            <v>Gobierno de Brasil</v>
          </cell>
          <cell r="Q983" t="str">
            <v>RFIG</v>
          </cell>
        </row>
        <row r="984">
          <cell r="B984" t="str">
            <v>0840038TF2K7</v>
          </cell>
          <cell r="D984" t="str">
            <v>Gobierno de Brasil</v>
          </cell>
          <cell r="Q984" t="str">
            <v>RFIG</v>
          </cell>
        </row>
        <row r="985">
          <cell r="B985" t="str">
            <v>08400386BT66</v>
          </cell>
          <cell r="D985" t="str">
            <v>Gobierno de Brasil</v>
          </cell>
          <cell r="Q985" t="str">
            <v>RFIG</v>
          </cell>
        </row>
        <row r="986">
          <cell r="B986" t="str">
            <v>08400326CN87</v>
          </cell>
          <cell r="D986" t="str">
            <v>Gobierno de Brasil</v>
          </cell>
          <cell r="Q986" t="str">
            <v>RFIG</v>
          </cell>
        </row>
        <row r="987">
          <cell r="B987" t="str">
            <v>08400326CL22</v>
          </cell>
          <cell r="D987" t="str">
            <v>Gobierno de Brasil</v>
          </cell>
          <cell r="Q987" t="str">
            <v>RFIG</v>
          </cell>
        </row>
        <row r="988">
          <cell r="B988" t="str">
            <v>0840038TF212</v>
          </cell>
          <cell r="D988" t="str">
            <v>Gobierno de Brasil</v>
          </cell>
          <cell r="Q988" t="str">
            <v>RFIG</v>
          </cell>
        </row>
        <row r="989">
          <cell r="B989" t="str">
            <v>0840038TF1Q6</v>
          </cell>
          <cell r="D989" t="str">
            <v>Gobierno de Brasil</v>
          </cell>
          <cell r="Q989" t="str">
            <v>RFIG</v>
          </cell>
        </row>
        <row r="990">
          <cell r="B990" t="str">
            <v>0840038TF0N5</v>
          </cell>
          <cell r="D990" t="str">
            <v>Gobierno de Brasil</v>
          </cell>
          <cell r="Q990" t="str">
            <v>RFIG</v>
          </cell>
        </row>
        <row r="991">
          <cell r="B991" t="str">
            <v>0840038TF7J0</v>
          </cell>
          <cell r="D991" t="str">
            <v>Gobierno de Brasil</v>
          </cell>
          <cell r="Q991" t="str">
            <v>RFIG</v>
          </cell>
        </row>
        <row r="992">
          <cell r="B992" t="str">
            <v>0840038TF1P8</v>
          </cell>
          <cell r="D992" t="str">
            <v>Gobierno de Brasil</v>
          </cell>
          <cell r="Q992" t="str">
            <v>RFIG</v>
          </cell>
        </row>
        <row r="993">
          <cell r="B993" t="str">
            <v>0840038TF170</v>
          </cell>
          <cell r="D993" t="str">
            <v>Gobierno de Brasil</v>
          </cell>
          <cell r="Q993" t="str">
            <v>RFIG</v>
          </cell>
        </row>
        <row r="994">
          <cell r="B994" t="str">
            <v>0840038TN7S1</v>
          </cell>
          <cell r="D994" t="str">
            <v>Gobierno de Brasil</v>
          </cell>
          <cell r="Q994" t="str">
            <v>RFIG</v>
          </cell>
        </row>
        <row r="995">
          <cell r="B995" t="str">
            <v>0840038BRAZ21</v>
          </cell>
          <cell r="D995" t="str">
            <v>Gobierno de Brasil</v>
          </cell>
          <cell r="Q995" t="str">
            <v>RFIG</v>
          </cell>
        </row>
        <row r="996">
          <cell r="B996" t="str">
            <v>0840038TF204</v>
          </cell>
          <cell r="D996" t="str">
            <v>Gobierno de Brasil</v>
          </cell>
          <cell r="Q996" t="str">
            <v>RFIG</v>
          </cell>
        </row>
        <row r="997">
          <cell r="B997" t="str">
            <v>0840038BRALT</v>
          </cell>
          <cell r="D997" t="str">
            <v>Gobierno de Brasil</v>
          </cell>
          <cell r="Q997" t="str">
            <v>RFIG</v>
          </cell>
        </row>
        <row r="998">
          <cell r="B998" t="str">
            <v>0840038BRA22</v>
          </cell>
          <cell r="D998" t="str">
            <v>Gobierno de Brasil</v>
          </cell>
          <cell r="Q998" t="str">
            <v>RFIG</v>
          </cell>
        </row>
        <row r="999">
          <cell r="B999" t="str">
            <v>08400386BN96</v>
          </cell>
          <cell r="D999" t="str">
            <v>Gobierno de Brasil</v>
          </cell>
          <cell r="Q999" t="str">
            <v>RFIG</v>
          </cell>
        </row>
        <row r="1000">
          <cell r="B1000" t="str">
            <v>084006C40138</v>
          </cell>
          <cell r="D1000" t="str">
            <v>Gobierno de Chile</v>
          </cell>
          <cell r="Q1000" t="str">
            <v>RFIG</v>
          </cell>
        </row>
        <row r="1001">
          <cell r="B1001" t="str">
            <v>084006C98016</v>
          </cell>
          <cell r="D1001" t="str">
            <v>Gobierno de Chile</v>
          </cell>
          <cell r="Q1001" t="str">
            <v>RFIG</v>
          </cell>
        </row>
        <row r="1002">
          <cell r="B1002" t="str">
            <v>084006C74774</v>
          </cell>
          <cell r="D1002" t="str">
            <v>Gobierno de Chile</v>
          </cell>
          <cell r="Q1002" t="str">
            <v>RFIG</v>
          </cell>
        </row>
        <row r="1003">
          <cell r="B1003" t="str">
            <v>084006C39505</v>
          </cell>
          <cell r="D1003" t="str">
            <v>Gobierno de Chile</v>
          </cell>
          <cell r="Q1003" t="str">
            <v>RFIG</v>
          </cell>
        </row>
        <row r="1004">
          <cell r="B1004" t="str">
            <v>084006C04540</v>
          </cell>
          <cell r="D1004" t="str">
            <v>Gobierno de Chile</v>
          </cell>
          <cell r="Q1004" t="str">
            <v>RFIG</v>
          </cell>
        </row>
        <row r="1005">
          <cell r="B1005" t="str">
            <v>084006C37767</v>
          </cell>
          <cell r="D1005" t="str">
            <v>Gobierno de Chile</v>
          </cell>
          <cell r="Q1005" t="str">
            <v>RFIG</v>
          </cell>
        </row>
        <row r="1006">
          <cell r="B1006" t="str">
            <v>084006C52621</v>
          </cell>
          <cell r="D1006" t="str">
            <v>Gobierno de Chile</v>
          </cell>
          <cell r="Q1006" t="str">
            <v>RFIG</v>
          </cell>
        </row>
        <row r="1007">
          <cell r="B1007" t="str">
            <v>084006C55640</v>
          </cell>
          <cell r="D1007" t="str">
            <v>Gobierno de Chile</v>
          </cell>
          <cell r="Q1007" t="str">
            <v>RFIG</v>
          </cell>
        </row>
        <row r="1008">
          <cell r="B1008" t="str">
            <v>084006C03013</v>
          </cell>
          <cell r="D1008" t="str">
            <v>Gobierno de Chile</v>
          </cell>
          <cell r="Q1008" t="str">
            <v>RFIG</v>
          </cell>
        </row>
        <row r="1009">
          <cell r="B1009" t="str">
            <v>084006C55668</v>
          </cell>
          <cell r="D1009" t="str">
            <v>Gobierno de Chile</v>
          </cell>
          <cell r="Q1009" t="str">
            <v>RFIG</v>
          </cell>
        </row>
        <row r="1010">
          <cell r="B1010" t="str">
            <v>084006C69331</v>
          </cell>
          <cell r="D1010" t="str">
            <v>Gobierno de Chile</v>
          </cell>
          <cell r="Q1010" t="str">
            <v>RFIG</v>
          </cell>
        </row>
        <row r="1011">
          <cell r="B1011" t="str">
            <v>084006C72501</v>
          </cell>
          <cell r="D1011" t="str">
            <v>Gobierno de Chile</v>
          </cell>
          <cell r="Q1011" t="str">
            <v>RFIG</v>
          </cell>
        </row>
        <row r="1012">
          <cell r="B1012" t="str">
            <v>084006C48207</v>
          </cell>
          <cell r="D1012" t="str">
            <v>Gobierno de Chile</v>
          </cell>
          <cell r="Q1012" t="str">
            <v>RFIG</v>
          </cell>
        </row>
        <row r="1013">
          <cell r="B1013" t="str">
            <v>084006C86989</v>
          </cell>
          <cell r="D1013" t="str">
            <v>Gobierno de Chile</v>
          </cell>
          <cell r="Q1013" t="str">
            <v>RFIG</v>
          </cell>
        </row>
        <row r="1014">
          <cell r="B1014" t="str">
            <v>084006C87822</v>
          </cell>
          <cell r="D1014" t="str">
            <v>Gobierno de Chile</v>
          </cell>
          <cell r="Q1014" t="str">
            <v>RFIG</v>
          </cell>
        </row>
        <row r="1015">
          <cell r="B1015" t="str">
            <v>084006C56457</v>
          </cell>
          <cell r="D1015" t="str">
            <v>Gobierno de Chile</v>
          </cell>
          <cell r="Q1015" t="str">
            <v>RFIG</v>
          </cell>
        </row>
        <row r="1016">
          <cell r="B1016" t="str">
            <v>084006C57422</v>
          </cell>
          <cell r="D1016" t="str">
            <v>Gobierno de Chile</v>
          </cell>
          <cell r="Q1016" t="str">
            <v>RFIG</v>
          </cell>
        </row>
        <row r="1017">
          <cell r="B1017" t="str">
            <v>084006C54230</v>
          </cell>
          <cell r="D1017" t="str">
            <v>Gobierno de Chile</v>
          </cell>
          <cell r="Q1017" t="str">
            <v>RFIG</v>
          </cell>
        </row>
        <row r="1018">
          <cell r="B1018" t="str">
            <v>084006C54248</v>
          </cell>
          <cell r="D1018" t="str">
            <v>Gobierno de Chile</v>
          </cell>
          <cell r="Q1018" t="str">
            <v>RFIG</v>
          </cell>
        </row>
        <row r="1019">
          <cell r="B1019" t="str">
            <v>084006C20275</v>
          </cell>
          <cell r="D1019" t="str">
            <v>Gobierno de Chile</v>
          </cell>
          <cell r="Q1019" t="str">
            <v>RFIG</v>
          </cell>
        </row>
        <row r="1020">
          <cell r="B1020" t="str">
            <v>084006C57349</v>
          </cell>
          <cell r="D1020" t="str">
            <v>Gobierno de Chile</v>
          </cell>
          <cell r="Q1020" t="str">
            <v>RFIG</v>
          </cell>
        </row>
        <row r="1021">
          <cell r="B1021" t="str">
            <v>084006C58669</v>
          </cell>
          <cell r="D1021" t="str">
            <v>Gobierno de Chile</v>
          </cell>
          <cell r="Q1021" t="str">
            <v>RFIG</v>
          </cell>
        </row>
        <row r="1022">
          <cell r="B1022" t="str">
            <v>084006C57778</v>
          </cell>
          <cell r="D1022" t="str">
            <v>Gobierno de Chile</v>
          </cell>
          <cell r="Q1022" t="str">
            <v>RFIG</v>
          </cell>
        </row>
        <row r="1023">
          <cell r="B1023" t="str">
            <v>084006C99166</v>
          </cell>
          <cell r="D1023" t="str">
            <v>Gobierno de Chile</v>
          </cell>
          <cell r="Q1023" t="str">
            <v>RFIG</v>
          </cell>
        </row>
        <row r="1024">
          <cell r="B1024" t="str">
            <v>084004F72122</v>
          </cell>
          <cell r="D1024" t="str">
            <v>Gobierno de Colombia</v>
          </cell>
          <cell r="Q1024" t="str">
            <v>RFIG</v>
          </cell>
        </row>
        <row r="1025">
          <cell r="B1025" t="str">
            <v>084004F58444</v>
          </cell>
          <cell r="D1025" t="str">
            <v>Gobierno de Colombia</v>
          </cell>
          <cell r="Q1025" t="str">
            <v>RFIG</v>
          </cell>
        </row>
        <row r="1026">
          <cell r="B1026" t="str">
            <v>084004F04084</v>
          </cell>
          <cell r="D1026" t="str">
            <v>Gobierno de Colombia</v>
          </cell>
          <cell r="Q1026" t="str">
            <v>RFIG</v>
          </cell>
        </row>
        <row r="1027">
          <cell r="B1027" t="str">
            <v>084004F03862</v>
          </cell>
          <cell r="D1027" t="str">
            <v>Gobierno de Colombia</v>
          </cell>
          <cell r="Q1027" t="str">
            <v>RFIG</v>
          </cell>
        </row>
        <row r="1028">
          <cell r="B1028" t="str">
            <v>084004F04001</v>
          </cell>
          <cell r="D1028" t="str">
            <v>Gobierno de Colombia</v>
          </cell>
          <cell r="Q1028" t="str">
            <v>RFIG</v>
          </cell>
        </row>
        <row r="1029">
          <cell r="B1029" t="str">
            <v>084004F03813</v>
          </cell>
          <cell r="D1029" t="str">
            <v>Gobierno de Colombia</v>
          </cell>
          <cell r="Q1029" t="str">
            <v>RFIG</v>
          </cell>
        </row>
        <row r="1030">
          <cell r="B1030" t="str">
            <v>084004F03938</v>
          </cell>
          <cell r="D1030" t="str">
            <v>Gobierno de Colombia</v>
          </cell>
          <cell r="Q1030" t="str">
            <v>RFIG</v>
          </cell>
        </row>
        <row r="1031">
          <cell r="B1031" t="str">
            <v>084004F03771</v>
          </cell>
          <cell r="D1031" t="str">
            <v>Gobierno de Colombia</v>
          </cell>
          <cell r="Q1031" t="str">
            <v>RFIG</v>
          </cell>
        </row>
        <row r="1032">
          <cell r="B1032" t="str">
            <v>084004F03557</v>
          </cell>
          <cell r="D1032" t="str">
            <v>Gobierno de Colombia</v>
          </cell>
          <cell r="Q1032" t="str">
            <v>RFIG</v>
          </cell>
        </row>
        <row r="1033">
          <cell r="B1033" t="str">
            <v>084004F03722</v>
          </cell>
          <cell r="D1033" t="str">
            <v>Gobierno de Colombia</v>
          </cell>
          <cell r="Q1033" t="str">
            <v>RFIG</v>
          </cell>
        </row>
        <row r="1034">
          <cell r="B1034" t="str">
            <v>084004F03615</v>
          </cell>
          <cell r="D1034" t="str">
            <v>Gobierno de Colombia</v>
          </cell>
          <cell r="Q1034" t="str">
            <v>RFIG</v>
          </cell>
        </row>
        <row r="1035">
          <cell r="B1035" t="str">
            <v>084004F03490</v>
          </cell>
          <cell r="D1035" t="str">
            <v>Gobierno de Colombia</v>
          </cell>
          <cell r="Q1035" t="str">
            <v>RFIG</v>
          </cell>
        </row>
        <row r="1036">
          <cell r="B1036" t="str">
            <v>084004F03672</v>
          </cell>
          <cell r="D1036" t="str">
            <v>Gobierno de Colombia</v>
          </cell>
          <cell r="Q1036" t="str">
            <v>RFIG</v>
          </cell>
        </row>
        <row r="1037">
          <cell r="B1037" t="str">
            <v>084004F02625</v>
          </cell>
          <cell r="D1037" t="str">
            <v>Gobierno de Colombia</v>
          </cell>
          <cell r="Q1037" t="str">
            <v>RFIG</v>
          </cell>
        </row>
        <row r="1038">
          <cell r="B1038" t="str">
            <v>084004F03011</v>
          </cell>
          <cell r="D1038" t="str">
            <v>Gobierno de Colombia</v>
          </cell>
          <cell r="Q1038" t="str">
            <v>RFIG</v>
          </cell>
        </row>
        <row r="1039">
          <cell r="B1039" t="str">
            <v>084004F22065</v>
          </cell>
          <cell r="D1039" t="str">
            <v>Gobierno de Colombia</v>
          </cell>
          <cell r="Q1039" t="str">
            <v>RFIG</v>
          </cell>
        </row>
        <row r="1040">
          <cell r="B1040" t="str">
            <v>084004F02302</v>
          </cell>
          <cell r="D1040" t="str">
            <v>Gobierno de Colombia</v>
          </cell>
          <cell r="Q1040" t="str">
            <v>RFIG</v>
          </cell>
        </row>
        <row r="1041">
          <cell r="B1041" t="str">
            <v>084004F02385</v>
          </cell>
          <cell r="D1041" t="str">
            <v>Gobierno de Colombia</v>
          </cell>
          <cell r="Q1041" t="str">
            <v>RFIG</v>
          </cell>
        </row>
        <row r="1042">
          <cell r="B1042" t="str">
            <v>084004F03342</v>
          </cell>
          <cell r="D1042" t="str">
            <v>Gobierno de Colombia</v>
          </cell>
          <cell r="Q1042" t="str">
            <v>RFIG</v>
          </cell>
        </row>
        <row r="1043">
          <cell r="B1043" t="str">
            <v>084004F02864</v>
          </cell>
          <cell r="D1043" t="str">
            <v>Gobierno de Colombia</v>
          </cell>
          <cell r="Q1043" t="str">
            <v>RFIG</v>
          </cell>
        </row>
        <row r="1044">
          <cell r="B1044" t="str">
            <v>084004F02914</v>
          </cell>
          <cell r="D1044" t="str">
            <v>Gobierno de Colombia</v>
          </cell>
          <cell r="Q1044" t="str">
            <v>RFIG</v>
          </cell>
        </row>
        <row r="1045">
          <cell r="B1045" t="str">
            <v>084004FCOL28</v>
          </cell>
          <cell r="D1045" t="str">
            <v>Gobierno de Colombia</v>
          </cell>
          <cell r="Q1045" t="str">
            <v>RFIG</v>
          </cell>
        </row>
        <row r="1046">
          <cell r="B1046" t="str">
            <v>084004F03748</v>
          </cell>
          <cell r="D1046" t="str">
            <v>Gobierno de Colombia</v>
          </cell>
          <cell r="Q1046" t="str">
            <v>RFIG</v>
          </cell>
        </row>
        <row r="1047">
          <cell r="B1047" t="str">
            <v>084004F03581</v>
          </cell>
          <cell r="D1047" t="str">
            <v>Gobierno de Colombia</v>
          </cell>
          <cell r="Q1047" t="str">
            <v>RFIG</v>
          </cell>
        </row>
        <row r="1048">
          <cell r="B1048" t="str">
            <v>5276642FJ177</v>
          </cell>
          <cell r="D1048" t="str">
            <v>Colchester Local Markets Bond Fund USD Unhedged</v>
          </cell>
          <cell r="Q1048" t="str">
            <v>RFIG</v>
          </cell>
        </row>
        <row r="1049">
          <cell r="B1049" t="str">
            <v>5270062FFN53</v>
          </cell>
          <cell r="D1049" t="str">
            <v>BNY Mellon - Emerging Market Debt LC Fund</v>
          </cell>
          <cell r="Q1049" t="str">
            <v>RFIG</v>
          </cell>
        </row>
        <row r="1050">
          <cell r="B1050" t="str">
            <v>5270064EMDEB</v>
          </cell>
          <cell r="D1050" t="str">
            <v>BNY Mellon - Emerging Market Debt LC Fund</v>
          </cell>
          <cell r="Q1050" t="str">
            <v>RFIG</v>
          </cell>
        </row>
        <row r="1051">
          <cell r="B1051" t="str">
            <v>5270182F5243</v>
          </cell>
          <cell r="D1051" t="str">
            <v>GAM - Local Emerging Bond Fund</v>
          </cell>
          <cell r="Q1051" t="str">
            <v>RFIG</v>
          </cell>
        </row>
        <row r="1052">
          <cell r="B1052" t="str">
            <v>5270802F2756</v>
          </cell>
          <cell r="D1052" t="str">
            <v>Pictet - Latin America Local Currency Debt</v>
          </cell>
          <cell r="Q1052" t="str">
            <v>RFIG</v>
          </cell>
        </row>
        <row r="1053">
          <cell r="B1053" t="str">
            <v>5270804F2853</v>
          </cell>
          <cell r="D1053" t="str">
            <v>Pictet - Latin America Local Currency Debt</v>
          </cell>
          <cell r="Q1053" t="str">
            <v>RFIG</v>
          </cell>
        </row>
        <row r="1054">
          <cell r="B1054" t="str">
            <v>5270512FGKM4</v>
          </cell>
          <cell r="D1054" t="str">
            <v>Barings - Emerging Markets Local Debt Fund</v>
          </cell>
          <cell r="Q1054" t="str">
            <v>RFIG</v>
          </cell>
        </row>
        <row r="1055">
          <cell r="B1055" t="str">
            <v>5270296FDJP0</v>
          </cell>
          <cell r="D1055" t="str">
            <v>Investec - Emerging Markets  LC Debt Fund</v>
          </cell>
          <cell r="Q1055" t="str">
            <v>RFIG</v>
          </cell>
        </row>
        <row r="1056">
          <cell r="B1056" t="str">
            <v>5270462F0367</v>
          </cell>
          <cell r="D1056" t="str">
            <v>Parvest - Bond World Emerging Local</v>
          </cell>
          <cell r="Q1056" t="str">
            <v>RFIG</v>
          </cell>
        </row>
        <row r="1057">
          <cell r="B1057" t="str">
            <v>5270652EF494</v>
          </cell>
          <cell r="D1057" t="str">
            <v>VanEck - JPM EM LC Bond ETF</v>
          </cell>
          <cell r="Q1057" t="str">
            <v>RFIG</v>
          </cell>
        </row>
        <row r="1058">
          <cell r="B1058" t="str">
            <v>5270772F5196</v>
          </cell>
          <cell r="D1058" t="str">
            <v>Franklin Templeton - Emerging Markets Bond Fund</v>
          </cell>
          <cell r="Q1058" t="str">
            <v>RFIG</v>
          </cell>
        </row>
        <row r="1059">
          <cell r="B1059" t="str">
            <v>5270772F5315</v>
          </cell>
          <cell r="D1059" t="str">
            <v>Franklin Templeton - Global Total Return Fund</v>
          </cell>
          <cell r="Q1059" t="str">
            <v>RFIG</v>
          </cell>
        </row>
        <row r="1060">
          <cell r="B1060" t="str">
            <v>5270772F9726</v>
          </cell>
          <cell r="D1060" t="str">
            <v>Franklin Templeton - Global Fund</v>
          </cell>
          <cell r="Q1060" t="str">
            <v>RFIG</v>
          </cell>
        </row>
        <row r="1061">
          <cell r="B1061" t="str">
            <v>5270802F0077</v>
          </cell>
          <cell r="D1061" t="str">
            <v>Pictet Chinese LC Debt</v>
          </cell>
          <cell r="Q1061" t="str">
            <v>RFIG</v>
          </cell>
        </row>
        <row r="1062">
          <cell r="B1062" t="str">
            <v>5270802F9801</v>
          </cell>
          <cell r="D1062" t="str">
            <v>Pictet - EM Local Currency</v>
          </cell>
          <cell r="Q1062" t="str">
            <v>RFIG</v>
          </cell>
        </row>
        <row r="1063">
          <cell r="B1063" t="str">
            <v>5270734IE00B</v>
          </cell>
          <cell r="D1063" t="str">
            <v>BlackRock - iShares China CNY Bond UCITS ETF</v>
          </cell>
          <cell r="Q1063" t="str">
            <v>RFIG</v>
          </cell>
        </row>
        <row r="1064">
          <cell r="B1064" t="str">
            <v>5270732E4WH5</v>
          </cell>
          <cell r="D1064" t="str">
            <v>BlackRock - iShares JPM EM Local Government Bond</v>
          </cell>
          <cell r="Q1064" t="str">
            <v>RFIG</v>
          </cell>
        </row>
        <row r="1065">
          <cell r="B1065" t="str">
            <v>5271112E6517</v>
          </cell>
          <cell r="D1065" t="str">
            <v>BlackRock - iShares JP Morgan EM Local Currency</v>
          </cell>
          <cell r="Q1065" t="str">
            <v>RFIG</v>
          </cell>
        </row>
        <row r="1066">
          <cell r="B1066" t="str">
            <v>5274142F4590</v>
          </cell>
          <cell r="D1066" t="str">
            <v>Ashmore - Emerging Markets Local Currency Bond Fund</v>
          </cell>
          <cell r="Q1066" t="str">
            <v>RFIG</v>
          </cell>
        </row>
        <row r="1067">
          <cell r="B1067" t="str">
            <v>52AVIV2EMLC</v>
          </cell>
          <cell r="D1067" t="str">
            <v>Aviva - Emerging Markets Local Currency Bond Fund</v>
          </cell>
          <cell r="Q1067" t="str">
            <v>RFIG</v>
          </cell>
        </row>
        <row r="1068">
          <cell r="B1068" t="str">
            <v>4874174EMLCC</v>
          </cell>
          <cell r="D1068" t="str">
            <v>Candriam - Bonds EM Debt Local Currencies</v>
          </cell>
          <cell r="Q1068" t="str">
            <v>RFIG</v>
          </cell>
        </row>
        <row r="1069">
          <cell r="B1069" t="str">
            <v>5275502U1193</v>
          </cell>
          <cell r="D1069" t="str">
            <v>Aktia EM Frontier Bond+ CapCap</v>
          </cell>
          <cell r="Q1069" t="str">
            <v>RFIG</v>
          </cell>
        </row>
        <row r="1070">
          <cell r="B1070" t="str">
            <v>5274262F6624</v>
          </cell>
          <cell r="D1070" t="str">
            <v>Global Evolution Funds - Frontier Markets Fund</v>
          </cell>
          <cell r="Q1070" t="str">
            <v>RFIG</v>
          </cell>
        </row>
        <row r="1071">
          <cell r="B1071" t="str">
            <v>5275152LU084</v>
          </cell>
          <cell r="D1071" t="str">
            <v>Schroder - Selection Fund China Local Currency Bond</v>
          </cell>
          <cell r="Q1071" t="str">
            <v>RFIG</v>
          </cell>
        </row>
        <row r="1072">
          <cell r="B1072" t="str">
            <v>5274082LU201</v>
          </cell>
          <cell r="D1072" t="str">
            <v>Invesco - EM Local Debt Fund</v>
          </cell>
          <cell r="Q1072" t="str">
            <v>RFIG</v>
          </cell>
        </row>
        <row r="1073">
          <cell r="B1073" t="str">
            <v>5274122FK0P9</v>
          </cell>
          <cell r="D1073" t="str">
            <v>Pimco - Emerging Markets Local Bond Fund</v>
          </cell>
          <cell r="Q1073" t="str">
            <v>RFIG</v>
          </cell>
        </row>
        <row r="1074">
          <cell r="B1074" t="str">
            <v>52WELI2NVR20</v>
          </cell>
          <cell r="D1074" t="str">
            <v>Wellington - Emerging Local Debt Fund</v>
          </cell>
          <cell r="Q1074" t="str">
            <v>RFIG</v>
          </cell>
        </row>
        <row r="1075">
          <cell r="B1075" t="str">
            <v>5274472F3543</v>
          </cell>
          <cell r="D1075" t="str">
            <v>DPAM L - EM  Sustainable Debt</v>
          </cell>
          <cell r="Q1075" t="str">
            <v>RFIG</v>
          </cell>
        </row>
        <row r="1076">
          <cell r="B1076" t="str">
            <v>52DTRG2EDMLC</v>
          </cell>
          <cell r="D1076" t="str">
            <v>DMS - EM Local Currency</v>
          </cell>
          <cell r="Q1076" t="str">
            <v>RFIG</v>
          </cell>
        </row>
        <row r="1077">
          <cell r="B1077" t="str">
            <v>5274742F8681</v>
          </cell>
          <cell r="D1077" t="str">
            <v>Lemaik - Local Bonds</v>
          </cell>
          <cell r="Q1077" t="str">
            <v>RFIG</v>
          </cell>
        </row>
        <row r="1078">
          <cell r="B1078" t="str">
            <v>5274352INVDY</v>
          </cell>
          <cell r="D1078" t="str">
            <v>Investec Luxembourg - EM Local Currency</v>
          </cell>
          <cell r="Q1078" t="str">
            <v>RFIG</v>
          </cell>
        </row>
        <row r="1079">
          <cell r="B1079" t="str">
            <v>084005900015</v>
          </cell>
          <cell r="D1079" t="str">
            <v>Gobierno de México</v>
          </cell>
          <cell r="Q1079" t="str">
            <v>RFIG</v>
          </cell>
        </row>
        <row r="1080">
          <cell r="B1080" t="str">
            <v>084005900056</v>
          </cell>
          <cell r="D1080" t="str">
            <v>Gobierno de México</v>
          </cell>
          <cell r="Q1080" t="str">
            <v>RFIG</v>
          </cell>
        </row>
        <row r="1081">
          <cell r="B1081" t="str">
            <v>0840059000B2</v>
          </cell>
          <cell r="D1081" t="str">
            <v>Gobierno de México</v>
          </cell>
          <cell r="Q1081" t="str">
            <v>RFIG</v>
          </cell>
        </row>
        <row r="1082">
          <cell r="B1082" t="str">
            <v>0840059000CO</v>
          </cell>
          <cell r="D1082" t="str">
            <v>Gobierno de México</v>
          </cell>
          <cell r="Q1082" t="str">
            <v>RFIG</v>
          </cell>
        </row>
        <row r="1083">
          <cell r="B1083" t="str">
            <v>0840059000D8</v>
          </cell>
          <cell r="D1083" t="str">
            <v>Gobierno de México</v>
          </cell>
          <cell r="Q1083" t="str">
            <v>RFIG</v>
          </cell>
        </row>
        <row r="1084">
          <cell r="B1084" t="str">
            <v>0840059000U2</v>
          </cell>
          <cell r="D1084" t="str">
            <v>Gobierno de México</v>
          </cell>
          <cell r="Q1084" t="str">
            <v>RFIG</v>
          </cell>
        </row>
        <row r="1085">
          <cell r="B1085" t="str">
            <v>0840059000F3</v>
          </cell>
          <cell r="D1085" t="str">
            <v>Gobierno de México</v>
          </cell>
          <cell r="Q1085" t="str">
            <v>RFIG</v>
          </cell>
        </row>
        <row r="1086">
          <cell r="B1086" t="str">
            <v>0840059000G1</v>
          </cell>
          <cell r="D1086" t="str">
            <v>Gobierno de México</v>
          </cell>
          <cell r="Q1086" t="str">
            <v>RFIG</v>
          </cell>
        </row>
        <row r="1087">
          <cell r="B1087" t="str">
            <v>0840059000H9</v>
          </cell>
          <cell r="D1087" t="str">
            <v>Gobierno de México</v>
          </cell>
          <cell r="Q1087" t="str">
            <v>RFIG</v>
          </cell>
        </row>
        <row r="1088">
          <cell r="B1088" t="str">
            <v>0840059001F1</v>
          </cell>
          <cell r="D1088" t="str">
            <v>Gobierno de México</v>
          </cell>
          <cell r="Q1088" t="str">
            <v>RFIG</v>
          </cell>
        </row>
        <row r="1089">
          <cell r="B1089" t="str">
            <v>0840059000J5</v>
          </cell>
          <cell r="D1089" t="str">
            <v>Gobierno de México</v>
          </cell>
          <cell r="Q1089" t="str">
            <v>RFIG</v>
          </cell>
        </row>
        <row r="1090">
          <cell r="B1090" t="str">
            <v>0840059000L1</v>
          </cell>
          <cell r="D1090" t="str">
            <v>Gobierno de México</v>
          </cell>
          <cell r="Q1090" t="str">
            <v>RFIG</v>
          </cell>
        </row>
        <row r="1091">
          <cell r="B1091" t="str">
            <v>0840059000N7</v>
          </cell>
          <cell r="D1091" t="str">
            <v>Gobierno de México</v>
          </cell>
          <cell r="Q1091" t="str">
            <v>RFIG</v>
          </cell>
        </row>
        <row r="1092">
          <cell r="B1092" t="str">
            <v>0840059000P2</v>
          </cell>
          <cell r="D1092" t="str">
            <v>Gobierno de México</v>
          </cell>
          <cell r="Q1092" t="str">
            <v>RFIG</v>
          </cell>
        </row>
        <row r="1093">
          <cell r="B1093" t="str">
            <v>0840059000Q0</v>
          </cell>
          <cell r="D1093" t="str">
            <v>Gobierno de México</v>
          </cell>
          <cell r="Q1093" t="str">
            <v>RFIG</v>
          </cell>
        </row>
        <row r="1094">
          <cell r="B1094" t="str">
            <v>0840059001D6</v>
          </cell>
          <cell r="D1094" t="str">
            <v>Gobierno de Mexico</v>
          </cell>
          <cell r="Q1094" t="str">
            <v>RFIG</v>
          </cell>
        </row>
        <row r="1095">
          <cell r="B1095" t="str">
            <v>0840059001E4</v>
          </cell>
          <cell r="D1095" t="str">
            <v>Gobierno de Mexico</v>
          </cell>
          <cell r="Q1095" t="str">
            <v>RFIG</v>
          </cell>
        </row>
        <row r="1096">
          <cell r="B1096" t="str">
            <v>0840059000R8</v>
          </cell>
          <cell r="D1096" t="str">
            <v>Gobierno de México</v>
          </cell>
          <cell r="Q1096" t="str">
            <v>RFIG</v>
          </cell>
        </row>
        <row r="1097">
          <cell r="B1097" t="str">
            <v>084005900GF0</v>
          </cell>
          <cell r="D1097" t="str">
            <v>Gobierno de México</v>
          </cell>
          <cell r="Q1097" t="str">
            <v>RFIG</v>
          </cell>
        </row>
        <row r="1098">
          <cell r="B1098" t="str">
            <v>084005900OA5</v>
          </cell>
          <cell r="D1098" t="str">
            <v>Gobierno de México</v>
          </cell>
          <cell r="Q1098" t="str">
            <v>RFIG</v>
          </cell>
        </row>
        <row r="1099">
          <cell r="B1099" t="str">
            <v>084005900M95</v>
          </cell>
          <cell r="D1099" t="str">
            <v>Gobierno de México</v>
          </cell>
          <cell r="Q1099" t="str">
            <v>RFIG</v>
          </cell>
        </row>
        <row r="1100">
          <cell r="B1100" t="str">
            <v>084005900GL8</v>
          </cell>
          <cell r="D1100" t="str">
            <v>Gobierno de México</v>
          </cell>
          <cell r="Q1100" t="str">
            <v>RFIG</v>
          </cell>
        </row>
        <row r="1101">
          <cell r="B1101" t="str">
            <v>084005900GV7</v>
          </cell>
          <cell r="D1101" t="str">
            <v>Gobierno de México</v>
          </cell>
          <cell r="Q1101" t="str">
            <v>RFIG</v>
          </cell>
        </row>
        <row r="1102">
          <cell r="B1102" t="str">
            <v>084005900GW5</v>
          </cell>
          <cell r="D1102" t="str">
            <v>Gobierno de México</v>
          </cell>
          <cell r="Q1102" t="str">
            <v>RFIG</v>
          </cell>
        </row>
        <row r="1103">
          <cell r="B1103" t="str">
            <v>084005900H43</v>
          </cell>
          <cell r="D1103" t="str">
            <v>Gobierno de México</v>
          </cell>
          <cell r="Q1103" t="str">
            <v>RFIG</v>
          </cell>
        </row>
        <row r="1104">
          <cell r="B1104" t="str">
            <v>084005900H50</v>
          </cell>
          <cell r="D1104" t="str">
            <v>Gobierno de México</v>
          </cell>
          <cell r="Q1104" t="str">
            <v>RFIG</v>
          </cell>
        </row>
        <row r="1105">
          <cell r="B1105" t="str">
            <v>084005900HH4</v>
          </cell>
          <cell r="D1105" t="str">
            <v>Gobierno de México</v>
          </cell>
          <cell r="Q1105" t="str">
            <v>RFIG</v>
          </cell>
        </row>
        <row r="1106">
          <cell r="B1106" t="str">
            <v>084005900HR3</v>
          </cell>
          <cell r="D1106" t="str">
            <v>Gobierno de México</v>
          </cell>
          <cell r="Q1106" t="str">
            <v>RFIG</v>
          </cell>
        </row>
        <row r="1107">
          <cell r="B1107" t="str">
            <v>084005900JZ2</v>
          </cell>
          <cell r="D1107" t="str">
            <v>Gobierno de México</v>
          </cell>
          <cell r="Q1107" t="str">
            <v>RFIG</v>
          </cell>
        </row>
        <row r="1108">
          <cell r="B1108" t="str">
            <v>084005900K22</v>
          </cell>
          <cell r="D1108" t="str">
            <v>Gobierno de México</v>
          </cell>
          <cell r="Q1108" t="str">
            <v>RFIG</v>
          </cell>
        </row>
        <row r="1109">
          <cell r="B1109" t="str">
            <v>084005900KJ4</v>
          </cell>
          <cell r="D1109" t="str">
            <v>Gobierno de México</v>
          </cell>
          <cell r="Q1109" t="str">
            <v>RFIG</v>
          </cell>
        </row>
        <row r="1110">
          <cell r="B1110" t="str">
            <v>084005900KL0</v>
          </cell>
          <cell r="D1110" t="str">
            <v>Gobierno de México</v>
          </cell>
          <cell r="Q1110" t="str">
            <v>RFIG</v>
          </cell>
        </row>
        <row r="1111">
          <cell r="B1111" t="str">
            <v>084005900LR5</v>
          </cell>
          <cell r="D1111" t="str">
            <v>Gobierno de México</v>
          </cell>
          <cell r="Q1111" t="str">
            <v>RFIG</v>
          </cell>
        </row>
        <row r="1112">
          <cell r="B1112" t="str">
            <v>084005900LE3</v>
          </cell>
          <cell r="D1112" t="str">
            <v>Gobierno de México</v>
          </cell>
          <cell r="Q1112" t="str">
            <v>RFIG</v>
          </cell>
        </row>
        <row r="1113">
          <cell r="B1113" t="str">
            <v>084005900NA7</v>
          </cell>
          <cell r="D1113" t="str">
            <v>Gobierno de México</v>
          </cell>
          <cell r="Q1113" t="str">
            <v>RFIG</v>
          </cell>
        </row>
        <row r="1114">
          <cell r="B1114" t="str">
            <v>084005900NO8</v>
          </cell>
          <cell r="D1114" t="str">
            <v>Gobierno de México</v>
          </cell>
          <cell r="Q1114" t="str">
            <v>RFIG</v>
          </cell>
        </row>
        <row r="1115">
          <cell r="B1115" t="str">
            <v>084005900N52</v>
          </cell>
          <cell r="D1115" t="str">
            <v>Gobierno de México</v>
          </cell>
          <cell r="Q1115" t="str">
            <v>RFIG</v>
          </cell>
        </row>
        <row r="1116">
          <cell r="B1116" t="str">
            <v>0840059MCET2</v>
          </cell>
          <cell r="D1116" t="str">
            <v>Gobierno de México</v>
          </cell>
          <cell r="Q1116" t="str">
            <v>RFIG</v>
          </cell>
        </row>
        <row r="1117">
          <cell r="B1117" t="str">
            <v>084005900OK4</v>
          </cell>
          <cell r="D1117" t="str">
            <v>Gobierno de México</v>
          </cell>
          <cell r="Q1117" t="str">
            <v>RFIG</v>
          </cell>
        </row>
        <row r="1118">
          <cell r="B1118" t="str">
            <v>08400590CO78</v>
          </cell>
          <cell r="D1118" t="str">
            <v>Gobierno de México</v>
          </cell>
          <cell r="Q1118" t="str">
            <v>RFIG</v>
          </cell>
        </row>
        <row r="1119">
          <cell r="B1119" t="str">
            <v>084005900078</v>
          </cell>
          <cell r="D1119" t="str">
            <v>Gobierno de México</v>
          </cell>
          <cell r="Q1119" t="str">
            <v>RFIG</v>
          </cell>
        </row>
        <row r="1120">
          <cell r="B1120" t="str">
            <v>0840059000Y4</v>
          </cell>
          <cell r="D1120" t="str">
            <v>Gobierno de México</v>
          </cell>
          <cell r="Q1120" t="str">
            <v>RFIG</v>
          </cell>
        </row>
        <row r="1121">
          <cell r="B1121" t="str">
            <v>084005900M38</v>
          </cell>
          <cell r="D1121" t="str">
            <v>Gobierno de México</v>
          </cell>
          <cell r="Q1121" t="str">
            <v>RFIG</v>
          </cell>
        </row>
        <row r="1122">
          <cell r="B1122" t="str">
            <v>084005900MQ5</v>
          </cell>
          <cell r="D1122" t="str">
            <v>Gobierno de México</v>
          </cell>
          <cell r="Q1122" t="str">
            <v>RFIG</v>
          </cell>
        </row>
        <row r="1123">
          <cell r="B1123" t="str">
            <v>084005900MJ0</v>
          </cell>
          <cell r="D1123" t="str">
            <v>Gobierno de México</v>
          </cell>
          <cell r="Q1123" t="str">
            <v>RFIG</v>
          </cell>
        </row>
        <row r="1124">
          <cell r="B1124" t="str">
            <v>084015T25972</v>
          </cell>
          <cell r="D1124" t="str">
            <v>Gobierno de Sudáfrica</v>
          </cell>
          <cell r="Q1124" t="str">
            <v>RFIG</v>
          </cell>
        </row>
        <row r="1125">
          <cell r="B1125" t="str">
            <v>084015T96173</v>
          </cell>
          <cell r="D1125" t="str">
            <v>Gobierno de Sudáfrica</v>
          </cell>
          <cell r="Q1125" t="str">
            <v>RFIG</v>
          </cell>
        </row>
        <row r="1126">
          <cell r="B1126" t="str">
            <v>084007XJTJL3</v>
          </cell>
          <cell r="D1126" t="str">
            <v>RFLB 7 01/25/23</v>
          </cell>
          <cell r="Q1126" t="str">
            <v>RFIG</v>
          </cell>
        </row>
        <row r="1127">
          <cell r="B1127" t="str">
            <v>4975141HMPSX</v>
          </cell>
          <cell r="D1127" t="str">
            <v xml:space="preserve"> Fondo HMC II (PEN)</v>
          </cell>
          <cell r="Q1127" t="str">
            <v>RFLG</v>
          </cell>
        </row>
        <row r="1128">
          <cell r="B1128" t="str">
            <v>4911021PYME1</v>
          </cell>
          <cell r="D1128" t="str">
            <v>Compass - Pymes</v>
          </cell>
          <cell r="Q1128" t="str">
            <v>RFLG</v>
          </cell>
        </row>
        <row r="1129">
          <cell r="B1129" t="str">
            <v>4911021PYMR2</v>
          </cell>
          <cell r="D1129" t="str">
            <v>Compass - Pymes 2</v>
          </cell>
          <cell r="Q1129" t="str">
            <v>RFLG</v>
          </cell>
        </row>
        <row r="1130">
          <cell r="B1130" t="str">
            <v>4911021PYMR3</v>
          </cell>
          <cell r="D1130" t="str">
            <v>Compass - Pymes 3</v>
          </cell>
          <cell r="Q1130" t="str">
            <v>RFLG</v>
          </cell>
        </row>
        <row r="1131">
          <cell r="B1131" t="str">
            <v>4911011FCDS1</v>
          </cell>
          <cell r="D1131" t="str">
            <v>Fondo Credicorp Deuda Soles</v>
          </cell>
          <cell r="Q1131" t="str">
            <v>RFLG</v>
          </cell>
        </row>
        <row r="1132">
          <cell r="B1132" t="str">
            <v>4911011FCDS2</v>
          </cell>
          <cell r="D1132" t="str">
            <v>Fondo Credicorp Deuda Soles II</v>
          </cell>
          <cell r="Q1132" t="str">
            <v>RFLG</v>
          </cell>
        </row>
        <row r="1133">
          <cell r="B1133" t="str">
            <v>4911011CCDTI</v>
          </cell>
          <cell r="D1133" t="str">
            <v>Fondo Credicorp Deuda Titulizada Clase C</v>
          </cell>
          <cell r="Q1133" t="str">
            <v>RFLG</v>
          </cell>
        </row>
        <row r="1134">
          <cell r="B1134" t="str">
            <v>4975142HMCPD</v>
          </cell>
          <cell r="D1134" t="str">
            <v>Fondo HMC II (USD)</v>
          </cell>
          <cell r="Q1134" t="str">
            <v>RFLG</v>
          </cell>
        </row>
        <row r="1135">
          <cell r="B1135" t="str">
            <v>4911141MIND1</v>
          </cell>
          <cell r="D1135" t="str">
            <v>Macrocapitales SAFI S.A.</v>
          </cell>
          <cell r="Q1135" t="str">
            <v>RFLG</v>
          </cell>
        </row>
        <row r="1136">
          <cell r="B1136" t="str">
            <v>4975141HMCSY</v>
          </cell>
          <cell r="D1136" t="str">
            <v>Fondo HMC PEN</v>
          </cell>
          <cell r="Q1136" t="str">
            <v>RFLG</v>
          </cell>
        </row>
        <row r="1137">
          <cell r="B1137" t="str">
            <v>4911181HMCSY</v>
          </cell>
          <cell r="D1137" t="str">
            <v>Fondo HMC PEN</v>
          </cell>
          <cell r="Q1137" t="str">
            <v>RFLG</v>
          </cell>
        </row>
        <row r="1138">
          <cell r="B1138" t="str">
            <v>2702021PAT1U</v>
          </cell>
          <cell r="D1138" t="str">
            <v>Credicorp Capital Sociedad Titulizadora S.A.</v>
          </cell>
          <cell r="Q1138" t="str">
            <v>RFLC</v>
          </cell>
        </row>
        <row r="1139">
          <cell r="B1139" t="str">
            <v>22201111801A</v>
          </cell>
          <cell r="D1139" t="str">
            <v xml:space="preserve">Alicorp </v>
          </cell>
          <cell r="Q1139" t="str">
            <v>RFLC</v>
          </cell>
        </row>
        <row r="1140">
          <cell r="B1140" t="str">
            <v>2220111KEA71</v>
          </cell>
          <cell r="D1140" t="str">
            <v xml:space="preserve">Alicorp </v>
          </cell>
          <cell r="Q1140" t="str">
            <v>RFLC</v>
          </cell>
        </row>
        <row r="1141">
          <cell r="B1141" t="str">
            <v>22201112303A</v>
          </cell>
          <cell r="D1141" t="str">
            <v xml:space="preserve">Alicorp </v>
          </cell>
          <cell r="Q1141" t="str">
            <v>RFLC</v>
          </cell>
        </row>
        <row r="1142">
          <cell r="B1142" t="str">
            <v>094104130111</v>
          </cell>
          <cell r="D1142" t="str">
            <v>Central American Bank for Economic IntegratioN</v>
          </cell>
          <cell r="Q1142" t="str">
            <v>RFLC</v>
          </cell>
        </row>
        <row r="1143">
          <cell r="B1143" t="str">
            <v>1641031BLA72</v>
          </cell>
          <cell r="D1143" t="str">
            <v>Banco Latinoamericano de Exportaciones</v>
          </cell>
          <cell r="Q1143" t="str">
            <v>RFLC</v>
          </cell>
        </row>
        <row r="1144">
          <cell r="B1144" t="str">
            <v>22201111502A</v>
          </cell>
          <cell r="D1144" t="str">
            <v xml:space="preserve">Alicorp </v>
          </cell>
          <cell r="Q1144" t="str">
            <v>RFLC</v>
          </cell>
        </row>
        <row r="1145">
          <cell r="B1145" t="str">
            <v>17030210802A</v>
          </cell>
          <cell r="D1145" t="str">
            <v>Cencosud Perú</v>
          </cell>
          <cell r="Q1145" t="str">
            <v>RFLC</v>
          </cell>
        </row>
        <row r="1146">
          <cell r="B1146" t="str">
            <v>1703021CEA08</v>
          </cell>
          <cell r="D1146" t="str">
            <v>Cencosud Perú</v>
          </cell>
          <cell r="Q1146" t="str">
            <v>RFLC</v>
          </cell>
        </row>
        <row r="1147">
          <cell r="B1147" t="str">
            <v>1703031CHO1A</v>
          </cell>
          <cell r="D1147" t="str">
            <v>Compañía Nacional de Chocolates</v>
          </cell>
          <cell r="Q1147" t="str">
            <v>RFLC</v>
          </cell>
        </row>
        <row r="1148">
          <cell r="B1148" t="str">
            <v>17030510801U</v>
          </cell>
          <cell r="D1148" t="str">
            <v>Ripley Corp</v>
          </cell>
          <cell r="Q1148" t="str">
            <v>RFLC</v>
          </cell>
        </row>
        <row r="1149">
          <cell r="B1149" t="str">
            <v>17030710M018</v>
          </cell>
          <cell r="D1149" t="str">
            <v>Sab Miller PLC-Perú</v>
          </cell>
          <cell r="Q1149" t="str">
            <v>RFLC</v>
          </cell>
        </row>
        <row r="1150">
          <cell r="B1150" t="str">
            <v>18210211201U</v>
          </cell>
          <cell r="D1150" t="str">
            <v>H2Olmos S.A.</v>
          </cell>
          <cell r="Q1150" t="str">
            <v>RFLC</v>
          </cell>
        </row>
        <row r="1151">
          <cell r="B1151" t="str">
            <v>20000210806A</v>
          </cell>
          <cell r="D1151" t="str">
            <v>Banco de Crédito del Perú</v>
          </cell>
          <cell r="Q1151" t="str">
            <v>RFLC</v>
          </cell>
        </row>
        <row r="1152">
          <cell r="B1152" t="str">
            <v>20001110902A</v>
          </cell>
          <cell r="D1152" t="str">
            <v>Banco Continental</v>
          </cell>
          <cell r="Q1152" t="str">
            <v>RFLC</v>
          </cell>
        </row>
        <row r="1153">
          <cell r="B1153" t="str">
            <v>20001110903A</v>
          </cell>
          <cell r="D1153" t="str">
            <v>Banco Continental</v>
          </cell>
          <cell r="Q1153" t="str">
            <v>RFLC</v>
          </cell>
        </row>
        <row r="1154">
          <cell r="B1154" t="str">
            <v>20001111401A</v>
          </cell>
          <cell r="D1154" t="str">
            <v>Banco Continental</v>
          </cell>
          <cell r="Q1154" t="str">
            <v>RFLC</v>
          </cell>
        </row>
        <row r="1155">
          <cell r="B1155" t="str">
            <v>20001111601B</v>
          </cell>
          <cell r="D1155" t="str">
            <v>Banco Continental</v>
          </cell>
          <cell r="Q1155" t="str">
            <v>RFLC</v>
          </cell>
        </row>
        <row r="1156">
          <cell r="B1156" t="str">
            <v>20001111702A</v>
          </cell>
          <cell r="D1156" t="str">
            <v>Banco Continental</v>
          </cell>
          <cell r="Q1156" t="str">
            <v>RFLC</v>
          </cell>
        </row>
        <row r="1157">
          <cell r="B1157" t="str">
            <v>20001111701C</v>
          </cell>
          <cell r="D1157" t="str">
            <v>Banco Continental</v>
          </cell>
          <cell r="Q1157" t="str">
            <v>RFLC</v>
          </cell>
        </row>
        <row r="1158">
          <cell r="B1158" t="str">
            <v>25001111802A</v>
          </cell>
          <cell r="D1158" t="str">
            <v>Banco Continental</v>
          </cell>
          <cell r="Q1158" t="str">
            <v>RFLC</v>
          </cell>
        </row>
        <row r="1159">
          <cell r="B1159" t="str">
            <v>20003811402B</v>
          </cell>
          <cell r="D1159" t="str">
            <v>Banco Financiero</v>
          </cell>
          <cell r="Q1159" t="str">
            <v>RFLC</v>
          </cell>
        </row>
        <row r="1160">
          <cell r="B1160" t="str">
            <v>20003811402C</v>
          </cell>
          <cell r="D1160" t="str">
            <v>Banco Financiero</v>
          </cell>
          <cell r="Q1160" t="str">
            <v>RFLC</v>
          </cell>
        </row>
        <row r="1161">
          <cell r="B1161" t="str">
            <v>21000210701A</v>
          </cell>
          <cell r="D1161" t="str">
            <v>Banco de Crédito del Perú</v>
          </cell>
          <cell r="Q1161" t="str">
            <v>RFLC</v>
          </cell>
        </row>
        <row r="1162">
          <cell r="B1162" t="str">
            <v>21000310905A</v>
          </cell>
          <cell r="D1162" t="str">
            <v xml:space="preserve">Banco Internacional del Perú </v>
          </cell>
          <cell r="Q1162" t="str">
            <v>RFLC</v>
          </cell>
        </row>
        <row r="1163">
          <cell r="B1163" t="str">
            <v>21000311208A</v>
          </cell>
          <cell r="D1163" t="str">
            <v xml:space="preserve">Banco Internacional del Perú </v>
          </cell>
          <cell r="Q1163" t="str">
            <v>RFLC</v>
          </cell>
        </row>
        <row r="1164">
          <cell r="B1164" t="str">
            <v>21000311302A</v>
          </cell>
          <cell r="D1164" t="str">
            <v xml:space="preserve">Banco Internacional del Perú </v>
          </cell>
          <cell r="Q1164" t="str">
            <v>RFLC</v>
          </cell>
        </row>
        <row r="1165">
          <cell r="B1165" t="str">
            <v>21003811902A</v>
          </cell>
          <cell r="D1165" t="str">
            <v>Banco Interamericano de Finanzas</v>
          </cell>
          <cell r="Q1165" t="str">
            <v>RFLC</v>
          </cell>
        </row>
        <row r="1166">
          <cell r="B1166" t="str">
            <v>63000311901A</v>
          </cell>
          <cell r="D1166" t="str">
            <v xml:space="preserve">Banco Internacional del Perú </v>
          </cell>
          <cell r="Q1166" t="str">
            <v>RFLC</v>
          </cell>
        </row>
        <row r="1167">
          <cell r="B1167" t="str">
            <v>21003811903A</v>
          </cell>
          <cell r="D1167" t="str">
            <v>Banco Interamericano de Finanzas</v>
          </cell>
          <cell r="Q1167" t="str">
            <v>RFLC</v>
          </cell>
        </row>
        <row r="1168">
          <cell r="B1168" t="str">
            <v>25001111902C</v>
          </cell>
          <cell r="D1168" t="str">
            <v>Banco Continental</v>
          </cell>
          <cell r="Q1168" t="str">
            <v>RFLC</v>
          </cell>
        </row>
        <row r="1169">
          <cell r="B1169" t="str">
            <v>21001110701A</v>
          </cell>
          <cell r="D1169" t="str">
            <v>Banco Continental</v>
          </cell>
          <cell r="Q1169" t="str">
            <v>RFLC</v>
          </cell>
        </row>
        <row r="1170">
          <cell r="B1170" t="str">
            <v>21001112601A</v>
          </cell>
          <cell r="D1170" t="str">
            <v>Banco Continental</v>
          </cell>
          <cell r="Q1170" t="str">
            <v>RFLC</v>
          </cell>
        </row>
        <row r="1171">
          <cell r="B1171" t="str">
            <v>25001111901D</v>
          </cell>
          <cell r="D1171" t="str">
            <v>Banco Continental</v>
          </cell>
          <cell r="Q1171" t="str">
            <v>RFLC</v>
          </cell>
        </row>
        <row r="1172">
          <cell r="B1172" t="str">
            <v>25001111901E</v>
          </cell>
          <cell r="D1172" t="str">
            <v>Banco Continental</v>
          </cell>
          <cell r="Q1172" t="str">
            <v>RFLC</v>
          </cell>
        </row>
        <row r="1173">
          <cell r="B1173" t="str">
            <v>25001111901F</v>
          </cell>
          <cell r="D1173" t="str">
            <v>Banco Continental</v>
          </cell>
          <cell r="Q1173" t="str">
            <v>RFLC</v>
          </cell>
        </row>
        <row r="1174">
          <cell r="B1174" t="str">
            <v>21001811601A</v>
          </cell>
          <cell r="D1174" t="str">
            <v>Banco de la Nación</v>
          </cell>
          <cell r="Q1174" t="str">
            <v>RFLC</v>
          </cell>
        </row>
        <row r="1175">
          <cell r="B1175" t="str">
            <v>21003511301A</v>
          </cell>
          <cell r="D1175" t="str">
            <v>Banco Financiero</v>
          </cell>
          <cell r="Q1175" t="str">
            <v>RFLC</v>
          </cell>
        </row>
        <row r="1176">
          <cell r="B1176" t="str">
            <v>63003511902A</v>
          </cell>
          <cell r="D1176" t="str">
            <v>Banco Financiero</v>
          </cell>
          <cell r="Q1176" t="str">
            <v>RFLC</v>
          </cell>
        </row>
        <row r="1177">
          <cell r="B1177" t="str">
            <v>2702021ADP1A</v>
          </cell>
          <cell r="D1177" t="str">
            <v>ADP</v>
          </cell>
          <cell r="Q1177" t="str">
            <v>RFLC</v>
          </cell>
        </row>
        <row r="1178">
          <cell r="B1178" t="str">
            <v>22210611802U</v>
          </cell>
          <cell r="D1178" t="str">
            <v>Calidda</v>
          </cell>
          <cell r="Q1178" t="str">
            <v>RFLC</v>
          </cell>
        </row>
        <row r="1179">
          <cell r="B1179" t="str">
            <v>22210611905U</v>
          </cell>
          <cell r="D1179" t="str">
            <v>Calidda</v>
          </cell>
          <cell r="Q1179" t="str">
            <v>RFLC</v>
          </cell>
        </row>
        <row r="1180">
          <cell r="B1180" t="str">
            <v>21004811601A</v>
          </cell>
          <cell r="D1180" t="str">
            <v>Mibanco</v>
          </cell>
          <cell r="Q1180" t="str">
            <v>RFLC</v>
          </cell>
        </row>
        <row r="1181">
          <cell r="B1181" t="str">
            <v>22211511901A</v>
          </cell>
          <cell r="D1181" t="str">
            <v>Cineplex</v>
          </cell>
          <cell r="Q1181" t="str">
            <v>RFLC</v>
          </cell>
        </row>
        <row r="1182">
          <cell r="B1182" t="str">
            <v>22200210701U</v>
          </cell>
          <cell r="D1182" t="str">
            <v>Unión Andina de Cementos</v>
          </cell>
          <cell r="Q1182" t="str">
            <v>RFLC</v>
          </cell>
        </row>
        <row r="1183">
          <cell r="B1183" t="str">
            <v>22200210702U</v>
          </cell>
          <cell r="D1183" t="str">
            <v>Unión Andina de Cementos</v>
          </cell>
          <cell r="Q1183" t="str">
            <v>RFLC</v>
          </cell>
        </row>
        <row r="1184">
          <cell r="B1184" t="str">
            <v>22200210703U</v>
          </cell>
          <cell r="D1184" t="str">
            <v>Unión Andina de Cementos</v>
          </cell>
          <cell r="Q1184" t="str">
            <v>RFLC</v>
          </cell>
        </row>
        <row r="1185">
          <cell r="B1185" t="str">
            <v>22200210906U</v>
          </cell>
          <cell r="D1185" t="str">
            <v>Unión Andina de Cementos</v>
          </cell>
          <cell r="Q1185" t="str">
            <v>RFLC</v>
          </cell>
        </row>
        <row r="1186">
          <cell r="B1186" t="str">
            <v>22200210908U</v>
          </cell>
          <cell r="D1186" t="str">
            <v>Unión Andina de Cementos</v>
          </cell>
          <cell r="Q1186" t="str">
            <v>RFLC</v>
          </cell>
        </row>
        <row r="1187">
          <cell r="B1187" t="str">
            <v>22200211301A</v>
          </cell>
          <cell r="D1187" t="str">
            <v>Unión Andina de Cementos</v>
          </cell>
          <cell r="Q1187" t="str">
            <v>RFLC</v>
          </cell>
        </row>
        <row r="1188">
          <cell r="B1188" t="str">
            <v>22200211302A</v>
          </cell>
          <cell r="D1188" t="str">
            <v>Unión Andina de Cementos</v>
          </cell>
          <cell r="Q1188" t="str">
            <v>RFLC</v>
          </cell>
        </row>
        <row r="1189">
          <cell r="B1189" t="str">
            <v>22200211303A</v>
          </cell>
          <cell r="D1189" t="str">
            <v>Unión Andina de Cementos</v>
          </cell>
          <cell r="Q1189" t="str">
            <v>RFLC</v>
          </cell>
        </row>
        <row r="1190">
          <cell r="B1190" t="str">
            <v>22200910711A</v>
          </cell>
          <cell r="D1190" t="str">
            <v xml:space="preserve">Luz del Sur </v>
          </cell>
          <cell r="Q1190" t="str">
            <v>RFLC</v>
          </cell>
        </row>
        <row r="1191">
          <cell r="B1191" t="str">
            <v>22200910711B</v>
          </cell>
          <cell r="D1191" t="str">
            <v xml:space="preserve">Luz del Sur </v>
          </cell>
          <cell r="Q1191" t="str">
            <v>RFLC</v>
          </cell>
        </row>
        <row r="1192">
          <cell r="B1192" t="str">
            <v>22200910712A</v>
          </cell>
          <cell r="D1192" t="str">
            <v xml:space="preserve">Luz del Sur </v>
          </cell>
          <cell r="Q1192" t="str">
            <v>RFLC</v>
          </cell>
        </row>
        <row r="1193">
          <cell r="B1193" t="str">
            <v>22200910813A</v>
          </cell>
          <cell r="D1193" t="str">
            <v xml:space="preserve">Luz del Sur </v>
          </cell>
          <cell r="Q1193" t="str">
            <v>RFLC</v>
          </cell>
        </row>
        <row r="1194">
          <cell r="B1194" t="str">
            <v>22200910915A</v>
          </cell>
          <cell r="D1194" t="str">
            <v xml:space="preserve">Luz del Sur </v>
          </cell>
          <cell r="Q1194" t="str">
            <v>RFLC</v>
          </cell>
        </row>
        <row r="1195">
          <cell r="B1195" t="str">
            <v>22200911016U</v>
          </cell>
          <cell r="D1195" t="str">
            <v xml:space="preserve">Luz del Sur </v>
          </cell>
          <cell r="Q1195" t="str">
            <v>RFLC</v>
          </cell>
        </row>
        <row r="1196">
          <cell r="B1196" t="str">
            <v>22200911101U</v>
          </cell>
          <cell r="D1196" t="str">
            <v xml:space="preserve">Luz del Sur </v>
          </cell>
          <cell r="Q1196" t="str">
            <v>RFLC</v>
          </cell>
        </row>
        <row r="1197">
          <cell r="B1197" t="str">
            <v>22200911102U</v>
          </cell>
          <cell r="D1197" t="str">
            <v xml:space="preserve">Luz del Sur </v>
          </cell>
          <cell r="Q1197" t="str">
            <v>RFLC</v>
          </cell>
        </row>
        <row r="1198">
          <cell r="B1198" t="str">
            <v>22200911203U</v>
          </cell>
          <cell r="D1198" t="str">
            <v xml:space="preserve">Luz del Sur </v>
          </cell>
          <cell r="Q1198" t="str">
            <v>RFLC</v>
          </cell>
        </row>
        <row r="1199">
          <cell r="B1199" t="str">
            <v>22200911204U</v>
          </cell>
          <cell r="D1199" t="str">
            <v xml:space="preserve">Luz del Sur </v>
          </cell>
          <cell r="Q1199" t="str">
            <v>RFLC</v>
          </cell>
        </row>
        <row r="1200">
          <cell r="B1200" t="str">
            <v>22200911205U</v>
          </cell>
          <cell r="D1200" t="str">
            <v xml:space="preserve">Luz del Sur </v>
          </cell>
          <cell r="Q1200" t="str">
            <v>RFLC</v>
          </cell>
        </row>
        <row r="1201">
          <cell r="B1201" t="str">
            <v>22200911206U</v>
          </cell>
          <cell r="D1201" t="str">
            <v xml:space="preserve">Luz del Sur </v>
          </cell>
          <cell r="Q1201" t="str">
            <v>RFLC</v>
          </cell>
        </row>
        <row r="1202">
          <cell r="B1202" t="str">
            <v>22200911207U</v>
          </cell>
          <cell r="D1202" t="str">
            <v xml:space="preserve">Luz del Sur </v>
          </cell>
          <cell r="Q1202" t="str">
            <v>RFLC</v>
          </cell>
        </row>
        <row r="1203">
          <cell r="B1203" t="str">
            <v>22200911308U</v>
          </cell>
          <cell r="D1203" t="str">
            <v xml:space="preserve">Luz del Sur </v>
          </cell>
          <cell r="Q1203" t="str">
            <v>RFLC</v>
          </cell>
        </row>
        <row r="1204">
          <cell r="B1204" t="str">
            <v>22200911309U</v>
          </cell>
          <cell r="D1204" t="str">
            <v xml:space="preserve">Luz del Sur </v>
          </cell>
          <cell r="Q1204" t="str">
            <v>RFLC</v>
          </cell>
        </row>
        <row r="1205">
          <cell r="B1205" t="str">
            <v>22200911401A</v>
          </cell>
          <cell r="D1205" t="str">
            <v xml:space="preserve">Luz del Sur </v>
          </cell>
          <cell r="Q1205" t="str">
            <v>RFLC</v>
          </cell>
        </row>
        <row r="1206">
          <cell r="B1206" t="str">
            <v>22200911403A</v>
          </cell>
          <cell r="D1206" t="str">
            <v xml:space="preserve">Luz del Sur </v>
          </cell>
          <cell r="Q1206" t="str">
            <v>RFLC</v>
          </cell>
        </row>
        <row r="1207">
          <cell r="B1207" t="str">
            <v>22200911410U</v>
          </cell>
          <cell r="D1207" t="str">
            <v xml:space="preserve">Luz del Sur </v>
          </cell>
          <cell r="Q1207" t="str">
            <v>RFLC</v>
          </cell>
        </row>
        <row r="1208">
          <cell r="B1208" t="str">
            <v>22209911601A</v>
          </cell>
          <cell r="D1208" t="str">
            <v>Corporación Azucarera del Perú S.A.</v>
          </cell>
          <cell r="Q1208" t="str">
            <v>RFLC</v>
          </cell>
        </row>
        <row r="1209">
          <cell r="B1209" t="str">
            <v>22200911604A</v>
          </cell>
          <cell r="D1209" t="str">
            <v xml:space="preserve">Luz del Sur </v>
          </cell>
          <cell r="Q1209" t="str">
            <v>RFLC</v>
          </cell>
        </row>
        <row r="1210">
          <cell r="B1210" t="str">
            <v>22200911705A</v>
          </cell>
          <cell r="D1210" t="str">
            <v xml:space="preserve">Luz del Sur </v>
          </cell>
          <cell r="Q1210" t="str">
            <v>RFLC</v>
          </cell>
        </row>
        <row r="1211">
          <cell r="B1211" t="str">
            <v>25008611610A</v>
          </cell>
          <cell r="D1211" t="str">
            <v>CORPORACION FINANCIERA DE DESARROLLO</v>
          </cell>
          <cell r="Q1211" t="str">
            <v>RFLC</v>
          </cell>
        </row>
        <row r="1212">
          <cell r="B1212" t="str">
            <v>22200911908A</v>
          </cell>
          <cell r="D1212" t="str">
            <v xml:space="preserve">Luz del Sur </v>
          </cell>
          <cell r="Q1212" t="str">
            <v>RFLC</v>
          </cell>
        </row>
        <row r="1213">
          <cell r="B1213" t="str">
            <v>22200911901A</v>
          </cell>
          <cell r="D1213" t="str">
            <v xml:space="preserve">Luz del Sur </v>
          </cell>
          <cell r="Q1213" t="str">
            <v>RFLC</v>
          </cell>
        </row>
        <row r="1214">
          <cell r="B1214" t="str">
            <v>2220091VAC83</v>
          </cell>
          <cell r="D1214" t="str">
            <v xml:space="preserve">Luz del Sur </v>
          </cell>
          <cell r="Q1214" t="str">
            <v>RFLC</v>
          </cell>
        </row>
        <row r="1215">
          <cell r="B1215" t="str">
            <v>22201110702U</v>
          </cell>
          <cell r="D1215" t="str">
            <v xml:space="preserve">Alicorp </v>
          </cell>
          <cell r="Q1215" t="str">
            <v>RFLC</v>
          </cell>
        </row>
        <row r="1216">
          <cell r="B1216" t="str">
            <v>22201110903A</v>
          </cell>
          <cell r="D1216" t="str">
            <v xml:space="preserve">Alicorp </v>
          </cell>
          <cell r="Q1216" t="str">
            <v>RFLC</v>
          </cell>
        </row>
        <row r="1217">
          <cell r="B1217" t="str">
            <v>22201111401A</v>
          </cell>
          <cell r="D1217" t="str">
            <v xml:space="preserve">Alicorp </v>
          </cell>
          <cell r="Q1217" t="str">
            <v>RFLC</v>
          </cell>
        </row>
        <row r="1218">
          <cell r="B1218" t="str">
            <v>25008611209A</v>
          </cell>
          <cell r="D1218" t="str">
            <v>COFIDE</v>
          </cell>
          <cell r="Q1218" t="str">
            <v>RFLC</v>
          </cell>
        </row>
        <row r="1219">
          <cell r="B1219" t="str">
            <v>22201111603A</v>
          </cell>
          <cell r="D1219" t="str">
            <v xml:space="preserve">Alicorp </v>
          </cell>
          <cell r="Q1219" t="str">
            <v>RFLC</v>
          </cell>
        </row>
        <row r="1220">
          <cell r="B1220" t="str">
            <v>22201111604A</v>
          </cell>
          <cell r="D1220" t="str">
            <v xml:space="preserve">Alicorp </v>
          </cell>
          <cell r="Q1220" t="str">
            <v>RFLC</v>
          </cell>
        </row>
        <row r="1221">
          <cell r="B1221" t="str">
            <v>22201111705A</v>
          </cell>
          <cell r="D1221" t="str">
            <v xml:space="preserve">Alicorp </v>
          </cell>
          <cell r="Q1221" t="str">
            <v>RFLC</v>
          </cell>
        </row>
        <row r="1222">
          <cell r="B1222" t="str">
            <v>22202110605A</v>
          </cell>
          <cell r="D1222" t="str">
            <v>Gloria</v>
          </cell>
          <cell r="Q1222" t="str">
            <v>RFLC</v>
          </cell>
        </row>
        <row r="1223">
          <cell r="B1223" t="str">
            <v>22202110706A</v>
          </cell>
          <cell r="D1223" t="str">
            <v>Gloria</v>
          </cell>
          <cell r="Q1223" t="str">
            <v>RFLC</v>
          </cell>
        </row>
        <row r="1224">
          <cell r="B1224" t="str">
            <v>22202110707A</v>
          </cell>
          <cell r="D1224" t="str">
            <v>Gloria</v>
          </cell>
          <cell r="Q1224" t="str">
            <v>RFLC</v>
          </cell>
        </row>
        <row r="1225">
          <cell r="B1225" t="str">
            <v>22202110708A</v>
          </cell>
          <cell r="D1225" t="str">
            <v>Gloria</v>
          </cell>
          <cell r="Q1225" t="str">
            <v>RFLC</v>
          </cell>
        </row>
        <row r="1226">
          <cell r="B1226" t="str">
            <v>22202111402A</v>
          </cell>
          <cell r="D1226" t="str">
            <v>Gloria</v>
          </cell>
          <cell r="Q1226" t="str">
            <v>RFLC</v>
          </cell>
        </row>
        <row r="1227">
          <cell r="B1227" t="str">
            <v>22202111503A</v>
          </cell>
          <cell r="D1227" t="str">
            <v>Gloria</v>
          </cell>
          <cell r="Q1227" t="str">
            <v>RFLC</v>
          </cell>
        </row>
        <row r="1228">
          <cell r="B1228" t="str">
            <v>22202111504A</v>
          </cell>
          <cell r="D1228" t="str">
            <v>Gloria</v>
          </cell>
          <cell r="Q1228" t="str">
            <v>RFLC</v>
          </cell>
        </row>
        <row r="1229">
          <cell r="B1229" t="str">
            <v>22202111505A</v>
          </cell>
          <cell r="D1229" t="str">
            <v>Gloria</v>
          </cell>
          <cell r="Q1229" t="str">
            <v>RFLC</v>
          </cell>
        </row>
        <row r="1230">
          <cell r="B1230" t="str">
            <v>2702011INS3U</v>
          </cell>
          <cell r="D1230" t="str">
            <v>Colegios Peruanos - Internacional de Titulos Soc. Titulizadora</v>
          </cell>
          <cell r="Q1230" t="str">
            <v>RFLC</v>
          </cell>
        </row>
        <row r="1231">
          <cell r="B1231" t="str">
            <v>22212411501A</v>
          </cell>
          <cell r="D1231" t="str">
            <v>Cosapi S.A.</v>
          </cell>
          <cell r="Q1231" t="str">
            <v>RFLC</v>
          </cell>
        </row>
        <row r="1232">
          <cell r="B1232" t="str">
            <v>22203010503A</v>
          </cell>
          <cell r="D1232" t="str">
            <v>Edelnor</v>
          </cell>
          <cell r="Q1232" t="str">
            <v>RFLC</v>
          </cell>
        </row>
        <row r="1233">
          <cell r="B1233" t="str">
            <v>22203010514U</v>
          </cell>
          <cell r="D1233" t="str">
            <v>Edelnor</v>
          </cell>
          <cell r="Q1233" t="str">
            <v>RFLC</v>
          </cell>
        </row>
        <row r="1234">
          <cell r="B1234" t="str">
            <v>22203010603B</v>
          </cell>
          <cell r="D1234" t="str">
            <v>Edelnor</v>
          </cell>
          <cell r="Q1234" t="str">
            <v>RFLC</v>
          </cell>
        </row>
        <row r="1235">
          <cell r="B1235" t="str">
            <v>22203010605A</v>
          </cell>
          <cell r="D1235" t="str">
            <v>Edelnor</v>
          </cell>
          <cell r="Q1235" t="str">
            <v>RFLC</v>
          </cell>
        </row>
        <row r="1236">
          <cell r="B1236" t="str">
            <v>22203010610U</v>
          </cell>
          <cell r="D1236" t="str">
            <v>Edelnor</v>
          </cell>
          <cell r="Q1236" t="str">
            <v>RFLC</v>
          </cell>
        </row>
        <row r="1237">
          <cell r="B1237" t="str">
            <v>22203010701A</v>
          </cell>
          <cell r="D1237" t="str">
            <v>Edelnor</v>
          </cell>
          <cell r="Q1237" t="str">
            <v>RFLC</v>
          </cell>
        </row>
        <row r="1238">
          <cell r="B1238" t="str">
            <v>22203010718A</v>
          </cell>
          <cell r="D1238" t="str">
            <v>Edelnor</v>
          </cell>
          <cell r="Q1238" t="str">
            <v>RFLC</v>
          </cell>
        </row>
        <row r="1239">
          <cell r="B1239" t="str">
            <v>22203010806A</v>
          </cell>
          <cell r="D1239" t="str">
            <v>Edelnor</v>
          </cell>
          <cell r="Q1239" t="str">
            <v>RFLC</v>
          </cell>
        </row>
        <row r="1240">
          <cell r="B1240" t="str">
            <v>22203010807A</v>
          </cell>
          <cell r="D1240" t="str">
            <v>Edelnor</v>
          </cell>
          <cell r="Q1240" t="str">
            <v>RFLC</v>
          </cell>
        </row>
        <row r="1241">
          <cell r="B1241" t="str">
            <v>22203010913A</v>
          </cell>
          <cell r="D1241" t="str">
            <v>Edelnor</v>
          </cell>
          <cell r="Q1241" t="str">
            <v>RFLC</v>
          </cell>
        </row>
        <row r="1242">
          <cell r="B1242" t="str">
            <v>22203010917A</v>
          </cell>
          <cell r="D1242" t="str">
            <v>Edelnor</v>
          </cell>
          <cell r="Q1242" t="str">
            <v>RFLC</v>
          </cell>
        </row>
        <row r="1243">
          <cell r="B1243" t="str">
            <v>22203011001A</v>
          </cell>
          <cell r="D1243" t="str">
            <v>Edelnor</v>
          </cell>
          <cell r="Q1243" t="str">
            <v>RFLC</v>
          </cell>
        </row>
        <row r="1244">
          <cell r="B1244" t="str">
            <v>22203011001B</v>
          </cell>
          <cell r="D1244" t="str">
            <v>Edelnor</v>
          </cell>
          <cell r="Q1244" t="str">
            <v>RFLC</v>
          </cell>
        </row>
        <row r="1245">
          <cell r="B1245" t="str">
            <v>22203011003A</v>
          </cell>
          <cell r="D1245" t="str">
            <v>Edelnor</v>
          </cell>
          <cell r="Q1245" t="str">
            <v>RFLC</v>
          </cell>
        </row>
        <row r="1246">
          <cell r="B1246" t="str">
            <v>22203011005A</v>
          </cell>
          <cell r="D1246" t="str">
            <v>Edelnor</v>
          </cell>
          <cell r="Q1246" t="str">
            <v>RFLC</v>
          </cell>
        </row>
        <row r="1247">
          <cell r="B1247" t="str">
            <v>22203011104A</v>
          </cell>
          <cell r="D1247" t="str">
            <v>Edelnor</v>
          </cell>
          <cell r="Q1247" t="str">
            <v>RFLC</v>
          </cell>
        </row>
        <row r="1248">
          <cell r="B1248" t="str">
            <v>22203011213A</v>
          </cell>
          <cell r="D1248" t="str">
            <v>Edelnor</v>
          </cell>
          <cell r="Q1248" t="str">
            <v>RFLC</v>
          </cell>
        </row>
        <row r="1249">
          <cell r="B1249" t="str">
            <v>22203011215A</v>
          </cell>
          <cell r="D1249" t="str">
            <v>Edelnor</v>
          </cell>
          <cell r="Q1249" t="str">
            <v>RFLC</v>
          </cell>
        </row>
        <row r="1250">
          <cell r="B1250" t="str">
            <v>22203011301A</v>
          </cell>
          <cell r="D1250" t="str">
            <v>Edelnor</v>
          </cell>
          <cell r="Q1250" t="str">
            <v>RFLC</v>
          </cell>
        </row>
        <row r="1251">
          <cell r="B1251" t="str">
            <v>22203011301B</v>
          </cell>
          <cell r="D1251" t="str">
            <v>Edelnor</v>
          </cell>
          <cell r="Q1251" t="str">
            <v>RFLC</v>
          </cell>
        </row>
        <row r="1252">
          <cell r="B1252" t="str">
            <v>22205111901A</v>
          </cell>
          <cell r="D1252" t="str">
            <v>Cementos Pacasmayo</v>
          </cell>
          <cell r="Q1252" t="str">
            <v>RFLC</v>
          </cell>
        </row>
        <row r="1253">
          <cell r="B1253" t="str">
            <v>222030113A22</v>
          </cell>
          <cell r="D1253" t="str">
            <v>Edelnor</v>
          </cell>
          <cell r="Q1253" t="str">
            <v>RFLC</v>
          </cell>
        </row>
        <row r="1254">
          <cell r="B1254" t="str">
            <v>22203011402A</v>
          </cell>
          <cell r="D1254" t="str">
            <v>Edelnor</v>
          </cell>
          <cell r="Q1254" t="str">
            <v>RFLC</v>
          </cell>
        </row>
        <row r="1255">
          <cell r="B1255" t="str">
            <v>22203011409A</v>
          </cell>
          <cell r="D1255" t="str">
            <v xml:space="preserve">Edegel </v>
          </cell>
          <cell r="Q1255" t="str">
            <v>RFLC</v>
          </cell>
        </row>
        <row r="1256">
          <cell r="B1256" t="str">
            <v>22203011410A</v>
          </cell>
          <cell r="D1256" t="str">
            <v>Edelnor</v>
          </cell>
          <cell r="Q1256" t="str">
            <v>RFLC</v>
          </cell>
        </row>
        <row r="1257">
          <cell r="B1257" t="str">
            <v>22203011411A</v>
          </cell>
          <cell r="D1257" t="str">
            <v xml:space="preserve">Edegel </v>
          </cell>
          <cell r="Q1257" t="str">
            <v>RFLC</v>
          </cell>
        </row>
        <row r="1258">
          <cell r="B1258" t="str">
            <v>22203011412A</v>
          </cell>
          <cell r="D1258" t="str">
            <v>Edelnor</v>
          </cell>
          <cell r="Q1258" t="str">
            <v>RFLC</v>
          </cell>
        </row>
        <row r="1259">
          <cell r="B1259" t="str">
            <v>22203011517A</v>
          </cell>
          <cell r="D1259" t="str">
            <v>Edelnor</v>
          </cell>
          <cell r="Q1259" t="str">
            <v>RFLC</v>
          </cell>
        </row>
        <row r="1260">
          <cell r="B1260" t="str">
            <v>22203011619A</v>
          </cell>
          <cell r="D1260" t="str">
            <v>Edelnor</v>
          </cell>
          <cell r="Q1260" t="str">
            <v>RFLC</v>
          </cell>
        </row>
        <row r="1261">
          <cell r="B1261" t="str">
            <v>22203011620A</v>
          </cell>
          <cell r="D1261" t="str">
            <v>Edelnor</v>
          </cell>
          <cell r="Q1261" t="str">
            <v>RFLC</v>
          </cell>
        </row>
        <row r="1262">
          <cell r="B1262" t="str">
            <v>22203110701A</v>
          </cell>
          <cell r="D1262" t="str">
            <v xml:space="preserve">Cementos Yura </v>
          </cell>
          <cell r="Q1262" t="str">
            <v>RFLC</v>
          </cell>
        </row>
        <row r="1263">
          <cell r="B1263" t="str">
            <v>22203110801B</v>
          </cell>
          <cell r="D1263" t="str">
            <v xml:space="preserve">Cementos Yura </v>
          </cell>
          <cell r="Q1263" t="str">
            <v>RFLC</v>
          </cell>
        </row>
        <row r="1264">
          <cell r="B1264" t="str">
            <v>22203111803A</v>
          </cell>
          <cell r="D1264" t="str">
            <v xml:space="preserve">Cementos Yura </v>
          </cell>
          <cell r="Q1264" t="str">
            <v>RFLC</v>
          </cell>
        </row>
        <row r="1265">
          <cell r="B1265" t="str">
            <v>22203111501A</v>
          </cell>
          <cell r="D1265" t="str">
            <v xml:space="preserve">Cementos Yura </v>
          </cell>
          <cell r="Q1265" t="str">
            <v>RFLC</v>
          </cell>
        </row>
        <row r="1266">
          <cell r="B1266" t="str">
            <v>22203111502A</v>
          </cell>
          <cell r="D1266" t="str">
            <v xml:space="preserve">Cementos Yura </v>
          </cell>
          <cell r="Q1266" t="str">
            <v>RFLC</v>
          </cell>
        </row>
        <row r="1267">
          <cell r="B1267" t="str">
            <v>22584111801A</v>
          </cell>
          <cell r="D1267" t="str">
            <v>Productos Tissue del Perú</v>
          </cell>
          <cell r="Q1267" t="str">
            <v>RFLC</v>
          </cell>
        </row>
        <row r="1268">
          <cell r="B1268" t="str">
            <v>22203210701A</v>
          </cell>
          <cell r="D1268" t="str">
            <v xml:space="preserve">Edegel </v>
          </cell>
          <cell r="Q1268" t="str">
            <v>RFLC</v>
          </cell>
        </row>
        <row r="1269">
          <cell r="B1269" t="str">
            <v>22203210703A</v>
          </cell>
          <cell r="D1269" t="str">
            <v xml:space="preserve">Edegel </v>
          </cell>
          <cell r="Q1269" t="str">
            <v>RFLC</v>
          </cell>
        </row>
        <row r="1270">
          <cell r="B1270" t="str">
            <v>22203210704A</v>
          </cell>
          <cell r="D1270" t="str">
            <v xml:space="preserve">Edegel </v>
          </cell>
          <cell r="Q1270" t="str">
            <v>RFLC</v>
          </cell>
        </row>
        <row r="1271">
          <cell r="B1271" t="str">
            <v>22203210809A</v>
          </cell>
          <cell r="D1271" t="str">
            <v xml:space="preserve">Edegel </v>
          </cell>
          <cell r="Q1271" t="str">
            <v>RFLC</v>
          </cell>
        </row>
        <row r="1272">
          <cell r="B1272" t="str">
            <v>21004211201A</v>
          </cell>
          <cell r="D1272" t="str">
            <v>Crediscotia</v>
          </cell>
          <cell r="Q1272" t="str">
            <v>RFLC</v>
          </cell>
        </row>
        <row r="1273">
          <cell r="B1273" t="str">
            <v>22205111902A</v>
          </cell>
          <cell r="D1273" t="str">
            <v>Cementos Pacasmayo</v>
          </cell>
          <cell r="Q1273" t="str">
            <v>RFLC</v>
          </cell>
        </row>
        <row r="1274">
          <cell r="B1274" t="str">
            <v>22203011211A</v>
          </cell>
          <cell r="D1274" t="str">
            <v>Edelnor</v>
          </cell>
          <cell r="Q1274" t="str">
            <v>RFLC</v>
          </cell>
        </row>
        <row r="1275">
          <cell r="B1275" t="str">
            <v>22205811201A</v>
          </cell>
          <cell r="D1275" t="str">
            <v xml:space="preserve">Red de Energía del Perú </v>
          </cell>
          <cell r="Q1275" t="str">
            <v>RFLC</v>
          </cell>
        </row>
        <row r="1276">
          <cell r="B1276" t="str">
            <v>22205811301B</v>
          </cell>
          <cell r="D1276" t="str">
            <v xml:space="preserve">Red de Energía del Perú </v>
          </cell>
          <cell r="Q1276" t="str">
            <v>RFLC</v>
          </cell>
        </row>
        <row r="1277">
          <cell r="B1277" t="str">
            <v>22206110701U</v>
          </cell>
          <cell r="D1277" t="str">
            <v xml:space="preserve">Energía del Sur </v>
          </cell>
          <cell r="Q1277" t="str">
            <v>RFLC</v>
          </cell>
        </row>
        <row r="1278">
          <cell r="B1278" t="str">
            <v>22206110802U</v>
          </cell>
          <cell r="D1278" t="str">
            <v xml:space="preserve">Energía del Sur </v>
          </cell>
          <cell r="Q1278" t="str">
            <v>RFLC</v>
          </cell>
        </row>
        <row r="1279">
          <cell r="B1279" t="str">
            <v>22206110905A</v>
          </cell>
          <cell r="D1279" t="str">
            <v xml:space="preserve">Energía del Sur </v>
          </cell>
          <cell r="Q1279" t="str">
            <v>RFLC</v>
          </cell>
        </row>
        <row r="1280">
          <cell r="B1280" t="str">
            <v>22206111007A</v>
          </cell>
          <cell r="D1280" t="str">
            <v xml:space="preserve">Energía del Sur </v>
          </cell>
          <cell r="Q1280" t="str">
            <v>RFLC</v>
          </cell>
        </row>
        <row r="1281">
          <cell r="B1281" t="str">
            <v>22206111601A</v>
          </cell>
          <cell r="D1281" t="str">
            <v xml:space="preserve">Energía del Sur </v>
          </cell>
          <cell r="Q1281" t="str">
            <v>RFLC</v>
          </cell>
        </row>
        <row r="1282">
          <cell r="B1282" t="str">
            <v>22203011312A</v>
          </cell>
          <cell r="D1282" t="str">
            <v xml:space="preserve">Edegel </v>
          </cell>
          <cell r="Q1282" t="str">
            <v>RFLC</v>
          </cell>
        </row>
        <row r="1283">
          <cell r="B1283" t="str">
            <v>22207410703U</v>
          </cell>
          <cell r="D1283" t="str">
            <v xml:space="preserve">Supermercados Peruanos </v>
          </cell>
          <cell r="Q1283" t="str">
            <v>RFLC</v>
          </cell>
        </row>
        <row r="1284">
          <cell r="B1284" t="str">
            <v>22207410901U</v>
          </cell>
          <cell r="D1284" t="str">
            <v xml:space="preserve">Supermercados Peruanos </v>
          </cell>
          <cell r="Q1284" t="str">
            <v>RFLC</v>
          </cell>
        </row>
        <row r="1285">
          <cell r="B1285" t="str">
            <v>22207410902U</v>
          </cell>
          <cell r="D1285" t="str">
            <v xml:space="preserve">Supermercados Peruanos </v>
          </cell>
          <cell r="Q1285" t="str">
            <v>RFLC</v>
          </cell>
        </row>
        <row r="1286">
          <cell r="B1286" t="str">
            <v>22207511001A</v>
          </cell>
          <cell r="D1286" t="str">
            <v xml:space="preserve">Saga Falabella </v>
          </cell>
          <cell r="Q1286" t="str">
            <v>RFLC</v>
          </cell>
        </row>
        <row r="1287">
          <cell r="B1287" t="str">
            <v>22207511101B</v>
          </cell>
          <cell r="D1287" t="str">
            <v>Sab Miller PLC-Perú</v>
          </cell>
          <cell r="Q1287" t="str">
            <v>RFLC</v>
          </cell>
        </row>
        <row r="1288">
          <cell r="B1288" t="str">
            <v>22207511102B</v>
          </cell>
          <cell r="D1288" t="str">
            <v xml:space="preserve">Saga Falabella </v>
          </cell>
          <cell r="Q1288" t="str">
            <v>RFLC</v>
          </cell>
        </row>
        <row r="1289">
          <cell r="B1289" t="str">
            <v>22207511201A</v>
          </cell>
          <cell r="D1289" t="str">
            <v xml:space="preserve">Saga Falabella </v>
          </cell>
          <cell r="Q1289" t="str">
            <v>RFLC</v>
          </cell>
        </row>
        <row r="1290">
          <cell r="B1290" t="str">
            <v>22207511201B</v>
          </cell>
          <cell r="D1290" t="str">
            <v xml:space="preserve">Saga Falabella </v>
          </cell>
          <cell r="Q1290" t="str">
            <v>RFLC</v>
          </cell>
        </row>
        <row r="1291">
          <cell r="B1291" t="str">
            <v>22207511302A</v>
          </cell>
          <cell r="D1291" t="str">
            <v xml:space="preserve">Saga Falabella </v>
          </cell>
          <cell r="Q1291" t="str">
            <v>RFLC</v>
          </cell>
        </row>
        <row r="1292">
          <cell r="B1292" t="str">
            <v>22207710702A</v>
          </cell>
          <cell r="D1292" t="str">
            <v xml:space="preserve">Palmas del Espino </v>
          </cell>
          <cell r="Q1292" t="str">
            <v>RFLC</v>
          </cell>
        </row>
        <row r="1293">
          <cell r="B1293" t="str">
            <v>22203011903A</v>
          </cell>
          <cell r="D1293" t="str">
            <v>Enel Distribución Peru</v>
          </cell>
          <cell r="Q1293" t="str">
            <v>RFLC</v>
          </cell>
        </row>
        <row r="1294">
          <cell r="B1294" t="str">
            <v>22207711704A</v>
          </cell>
          <cell r="D1294" t="str">
            <v xml:space="preserve">Palmas del Espino </v>
          </cell>
          <cell r="Q1294" t="str">
            <v>RFLC</v>
          </cell>
        </row>
        <row r="1295">
          <cell r="B1295" t="str">
            <v>22207711705A</v>
          </cell>
          <cell r="D1295" t="str">
            <v xml:space="preserve">Palmas del Espino </v>
          </cell>
          <cell r="Q1295" t="str">
            <v>RFLC</v>
          </cell>
        </row>
        <row r="1296">
          <cell r="B1296" t="str">
            <v>22208511601A</v>
          </cell>
          <cell r="D1296" t="str">
            <v>Corporación J.R. Lindley</v>
          </cell>
          <cell r="Q1296" t="str">
            <v>RFLC</v>
          </cell>
        </row>
        <row r="1297">
          <cell r="B1297" t="str">
            <v>22209211001U</v>
          </cell>
          <cell r="D1297" t="str">
            <v>Inmuebles</v>
          </cell>
          <cell r="Q1297" t="str">
            <v>RFLC</v>
          </cell>
        </row>
        <row r="1298">
          <cell r="B1298" t="str">
            <v>22209410613A</v>
          </cell>
          <cell r="D1298" t="str">
            <v>Chinango</v>
          </cell>
          <cell r="Q1298" t="str">
            <v>RFLC</v>
          </cell>
        </row>
        <row r="1299">
          <cell r="B1299" t="str">
            <v>22209410713B</v>
          </cell>
          <cell r="D1299" t="str">
            <v>Chinango</v>
          </cell>
          <cell r="Q1299" t="str">
            <v>RFLC</v>
          </cell>
        </row>
        <row r="1300">
          <cell r="B1300" t="str">
            <v>22203011904A</v>
          </cell>
          <cell r="D1300" t="str">
            <v>Enel Distribución Peru</v>
          </cell>
          <cell r="Q1300" t="str">
            <v>RFLC</v>
          </cell>
        </row>
        <row r="1301">
          <cell r="B1301" t="str">
            <v>22211511401A</v>
          </cell>
          <cell r="D1301" t="str">
            <v>Cineplex</v>
          </cell>
          <cell r="Q1301" t="str">
            <v>RFLC</v>
          </cell>
        </row>
        <row r="1302">
          <cell r="B1302" t="str">
            <v>22203012105A</v>
          </cell>
          <cell r="D1302" t="str">
            <v>Edelnor</v>
          </cell>
          <cell r="Q1302" t="str">
            <v>RFLC</v>
          </cell>
        </row>
        <row r="1303">
          <cell r="B1303" t="str">
            <v>22212011501A</v>
          </cell>
          <cell r="D1303" t="str">
            <v>IICGSA</v>
          </cell>
          <cell r="Q1303" t="str">
            <v>RFLC</v>
          </cell>
        </row>
        <row r="1304">
          <cell r="B1304" t="str">
            <v>22212211501U</v>
          </cell>
          <cell r="D1304" t="str">
            <v>Norvial</v>
          </cell>
          <cell r="Q1304" t="str">
            <v>RFLC</v>
          </cell>
        </row>
        <row r="1305">
          <cell r="B1305" t="str">
            <v>22206111703A</v>
          </cell>
          <cell r="D1305" t="str">
            <v xml:space="preserve">Energía del Sur </v>
          </cell>
          <cell r="Q1305" t="str">
            <v>RFLC</v>
          </cell>
        </row>
        <row r="1306">
          <cell r="B1306" t="str">
            <v>22212311501A</v>
          </cell>
          <cell r="D1306" t="str">
            <v>Falabella Perú</v>
          </cell>
          <cell r="Q1306" t="str">
            <v>RFLC</v>
          </cell>
        </row>
        <row r="1307">
          <cell r="B1307" t="str">
            <v>22212311603A</v>
          </cell>
          <cell r="D1307" t="str">
            <v>Falabella Perú</v>
          </cell>
          <cell r="Q1307" t="str">
            <v>RFLC</v>
          </cell>
        </row>
        <row r="1308">
          <cell r="B1308" t="str">
            <v>22212311603B</v>
          </cell>
          <cell r="D1308" t="str">
            <v>Falabella Perú</v>
          </cell>
          <cell r="Q1308" t="str">
            <v>RFLC</v>
          </cell>
        </row>
        <row r="1309">
          <cell r="B1309" t="str">
            <v>22212311701A</v>
          </cell>
          <cell r="D1309" t="str">
            <v>Falabella Perú</v>
          </cell>
          <cell r="Q1309" t="str">
            <v>RFLC</v>
          </cell>
        </row>
        <row r="1310">
          <cell r="B1310" t="str">
            <v>22212311802A</v>
          </cell>
          <cell r="D1310" t="str">
            <v>Falabella Perú</v>
          </cell>
          <cell r="Q1310" t="str">
            <v>RFLC</v>
          </cell>
        </row>
        <row r="1311">
          <cell r="B1311" t="str">
            <v>22230411713A</v>
          </cell>
          <cell r="D1311" t="str">
            <v xml:space="preserve">Telefónica del Perú </v>
          </cell>
          <cell r="Q1311" t="str">
            <v>RFLC</v>
          </cell>
        </row>
        <row r="1312">
          <cell r="B1312" t="str">
            <v>25210512503A</v>
          </cell>
          <cell r="D1312" t="str">
            <v>Fondo Mi Vivienda</v>
          </cell>
          <cell r="Q1312" t="str">
            <v>RFLC</v>
          </cell>
        </row>
        <row r="1313">
          <cell r="B1313" t="str">
            <v>25210511701U</v>
          </cell>
          <cell r="D1313" t="str">
            <v>Fondo Mi Vivienda</v>
          </cell>
          <cell r="Q1313" t="str">
            <v>RFLC</v>
          </cell>
        </row>
        <row r="1314">
          <cell r="B1314" t="str">
            <v>25210511604A</v>
          </cell>
          <cell r="D1314" t="str">
            <v>Fondo Mi Vivienda</v>
          </cell>
          <cell r="Q1314" t="str">
            <v>RFLC</v>
          </cell>
        </row>
        <row r="1315">
          <cell r="B1315" t="str">
            <v>22230411812B</v>
          </cell>
          <cell r="D1315" t="str">
            <v xml:space="preserve">Telefónica del Perú </v>
          </cell>
          <cell r="Q1315" t="str">
            <v>RFLC</v>
          </cell>
        </row>
        <row r="1316">
          <cell r="B1316" t="str">
            <v>22230411009A</v>
          </cell>
          <cell r="D1316" t="str">
            <v xml:space="preserve">Telefónica del Perú </v>
          </cell>
          <cell r="Q1316" t="str">
            <v>RFLC</v>
          </cell>
        </row>
        <row r="1317">
          <cell r="B1317" t="str">
            <v>22230411009B</v>
          </cell>
          <cell r="D1317" t="str">
            <v xml:space="preserve">Telefónica del Perú </v>
          </cell>
          <cell r="Q1317" t="str">
            <v>RFLC</v>
          </cell>
        </row>
        <row r="1318">
          <cell r="B1318" t="str">
            <v>22230411011A</v>
          </cell>
          <cell r="D1318" t="str">
            <v xml:space="preserve">Telefónica del Perú </v>
          </cell>
          <cell r="Q1318" t="str">
            <v>RFLC</v>
          </cell>
        </row>
        <row r="1319">
          <cell r="B1319" t="str">
            <v>22230411033A</v>
          </cell>
          <cell r="D1319" t="str">
            <v xml:space="preserve">Telefónica del Perú </v>
          </cell>
          <cell r="Q1319" t="str">
            <v>RFLC</v>
          </cell>
        </row>
        <row r="1320">
          <cell r="B1320" t="str">
            <v>22230411111B</v>
          </cell>
          <cell r="D1320" t="str">
            <v xml:space="preserve">Telefónica del Perú </v>
          </cell>
          <cell r="Q1320" t="str">
            <v>RFLC</v>
          </cell>
        </row>
        <row r="1321">
          <cell r="B1321" t="str">
            <v>22230411227A</v>
          </cell>
          <cell r="D1321" t="str">
            <v xml:space="preserve">Telefónica del Perú </v>
          </cell>
          <cell r="Q1321" t="str">
            <v>RFLC</v>
          </cell>
        </row>
        <row r="1322">
          <cell r="B1322" t="str">
            <v>22230411611A</v>
          </cell>
          <cell r="D1322" t="str">
            <v xml:space="preserve">Telefónica del Perú </v>
          </cell>
          <cell r="Q1322" t="str">
            <v>RFLC</v>
          </cell>
        </row>
        <row r="1323">
          <cell r="B1323" t="str">
            <v>22230510918A</v>
          </cell>
          <cell r="D1323" t="str">
            <v xml:space="preserve">Telefónica Móviles </v>
          </cell>
          <cell r="Q1323" t="str">
            <v>RFLC</v>
          </cell>
        </row>
        <row r="1324">
          <cell r="B1324" t="str">
            <v>22230510918B</v>
          </cell>
          <cell r="D1324" t="str">
            <v xml:space="preserve">Telefónica Móviles </v>
          </cell>
          <cell r="Q1324" t="str">
            <v>RFLC</v>
          </cell>
        </row>
        <row r="1325">
          <cell r="B1325" t="str">
            <v>22230511009A</v>
          </cell>
          <cell r="D1325" t="str">
            <v xml:space="preserve">Telefónica Móviles </v>
          </cell>
          <cell r="Q1325" t="str">
            <v>RFLC</v>
          </cell>
        </row>
        <row r="1326">
          <cell r="B1326" t="str">
            <v>22230511009B</v>
          </cell>
          <cell r="D1326" t="str">
            <v xml:space="preserve">Telefónica Móviles </v>
          </cell>
          <cell r="Q1326" t="str">
            <v>RFLC</v>
          </cell>
        </row>
        <row r="1327">
          <cell r="B1327" t="str">
            <v>22230511011A</v>
          </cell>
          <cell r="D1327" t="str">
            <v xml:space="preserve">Telefónica Móviles </v>
          </cell>
          <cell r="Q1327" t="str">
            <v>RFLC</v>
          </cell>
        </row>
        <row r="1328">
          <cell r="B1328" t="str">
            <v>22230511111B</v>
          </cell>
          <cell r="D1328" t="str">
            <v xml:space="preserve">Telefónica Móviles </v>
          </cell>
          <cell r="Q1328" t="str">
            <v>RFLC</v>
          </cell>
        </row>
        <row r="1329">
          <cell r="B1329" t="str">
            <v>22230511227A</v>
          </cell>
          <cell r="D1329" t="str">
            <v xml:space="preserve">Telefónica Móviles </v>
          </cell>
          <cell r="Q1329" t="str">
            <v>RFLC</v>
          </cell>
        </row>
        <row r="1330">
          <cell r="B1330" t="str">
            <v>27020219AB41</v>
          </cell>
          <cell r="D1330" t="str">
            <v>Municipalidad de Lima</v>
          </cell>
          <cell r="Q1330" t="str">
            <v>RFLC</v>
          </cell>
        </row>
        <row r="1331">
          <cell r="B1331" t="str">
            <v>25210511905A</v>
          </cell>
          <cell r="D1331" t="str">
            <v>Fondo Mi Vivienda</v>
          </cell>
          <cell r="Q1331" t="str">
            <v>RFLC</v>
          </cell>
        </row>
        <row r="1332">
          <cell r="B1332" t="str">
            <v>22582511601A</v>
          </cell>
          <cell r="D1332" t="str">
            <v>Primax</v>
          </cell>
          <cell r="Q1332" t="str">
            <v>RFLC</v>
          </cell>
        </row>
        <row r="1333">
          <cell r="B1333" t="str">
            <v>25210512006A</v>
          </cell>
          <cell r="D1333" t="str">
            <v>Fondo Mi Vivienda</v>
          </cell>
          <cell r="Q1333" t="str">
            <v>RFLC</v>
          </cell>
        </row>
        <row r="1334">
          <cell r="B1334" t="str">
            <v>25010512202A</v>
          </cell>
          <cell r="D1334" t="str">
            <v>Financiera Oh! S.A.</v>
          </cell>
          <cell r="Q1334" t="str">
            <v>RFLC</v>
          </cell>
        </row>
        <row r="1335">
          <cell r="B1335" t="str">
            <v>22582811701A</v>
          </cell>
          <cell r="D1335" t="str">
            <v>Hermes</v>
          </cell>
          <cell r="Q1335" t="str">
            <v>RFLC</v>
          </cell>
        </row>
        <row r="1336">
          <cell r="B1336" t="str">
            <v>25000310A109</v>
          </cell>
          <cell r="D1336" t="str">
            <v xml:space="preserve">Banco Internacional del Perú </v>
          </cell>
          <cell r="Q1336" t="str">
            <v>RFLC</v>
          </cell>
        </row>
        <row r="1337">
          <cell r="B1337" t="str">
            <v>2702011INSC2</v>
          </cell>
          <cell r="D1337" t="str">
            <v>Internacional de Titulos Soc. Titulizadora</v>
          </cell>
          <cell r="Q1337" t="str">
            <v>RFLC</v>
          </cell>
        </row>
        <row r="1338">
          <cell r="B1338" t="str">
            <v>22583911801U</v>
          </cell>
          <cell r="D1338" t="str">
            <v>InRetail Pharma</v>
          </cell>
          <cell r="Q1338" t="str">
            <v>RFLC</v>
          </cell>
        </row>
        <row r="1339">
          <cell r="B1339" t="str">
            <v>23230411603A</v>
          </cell>
          <cell r="D1339" t="str">
            <v xml:space="preserve">Telefónica del Perú </v>
          </cell>
          <cell r="Q1339" t="str">
            <v>RFLC</v>
          </cell>
        </row>
        <row r="1340">
          <cell r="B1340" t="str">
            <v>25002211901U</v>
          </cell>
          <cell r="D1340" t="str">
            <v>Banco Santander Perú</v>
          </cell>
          <cell r="Q1340" t="str">
            <v>RFLC</v>
          </cell>
        </row>
        <row r="1341">
          <cell r="B1341" t="str">
            <v>25000210701A</v>
          </cell>
          <cell r="D1341" t="str">
            <v>Banco de Crédito del Perú</v>
          </cell>
          <cell r="Q1341" t="str">
            <v>RFLC</v>
          </cell>
        </row>
        <row r="1342">
          <cell r="B1342" t="str">
            <v>25000210801B</v>
          </cell>
          <cell r="D1342" t="str">
            <v>Banco de Crédito del Perú</v>
          </cell>
          <cell r="Q1342" t="str">
            <v>RFLC</v>
          </cell>
        </row>
        <row r="1343">
          <cell r="B1343" t="str">
            <v>25000210803A</v>
          </cell>
          <cell r="D1343" t="str">
            <v>Banco de Crédito del Perú</v>
          </cell>
          <cell r="Q1343" t="str">
            <v>RFLC</v>
          </cell>
        </row>
        <row r="1344">
          <cell r="B1344" t="str">
            <v>25000210803B</v>
          </cell>
          <cell r="D1344" t="str">
            <v>Banco de Crédito del Perú</v>
          </cell>
          <cell r="Q1344" t="str">
            <v>RFLC</v>
          </cell>
        </row>
        <row r="1345">
          <cell r="B1345" t="str">
            <v>25000210904A</v>
          </cell>
          <cell r="D1345" t="str">
            <v>Banco de Crédito del Perú</v>
          </cell>
          <cell r="Q1345" t="str">
            <v>RFLC</v>
          </cell>
        </row>
        <row r="1346">
          <cell r="B1346" t="str">
            <v>25000210904B</v>
          </cell>
          <cell r="D1346" t="str">
            <v>Banco de Crédito del Perú</v>
          </cell>
          <cell r="Q1346" t="str">
            <v>RFLC</v>
          </cell>
        </row>
        <row r="1347">
          <cell r="B1347" t="str">
            <v>25000210904C</v>
          </cell>
          <cell r="D1347" t="str">
            <v>Banco de Crédito del Perú</v>
          </cell>
          <cell r="Q1347" t="str">
            <v>RFLC</v>
          </cell>
        </row>
        <row r="1348">
          <cell r="B1348" t="str">
            <v>25000210904D</v>
          </cell>
          <cell r="D1348" t="str">
            <v>Banco de Crédito del Perú</v>
          </cell>
          <cell r="Q1348" t="str">
            <v>RFLC</v>
          </cell>
        </row>
        <row r="1349">
          <cell r="B1349" t="str">
            <v>25000211110A</v>
          </cell>
          <cell r="D1349" t="str">
            <v>Banco de Crédito del Perú</v>
          </cell>
          <cell r="Q1349" t="str">
            <v>RFLC</v>
          </cell>
        </row>
        <row r="1350">
          <cell r="B1350" t="str">
            <v>25000211210B</v>
          </cell>
          <cell r="D1350" t="str">
            <v>Banco de Crédito del Perú</v>
          </cell>
          <cell r="Q1350" t="str">
            <v>RFLC</v>
          </cell>
        </row>
        <row r="1351">
          <cell r="B1351" t="str">
            <v>25000211210C</v>
          </cell>
          <cell r="D1351" t="str">
            <v>Banco de Crédito del Perú</v>
          </cell>
          <cell r="Q1351" t="str">
            <v>RFLC</v>
          </cell>
        </row>
        <row r="1352">
          <cell r="B1352" t="str">
            <v>25000211601A</v>
          </cell>
          <cell r="D1352" t="str">
            <v>Banco de Crédito del Perú</v>
          </cell>
          <cell r="Q1352" t="str">
            <v>RFLC</v>
          </cell>
        </row>
        <row r="1353">
          <cell r="B1353" t="str">
            <v>25000211601B</v>
          </cell>
          <cell r="D1353" t="str">
            <v>Banco de Crédito del Perú</v>
          </cell>
          <cell r="Q1353" t="str">
            <v>RFLC</v>
          </cell>
        </row>
        <row r="1354">
          <cell r="B1354" t="str">
            <v>25000211601C</v>
          </cell>
          <cell r="D1354" t="str">
            <v>Banco de Crédito del Perú</v>
          </cell>
          <cell r="Q1354" t="str">
            <v>RFLC</v>
          </cell>
        </row>
        <row r="1355">
          <cell r="B1355" t="str">
            <v>25000211701D</v>
          </cell>
          <cell r="D1355" t="str">
            <v>Banco de Crédito del Perú</v>
          </cell>
          <cell r="Q1355" t="str">
            <v>RFLC</v>
          </cell>
        </row>
        <row r="1356">
          <cell r="B1356" t="str">
            <v>25000211903C</v>
          </cell>
          <cell r="D1356" t="str">
            <v>Banco de Crédito del Perú</v>
          </cell>
          <cell r="Q1356" t="str">
            <v>RFLC</v>
          </cell>
        </row>
        <row r="1357">
          <cell r="B1357" t="str">
            <v>25000910905A</v>
          </cell>
          <cell r="D1357" t="str">
            <v>Scotiabank Peru</v>
          </cell>
          <cell r="Q1357" t="str">
            <v>RFLC</v>
          </cell>
        </row>
        <row r="1358">
          <cell r="B1358" t="str">
            <v>25000910905B</v>
          </cell>
          <cell r="D1358" t="str">
            <v>Scotiabank Peru</v>
          </cell>
          <cell r="Q1358" t="str">
            <v>RFLC</v>
          </cell>
        </row>
        <row r="1359">
          <cell r="B1359" t="str">
            <v>25000910905C</v>
          </cell>
          <cell r="D1359" t="str">
            <v>Scotiabank Peru</v>
          </cell>
          <cell r="Q1359" t="str">
            <v>RFLC</v>
          </cell>
        </row>
        <row r="1360">
          <cell r="B1360" t="str">
            <v>25000911007A</v>
          </cell>
          <cell r="D1360" t="str">
            <v>Scotiabank Peru</v>
          </cell>
          <cell r="Q1360" t="str">
            <v>RFLC</v>
          </cell>
        </row>
        <row r="1361">
          <cell r="B1361" t="str">
            <v>25000911008A</v>
          </cell>
          <cell r="D1361" t="str">
            <v>Scotiabank Peru</v>
          </cell>
          <cell r="Q1361" t="str">
            <v>RFLC</v>
          </cell>
        </row>
        <row r="1362">
          <cell r="B1362" t="str">
            <v>25000911103A</v>
          </cell>
          <cell r="D1362" t="str">
            <v>Scotiabank Peru</v>
          </cell>
          <cell r="Q1362" t="str">
            <v>RFLC</v>
          </cell>
        </row>
        <row r="1363">
          <cell r="B1363" t="str">
            <v>25000911201A</v>
          </cell>
          <cell r="D1363" t="str">
            <v>Scotiabank Peru</v>
          </cell>
          <cell r="Q1363" t="str">
            <v>RFLC</v>
          </cell>
        </row>
        <row r="1364">
          <cell r="B1364" t="str">
            <v>25000911201B</v>
          </cell>
          <cell r="D1364" t="str">
            <v>Scotiabank Peru</v>
          </cell>
          <cell r="Q1364" t="str">
            <v>RFLC</v>
          </cell>
        </row>
        <row r="1365">
          <cell r="B1365" t="str">
            <v>25000911201C</v>
          </cell>
          <cell r="D1365" t="str">
            <v>Scotiabank Peru</v>
          </cell>
          <cell r="Q1365" t="str">
            <v>RFLC</v>
          </cell>
        </row>
        <row r="1366">
          <cell r="B1366" t="str">
            <v>25000911203B</v>
          </cell>
          <cell r="D1366" t="str">
            <v>Scotiabank Peru</v>
          </cell>
          <cell r="Q1366" t="str">
            <v>RFLC</v>
          </cell>
        </row>
        <row r="1367">
          <cell r="B1367" t="str">
            <v>25000911205A</v>
          </cell>
          <cell r="D1367" t="str">
            <v>Scotiabank Peru</v>
          </cell>
          <cell r="Q1367" t="str">
            <v>RFLC</v>
          </cell>
        </row>
        <row r="1368">
          <cell r="B1368" t="str">
            <v>25000911305B</v>
          </cell>
          <cell r="D1368" t="str">
            <v>Scotiabank Peru</v>
          </cell>
          <cell r="Q1368" t="str">
            <v>RFLC</v>
          </cell>
        </row>
        <row r="1369">
          <cell r="B1369" t="str">
            <v>25000911409A</v>
          </cell>
          <cell r="D1369" t="str">
            <v>Scotiabank Peru</v>
          </cell>
          <cell r="Q1369" t="str">
            <v>RFLC</v>
          </cell>
        </row>
        <row r="1370">
          <cell r="B1370" t="str">
            <v>25000911409B</v>
          </cell>
          <cell r="D1370" t="str">
            <v>Scotiabank Peru</v>
          </cell>
          <cell r="Q1370" t="str">
            <v>RFLC</v>
          </cell>
        </row>
        <row r="1371">
          <cell r="B1371" t="str">
            <v>25000911509C</v>
          </cell>
          <cell r="D1371" t="str">
            <v>Scotiabank Peru</v>
          </cell>
          <cell r="Q1371" t="str">
            <v>RFLC</v>
          </cell>
        </row>
        <row r="1372">
          <cell r="B1372" t="str">
            <v>25001110807U</v>
          </cell>
          <cell r="D1372" t="str">
            <v>Banco Continental</v>
          </cell>
          <cell r="Q1372" t="str">
            <v>RFLC</v>
          </cell>
        </row>
        <row r="1373">
          <cell r="B1373" t="str">
            <v>25001111001U</v>
          </cell>
          <cell r="D1373" t="str">
            <v>Banco Continental</v>
          </cell>
          <cell r="Q1373" t="str">
            <v>RFLC</v>
          </cell>
        </row>
        <row r="1374">
          <cell r="B1374" t="str">
            <v>25001111002A</v>
          </cell>
          <cell r="D1374" t="str">
            <v>Banco Continental</v>
          </cell>
          <cell r="Q1374" t="str">
            <v>RFLC</v>
          </cell>
        </row>
        <row r="1375">
          <cell r="B1375" t="str">
            <v>25001111101A</v>
          </cell>
          <cell r="D1375" t="str">
            <v>Banco Continental</v>
          </cell>
          <cell r="Q1375" t="str">
            <v>RFLC</v>
          </cell>
        </row>
        <row r="1376">
          <cell r="B1376" t="str">
            <v>25001111102A</v>
          </cell>
          <cell r="D1376" t="str">
            <v>Banco Continental</v>
          </cell>
          <cell r="Q1376" t="str">
            <v>RFLC</v>
          </cell>
        </row>
        <row r="1377">
          <cell r="B1377" t="str">
            <v>25001111103A</v>
          </cell>
          <cell r="D1377" t="str">
            <v>Banco Continental</v>
          </cell>
          <cell r="Q1377" t="str">
            <v>RFLC</v>
          </cell>
        </row>
        <row r="1378">
          <cell r="B1378" t="str">
            <v>25001111205U</v>
          </cell>
          <cell r="D1378" t="str">
            <v>Banco Continental</v>
          </cell>
          <cell r="Q1378" t="str">
            <v>RFLC</v>
          </cell>
        </row>
        <row r="1379">
          <cell r="B1379" t="str">
            <v>25001111601A</v>
          </cell>
          <cell r="D1379" t="str">
            <v>Banco Continental</v>
          </cell>
          <cell r="Q1379" t="str">
            <v>RFLC</v>
          </cell>
        </row>
        <row r="1380">
          <cell r="B1380" t="str">
            <v>25001111601B</v>
          </cell>
          <cell r="D1380" t="str">
            <v>Banco Continental</v>
          </cell>
          <cell r="Q1380" t="str">
            <v>RFLC</v>
          </cell>
        </row>
        <row r="1381">
          <cell r="B1381" t="str">
            <v>25001111703A</v>
          </cell>
          <cell r="D1381" t="str">
            <v>Banco Continental</v>
          </cell>
          <cell r="Q1381" t="str">
            <v>RFLC</v>
          </cell>
        </row>
        <row r="1382">
          <cell r="B1382" t="str">
            <v>25001111602A</v>
          </cell>
          <cell r="D1382" t="str">
            <v>Banco Continental</v>
          </cell>
          <cell r="Q1382" t="str">
            <v>RFLC</v>
          </cell>
        </row>
        <row r="1383">
          <cell r="B1383" t="str">
            <v>25003511301A</v>
          </cell>
          <cell r="D1383" t="str">
            <v>Banco Financiero</v>
          </cell>
          <cell r="Q1383" t="str">
            <v>RFLC</v>
          </cell>
        </row>
        <row r="1384">
          <cell r="B1384" t="str">
            <v>25003511503A</v>
          </cell>
          <cell r="D1384" t="str">
            <v>Banco Financiero</v>
          </cell>
          <cell r="Q1384" t="str">
            <v>RFLC</v>
          </cell>
        </row>
        <row r="1385">
          <cell r="B1385" t="str">
            <v>25004211102A</v>
          </cell>
          <cell r="D1385" t="str">
            <v>Crediscotia</v>
          </cell>
          <cell r="Q1385" t="str">
            <v>RFLC</v>
          </cell>
        </row>
        <row r="1386">
          <cell r="B1386" t="str">
            <v>25004211102B</v>
          </cell>
          <cell r="D1386" t="str">
            <v>Crediscotia</v>
          </cell>
          <cell r="Q1386" t="str">
            <v>RFLC</v>
          </cell>
        </row>
        <row r="1387">
          <cell r="B1387" t="str">
            <v>25004211202C</v>
          </cell>
          <cell r="D1387" t="str">
            <v>Crediscotia</v>
          </cell>
          <cell r="Q1387" t="str">
            <v>RFLC</v>
          </cell>
        </row>
        <row r="1388">
          <cell r="B1388" t="str">
            <v>25004211304A</v>
          </cell>
          <cell r="D1388" t="str">
            <v>Crediscotia Financiera</v>
          </cell>
          <cell r="Q1388" t="str">
            <v>RFLC</v>
          </cell>
        </row>
        <row r="1389">
          <cell r="B1389" t="str">
            <v>25004811201A</v>
          </cell>
          <cell r="D1389" t="str">
            <v>Mibanco</v>
          </cell>
          <cell r="Q1389" t="str">
            <v>RFLC</v>
          </cell>
        </row>
        <row r="1390">
          <cell r="B1390" t="str">
            <v>25004811201B</v>
          </cell>
          <cell r="D1390" t="str">
            <v>Mibanco</v>
          </cell>
          <cell r="Q1390" t="str">
            <v>RFLC</v>
          </cell>
        </row>
        <row r="1391">
          <cell r="B1391" t="str">
            <v>25004811202A</v>
          </cell>
          <cell r="D1391" t="str">
            <v>Mibanco</v>
          </cell>
          <cell r="Q1391" t="str">
            <v>RFLC</v>
          </cell>
        </row>
        <row r="1392">
          <cell r="B1392" t="str">
            <v>25004811204A</v>
          </cell>
          <cell r="D1392" t="str">
            <v>Mibanco</v>
          </cell>
          <cell r="Q1392" t="str">
            <v>RFLC</v>
          </cell>
        </row>
        <row r="1393">
          <cell r="B1393" t="str">
            <v>25004811305A</v>
          </cell>
          <cell r="D1393" t="str">
            <v>Mibanco</v>
          </cell>
          <cell r="Q1393" t="str">
            <v>RFLC</v>
          </cell>
        </row>
        <row r="1394">
          <cell r="B1394" t="str">
            <v>25004811305B</v>
          </cell>
          <cell r="D1394" t="str">
            <v>Mibanco</v>
          </cell>
          <cell r="Q1394" t="str">
            <v>RFLC</v>
          </cell>
        </row>
        <row r="1395">
          <cell r="B1395" t="str">
            <v>25004811501A</v>
          </cell>
          <cell r="D1395" t="str">
            <v>Mibanco</v>
          </cell>
          <cell r="Q1395" t="str">
            <v>RFLC</v>
          </cell>
        </row>
        <row r="1396">
          <cell r="B1396" t="str">
            <v>25004811601B</v>
          </cell>
          <cell r="D1396" t="str">
            <v>Mibanco</v>
          </cell>
          <cell r="Q1396" t="str">
            <v>RFLC</v>
          </cell>
        </row>
        <row r="1397">
          <cell r="B1397" t="str">
            <v>25517212A026</v>
          </cell>
          <cell r="D1397" t="str">
            <v>Intercorp Perú</v>
          </cell>
          <cell r="Q1397" t="str">
            <v>RFLC</v>
          </cell>
        </row>
        <row r="1398">
          <cell r="B1398" t="str">
            <v>25008610708A</v>
          </cell>
          <cell r="D1398" t="str">
            <v>COFIDE</v>
          </cell>
          <cell r="Q1398" t="str">
            <v>RFLC</v>
          </cell>
        </row>
        <row r="1399">
          <cell r="B1399" t="str">
            <v>25008610808B</v>
          </cell>
          <cell r="D1399" t="str">
            <v>COFIDE</v>
          </cell>
          <cell r="Q1399" t="str">
            <v>RFLC</v>
          </cell>
        </row>
        <row r="1400">
          <cell r="B1400" t="str">
            <v>25008610912A</v>
          </cell>
          <cell r="D1400" t="str">
            <v>CORPORACION FINANCIERA DE DESARROLLO</v>
          </cell>
          <cell r="Q1400" t="str">
            <v>RFLC</v>
          </cell>
        </row>
        <row r="1401">
          <cell r="B1401" t="str">
            <v>25008611001A</v>
          </cell>
          <cell r="D1401" t="str">
            <v>CORPORACION FINANCIERA DE DESARROLLO</v>
          </cell>
          <cell r="Q1401" t="str">
            <v>RFLC</v>
          </cell>
        </row>
        <row r="1402">
          <cell r="B1402" t="str">
            <v>25008611104A</v>
          </cell>
          <cell r="D1402" t="str">
            <v>COFIDE</v>
          </cell>
          <cell r="Q1402" t="str">
            <v>RFLC</v>
          </cell>
        </row>
        <row r="1403">
          <cell r="B1403" t="str">
            <v>25008611105A</v>
          </cell>
          <cell r="D1403" t="str">
            <v>COFIDE</v>
          </cell>
          <cell r="Q1403" t="str">
            <v>RFLC</v>
          </cell>
        </row>
        <row r="1404">
          <cell r="B1404" t="str">
            <v>25517212A018</v>
          </cell>
          <cell r="D1404" t="str">
            <v>Intercorp Perú</v>
          </cell>
          <cell r="Q1404" t="str">
            <v>RFLC</v>
          </cell>
        </row>
        <row r="1405">
          <cell r="B1405" t="str">
            <v>25008611210A</v>
          </cell>
          <cell r="D1405" t="str">
            <v>CORPORACION FINANCIERA DE DESARROLLO</v>
          </cell>
          <cell r="Q1405" t="str">
            <v>RFLC</v>
          </cell>
        </row>
        <row r="1406">
          <cell r="B1406" t="str">
            <v>25008611211A</v>
          </cell>
          <cell r="D1406" t="str">
            <v>COFIDE</v>
          </cell>
          <cell r="Q1406" t="str">
            <v>RFLC</v>
          </cell>
        </row>
        <row r="1407">
          <cell r="B1407" t="str">
            <v>25008611505A</v>
          </cell>
          <cell r="D1407" t="str">
            <v>CORPORACION FINANCIERA DE DESARROLLO</v>
          </cell>
          <cell r="Q1407" t="str">
            <v>RFLC</v>
          </cell>
        </row>
        <row r="1408">
          <cell r="B1408" t="str">
            <v>182096345816</v>
          </cell>
          <cell r="D1408" t="str">
            <v>Línea Amarilla S.A.C.</v>
          </cell>
          <cell r="Q1408" t="str">
            <v>RFLC</v>
          </cell>
        </row>
        <row r="1409">
          <cell r="B1409" t="str">
            <v>25008611610B</v>
          </cell>
          <cell r="D1409" t="str">
            <v>CORPORACION FINANCIERA DE DESARROLLO</v>
          </cell>
          <cell r="Q1409" t="str">
            <v>RFLC</v>
          </cell>
        </row>
        <row r="1410">
          <cell r="B1410" t="str">
            <v>25008611611A</v>
          </cell>
          <cell r="D1410" t="str">
            <v>CORPORACION FINANCIERA DE DESARROLLO</v>
          </cell>
          <cell r="Q1410" t="str">
            <v>RFLC</v>
          </cell>
        </row>
        <row r="1411">
          <cell r="B1411" t="str">
            <v>23008611901C</v>
          </cell>
          <cell r="D1411" t="str">
            <v>CORPORACION FINANCIERA DE DESARROLLO</v>
          </cell>
          <cell r="Q1411" t="str">
            <v>RFLC</v>
          </cell>
        </row>
        <row r="1412">
          <cell r="B1412" t="str">
            <v>23008611901B</v>
          </cell>
          <cell r="D1412" t="str">
            <v>CORPORACION FINANCIERA DE DESARROLLO</v>
          </cell>
          <cell r="Q1412" t="str">
            <v>RFLC</v>
          </cell>
        </row>
        <row r="1413">
          <cell r="B1413" t="str">
            <v>23008611901A</v>
          </cell>
          <cell r="D1413" t="str">
            <v>CORPORACION FINANCIERA DE DESARROLLO</v>
          </cell>
          <cell r="Q1413" t="str">
            <v>RFLC</v>
          </cell>
        </row>
        <row r="1414">
          <cell r="B1414" t="str">
            <v>25008611901A</v>
          </cell>
          <cell r="D1414" t="str">
            <v>CORPORACION FINANCIERA DE DESARROLLO</v>
          </cell>
          <cell r="Q1414" t="str">
            <v>RFLC</v>
          </cell>
        </row>
        <row r="1415">
          <cell r="B1415" t="str">
            <v>25008611903A</v>
          </cell>
          <cell r="D1415" t="str">
            <v>CORPORACION FINANCIERA DE DESARROLLO</v>
          </cell>
          <cell r="Q1415" t="str">
            <v>RFLC</v>
          </cell>
        </row>
        <row r="1416">
          <cell r="B1416" t="str">
            <v>25008711101B</v>
          </cell>
          <cell r="D1416" t="str">
            <v>Banco Falabella</v>
          </cell>
          <cell r="Q1416" t="str">
            <v>RFLC</v>
          </cell>
        </row>
        <row r="1417">
          <cell r="B1417" t="str">
            <v>25008711102A</v>
          </cell>
          <cell r="D1417" t="str">
            <v>Banco Falabella</v>
          </cell>
          <cell r="Q1417" t="str">
            <v>RFLC</v>
          </cell>
        </row>
        <row r="1418">
          <cell r="B1418" t="str">
            <v>25008711102B</v>
          </cell>
          <cell r="D1418" t="str">
            <v>Banco Falabella</v>
          </cell>
          <cell r="Q1418" t="str">
            <v>RFLC</v>
          </cell>
        </row>
        <row r="1419">
          <cell r="B1419" t="str">
            <v>25008711304A</v>
          </cell>
          <cell r="D1419" t="str">
            <v>Banco Falabella</v>
          </cell>
          <cell r="Q1419" t="str">
            <v>RFLC</v>
          </cell>
        </row>
        <row r="1420">
          <cell r="B1420" t="str">
            <v>25008711407A</v>
          </cell>
          <cell r="D1420" t="str">
            <v>Banco Falabella</v>
          </cell>
          <cell r="Q1420" t="str">
            <v>RFLC</v>
          </cell>
        </row>
        <row r="1421">
          <cell r="B1421" t="str">
            <v>25008811201U</v>
          </cell>
          <cell r="D1421" t="str">
            <v>Banco Ripley</v>
          </cell>
          <cell r="Q1421" t="str">
            <v>RFLC</v>
          </cell>
        </row>
        <row r="1422">
          <cell r="B1422" t="str">
            <v>25008811302U</v>
          </cell>
          <cell r="D1422" t="str">
            <v>Banco Ripley</v>
          </cell>
          <cell r="Q1422" t="str">
            <v>RFLC</v>
          </cell>
        </row>
        <row r="1423">
          <cell r="B1423" t="str">
            <v>25008811303A</v>
          </cell>
          <cell r="D1423" t="str">
            <v>Banco Ripley</v>
          </cell>
          <cell r="Q1423" t="str">
            <v>RFLC</v>
          </cell>
        </row>
        <row r="1424">
          <cell r="B1424" t="str">
            <v>25008811401A</v>
          </cell>
          <cell r="D1424" t="str">
            <v>Banco Ripley</v>
          </cell>
          <cell r="Q1424" t="str">
            <v>RFLC</v>
          </cell>
        </row>
        <row r="1425">
          <cell r="B1425" t="str">
            <v>25008811501B</v>
          </cell>
          <cell r="D1425" t="str">
            <v>Banco Ripley</v>
          </cell>
          <cell r="Q1425" t="str">
            <v>RFLC</v>
          </cell>
        </row>
        <row r="1426">
          <cell r="B1426" t="str">
            <v>25008811602A</v>
          </cell>
          <cell r="D1426" t="str">
            <v>Banco Ripley</v>
          </cell>
          <cell r="Q1426" t="str">
            <v>RFLC</v>
          </cell>
        </row>
        <row r="1427">
          <cell r="B1427" t="str">
            <v>25008811702B</v>
          </cell>
          <cell r="D1427" t="str">
            <v>Banco Ripley</v>
          </cell>
          <cell r="Q1427" t="str">
            <v>RFLC</v>
          </cell>
        </row>
        <row r="1428">
          <cell r="B1428" t="str">
            <v>25008811803B</v>
          </cell>
          <cell r="D1428" t="str">
            <v>Banco Ripley</v>
          </cell>
          <cell r="Q1428" t="str">
            <v>RFLC</v>
          </cell>
        </row>
        <row r="1429">
          <cell r="B1429" t="str">
            <v>63008811901F</v>
          </cell>
          <cell r="D1429" t="str">
            <v>Banco Ripley</v>
          </cell>
          <cell r="Q1429" t="str">
            <v>RFLC</v>
          </cell>
        </row>
        <row r="1430">
          <cell r="B1430" t="str">
            <v>63008811801B</v>
          </cell>
          <cell r="D1430" t="str">
            <v>Banco Ripley</v>
          </cell>
          <cell r="Q1430" t="str">
            <v>RFLC</v>
          </cell>
        </row>
        <row r="1431">
          <cell r="B1431" t="str">
            <v>63008811901D</v>
          </cell>
          <cell r="D1431" t="str">
            <v>Banco Ripley</v>
          </cell>
          <cell r="Q1431" t="str">
            <v>RFLC</v>
          </cell>
        </row>
        <row r="1432">
          <cell r="B1432" t="str">
            <v>63008811901E</v>
          </cell>
          <cell r="D1432" t="str">
            <v>Banco Ripley</v>
          </cell>
          <cell r="Q1432" t="str">
            <v>RFLC</v>
          </cell>
        </row>
        <row r="1433">
          <cell r="B1433" t="str">
            <v>63008811801L</v>
          </cell>
          <cell r="D1433" t="str">
            <v>Banco Ripley</v>
          </cell>
          <cell r="Q1433" t="str">
            <v>RFLC</v>
          </cell>
        </row>
        <row r="1434">
          <cell r="B1434" t="str">
            <v>63008811902A</v>
          </cell>
          <cell r="D1434" t="str">
            <v>Banco Ripley</v>
          </cell>
          <cell r="Q1434" t="str">
            <v>RFLC</v>
          </cell>
        </row>
        <row r="1435">
          <cell r="B1435" t="str">
            <v>25009911201A</v>
          </cell>
          <cell r="D1435" t="str">
            <v>Edyficar</v>
          </cell>
          <cell r="Q1435" t="str">
            <v>RFLC</v>
          </cell>
        </row>
        <row r="1436">
          <cell r="B1436" t="str">
            <v>25009911202A</v>
          </cell>
          <cell r="D1436" t="str">
            <v>Edyficar</v>
          </cell>
          <cell r="Q1436" t="str">
            <v>RFLC</v>
          </cell>
        </row>
        <row r="1437">
          <cell r="B1437" t="str">
            <v>25010411301A</v>
          </cell>
          <cell r="D1437" t="str">
            <v>Financiera Efectiva</v>
          </cell>
          <cell r="Q1437" t="str">
            <v>RFLC</v>
          </cell>
        </row>
        <row r="1438">
          <cell r="B1438" t="str">
            <v>25010511701A</v>
          </cell>
          <cell r="D1438" t="str">
            <v>Financiera OH</v>
          </cell>
          <cell r="Q1438" t="str">
            <v>RFLC</v>
          </cell>
        </row>
        <row r="1439">
          <cell r="B1439" t="str">
            <v>63010512203A</v>
          </cell>
          <cell r="D1439" t="str">
            <v>Financiera OH</v>
          </cell>
          <cell r="Q1439" t="str">
            <v>RFLC</v>
          </cell>
        </row>
        <row r="1440">
          <cell r="B1440" t="str">
            <v>63010511801E</v>
          </cell>
          <cell r="D1440" t="str">
            <v>Financiera OH</v>
          </cell>
          <cell r="Q1440" t="str">
            <v>RFLC</v>
          </cell>
        </row>
        <row r="1441">
          <cell r="B1441" t="str">
            <v>63010511802C</v>
          </cell>
          <cell r="D1441" t="str">
            <v>Financiera OH</v>
          </cell>
          <cell r="Q1441" t="str">
            <v>RFLC</v>
          </cell>
        </row>
        <row r="1442">
          <cell r="B1442" t="str">
            <v>63010511902E</v>
          </cell>
          <cell r="D1442" t="str">
            <v>Financiera OH</v>
          </cell>
          <cell r="Q1442" t="str">
            <v>RFLC</v>
          </cell>
        </row>
        <row r="1443">
          <cell r="B1443" t="str">
            <v>63010511901C</v>
          </cell>
          <cell r="D1443" t="str">
            <v>Financiera OH</v>
          </cell>
          <cell r="Q1443" t="str">
            <v>RFLC</v>
          </cell>
        </row>
        <row r="1444">
          <cell r="B1444" t="str">
            <v>63010511902A</v>
          </cell>
          <cell r="D1444" t="str">
            <v>Financiera OH</v>
          </cell>
          <cell r="Q1444" t="str">
            <v>RFLC</v>
          </cell>
        </row>
        <row r="1445">
          <cell r="B1445" t="str">
            <v>25210511601A</v>
          </cell>
          <cell r="D1445" t="str">
            <v>Fondo Mi Vivienda</v>
          </cell>
          <cell r="Q1445" t="str">
            <v>RFLC</v>
          </cell>
        </row>
        <row r="1446">
          <cell r="B1446" t="str">
            <v>22212511502A</v>
          </cell>
          <cell r="D1446" t="str">
            <v>Jockey Plaza</v>
          </cell>
          <cell r="Q1446" t="str">
            <v>RFLC</v>
          </cell>
        </row>
        <row r="1447">
          <cell r="B1447" t="str">
            <v>22212511603A</v>
          </cell>
          <cell r="D1447" t="str">
            <v>Jockey Plaza</v>
          </cell>
          <cell r="Q1447" t="str">
            <v>RFLC</v>
          </cell>
        </row>
        <row r="1448">
          <cell r="B1448" t="str">
            <v>22200911502A</v>
          </cell>
          <cell r="D1448" t="str">
            <v xml:space="preserve">Luz del Sur </v>
          </cell>
          <cell r="Q1448" t="str">
            <v>RFLC</v>
          </cell>
        </row>
        <row r="1449">
          <cell r="B1449" t="str">
            <v>22200911807A</v>
          </cell>
          <cell r="D1449" t="str">
            <v xml:space="preserve">Luz del Sur </v>
          </cell>
          <cell r="Q1449" t="str">
            <v>RFLC</v>
          </cell>
        </row>
        <row r="1450">
          <cell r="B1450" t="str">
            <v>21004811701B</v>
          </cell>
          <cell r="D1450" t="str">
            <v>Mibanco</v>
          </cell>
          <cell r="Q1450" t="str">
            <v>RFLC</v>
          </cell>
        </row>
        <row r="1451">
          <cell r="B1451" t="str">
            <v>22212211502U</v>
          </cell>
          <cell r="D1451" t="str">
            <v>Norvial</v>
          </cell>
          <cell r="Q1451" t="str">
            <v>RFLC</v>
          </cell>
        </row>
        <row r="1452">
          <cell r="B1452" t="str">
            <v>22583211701A</v>
          </cell>
          <cell r="D1452" t="str">
            <v>Pacifico S.A. Entidad Prestadora de Salud</v>
          </cell>
          <cell r="Q1452" t="str">
            <v>RFLC</v>
          </cell>
        </row>
        <row r="1453">
          <cell r="B1453" t="str">
            <v>22585911901A</v>
          </cell>
          <cell r="D1453" t="str">
            <v>Palo Alto</v>
          </cell>
          <cell r="Q1453" t="str">
            <v>RFLC</v>
          </cell>
        </row>
        <row r="1454">
          <cell r="B1454" t="str">
            <v>2702011INSC3</v>
          </cell>
          <cell r="D1454" t="str">
            <v>Internacional de Titulos Soc. Titulizadora</v>
          </cell>
          <cell r="Q1454" t="str">
            <v>RFLC</v>
          </cell>
        </row>
        <row r="1455">
          <cell r="B1455" t="str">
            <v>22587612001A</v>
          </cell>
          <cell r="D1455" t="str">
            <v>Electro Dunas s.a.a</v>
          </cell>
          <cell r="Q1455" t="str">
            <v>RFLC</v>
          </cell>
        </row>
        <row r="1456">
          <cell r="B1456" t="str">
            <v>2702011HCP1U</v>
          </cell>
          <cell r="D1456" t="str">
            <v>Internacional de Titulos Soc. Titulizadora (Promart)</v>
          </cell>
          <cell r="Q1456" t="str">
            <v>RFLC</v>
          </cell>
        </row>
        <row r="1457">
          <cell r="B1457" t="str">
            <v>22582511602A</v>
          </cell>
          <cell r="D1457" t="str">
            <v>Primax</v>
          </cell>
          <cell r="Q1457" t="str">
            <v>RFLC</v>
          </cell>
        </row>
        <row r="1458">
          <cell r="B1458" t="str">
            <v>22582511603A</v>
          </cell>
          <cell r="D1458" t="str">
            <v>Primax</v>
          </cell>
          <cell r="Q1458" t="str">
            <v>RFLC</v>
          </cell>
        </row>
        <row r="1459">
          <cell r="B1459" t="str">
            <v>2702021CMR4A</v>
          </cell>
          <cell r="D1459" t="str">
            <v xml:space="preserve">Creditítulos Sociedad Titulizadora </v>
          </cell>
          <cell r="Q1459" t="str">
            <v>RFLC</v>
          </cell>
        </row>
        <row r="1460">
          <cell r="B1460" t="str">
            <v>2702021IP01U</v>
          </cell>
          <cell r="D1460" t="str">
            <v xml:space="preserve">Creditítulos Sociedad Titulizadora </v>
          </cell>
          <cell r="Q1460" t="str">
            <v>RFLC</v>
          </cell>
        </row>
        <row r="1461">
          <cell r="B1461" t="str">
            <v>2702021IP02U</v>
          </cell>
          <cell r="D1461" t="str">
            <v xml:space="preserve">Creditítulos Sociedad Titulizadora </v>
          </cell>
          <cell r="Q1461" t="str">
            <v>RFLC</v>
          </cell>
        </row>
        <row r="1462">
          <cell r="B1462" t="str">
            <v>2702041AP01U</v>
          </cell>
          <cell r="D1462" t="str">
            <v xml:space="preserve">Scotia Sociedad Titulizadora </v>
          </cell>
          <cell r="Q1462" t="str">
            <v>RFLC</v>
          </cell>
        </row>
        <row r="1463">
          <cell r="B1463" t="str">
            <v>2702041CM071</v>
          </cell>
          <cell r="D1463" t="str">
            <v xml:space="preserve">Scotia Sociedad Titulizadora </v>
          </cell>
          <cell r="Q1463" t="str">
            <v>RFLC</v>
          </cell>
        </row>
        <row r="1464">
          <cell r="B1464" t="str">
            <v>2702041MA01U</v>
          </cell>
          <cell r="D1464" t="str">
            <v xml:space="preserve">Scotia Sociedad Titulizadora </v>
          </cell>
          <cell r="Q1464" t="str">
            <v>RFLC</v>
          </cell>
        </row>
        <row r="1465">
          <cell r="B1465" t="str">
            <v>22582511904A</v>
          </cell>
          <cell r="D1465" t="str">
            <v>Primax</v>
          </cell>
          <cell r="Q1465" t="str">
            <v>RFLC</v>
          </cell>
        </row>
        <row r="1466">
          <cell r="B1466" t="str">
            <v>22582511801A</v>
          </cell>
          <cell r="D1466" t="str">
            <v>Primax</v>
          </cell>
          <cell r="Q1466" t="str">
            <v>RFLC</v>
          </cell>
        </row>
        <row r="1467">
          <cell r="B1467" t="str">
            <v>2721181IRCO1</v>
          </cell>
          <cell r="D1467" t="str">
            <v>TITIRSM1 - InRetail</v>
          </cell>
          <cell r="Q1467" t="str">
            <v>RFLC</v>
          </cell>
        </row>
        <row r="1468">
          <cell r="B1468" t="str">
            <v>22582511802A</v>
          </cell>
          <cell r="D1468" t="str">
            <v>Primax</v>
          </cell>
          <cell r="Q1468" t="str">
            <v>RFLC</v>
          </cell>
        </row>
        <row r="1469">
          <cell r="B1469" t="str">
            <v>29410110601U</v>
          </cell>
          <cell r="D1469" t="str">
            <v>Corporación Andina de Fomento</v>
          </cell>
          <cell r="Q1469" t="str">
            <v>RFLC</v>
          </cell>
        </row>
        <row r="1470">
          <cell r="B1470" t="str">
            <v>29410110901A</v>
          </cell>
          <cell r="D1470" t="str">
            <v>Corporación Andina de Fomento</v>
          </cell>
          <cell r="Q1470" t="str">
            <v>RFLC</v>
          </cell>
        </row>
        <row r="1471">
          <cell r="B1471" t="str">
            <v>63000211403A</v>
          </cell>
          <cell r="D1471" t="str">
            <v>Banco de Crédito del Perú</v>
          </cell>
          <cell r="Q1471" t="str">
            <v>RFLC</v>
          </cell>
        </row>
        <row r="1472">
          <cell r="B1472" t="str">
            <v>63000211403B</v>
          </cell>
          <cell r="D1472" t="str">
            <v>Banco de Crédito del Perú</v>
          </cell>
          <cell r="Q1472" t="str">
            <v>RFLC</v>
          </cell>
        </row>
        <row r="1473">
          <cell r="B1473" t="str">
            <v>63000211403C</v>
          </cell>
          <cell r="D1473" t="str">
            <v>Banco de Crédito del Perú</v>
          </cell>
          <cell r="Q1473" t="str">
            <v>RFLC</v>
          </cell>
        </row>
        <row r="1474">
          <cell r="B1474" t="str">
            <v>63001111903A</v>
          </cell>
          <cell r="D1474" t="str">
            <v>Banco Continental</v>
          </cell>
          <cell r="Q1474" t="str">
            <v>RFLC</v>
          </cell>
        </row>
        <row r="1475">
          <cell r="B1475" t="str">
            <v>63001111601A</v>
          </cell>
          <cell r="D1475" t="str">
            <v>Banco Continental</v>
          </cell>
          <cell r="Q1475" t="str">
            <v>RFLC</v>
          </cell>
        </row>
        <row r="1476">
          <cell r="B1476" t="str">
            <v>63003811401A</v>
          </cell>
          <cell r="D1476" t="str">
            <v>Banco Interamericano de Finanzas</v>
          </cell>
          <cell r="Q1476" t="str">
            <v>RFLC</v>
          </cell>
        </row>
        <row r="1477">
          <cell r="B1477" t="str">
            <v>63003811501C</v>
          </cell>
          <cell r="D1477" t="str">
            <v>Banco Interamericano de Finanzas</v>
          </cell>
          <cell r="Q1477" t="str">
            <v>RFLC</v>
          </cell>
        </row>
        <row r="1478">
          <cell r="B1478" t="str">
            <v>63003811501D</v>
          </cell>
          <cell r="D1478" t="str">
            <v>Banco Interamericano de Finanzas</v>
          </cell>
          <cell r="Q1478" t="str">
            <v>RFLC</v>
          </cell>
        </row>
        <row r="1479">
          <cell r="B1479" t="str">
            <v>63003811902A</v>
          </cell>
          <cell r="D1479" t="str">
            <v>Banco Interamericano de Finanzas</v>
          </cell>
          <cell r="Q1479" t="str">
            <v>RFLC</v>
          </cell>
        </row>
        <row r="1480">
          <cell r="B1480" t="str">
            <v>63004211401D</v>
          </cell>
          <cell r="D1480" t="str">
            <v>Crediscotia Financiera</v>
          </cell>
          <cell r="Q1480" t="str">
            <v>RFLC</v>
          </cell>
        </row>
        <row r="1481">
          <cell r="B1481" t="str">
            <v>63004211401E</v>
          </cell>
          <cell r="D1481" t="str">
            <v>Crediscotia Financiera</v>
          </cell>
          <cell r="Q1481" t="str">
            <v>RFLC</v>
          </cell>
        </row>
        <row r="1482">
          <cell r="B1482" t="str">
            <v>63004211901A</v>
          </cell>
          <cell r="D1482" t="str">
            <v>Crediscotia Financiera</v>
          </cell>
          <cell r="Q1482" t="str">
            <v>RFLC</v>
          </cell>
        </row>
        <row r="1483">
          <cell r="B1483" t="str">
            <v>63004911401A</v>
          </cell>
          <cell r="D1483" t="str">
            <v>GNB</v>
          </cell>
          <cell r="Q1483" t="str">
            <v>RFLC</v>
          </cell>
        </row>
        <row r="1484">
          <cell r="B1484" t="str">
            <v>63004911402A</v>
          </cell>
          <cell r="D1484" t="str">
            <v>GNB</v>
          </cell>
          <cell r="Q1484" t="str">
            <v>RFLC</v>
          </cell>
        </row>
        <row r="1485">
          <cell r="B1485" t="str">
            <v>63004911603A</v>
          </cell>
          <cell r="D1485" t="str">
            <v>GNB</v>
          </cell>
          <cell r="Q1485" t="str">
            <v>RFLC</v>
          </cell>
        </row>
        <row r="1486">
          <cell r="B1486" t="str">
            <v>63004911901A</v>
          </cell>
          <cell r="D1486" t="str">
            <v>GNB</v>
          </cell>
          <cell r="Q1486" t="str">
            <v>RFLC</v>
          </cell>
        </row>
        <row r="1487">
          <cell r="B1487" t="str">
            <v>25004911802A</v>
          </cell>
          <cell r="D1487" t="str">
            <v>GNB</v>
          </cell>
          <cell r="Q1487" t="str">
            <v>RFLC</v>
          </cell>
        </row>
        <row r="1488">
          <cell r="B1488" t="str">
            <v>63008611503A</v>
          </cell>
          <cell r="D1488" t="str">
            <v>COFIDE</v>
          </cell>
          <cell r="Q1488" t="str">
            <v>RFLC</v>
          </cell>
        </row>
        <row r="1489">
          <cell r="B1489" t="str">
            <v>63008611504A</v>
          </cell>
          <cell r="D1489" t="str">
            <v>CORPORACION FINANCIERA DE DESARROLLO</v>
          </cell>
          <cell r="Q1489" t="str">
            <v>RFLC</v>
          </cell>
        </row>
        <row r="1490">
          <cell r="B1490" t="str">
            <v>63008611504B</v>
          </cell>
          <cell r="D1490" t="str">
            <v>COFIDE</v>
          </cell>
          <cell r="Q1490" t="str">
            <v>RFLC</v>
          </cell>
        </row>
        <row r="1491">
          <cell r="B1491" t="str">
            <v>63008611805A</v>
          </cell>
          <cell r="D1491" t="str">
            <v>COFIDE</v>
          </cell>
          <cell r="Q1491" t="str">
            <v>RFLC</v>
          </cell>
        </row>
        <row r="1492">
          <cell r="B1492" t="str">
            <v>63008711302A</v>
          </cell>
          <cell r="D1492" t="str">
            <v>Banco Falabella</v>
          </cell>
          <cell r="Q1492" t="str">
            <v>RFLC</v>
          </cell>
        </row>
        <row r="1493">
          <cell r="B1493" t="str">
            <v>63008811801C</v>
          </cell>
          <cell r="D1493" t="str">
            <v>Banco Ripley</v>
          </cell>
          <cell r="Q1493" t="str">
            <v>RFLC</v>
          </cell>
        </row>
        <row r="1494">
          <cell r="B1494" t="str">
            <v>63008811203A</v>
          </cell>
          <cell r="D1494" t="str">
            <v>Banco Ripley</v>
          </cell>
          <cell r="Q1494" t="str">
            <v>RFLC</v>
          </cell>
        </row>
        <row r="1495">
          <cell r="B1495" t="str">
            <v>63008811401A</v>
          </cell>
          <cell r="D1495" t="str">
            <v>Banco Ripley</v>
          </cell>
          <cell r="Q1495" t="str">
            <v>RFLC</v>
          </cell>
        </row>
        <row r="1496">
          <cell r="B1496" t="str">
            <v>63008811401B</v>
          </cell>
          <cell r="D1496" t="str">
            <v>Banco Ripley</v>
          </cell>
          <cell r="Q1496" t="str">
            <v>RFLC</v>
          </cell>
        </row>
        <row r="1497">
          <cell r="B1497" t="str">
            <v>63008811501D</v>
          </cell>
          <cell r="D1497" t="str">
            <v>Banco Ripley</v>
          </cell>
          <cell r="Q1497" t="str">
            <v>RFLC</v>
          </cell>
        </row>
        <row r="1498">
          <cell r="B1498" t="str">
            <v>63008811601F</v>
          </cell>
          <cell r="D1498" t="str">
            <v>Banco Ripley</v>
          </cell>
          <cell r="Q1498" t="str">
            <v>RFLC</v>
          </cell>
        </row>
        <row r="1499">
          <cell r="B1499" t="str">
            <v>63008811601G</v>
          </cell>
          <cell r="D1499" t="str">
            <v>Banco Ripley</v>
          </cell>
          <cell r="Q1499" t="str">
            <v>RFLC</v>
          </cell>
        </row>
        <row r="1500">
          <cell r="B1500" t="str">
            <v>63010011302A</v>
          </cell>
          <cell r="D1500" t="str">
            <v>Caja Municipal de Ahorro y Crédito de Arequipa</v>
          </cell>
          <cell r="Q1500" t="str">
            <v>RFLC</v>
          </cell>
        </row>
        <row r="1501">
          <cell r="B1501" t="str">
            <v>63010111201B</v>
          </cell>
          <cell r="D1501" t="str">
            <v>Caja Municipal de Sullana</v>
          </cell>
          <cell r="Q1501" t="str">
            <v>RFLC</v>
          </cell>
        </row>
        <row r="1502">
          <cell r="B1502" t="str">
            <v>63010211301U</v>
          </cell>
          <cell r="D1502" t="str">
            <v>Caja Municipal de Ahorro y Crédito de Huancayo</v>
          </cell>
          <cell r="Q1502" t="str">
            <v>RFLC</v>
          </cell>
        </row>
        <row r="1503">
          <cell r="B1503" t="str">
            <v>63010312202D</v>
          </cell>
          <cell r="D1503" t="str">
            <v>Compartamos Financiera S.A.</v>
          </cell>
          <cell r="Q1503" t="str">
            <v>RFLC</v>
          </cell>
        </row>
        <row r="1504">
          <cell r="B1504" t="str">
            <v>63010311901D</v>
          </cell>
          <cell r="D1504" t="str">
            <v>Compartamos Financiera S.A.</v>
          </cell>
          <cell r="Q1504" t="str">
            <v>RFLC</v>
          </cell>
        </row>
        <row r="1505">
          <cell r="B1505" t="str">
            <v>63010311603A</v>
          </cell>
          <cell r="D1505" t="str">
            <v>Compartamos Financiera S.A.</v>
          </cell>
          <cell r="Q1505" t="str">
            <v>RFLC</v>
          </cell>
        </row>
        <row r="1506">
          <cell r="B1506" t="str">
            <v>63010311703B</v>
          </cell>
          <cell r="D1506" t="str">
            <v>Compartamos Financiera S.A.</v>
          </cell>
          <cell r="Q1506" t="str">
            <v>RFLC</v>
          </cell>
        </row>
        <row r="1507">
          <cell r="B1507" t="str">
            <v>63010311801B</v>
          </cell>
          <cell r="D1507" t="str">
            <v>Compartamos Financiera S.A.</v>
          </cell>
          <cell r="Q1507" t="str">
            <v>RFLC</v>
          </cell>
        </row>
        <row r="1508">
          <cell r="B1508" t="str">
            <v>63010311801C</v>
          </cell>
          <cell r="D1508" t="str">
            <v>Compartamos Financiera S.A.</v>
          </cell>
          <cell r="Q1508" t="str">
            <v>RFLC</v>
          </cell>
        </row>
        <row r="1509">
          <cell r="B1509" t="str">
            <v>25010311801A</v>
          </cell>
          <cell r="D1509" t="str">
            <v>Compartamos Financiera S.A.</v>
          </cell>
          <cell r="Q1509" t="str">
            <v>RFLC</v>
          </cell>
        </row>
        <row r="1510">
          <cell r="B1510" t="str">
            <v>25010311902A</v>
          </cell>
          <cell r="D1510" t="str">
            <v>Compartamos Financiera S.A.</v>
          </cell>
          <cell r="Q1510" t="str">
            <v>RFLC</v>
          </cell>
        </row>
        <row r="1511">
          <cell r="B1511" t="str">
            <v>63010511301U</v>
          </cell>
          <cell r="D1511" t="str">
            <v>Financiera Uno</v>
          </cell>
          <cell r="Q1511" t="str">
            <v>RFLC</v>
          </cell>
        </row>
        <row r="1512">
          <cell r="B1512" t="str">
            <v>63010511401A</v>
          </cell>
          <cell r="D1512" t="str">
            <v>Financiera Uno</v>
          </cell>
          <cell r="Q1512" t="str">
            <v>RFLC</v>
          </cell>
        </row>
        <row r="1513">
          <cell r="B1513" t="str">
            <v>63010511402A</v>
          </cell>
          <cell r="D1513" t="str">
            <v>Financiera Uno</v>
          </cell>
          <cell r="Q1513" t="str">
            <v>RFLC</v>
          </cell>
        </row>
        <row r="1514">
          <cell r="B1514" t="str">
            <v>63010511403U</v>
          </cell>
          <cell r="D1514" t="str">
            <v>Financiera Uno</v>
          </cell>
          <cell r="Q1514" t="str">
            <v>RFLC</v>
          </cell>
        </row>
        <row r="1515">
          <cell r="B1515" t="str">
            <v>63010511501A</v>
          </cell>
          <cell r="D1515" t="str">
            <v>Financiera Uno</v>
          </cell>
          <cell r="Q1515" t="str">
            <v>RFLC</v>
          </cell>
        </row>
        <row r="1516">
          <cell r="B1516" t="str">
            <v>63010511504A</v>
          </cell>
          <cell r="D1516" t="str">
            <v>Financiera Uno</v>
          </cell>
          <cell r="Q1516" t="str">
            <v>RFLC</v>
          </cell>
        </row>
        <row r="1517">
          <cell r="B1517" t="str">
            <v>63010511601A</v>
          </cell>
          <cell r="D1517" t="str">
            <v>Financiera Uno</v>
          </cell>
          <cell r="Q1517" t="str">
            <v>RFLC</v>
          </cell>
        </row>
        <row r="1518">
          <cell r="B1518" t="str">
            <v>63010511601C</v>
          </cell>
          <cell r="D1518" t="str">
            <v>Financiera Uno</v>
          </cell>
          <cell r="Q1518" t="str">
            <v>RFLC</v>
          </cell>
        </row>
        <row r="1519">
          <cell r="B1519" t="str">
            <v>63010511602A</v>
          </cell>
          <cell r="D1519" t="str">
            <v>Financiera Uno</v>
          </cell>
          <cell r="Q1519" t="str">
            <v>RFLC</v>
          </cell>
        </row>
        <row r="1520">
          <cell r="B1520" t="str">
            <v>63010511801B</v>
          </cell>
          <cell r="D1520" t="str">
            <v>Financiera Uno</v>
          </cell>
          <cell r="Q1520" t="str">
            <v>RFLC</v>
          </cell>
        </row>
        <row r="1521">
          <cell r="B1521" t="str">
            <v>63010611806B</v>
          </cell>
          <cell r="D1521" t="str">
            <v>Financiera Confianza</v>
          </cell>
          <cell r="Q1521" t="str">
            <v>RFLC</v>
          </cell>
        </row>
        <row r="1522">
          <cell r="B1522" t="str">
            <v>63010611401A</v>
          </cell>
          <cell r="D1522" t="str">
            <v>Financiera Confianza</v>
          </cell>
          <cell r="Q1522" t="str">
            <v>RFLC</v>
          </cell>
        </row>
        <row r="1523">
          <cell r="B1523" t="str">
            <v>63010611402A</v>
          </cell>
          <cell r="D1523" t="str">
            <v>Financiera Confianza</v>
          </cell>
          <cell r="Q1523" t="str">
            <v>RFLC</v>
          </cell>
        </row>
        <row r="1524">
          <cell r="B1524" t="str">
            <v>63010611404B</v>
          </cell>
          <cell r="D1524" t="str">
            <v>Financiera Confianza</v>
          </cell>
          <cell r="Q1524" t="str">
            <v>RFLC</v>
          </cell>
        </row>
        <row r="1525">
          <cell r="B1525" t="str">
            <v>63010611503A</v>
          </cell>
          <cell r="D1525" t="str">
            <v>Financiera Confianza</v>
          </cell>
          <cell r="Q1525" t="str">
            <v>RFLC</v>
          </cell>
        </row>
        <row r="1526">
          <cell r="B1526" t="str">
            <v>63010611906E</v>
          </cell>
          <cell r="D1526" t="str">
            <v>Financiera Confianza</v>
          </cell>
          <cell r="Q1526" t="str">
            <v>RFLC</v>
          </cell>
        </row>
        <row r="1527">
          <cell r="B1527" t="str">
            <v>63010611906D</v>
          </cell>
          <cell r="D1527" t="str">
            <v>Financiera Confianza</v>
          </cell>
          <cell r="Q1527" t="str">
            <v>RFLC</v>
          </cell>
        </row>
        <row r="1528">
          <cell r="B1528" t="str">
            <v>76230410602D</v>
          </cell>
          <cell r="D1528" t="str">
            <v xml:space="preserve">Telefónica del Perú </v>
          </cell>
          <cell r="Q1528" t="str">
            <v>RFLC</v>
          </cell>
        </row>
        <row r="1529">
          <cell r="B1529" t="str">
            <v>76230410601N</v>
          </cell>
          <cell r="D1529" t="str">
            <v xml:space="preserve">Telefónica del Perú </v>
          </cell>
          <cell r="Q1529" t="str">
            <v>RFLC</v>
          </cell>
        </row>
        <row r="1530">
          <cell r="B1530" t="str">
            <v>22230411031A</v>
          </cell>
          <cell r="D1530" t="str">
            <v xml:space="preserve">Telefónica del Perú </v>
          </cell>
          <cell r="Q1530" t="str">
            <v>RFLC</v>
          </cell>
        </row>
        <row r="1531">
          <cell r="B1531" t="str">
            <v>25009911403A</v>
          </cell>
          <cell r="D1531" t="str">
            <v>Edyficar</v>
          </cell>
          <cell r="Q1531" t="str">
            <v>RFLC</v>
          </cell>
        </row>
        <row r="1532">
          <cell r="B1532" t="str">
            <v>63008811501C</v>
          </cell>
          <cell r="D1532" t="str">
            <v>Banco Ripley</v>
          </cell>
          <cell r="Q1532" t="str">
            <v>RFLC</v>
          </cell>
        </row>
        <row r="1533">
          <cell r="B1533" t="str">
            <v>2702041OP01U</v>
          </cell>
          <cell r="D1533" t="str">
            <v xml:space="preserve">Scotia Sociedad Titulizadora </v>
          </cell>
          <cell r="Q1533" t="str">
            <v>RFLC</v>
          </cell>
        </row>
        <row r="1534">
          <cell r="B1534" t="str">
            <v>21004811101A</v>
          </cell>
          <cell r="D1534" t="str">
            <v>Edyficar</v>
          </cell>
          <cell r="Q1534" t="str">
            <v>RFLC</v>
          </cell>
        </row>
        <row r="1535">
          <cell r="B1535" t="str">
            <v>21004811102A</v>
          </cell>
          <cell r="D1535" t="str">
            <v>Edyficar</v>
          </cell>
          <cell r="Q1535" t="str">
            <v>RFLC</v>
          </cell>
        </row>
        <row r="1536">
          <cell r="B1536" t="str">
            <v>21004811405A</v>
          </cell>
          <cell r="D1536" t="str">
            <v>Edyficar</v>
          </cell>
          <cell r="Q1536" t="str">
            <v>RFLC</v>
          </cell>
        </row>
        <row r="1537">
          <cell r="B1537" t="str">
            <v>21004811405B</v>
          </cell>
          <cell r="D1537" t="str">
            <v>Edyficar</v>
          </cell>
          <cell r="Q1537" t="str">
            <v>RFLC</v>
          </cell>
        </row>
        <row r="1538">
          <cell r="B1538" t="str">
            <v>22203011621A</v>
          </cell>
          <cell r="D1538" t="str">
            <v>Edelnor</v>
          </cell>
          <cell r="Q1538" t="str">
            <v>RFLC</v>
          </cell>
        </row>
        <row r="1539">
          <cell r="B1539" t="str">
            <v>22203011701A</v>
          </cell>
          <cell r="D1539" t="str">
            <v>Enel Distribución Peru</v>
          </cell>
          <cell r="Q1539" t="str">
            <v>RFLC</v>
          </cell>
        </row>
        <row r="1540">
          <cell r="B1540" t="str">
            <v>22203011802A</v>
          </cell>
          <cell r="D1540" t="str">
            <v>Enel Distribución Peru</v>
          </cell>
          <cell r="Q1540" t="str">
            <v>RFLC</v>
          </cell>
        </row>
        <row r="1541">
          <cell r="B1541" t="str">
            <v>22203012504A</v>
          </cell>
          <cell r="D1541" t="str">
            <v>Pluz Energía Perú S.A.A</v>
          </cell>
          <cell r="Q1541" t="str">
            <v>RFLC</v>
          </cell>
        </row>
        <row r="1542">
          <cell r="B1542" t="str">
            <v>22203012604B</v>
          </cell>
          <cell r="D1542" t="str">
            <v>Pluz Energía Perú S.A.A</v>
          </cell>
          <cell r="Q1542" t="str">
            <v>RFLC</v>
          </cell>
        </row>
        <row r="1543">
          <cell r="B1543" t="str">
            <v>25008612104A</v>
          </cell>
          <cell r="D1543" t="str">
            <v>COFIDE</v>
          </cell>
          <cell r="Q1543" t="str">
            <v>RFLC</v>
          </cell>
        </row>
        <row r="1544">
          <cell r="B1544" t="str">
            <v>21000911501A</v>
          </cell>
          <cell r="D1544" t="str">
            <v>Scotiabank Peru</v>
          </cell>
          <cell r="Q1544" t="str">
            <v>RFLC</v>
          </cell>
        </row>
        <row r="1545">
          <cell r="B1545" t="str">
            <v>2721181IRC1U</v>
          </cell>
          <cell r="D1545" t="str">
            <v>SINT1INR1U - InRetail</v>
          </cell>
          <cell r="Q1545" t="str">
            <v>RFLC</v>
          </cell>
        </row>
        <row r="1546">
          <cell r="B1546" t="str">
            <v>22230411714A</v>
          </cell>
          <cell r="D1546" t="str">
            <v xml:space="preserve">Telefónica del Perú </v>
          </cell>
          <cell r="Q1546" t="str">
            <v>RFLC</v>
          </cell>
        </row>
        <row r="1547">
          <cell r="B1547" t="str">
            <v>22230411712A</v>
          </cell>
          <cell r="D1547" t="str">
            <v xml:space="preserve">Telefónica del Perú </v>
          </cell>
          <cell r="Q1547" t="str">
            <v>RFLC</v>
          </cell>
        </row>
        <row r="1548">
          <cell r="B1548" t="str">
            <v>63010511601B</v>
          </cell>
          <cell r="D1548" t="str">
            <v>Financiera Uno</v>
          </cell>
          <cell r="Q1548" t="str">
            <v>RFLC</v>
          </cell>
        </row>
        <row r="1549">
          <cell r="B1549" t="str">
            <v>2702041IPS1U</v>
          </cell>
          <cell r="D1549" t="str">
            <v xml:space="preserve">Scotia Sociedad Titulizadora </v>
          </cell>
          <cell r="Q1549" t="str">
            <v>RFLC</v>
          </cell>
        </row>
        <row r="1550">
          <cell r="B1550" t="str">
            <v>22202110910A</v>
          </cell>
          <cell r="D1550" t="str">
            <v>Gloria</v>
          </cell>
          <cell r="Q1550" t="str">
            <v>RFLC</v>
          </cell>
        </row>
        <row r="1551">
          <cell r="B1551" t="str">
            <v>22230411129A</v>
          </cell>
          <cell r="D1551" t="str">
            <v xml:space="preserve">Telefónica del Perú </v>
          </cell>
          <cell r="Q1551" t="str">
            <v>RFLC</v>
          </cell>
        </row>
        <row r="1552">
          <cell r="B1552" t="str">
            <v>25008711101A</v>
          </cell>
          <cell r="D1552" t="str">
            <v>Banco Falabella</v>
          </cell>
          <cell r="Q1552" t="str">
            <v>RFLC</v>
          </cell>
        </row>
        <row r="1553">
          <cell r="B1553" t="str">
            <v>25000211109A</v>
          </cell>
          <cell r="D1553" t="str">
            <v>Banco de Crédito del Perú</v>
          </cell>
          <cell r="Q1553" t="str">
            <v>RFLC</v>
          </cell>
        </row>
        <row r="1554">
          <cell r="B1554" t="str">
            <v>63010611504A</v>
          </cell>
          <cell r="D1554" t="str">
            <v>Financiera Confianza</v>
          </cell>
          <cell r="Q1554" t="str">
            <v>RFLC</v>
          </cell>
        </row>
        <row r="1555">
          <cell r="B1555" t="str">
            <v>63010611504B</v>
          </cell>
          <cell r="D1555" t="str">
            <v>Financiera Confianza</v>
          </cell>
          <cell r="Q1555" t="str">
            <v>RFLC</v>
          </cell>
        </row>
        <row r="1556">
          <cell r="B1556" t="str">
            <v>63010611706A</v>
          </cell>
          <cell r="D1556" t="str">
            <v>Financiera Confianza</v>
          </cell>
          <cell r="Q1556" t="str">
            <v>RFLC</v>
          </cell>
        </row>
        <row r="1557">
          <cell r="B1557" t="str">
            <v>63010611704D</v>
          </cell>
          <cell r="D1557" t="str">
            <v>Financiera Confianza</v>
          </cell>
          <cell r="Q1557" t="str">
            <v>RFLC</v>
          </cell>
        </row>
        <row r="1558">
          <cell r="B1558" t="str">
            <v>63010611906C</v>
          </cell>
          <cell r="D1558" t="str">
            <v>Financiera Confianza</v>
          </cell>
          <cell r="Q1558" t="str">
            <v>RFLC</v>
          </cell>
        </row>
        <row r="1559">
          <cell r="B1559" t="str">
            <v>63010511531A</v>
          </cell>
          <cell r="D1559" t="str">
            <v>Financiera Uno</v>
          </cell>
          <cell r="Q1559" t="str">
            <v>RFLC</v>
          </cell>
        </row>
        <row r="1560">
          <cell r="B1560" t="str">
            <v>25004811403A</v>
          </cell>
          <cell r="D1560" t="str">
            <v>Edyficar</v>
          </cell>
          <cell r="Q1560" t="str">
            <v>RFLC</v>
          </cell>
        </row>
        <row r="1561">
          <cell r="B1561" t="str">
            <v>63008811601H</v>
          </cell>
          <cell r="D1561" t="str">
            <v>Banco Ripley</v>
          </cell>
          <cell r="Q1561" t="str">
            <v>RFLC</v>
          </cell>
        </row>
        <row r="1562">
          <cell r="B1562" t="str">
            <v>63008811701A</v>
          </cell>
          <cell r="D1562" t="str">
            <v>Banco Ripley</v>
          </cell>
          <cell r="Q1562" t="str">
            <v>RFLC</v>
          </cell>
        </row>
        <row r="1563">
          <cell r="B1563" t="str">
            <v>63008811701I</v>
          </cell>
          <cell r="D1563" t="str">
            <v>Banco Ripley</v>
          </cell>
          <cell r="Q1563" t="str">
            <v>RFLC</v>
          </cell>
        </row>
        <row r="1564">
          <cell r="B1564" t="str">
            <v>63008811701K</v>
          </cell>
          <cell r="D1564" t="str">
            <v>Banco Ripley</v>
          </cell>
          <cell r="Q1564" t="str">
            <v>RFLC</v>
          </cell>
        </row>
        <row r="1565">
          <cell r="B1565" t="str">
            <v>63008811701J</v>
          </cell>
          <cell r="D1565" t="str">
            <v>Banco Ripley</v>
          </cell>
          <cell r="Q1565" t="str">
            <v>RFLC</v>
          </cell>
        </row>
        <row r="1566">
          <cell r="B1566" t="str">
            <v>63003811401B</v>
          </cell>
          <cell r="D1566" t="str">
            <v>Banco Interamericano de Finanzas</v>
          </cell>
          <cell r="Q1566" t="str">
            <v>RFLC</v>
          </cell>
        </row>
        <row r="1567">
          <cell r="B1567" t="str">
            <v>63003811702A</v>
          </cell>
          <cell r="D1567" t="str">
            <v>Banco Interamericano de Finanzas</v>
          </cell>
          <cell r="Q1567" t="str">
            <v>RFLC</v>
          </cell>
        </row>
        <row r="1568">
          <cell r="B1568" t="str">
            <v>63010511703A</v>
          </cell>
          <cell r="D1568" t="str">
            <v>Financiera OH</v>
          </cell>
          <cell r="Q1568" t="str">
            <v>RFLC</v>
          </cell>
        </row>
        <row r="1569">
          <cell r="B1569" t="str">
            <v>63010511702A</v>
          </cell>
          <cell r="D1569" t="str">
            <v>Financiera OH</v>
          </cell>
          <cell r="Q1569" t="str">
            <v>RFLC</v>
          </cell>
        </row>
        <row r="1570">
          <cell r="B1570" t="str">
            <v>63010511802D</v>
          </cell>
          <cell r="D1570" t="str">
            <v>Financiera OH</v>
          </cell>
          <cell r="Q1570" t="str">
            <v>RFLC</v>
          </cell>
        </row>
        <row r="1571">
          <cell r="B1571" t="str">
            <v>25010511701B</v>
          </cell>
          <cell r="D1571" t="str">
            <v>Financiera OH</v>
          </cell>
          <cell r="Q1571" t="str">
            <v>RFLC</v>
          </cell>
        </row>
        <row r="1572">
          <cell r="B1572" t="str">
            <v>25010511702A</v>
          </cell>
          <cell r="D1572" t="str">
            <v>Financiera OH</v>
          </cell>
          <cell r="Q1572" t="str">
            <v>RFLC</v>
          </cell>
        </row>
        <row r="1573">
          <cell r="B1573" t="str">
            <v>25010512102A</v>
          </cell>
          <cell r="D1573" t="str">
            <v>Financiera OH</v>
          </cell>
          <cell r="Q1573" t="str">
            <v>RFLC</v>
          </cell>
        </row>
        <row r="1574">
          <cell r="B1574" t="str">
            <v>25010511903A</v>
          </cell>
          <cell r="D1574" t="str">
            <v>Financiera OH</v>
          </cell>
          <cell r="Q1574" t="str">
            <v>RFLC</v>
          </cell>
        </row>
        <row r="1575">
          <cell r="B1575" t="str">
            <v>63010511702B</v>
          </cell>
          <cell r="D1575" t="str">
            <v>Financiera OH</v>
          </cell>
          <cell r="Q1575" t="str">
            <v>RFLC</v>
          </cell>
        </row>
        <row r="1576">
          <cell r="B1576" t="str">
            <v>63010511801D</v>
          </cell>
          <cell r="D1576" t="str">
            <v>Financiera OH</v>
          </cell>
          <cell r="Q1576" t="str">
            <v>RFLC</v>
          </cell>
        </row>
        <row r="1577">
          <cell r="B1577" t="str">
            <v>23583411902B</v>
          </cell>
          <cell r="D1577" t="str">
            <v>Edpyme Santander Consumo Perú</v>
          </cell>
          <cell r="Q1577" t="str">
            <v>RFLC</v>
          </cell>
        </row>
        <row r="1578">
          <cell r="B1578" t="str">
            <v>23583411701A</v>
          </cell>
          <cell r="D1578" t="str">
            <v>Edpyme Santander Consumo Perú</v>
          </cell>
          <cell r="Q1578" t="str">
            <v>RFLC</v>
          </cell>
        </row>
        <row r="1579">
          <cell r="B1579" t="str">
            <v>23583411802A</v>
          </cell>
          <cell r="D1579" t="str">
            <v>Edpyme Santander Consumo Perú</v>
          </cell>
          <cell r="Q1579" t="str">
            <v>RFLC</v>
          </cell>
        </row>
        <row r="1580">
          <cell r="B1580" t="str">
            <v>23583411803A</v>
          </cell>
          <cell r="D1580" t="str">
            <v>Edpyme Santander Consumo Perú</v>
          </cell>
          <cell r="Q1580" t="str">
            <v>RFLC</v>
          </cell>
        </row>
        <row r="1581">
          <cell r="B1581" t="str">
            <v>23583411904A</v>
          </cell>
          <cell r="D1581" t="str">
            <v>Edpyme Santander Consumo Perú</v>
          </cell>
          <cell r="Q1581" t="str">
            <v>RFLC</v>
          </cell>
        </row>
        <row r="1582">
          <cell r="B1582" t="str">
            <v>23583411901B</v>
          </cell>
          <cell r="D1582" t="str">
            <v>Edpyme Santander Consumo Perú</v>
          </cell>
          <cell r="Q1582" t="str">
            <v>RFLC</v>
          </cell>
        </row>
        <row r="1583">
          <cell r="B1583" t="str">
            <v>21004812101A</v>
          </cell>
          <cell r="D1583" t="str">
            <v>Mibanco</v>
          </cell>
          <cell r="Q1583" t="str">
            <v>RFLC</v>
          </cell>
        </row>
        <row r="1584">
          <cell r="B1584" t="str">
            <v>2702011IS11A</v>
          </cell>
          <cell r="D1584" t="str">
            <v>Internacional de Titulos Soc. Titulizadora</v>
          </cell>
          <cell r="Q1584" t="str">
            <v>RFLC</v>
          </cell>
        </row>
        <row r="1585">
          <cell r="B1585" t="str">
            <v>22206111702A</v>
          </cell>
          <cell r="D1585" t="str">
            <v xml:space="preserve">Energía del Sur </v>
          </cell>
          <cell r="Q1585" t="str">
            <v>RFLC</v>
          </cell>
        </row>
        <row r="1586">
          <cell r="B1586" t="str">
            <v>22230411801A</v>
          </cell>
          <cell r="D1586" t="str">
            <v xml:space="preserve">Telefónica del Perú </v>
          </cell>
          <cell r="Q1586" t="str">
            <v>RFLC</v>
          </cell>
        </row>
        <row r="1587">
          <cell r="B1587" t="str">
            <v>22230411711B</v>
          </cell>
          <cell r="D1587" t="str">
            <v xml:space="preserve">Telefónica del Perú </v>
          </cell>
          <cell r="Q1587" t="str">
            <v>RFLC</v>
          </cell>
        </row>
        <row r="1588">
          <cell r="B1588" t="str">
            <v>2702041CCPN1</v>
          </cell>
          <cell r="D1588" t="str">
            <v xml:space="preserve">Scotia Sociedad Titulizadora </v>
          </cell>
          <cell r="Q1588" t="str">
            <v>RFLC</v>
          </cell>
        </row>
        <row r="1589">
          <cell r="B1589" t="str">
            <v>25010511802B</v>
          </cell>
          <cell r="D1589" t="str">
            <v>Financiera OH</v>
          </cell>
          <cell r="Q1589" t="str">
            <v>RFLC</v>
          </cell>
        </row>
        <row r="1590">
          <cell r="B1590" t="str">
            <v>25001111801A</v>
          </cell>
          <cell r="D1590" t="str">
            <v>Banco Continental</v>
          </cell>
          <cell r="Q1590" t="str">
            <v>RFLC</v>
          </cell>
        </row>
        <row r="1591">
          <cell r="B1591" t="str">
            <v>25001111801B</v>
          </cell>
          <cell r="D1591" t="str">
            <v>Banco Continental</v>
          </cell>
          <cell r="Q1591" t="str">
            <v>RFLC</v>
          </cell>
        </row>
        <row r="1592">
          <cell r="B1592" t="str">
            <v>22206111803B</v>
          </cell>
          <cell r="D1592" t="str">
            <v xml:space="preserve">Energía del Sur </v>
          </cell>
          <cell r="Q1592" t="str">
            <v>RFLC</v>
          </cell>
        </row>
        <row r="1593">
          <cell r="B1593" t="str">
            <v>25001111801C</v>
          </cell>
          <cell r="D1593" t="str">
            <v>Banco Continental</v>
          </cell>
          <cell r="Q1593" t="str">
            <v>RFLC</v>
          </cell>
        </row>
        <row r="1594">
          <cell r="B1594" t="str">
            <v>25001111802B</v>
          </cell>
          <cell r="D1594" t="str">
            <v>Banco Continental</v>
          </cell>
          <cell r="Q1594" t="str">
            <v>RFLC</v>
          </cell>
        </row>
        <row r="1595">
          <cell r="B1595" t="str">
            <v>22230411715A</v>
          </cell>
          <cell r="D1595" t="str">
            <v xml:space="preserve">Telefónica del Perú </v>
          </cell>
          <cell r="Q1595" t="str">
            <v>RFLC</v>
          </cell>
        </row>
        <row r="1596">
          <cell r="B1596" t="str">
            <v>22230411816A</v>
          </cell>
          <cell r="D1596" t="str">
            <v xml:space="preserve">Telefónica del Perú </v>
          </cell>
          <cell r="Q1596" t="str">
            <v>RFLC</v>
          </cell>
        </row>
        <row r="1597">
          <cell r="B1597" t="str">
            <v>22586511901A</v>
          </cell>
          <cell r="D1597" t="str">
            <v>Tecsup</v>
          </cell>
          <cell r="Q1597" t="str">
            <v>RFLC</v>
          </cell>
        </row>
        <row r="1598">
          <cell r="B1598" t="str">
            <v>25010411801A</v>
          </cell>
          <cell r="D1598" t="str">
            <v>Financiera Efectiva</v>
          </cell>
          <cell r="Q1598" t="str">
            <v>RFLC</v>
          </cell>
        </row>
        <row r="1599">
          <cell r="B1599" t="str">
            <v>2721171IRSM1</v>
          </cell>
          <cell r="D1599" t="str">
            <v>TITIRSM1 - InRetail</v>
          </cell>
          <cell r="Q1599" t="str">
            <v>RFLC</v>
          </cell>
        </row>
        <row r="1600">
          <cell r="B1600" t="str">
            <v>23201111801A</v>
          </cell>
          <cell r="D1600" t="str">
            <v xml:space="preserve">Alicorp </v>
          </cell>
          <cell r="Q1600" t="str">
            <v>RFLC</v>
          </cell>
        </row>
        <row r="1601">
          <cell r="B1601" t="str">
            <v>210002162267</v>
          </cell>
          <cell r="D1601" t="str">
            <v>Banco de Crédito del Perú</v>
          </cell>
          <cell r="Q1601" t="str">
            <v>RFLC</v>
          </cell>
        </row>
        <row r="1602">
          <cell r="B1602" t="str">
            <v>210002162937</v>
          </cell>
          <cell r="D1602" t="str">
            <v>Banco de Crédito del Perú</v>
          </cell>
          <cell r="Q1602" t="str">
            <v>RFLC</v>
          </cell>
        </row>
        <row r="1603">
          <cell r="B1603" t="str">
            <v>2220111KDW01</v>
          </cell>
          <cell r="D1603" t="str">
            <v xml:space="preserve">Alicorp </v>
          </cell>
          <cell r="Q1603" t="str">
            <v>RFLC</v>
          </cell>
        </row>
        <row r="1604">
          <cell r="B1604" t="str">
            <v>2500021V2B09</v>
          </cell>
          <cell r="D1604" t="str">
            <v>Banco de Crédito del Perú</v>
          </cell>
          <cell r="Q1604" t="str">
            <v>RFLC</v>
          </cell>
        </row>
        <row r="1605">
          <cell r="B1605" t="str">
            <v>2500021V2F13</v>
          </cell>
          <cell r="D1605" t="str">
            <v>Banco de Crédito del Perú</v>
          </cell>
          <cell r="Q1605" t="str">
            <v>RFLC</v>
          </cell>
        </row>
        <row r="1606">
          <cell r="B1606" t="str">
            <v>222304105SUN</v>
          </cell>
          <cell r="D1606" t="str">
            <v xml:space="preserve">Telefónica del Perú </v>
          </cell>
          <cell r="Q1606" t="str">
            <v>RFLC</v>
          </cell>
        </row>
        <row r="1607">
          <cell r="B1607" t="str">
            <v>2721171IRSM3</v>
          </cell>
          <cell r="D1607" t="str">
            <v>InRetail Shopping Malls</v>
          </cell>
          <cell r="Q1607" t="str">
            <v>RFLC</v>
          </cell>
        </row>
        <row r="1608">
          <cell r="B1608" t="str">
            <v>2721171IRSM2</v>
          </cell>
          <cell r="D1608" t="str">
            <v>InRetail Shopping Malls</v>
          </cell>
          <cell r="Q1608" t="str">
            <v>RFLC</v>
          </cell>
        </row>
        <row r="1609">
          <cell r="B1609" t="str">
            <v>13210519AD50</v>
          </cell>
          <cell r="D1609" t="str">
            <v>Fondo Mi Vivienda</v>
          </cell>
          <cell r="Q1609" t="str">
            <v>RFLC</v>
          </cell>
        </row>
        <row r="1610">
          <cell r="B1610" t="str">
            <v>22211619AA48</v>
          </cell>
          <cell r="D1610" t="str">
            <v>Rutas de Lima</v>
          </cell>
          <cell r="Q1610" t="str">
            <v>RFLC</v>
          </cell>
        </row>
        <row r="1611">
          <cell r="B1611" t="str">
            <v>2500021JCK99</v>
          </cell>
          <cell r="D1611" t="str">
            <v>Banco de Crédito del Perú</v>
          </cell>
          <cell r="Q1611" t="str">
            <v>RFLC</v>
          </cell>
        </row>
        <row r="1612">
          <cell r="B1612" t="str">
            <v>225917115156</v>
          </cell>
          <cell r="D1612" t="str">
            <v>Site del Perú</v>
          </cell>
          <cell r="Q1612" t="str">
            <v>RFLC</v>
          </cell>
        </row>
        <row r="1613">
          <cell r="B1613" t="str">
            <v>2223041GAR67</v>
          </cell>
          <cell r="D1613" t="str">
            <v xml:space="preserve">Telefónica del Perú </v>
          </cell>
          <cell r="Q1613" t="str">
            <v>RFLC</v>
          </cell>
        </row>
        <row r="1614">
          <cell r="B1614" t="str">
            <v>274304115N22</v>
          </cell>
          <cell r="D1614" t="str">
            <v xml:space="preserve">CRPAO Pen Trust </v>
          </cell>
          <cell r="Q1614" t="str">
            <v>RFLC</v>
          </cell>
        </row>
        <row r="1615">
          <cell r="B1615" t="str">
            <v>274307120991</v>
          </cell>
          <cell r="D1615" t="str">
            <v>Emblem Finance</v>
          </cell>
          <cell r="Q1615" t="str">
            <v>RFLC</v>
          </cell>
        </row>
        <row r="1616">
          <cell r="B1616" t="str">
            <v>560001115G16</v>
          </cell>
          <cell r="D1616" t="str">
            <v>Gobierno Central</v>
          </cell>
          <cell r="Q1616" t="str">
            <v>RFLG</v>
          </cell>
        </row>
        <row r="1617">
          <cell r="B1617" t="str">
            <v>560001120L16</v>
          </cell>
          <cell r="D1617" t="str">
            <v>Gobierno Central</v>
          </cell>
          <cell r="Q1617" t="str">
            <v>RFLG</v>
          </cell>
        </row>
        <row r="1618">
          <cell r="B1618" t="str">
            <v>640001109M17</v>
          </cell>
          <cell r="D1618" t="str">
            <v>Gobierno Central</v>
          </cell>
          <cell r="Q1618" t="str">
            <v>RFLG</v>
          </cell>
        </row>
        <row r="1619">
          <cell r="B1619" t="str">
            <v>640001106F14</v>
          </cell>
          <cell r="D1619" t="str">
            <v>Gobierno Central</v>
          </cell>
          <cell r="Q1619" t="str">
            <v>RFLG</v>
          </cell>
        </row>
        <row r="1620">
          <cell r="B1620" t="str">
            <v>640001106N14</v>
          </cell>
          <cell r="D1620" t="str">
            <v>Gobierno Central</v>
          </cell>
          <cell r="Q1620" t="str">
            <v>RFLG</v>
          </cell>
        </row>
        <row r="1621">
          <cell r="B1621" t="str">
            <v>640001107G14</v>
          </cell>
          <cell r="D1621" t="str">
            <v>Gobierno Central</v>
          </cell>
          <cell r="Q1621" t="str">
            <v>RFLG</v>
          </cell>
        </row>
        <row r="1622">
          <cell r="B1622" t="str">
            <v>640001107S17</v>
          </cell>
          <cell r="D1622" t="str">
            <v>Gobierno Central</v>
          </cell>
          <cell r="Q1622" t="str">
            <v>RFLG</v>
          </cell>
        </row>
        <row r="1623">
          <cell r="B1623" t="str">
            <v>640001107Y15</v>
          </cell>
          <cell r="D1623" t="str">
            <v>Gobierno Central</v>
          </cell>
          <cell r="Q1623" t="str">
            <v>RFLG</v>
          </cell>
        </row>
        <row r="1624">
          <cell r="B1624" t="str">
            <v>640001108E15</v>
          </cell>
          <cell r="D1624" t="str">
            <v>Gobierno Central</v>
          </cell>
          <cell r="Q1624" t="str">
            <v>RFLG</v>
          </cell>
        </row>
        <row r="1625">
          <cell r="B1625" t="str">
            <v>640001108F18</v>
          </cell>
          <cell r="D1625" t="str">
            <v>Gobierno Central</v>
          </cell>
          <cell r="Q1625" t="str">
            <v>RFLG</v>
          </cell>
        </row>
        <row r="1626">
          <cell r="B1626" t="str">
            <v>640001108M18</v>
          </cell>
          <cell r="D1626" t="str">
            <v>Gobierno Central</v>
          </cell>
          <cell r="Q1626" t="str">
            <v>RFLG</v>
          </cell>
        </row>
        <row r="1627">
          <cell r="B1627" t="str">
            <v>640001108Y14</v>
          </cell>
          <cell r="D1627" t="str">
            <v>Gobierno Central</v>
          </cell>
          <cell r="Q1627" t="str">
            <v>RFLG</v>
          </cell>
        </row>
        <row r="1628">
          <cell r="B1628" t="str">
            <v>640001109A15</v>
          </cell>
          <cell r="D1628" t="str">
            <v>Gobierno Central</v>
          </cell>
          <cell r="Q1628" t="str">
            <v>RFLG</v>
          </cell>
        </row>
        <row r="1629">
          <cell r="B1629" t="str">
            <v>640001109F17</v>
          </cell>
          <cell r="D1629" t="str">
            <v>Gobierno Central</v>
          </cell>
          <cell r="Q1629" t="str">
            <v>RFLG</v>
          </cell>
        </row>
        <row r="1630">
          <cell r="B1630" t="str">
            <v>640001109L15</v>
          </cell>
          <cell r="D1630" t="str">
            <v>Gobierno Central</v>
          </cell>
          <cell r="Q1630" t="str">
            <v>RFLG</v>
          </cell>
        </row>
        <row r="1631">
          <cell r="B1631" t="str">
            <v>640001110A14</v>
          </cell>
          <cell r="D1631" t="str">
            <v>Gobierno Central</v>
          </cell>
          <cell r="Q1631" t="str">
            <v>RFLG</v>
          </cell>
        </row>
        <row r="1632">
          <cell r="B1632" t="str">
            <v>640001110G17</v>
          </cell>
          <cell r="D1632" t="str">
            <v>Gobierno Central</v>
          </cell>
          <cell r="Q1632" t="str">
            <v>RFLG</v>
          </cell>
        </row>
        <row r="1633">
          <cell r="B1633" t="str">
            <v>640001111D14</v>
          </cell>
          <cell r="D1633" t="str">
            <v>Gobierno Central</v>
          </cell>
          <cell r="Q1633" t="str">
            <v>RFLG</v>
          </cell>
        </row>
        <row r="1634">
          <cell r="B1634" t="str">
            <v>640001111J15</v>
          </cell>
          <cell r="D1634" t="str">
            <v>Gobierno Central</v>
          </cell>
          <cell r="Q1634" t="str">
            <v>RFLG</v>
          </cell>
        </row>
        <row r="1635">
          <cell r="B1635" t="str">
            <v>640001111S14</v>
          </cell>
          <cell r="D1635" t="str">
            <v>Gobierno Central</v>
          </cell>
          <cell r="Q1635" t="str">
            <v>RFLG</v>
          </cell>
        </row>
        <row r="1636">
          <cell r="B1636" t="str">
            <v>640001112F15</v>
          </cell>
          <cell r="D1636" t="str">
            <v>Gobierno Central</v>
          </cell>
          <cell r="Q1636" t="str">
            <v>RFLG</v>
          </cell>
        </row>
        <row r="1637">
          <cell r="B1637" t="str">
            <v>640001112J14</v>
          </cell>
          <cell r="D1637" t="str">
            <v>Gobierno Central</v>
          </cell>
          <cell r="Q1637" t="str">
            <v>RFLG</v>
          </cell>
        </row>
        <row r="1638">
          <cell r="B1638" t="str">
            <v>640001113D16</v>
          </cell>
          <cell r="D1638" t="str">
            <v>Gobierno Central</v>
          </cell>
          <cell r="Q1638" t="str">
            <v>RFLG</v>
          </cell>
        </row>
        <row r="1639">
          <cell r="B1639" t="str">
            <v>640001113M14</v>
          </cell>
          <cell r="D1639" t="str">
            <v>Gobierno Central</v>
          </cell>
          <cell r="Q1639" t="str">
            <v>RFLG</v>
          </cell>
        </row>
        <row r="1640">
          <cell r="B1640" t="str">
            <v>640001115A14</v>
          </cell>
          <cell r="D1640" t="str">
            <v>Gobierno Central</v>
          </cell>
          <cell r="Q1640" t="str">
            <v>RFLG</v>
          </cell>
        </row>
        <row r="1641">
          <cell r="B1641" t="str">
            <v>640001115E15</v>
          </cell>
          <cell r="D1641" t="str">
            <v>Gobierno Central</v>
          </cell>
          <cell r="Q1641" t="str">
            <v>RFLG</v>
          </cell>
        </row>
        <row r="1642">
          <cell r="B1642" t="str">
            <v>640001115O15</v>
          </cell>
          <cell r="D1642" t="str">
            <v>Gobierno Central</v>
          </cell>
          <cell r="Q1642" t="str">
            <v>RFLG</v>
          </cell>
        </row>
        <row r="1643">
          <cell r="B1643" t="str">
            <v>640001116F17</v>
          </cell>
          <cell r="D1643" t="str">
            <v>Gobierno Central</v>
          </cell>
          <cell r="Q1643" t="str">
            <v>RFLG</v>
          </cell>
        </row>
        <row r="1644">
          <cell r="B1644" t="str">
            <v>640001116O14</v>
          </cell>
          <cell r="D1644" t="str">
            <v>Gobierno Central</v>
          </cell>
          <cell r="Q1644" t="str">
            <v>RFLG</v>
          </cell>
        </row>
        <row r="1645">
          <cell r="B1645" t="str">
            <v>640001117G17</v>
          </cell>
          <cell r="D1645" t="str">
            <v>Gobierno Central</v>
          </cell>
          <cell r="Q1645" t="str">
            <v>RFLG</v>
          </cell>
        </row>
        <row r="1646">
          <cell r="B1646" t="str">
            <v>640001127D16</v>
          </cell>
          <cell r="D1646" t="str">
            <v>Gobierno Central</v>
          </cell>
          <cell r="Q1646" t="str">
            <v>RFLG</v>
          </cell>
        </row>
        <row r="1647">
          <cell r="B1647" t="str">
            <v>770001105M15</v>
          </cell>
          <cell r="D1647" t="str">
            <v>Gobierno Central</v>
          </cell>
          <cell r="Q1647" t="str">
            <v>RFLG</v>
          </cell>
        </row>
        <row r="1648">
          <cell r="B1648" t="str">
            <v>640001115D16</v>
          </cell>
          <cell r="D1648" t="str">
            <v>Gobierno Central</v>
          </cell>
          <cell r="Q1648" t="str">
            <v>RFLG</v>
          </cell>
        </row>
        <row r="1649">
          <cell r="B1649" t="str">
            <v>640001112Y16</v>
          </cell>
          <cell r="D1649" t="str">
            <v>Gobierno Central</v>
          </cell>
          <cell r="Q1649" t="str">
            <v>RFLG</v>
          </cell>
        </row>
        <row r="1650">
          <cell r="B1650" t="str">
            <v>640001110N16</v>
          </cell>
          <cell r="D1650" t="str">
            <v>Gobierno Central</v>
          </cell>
          <cell r="Q1650" t="str">
            <v>RFLG</v>
          </cell>
        </row>
        <row r="1651">
          <cell r="B1651" t="str">
            <v>640001106A17</v>
          </cell>
          <cell r="D1651" t="str">
            <v>Gobierno Central</v>
          </cell>
          <cell r="Q1651" t="str">
            <v>RFLG</v>
          </cell>
        </row>
        <row r="1652">
          <cell r="B1652" t="str">
            <v>640001113L17</v>
          </cell>
          <cell r="D1652" t="str">
            <v>Gobierno Central</v>
          </cell>
          <cell r="Q1652" t="str">
            <v>RFLG</v>
          </cell>
        </row>
        <row r="1653">
          <cell r="B1653" t="str">
            <v>640001108S16</v>
          </cell>
          <cell r="D1653" t="str">
            <v>Gobierno Central</v>
          </cell>
          <cell r="Q1653" t="str">
            <v>RFLG</v>
          </cell>
        </row>
        <row r="1654">
          <cell r="B1654" t="str">
            <v>640001112O17</v>
          </cell>
          <cell r="D1654" t="str">
            <v>Gobierno Central</v>
          </cell>
          <cell r="Q1654" t="str">
            <v>RFLG</v>
          </cell>
        </row>
        <row r="1655">
          <cell r="B1655" t="str">
            <v>640001113O16</v>
          </cell>
          <cell r="D1655" t="str">
            <v>Gobierno Central</v>
          </cell>
          <cell r="Q1655" t="str">
            <v>RFLG</v>
          </cell>
        </row>
        <row r="1656">
          <cell r="B1656" t="str">
            <v>640001106L17</v>
          </cell>
          <cell r="D1656" t="str">
            <v>Gobierno Central</v>
          </cell>
          <cell r="Q1656" t="str">
            <v>RFLG</v>
          </cell>
        </row>
        <row r="1657">
          <cell r="B1657" t="str">
            <v>640001105E17</v>
          </cell>
          <cell r="D1657" t="str">
            <v>Gobierno Central</v>
          </cell>
          <cell r="Q1657" t="str">
            <v>RFLG</v>
          </cell>
        </row>
        <row r="1658">
          <cell r="B1658" t="str">
            <v>640001109E18</v>
          </cell>
          <cell r="D1658" t="str">
            <v>Gobierno Central</v>
          </cell>
          <cell r="Q1658" t="str">
            <v>RFLG</v>
          </cell>
        </row>
        <row r="1659">
          <cell r="B1659" t="str">
            <v>640001117N16</v>
          </cell>
          <cell r="D1659" t="str">
            <v>Gobierno Central</v>
          </cell>
          <cell r="Q1659" t="str">
            <v>RFLG</v>
          </cell>
        </row>
        <row r="1660">
          <cell r="B1660" t="str">
            <v>640001113F18</v>
          </cell>
          <cell r="D1660" t="str">
            <v>Gobierno Central</v>
          </cell>
          <cell r="Q1660" t="str">
            <v>RFLG</v>
          </cell>
        </row>
        <row r="1661">
          <cell r="B1661" t="str">
            <v>640001112A18</v>
          </cell>
          <cell r="D1661" t="str">
            <v>Gobierno Central</v>
          </cell>
          <cell r="Q1661" t="str">
            <v>RFLG</v>
          </cell>
        </row>
        <row r="1662">
          <cell r="B1662" t="str">
            <v>640001107M17</v>
          </cell>
          <cell r="D1662" t="str">
            <v>Gobierno Central</v>
          </cell>
          <cell r="Q1662" t="str">
            <v>RFLG</v>
          </cell>
        </row>
        <row r="1663">
          <cell r="B1663" t="str">
            <v>640001115M17</v>
          </cell>
          <cell r="D1663" t="str">
            <v>Gobierno Central</v>
          </cell>
          <cell r="Q1663" t="str">
            <v>RFLG</v>
          </cell>
        </row>
        <row r="1664">
          <cell r="B1664" t="str">
            <v>640001116Y17</v>
          </cell>
          <cell r="D1664" t="str">
            <v>Gobierno Central</v>
          </cell>
          <cell r="Q1664" t="str">
            <v>RFLG</v>
          </cell>
        </row>
        <row r="1665">
          <cell r="B1665" t="str">
            <v>640001106J17</v>
          </cell>
          <cell r="D1665" t="str">
            <v>Gobierno Central</v>
          </cell>
          <cell r="Q1665" t="str">
            <v>RFLG</v>
          </cell>
        </row>
        <row r="1666">
          <cell r="B1666" t="str">
            <v>640001110A17</v>
          </cell>
          <cell r="D1666" t="str">
            <v>Gobierno Central</v>
          </cell>
          <cell r="Q1666" t="str">
            <v>RFLG</v>
          </cell>
        </row>
        <row r="1667">
          <cell r="B1667" t="str">
            <v>640001117A17</v>
          </cell>
          <cell r="D1667" t="str">
            <v>Gobierno Central</v>
          </cell>
          <cell r="Q1667" t="str">
            <v>RFLG</v>
          </cell>
        </row>
        <row r="1668">
          <cell r="B1668" t="str">
            <v>640001124A17</v>
          </cell>
          <cell r="D1668" t="str">
            <v>Gobierno Central</v>
          </cell>
          <cell r="Q1668" t="str">
            <v>RFLG</v>
          </cell>
        </row>
        <row r="1669">
          <cell r="B1669" t="str">
            <v>640001102Y17</v>
          </cell>
          <cell r="D1669" t="str">
            <v>Gobierno Central</v>
          </cell>
          <cell r="Q1669" t="str">
            <v>RFLG</v>
          </cell>
        </row>
        <row r="1670">
          <cell r="B1670" t="str">
            <v>640001114S17</v>
          </cell>
          <cell r="D1670" t="str">
            <v>Gobierno Central</v>
          </cell>
          <cell r="Q1670" t="str">
            <v>RFLG</v>
          </cell>
        </row>
        <row r="1671">
          <cell r="B1671" t="str">
            <v>640001112D17</v>
          </cell>
          <cell r="D1671" t="str">
            <v>Gobierno Central</v>
          </cell>
          <cell r="Q1671" t="str">
            <v>RFLG</v>
          </cell>
        </row>
        <row r="1672">
          <cell r="B1672" t="str">
            <v>640001106F18</v>
          </cell>
          <cell r="D1672" t="str">
            <v>Gobierno Central</v>
          </cell>
          <cell r="Q1672" t="str">
            <v>RFLG</v>
          </cell>
        </row>
        <row r="1673">
          <cell r="B1673" t="str">
            <v>640001106S18</v>
          </cell>
          <cell r="D1673" t="str">
            <v>Gobierno Central</v>
          </cell>
          <cell r="Q1673" t="str">
            <v>RFLG</v>
          </cell>
        </row>
        <row r="1674">
          <cell r="B1674" t="str">
            <v>640001108N18</v>
          </cell>
          <cell r="D1674" t="str">
            <v>Gobierno Central</v>
          </cell>
          <cell r="Q1674" t="str">
            <v>RFLG</v>
          </cell>
        </row>
        <row r="1675">
          <cell r="B1675" t="str">
            <v>011000112G33</v>
          </cell>
          <cell r="D1675" t="str">
            <v>Gobierno Central</v>
          </cell>
          <cell r="Q1675" t="str">
            <v>RFLG</v>
          </cell>
        </row>
        <row r="1676">
          <cell r="B1676" t="str">
            <v>011000105Y15</v>
          </cell>
          <cell r="D1676" t="str">
            <v>Gobierno Central</v>
          </cell>
          <cell r="Q1676" t="str">
            <v>RFLG</v>
          </cell>
        </row>
        <row r="1677">
          <cell r="B1677" t="str">
            <v>011000112B29</v>
          </cell>
          <cell r="D1677" t="str">
            <v>Gobierno Central</v>
          </cell>
          <cell r="Q1677" t="str">
            <v>RFLG</v>
          </cell>
        </row>
        <row r="1678">
          <cell r="B1678" t="str">
            <v>011000112F29</v>
          </cell>
          <cell r="D1678" t="str">
            <v>Gobierno Central</v>
          </cell>
          <cell r="Q1678" t="str">
            <v>RFLG</v>
          </cell>
        </row>
        <row r="1679">
          <cell r="B1679" t="str">
            <v>011000112F42</v>
          </cell>
          <cell r="D1679" t="str">
            <v>Gobierno Central</v>
          </cell>
          <cell r="Q1679" t="str">
            <v>RFLG</v>
          </cell>
        </row>
        <row r="1680">
          <cell r="B1680" t="str">
            <v>011000112F55</v>
          </cell>
          <cell r="D1680" t="str">
            <v>Gobierno Central</v>
          </cell>
          <cell r="Q1680" t="str">
            <v>RFLG</v>
          </cell>
        </row>
        <row r="1681">
          <cell r="B1681" t="str">
            <v>011000112G17</v>
          </cell>
          <cell r="D1681" t="str">
            <v>Gobierno Central</v>
          </cell>
          <cell r="Q1681" t="str">
            <v>RFLG</v>
          </cell>
        </row>
        <row r="1682">
          <cell r="B1682" t="str">
            <v>011000112G20</v>
          </cell>
          <cell r="D1682" t="str">
            <v>Gobierno Central</v>
          </cell>
          <cell r="Q1682" t="str">
            <v>RFLG</v>
          </cell>
        </row>
        <row r="1683">
          <cell r="B1683" t="str">
            <v>011000112G24</v>
          </cell>
          <cell r="D1683" t="str">
            <v>Gobierno Central</v>
          </cell>
          <cell r="Q1683" t="str">
            <v>RFLG</v>
          </cell>
        </row>
        <row r="1684">
          <cell r="B1684" t="str">
            <v>011000112G26</v>
          </cell>
          <cell r="D1684" t="str">
            <v>Gobierno Central</v>
          </cell>
          <cell r="Q1684" t="str">
            <v>RFLG</v>
          </cell>
        </row>
        <row r="1685">
          <cell r="B1685" t="str">
            <v>011000112G28</v>
          </cell>
          <cell r="D1685" t="str">
            <v>Gobierno Central</v>
          </cell>
          <cell r="Q1685" t="str">
            <v>RFLG</v>
          </cell>
        </row>
        <row r="1686">
          <cell r="B1686" t="str">
            <v>011000112G31</v>
          </cell>
          <cell r="D1686" t="str">
            <v>Gobierno Central</v>
          </cell>
          <cell r="Q1686" t="str">
            <v>RFLG</v>
          </cell>
        </row>
        <row r="1687">
          <cell r="B1687" t="str">
            <v>011000112G34</v>
          </cell>
          <cell r="D1687" t="str">
            <v>Gobierno Central</v>
          </cell>
          <cell r="Q1687" t="str">
            <v>RFLG</v>
          </cell>
        </row>
        <row r="1688">
          <cell r="B1688" t="str">
            <v>011000112G35</v>
          </cell>
          <cell r="D1688" t="str">
            <v>Gobierno Central</v>
          </cell>
          <cell r="Q1688" t="str">
            <v>RFLG</v>
          </cell>
        </row>
        <row r="1689">
          <cell r="B1689" t="str">
            <v>011000112G37</v>
          </cell>
          <cell r="D1689" t="str">
            <v>Gobierno Central</v>
          </cell>
          <cell r="Q1689" t="str">
            <v>RFLG</v>
          </cell>
        </row>
        <row r="1690">
          <cell r="B1690" t="str">
            <v>011000112G39</v>
          </cell>
          <cell r="D1690" t="str">
            <v>Gobierno Central</v>
          </cell>
          <cell r="Q1690" t="str">
            <v>RFLG</v>
          </cell>
        </row>
        <row r="1691">
          <cell r="B1691" t="str">
            <v>011000112G40</v>
          </cell>
          <cell r="D1691" t="str">
            <v>Gobierno Central</v>
          </cell>
          <cell r="Q1691" t="str">
            <v>RFLG</v>
          </cell>
        </row>
        <row r="1692">
          <cell r="B1692" t="str">
            <v>011000112S23</v>
          </cell>
          <cell r="D1692" t="str">
            <v>Gobierno Central</v>
          </cell>
          <cell r="Q1692" t="str">
            <v>RFLG</v>
          </cell>
        </row>
        <row r="1693">
          <cell r="B1693" t="str">
            <v>041000101J14</v>
          </cell>
          <cell r="D1693" t="str">
            <v>Gobierno Central</v>
          </cell>
          <cell r="Q1693" t="str">
            <v>RFLG</v>
          </cell>
        </row>
        <row r="1694">
          <cell r="B1694" t="str">
            <v>041000104Y14</v>
          </cell>
          <cell r="D1694" t="str">
            <v>Gobierno Central</v>
          </cell>
          <cell r="Q1694" t="str">
            <v>RFLG</v>
          </cell>
        </row>
        <row r="1695">
          <cell r="B1695" t="str">
            <v>041000104Y16</v>
          </cell>
          <cell r="D1695" t="str">
            <v>Gobierno Central</v>
          </cell>
          <cell r="Q1695" t="str">
            <v>RFLG</v>
          </cell>
        </row>
        <row r="1696">
          <cell r="B1696" t="str">
            <v>041000113J15</v>
          </cell>
          <cell r="D1696" t="str">
            <v>Gobierno Central</v>
          </cell>
          <cell r="Q1696" t="str">
            <v>RFLG</v>
          </cell>
        </row>
        <row r="1697">
          <cell r="B1697" t="str">
            <v>041000114F15</v>
          </cell>
          <cell r="D1697" t="str">
            <v>Gobierno Central</v>
          </cell>
          <cell r="Q1697" t="str">
            <v>RFLG</v>
          </cell>
        </row>
        <row r="1698">
          <cell r="B1698" t="str">
            <v>041000114M15</v>
          </cell>
          <cell r="D1698" t="str">
            <v>Gobierno Central</v>
          </cell>
          <cell r="Q1698" t="str">
            <v>RFLG</v>
          </cell>
        </row>
        <row r="1699">
          <cell r="B1699" t="str">
            <v>041000114O15</v>
          </cell>
          <cell r="D1699" t="str">
            <v>Gobierno Central</v>
          </cell>
          <cell r="Q1699" t="str">
            <v>RFLG</v>
          </cell>
        </row>
        <row r="1700">
          <cell r="B1700" t="str">
            <v>041000115N14</v>
          </cell>
          <cell r="D1700" t="str">
            <v>Gobierno Central</v>
          </cell>
          <cell r="Q1700" t="str">
            <v>RFLG</v>
          </cell>
        </row>
        <row r="1701">
          <cell r="B1701" t="str">
            <v>041000118O14</v>
          </cell>
          <cell r="D1701" t="str">
            <v>Gobierno Central</v>
          </cell>
          <cell r="Q1701" t="str">
            <v>RFLG</v>
          </cell>
        </row>
        <row r="1702">
          <cell r="B1702" t="str">
            <v>0110001PEB40</v>
          </cell>
          <cell r="D1702" t="str">
            <v>Gobierno Central</v>
          </cell>
          <cell r="Q1702" t="str">
            <v>RFLG</v>
          </cell>
        </row>
        <row r="1703">
          <cell r="B1703" t="str">
            <v>431000112G33</v>
          </cell>
          <cell r="D1703" t="str">
            <v>Gobierno Central</v>
          </cell>
          <cell r="Q1703" t="str">
            <v>RFLG</v>
          </cell>
        </row>
        <row r="1704">
          <cell r="B1704" t="str">
            <v>4310001PEB40</v>
          </cell>
          <cell r="D1704" t="str">
            <v>Gobierno Central</v>
          </cell>
          <cell r="Q1704" t="str">
            <v>RFLG</v>
          </cell>
        </row>
        <row r="1705">
          <cell r="B1705" t="str">
            <v>431000112B29</v>
          </cell>
          <cell r="D1705" t="str">
            <v>Gobierno Central</v>
          </cell>
          <cell r="Q1705" t="str">
            <v>RFLG</v>
          </cell>
        </row>
        <row r="1706">
          <cell r="B1706" t="str">
            <v>431000112G20</v>
          </cell>
          <cell r="D1706" t="str">
            <v>Gobierno Central</v>
          </cell>
          <cell r="Q1706" t="str">
            <v>RFLG</v>
          </cell>
        </row>
        <row r="1707">
          <cell r="B1707" t="str">
            <v>431000112G24</v>
          </cell>
          <cell r="D1707" t="str">
            <v>Gobierno Central</v>
          </cell>
          <cell r="Q1707" t="str">
            <v>RFLG</v>
          </cell>
        </row>
        <row r="1708">
          <cell r="B1708" t="str">
            <v>431000112G26</v>
          </cell>
          <cell r="D1708" t="str">
            <v>Gobierno Central</v>
          </cell>
          <cell r="Q1708" t="str">
            <v>RFLG</v>
          </cell>
        </row>
        <row r="1709">
          <cell r="B1709" t="str">
            <v>431000112G28</v>
          </cell>
          <cell r="D1709" t="str">
            <v>Gobierno Central</v>
          </cell>
          <cell r="Q1709" t="str">
            <v>RFLG</v>
          </cell>
        </row>
        <row r="1710">
          <cell r="B1710" t="str">
            <v>431000112G31</v>
          </cell>
          <cell r="D1710" t="str">
            <v>Gobierno Central</v>
          </cell>
          <cell r="Q1710" t="str">
            <v>RFLG</v>
          </cell>
        </row>
        <row r="1711">
          <cell r="B1711" t="str">
            <v>431000112G37</v>
          </cell>
          <cell r="D1711" t="str">
            <v>Gobierno Central</v>
          </cell>
          <cell r="Q1711" t="str">
            <v>RFLG</v>
          </cell>
        </row>
        <row r="1712">
          <cell r="B1712" t="str">
            <v>4911021COORF</v>
          </cell>
          <cell r="D1712" t="str">
            <v>COMPASS - FONDO DE INVERSION OPORTUNIDADES RENTA FIJA</v>
          </cell>
          <cell r="Q1712" t="str">
            <v>RFLG</v>
          </cell>
        </row>
        <row r="1713">
          <cell r="B1713" t="str">
            <v>4911021CORF2</v>
          </cell>
          <cell r="D1713" t="str">
            <v>VINCI COMPASS- FONDO DE INVERSIÓN OPORTUNIDADES RENTA FIJA II (Serie C)</v>
          </cell>
          <cell r="Q1713" t="str">
            <v>RFLG</v>
          </cell>
        </row>
        <row r="1714">
          <cell r="B1714" t="str">
            <v>4911021CORF1</v>
          </cell>
          <cell r="D1714" t="str">
            <v>60%Sob + 40%TTR</v>
          </cell>
          <cell r="Q1714" t="str">
            <v>RFLG</v>
          </cell>
        </row>
        <row r="1715">
          <cell r="B1715" t="str">
            <v>041000118A15</v>
          </cell>
          <cell r="D1715" t="str">
            <v>Gobierno Central</v>
          </cell>
          <cell r="Q1715" t="str">
            <v>RFLG</v>
          </cell>
        </row>
        <row r="1716">
          <cell r="B1716" t="str">
            <v>041000127L15</v>
          </cell>
          <cell r="D1716" t="str">
            <v>Gobierno Central</v>
          </cell>
          <cell r="Q1716" t="str">
            <v>RFLG</v>
          </cell>
        </row>
        <row r="1717">
          <cell r="B1717" t="str">
            <v>011000112G32</v>
          </cell>
          <cell r="D1717" t="str">
            <v>Gobierno Central</v>
          </cell>
          <cell r="Q1717" t="str">
            <v>RFLG</v>
          </cell>
        </row>
        <row r="1718">
          <cell r="B1718" t="str">
            <v>22207130704A</v>
          </cell>
          <cell r="D1718" t="str">
            <v xml:space="preserve">Concesionario Trasvase Olmos </v>
          </cell>
          <cell r="Q1718" t="str">
            <v>RFLC</v>
          </cell>
        </row>
        <row r="1719">
          <cell r="B1719" t="str">
            <v>25000331905A</v>
          </cell>
          <cell r="D1719" t="str">
            <v xml:space="preserve">Banco Internacional del Perú </v>
          </cell>
          <cell r="Q1719" t="str">
            <v>RFLC</v>
          </cell>
        </row>
        <row r="1720">
          <cell r="B1720" t="str">
            <v>21000330803A</v>
          </cell>
          <cell r="D1720" t="str">
            <v xml:space="preserve">Banco Internacional del Perú </v>
          </cell>
          <cell r="Q1720" t="str">
            <v>RFLC</v>
          </cell>
        </row>
        <row r="1721">
          <cell r="B1721" t="str">
            <v>21001130702A</v>
          </cell>
          <cell r="D1721" t="str">
            <v>Banco Continental</v>
          </cell>
          <cell r="Q1721" t="str">
            <v>RFLC</v>
          </cell>
        </row>
        <row r="1722">
          <cell r="B1722" t="str">
            <v>21001130703A</v>
          </cell>
          <cell r="D1722" t="str">
            <v>Banco Continental</v>
          </cell>
          <cell r="Q1722" t="str">
            <v>RFLC</v>
          </cell>
        </row>
        <row r="1723">
          <cell r="B1723" t="str">
            <v>21001130804U</v>
          </cell>
          <cell r="D1723" t="str">
            <v>Banco Continental</v>
          </cell>
          <cell r="Q1723" t="str">
            <v>RFLC</v>
          </cell>
        </row>
        <row r="1724">
          <cell r="B1724" t="str">
            <v>21001130805U</v>
          </cell>
          <cell r="D1724" t="str">
            <v>Banco Continental</v>
          </cell>
          <cell r="Q1724" t="str">
            <v>RFLC</v>
          </cell>
        </row>
        <row r="1725">
          <cell r="B1725" t="str">
            <v>21001130806A</v>
          </cell>
          <cell r="D1725" t="str">
            <v>Banco Continental</v>
          </cell>
          <cell r="Q1725" t="str">
            <v>RFLC</v>
          </cell>
        </row>
        <row r="1726">
          <cell r="B1726" t="str">
            <v>21003830904A</v>
          </cell>
          <cell r="D1726" t="str">
            <v>Banco Interamericano de Finanzas</v>
          </cell>
          <cell r="Q1726" t="str">
            <v>RFLC</v>
          </cell>
        </row>
        <row r="1727">
          <cell r="B1727" t="str">
            <v>21003830904B</v>
          </cell>
          <cell r="D1727" t="str">
            <v>Banco Interamericano de Finanzas</v>
          </cell>
          <cell r="Q1727" t="str">
            <v>RFLC</v>
          </cell>
        </row>
        <row r="1728">
          <cell r="B1728" t="str">
            <v>21003831201B</v>
          </cell>
          <cell r="D1728" t="str">
            <v>Banco Interamericano de Finanzas</v>
          </cell>
          <cell r="Q1728" t="str">
            <v>RFLC</v>
          </cell>
        </row>
        <row r="1729">
          <cell r="B1729" t="str">
            <v>22203030411U</v>
          </cell>
          <cell r="D1729" t="str">
            <v>Edelnor</v>
          </cell>
          <cell r="Q1729" t="str">
            <v>RFLC</v>
          </cell>
        </row>
        <row r="1730">
          <cell r="B1730" t="str">
            <v>22203030412U</v>
          </cell>
          <cell r="D1730" t="str">
            <v>Edelnor</v>
          </cell>
          <cell r="Q1730" t="str">
            <v>RFLC</v>
          </cell>
        </row>
        <row r="1731">
          <cell r="B1731" t="str">
            <v>22206430404A</v>
          </cell>
          <cell r="D1731" t="str">
            <v xml:space="preserve">Transportadora de Gas del Perú </v>
          </cell>
          <cell r="Q1731" t="str">
            <v>RFLC</v>
          </cell>
        </row>
        <row r="1732">
          <cell r="B1732" t="str">
            <v>22206430506A</v>
          </cell>
          <cell r="D1732" t="str">
            <v xml:space="preserve">Transportadora de Gas del Perú </v>
          </cell>
          <cell r="Q1732" t="str">
            <v>RFLC</v>
          </cell>
        </row>
        <row r="1733">
          <cell r="B1733" t="str">
            <v>274325395894</v>
          </cell>
          <cell r="D1733" t="str">
            <v>Huascacocha Finance Limited</v>
          </cell>
          <cell r="Q1733" t="str">
            <v>RFLC</v>
          </cell>
        </row>
        <row r="1734">
          <cell r="B1734" t="str">
            <v>274325396355</v>
          </cell>
          <cell r="D1734" t="str">
            <v>Huascacocha Finance Limited</v>
          </cell>
          <cell r="Q1734" t="str">
            <v>RFLC</v>
          </cell>
        </row>
        <row r="1735">
          <cell r="B1735" t="str">
            <v>222116304874</v>
          </cell>
          <cell r="D1735" t="str">
            <v>Rutas de Lima</v>
          </cell>
          <cell r="Q1735" t="str">
            <v>RFLC</v>
          </cell>
        </row>
        <row r="1736">
          <cell r="B1736" t="str">
            <v>222121371023</v>
          </cell>
          <cell r="D1736" t="str">
            <v>GYMFERROVIAS</v>
          </cell>
          <cell r="Q1736" t="str">
            <v>RFLC</v>
          </cell>
        </row>
        <row r="1737">
          <cell r="B1737" t="str">
            <v>22230430704A</v>
          </cell>
          <cell r="D1737" t="str">
            <v xml:space="preserve">Telefónica del Perú </v>
          </cell>
          <cell r="Q1737" t="str">
            <v>RFLC</v>
          </cell>
        </row>
        <row r="1738">
          <cell r="B1738" t="str">
            <v>22230430712A</v>
          </cell>
          <cell r="D1738" t="str">
            <v xml:space="preserve">Telefónica del Perú </v>
          </cell>
          <cell r="Q1738" t="str">
            <v>RFLC</v>
          </cell>
        </row>
        <row r="1739">
          <cell r="B1739" t="str">
            <v>274329357609</v>
          </cell>
          <cell r="D1739" t="str">
            <v>Taboada Finance Limited</v>
          </cell>
          <cell r="Q1739" t="str">
            <v>RFLC</v>
          </cell>
        </row>
        <row r="1740">
          <cell r="B1740" t="str">
            <v>22230430719A</v>
          </cell>
          <cell r="D1740" t="str">
            <v xml:space="preserve">Telefónica del Perú </v>
          </cell>
          <cell r="Q1740" t="str">
            <v>RFLC</v>
          </cell>
        </row>
        <row r="1741">
          <cell r="B1741" t="str">
            <v>22230430836B</v>
          </cell>
          <cell r="D1741" t="str">
            <v xml:space="preserve">Telefónica del Perú </v>
          </cell>
          <cell r="Q1741" t="str">
            <v>RFLC</v>
          </cell>
        </row>
        <row r="1742">
          <cell r="B1742" t="str">
            <v>22230430922A</v>
          </cell>
          <cell r="D1742" t="str">
            <v xml:space="preserve">Telefónica del Perú </v>
          </cell>
          <cell r="Q1742" t="str">
            <v>RFLC</v>
          </cell>
        </row>
        <row r="1743">
          <cell r="B1743" t="str">
            <v>2702023IP01U</v>
          </cell>
          <cell r="D1743" t="str">
            <v xml:space="preserve">Creditítulos Sociedad Titulizadora </v>
          </cell>
          <cell r="Q1743" t="str">
            <v>RFLC</v>
          </cell>
        </row>
        <row r="1744">
          <cell r="B1744" t="str">
            <v>2702033CCH1A</v>
          </cell>
          <cell r="D1744" t="str">
            <v>Continental Sociedad Titulizadora</v>
          </cell>
          <cell r="Q1744" t="str">
            <v>RFLC</v>
          </cell>
        </row>
        <row r="1745">
          <cell r="B1745" t="str">
            <v>2702033CCH2A</v>
          </cell>
          <cell r="D1745" t="str">
            <v>Continental Sociedad Titulizadora</v>
          </cell>
          <cell r="Q1745" t="str">
            <v>RFLC</v>
          </cell>
        </row>
        <row r="1746">
          <cell r="B1746" t="str">
            <v>22230430819C</v>
          </cell>
          <cell r="D1746" t="str">
            <v xml:space="preserve">Telefónica del Perú </v>
          </cell>
          <cell r="Q1746" t="str">
            <v>RFLC</v>
          </cell>
        </row>
        <row r="1747">
          <cell r="B1747" t="str">
            <v>3743261FDINF</v>
          </cell>
          <cell r="D1747" t="str">
            <v>BCP-PF Fideicomiso en Infraestructura</v>
          </cell>
          <cell r="Q1747" t="str">
            <v>RFLC</v>
          </cell>
        </row>
        <row r="1748">
          <cell r="B1748" t="str">
            <v>2702043IPS2U</v>
          </cell>
          <cell r="D1748" t="str">
            <v xml:space="preserve">Scotia Sociedad Titulizadora </v>
          </cell>
          <cell r="Q1748" t="str">
            <v>RFLC</v>
          </cell>
        </row>
        <row r="1749">
          <cell r="B1749" t="str">
            <v>27020230F042</v>
          </cell>
          <cell r="D1749" t="str">
            <v>IPSA - Bonos titulizados</v>
          </cell>
          <cell r="Q1749" t="str">
            <v>RFLC</v>
          </cell>
        </row>
        <row r="1750">
          <cell r="B1750" t="str">
            <v>011000311D13</v>
          </cell>
          <cell r="D1750" t="str">
            <v>Gobierno Central</v>
          </cell>
          <cell r="Q1750" t="str">
            <v>RFLG</v>
          </cell>
        </row>
        <row r="1751">
          <cell r="B1751" t="str">
            <v>011000312F18</v>
          </cell>
          <cell r="D1751" t="str">
            <v>Gobierno Central</v>
          </cell>
          <cell r="Q1751" t="str">
            <v>RFLG</v>
          </cell>
        </row>
        <row r="1752">
          <cell r="B1752" t="str">
            <v>011000312F30</v>
          </cell>
          <cell r="D1752" t="str">
            <v>Gobierno Central</v>
          </cell>
          <cell r="Q1752" t="str">
            <v>RFLG</v>
          </cell>
        </row>
        <row r="1753">
          <cell r="B1753" t="str">
            <v>011000312F40</v>
          </cell>
          <cell r="D1753" t="str">
            <v>Gobierno Central</v>
          </cell>
          <cell r="Q1753" t="str">
            <v>RFLG</v>
          </cell>
        </row>
        <row r="1754">
          <cell r="B1754" t="str">
            <v>011000312F54</v>
          </cell>
          <cell r="D1754" t="str">
            <v>Gobierno Central</v>
          </cell>
          <cell r="Q1754" t="str">
            <v>RFLG</v>
          </cell>
        </row>
        <row r="1755">
          <cell r="B1755" t="str">
            <v>011000312G46</v>
          </cell>
          <cell r="D1755" t="str">
            <v>Gobierno Central</v>
          </cell>
          <cell r="Q1755" t="str">
            <v>RFLG</v>
          </cell>
        </row>
        <row r="1756">
          <cell r="B1756" t="str">
            <v>011000313J19</v>
          </cell>
          <cell r="D1756" t="str">
            <v>Gobierno Central</v>
          </cell>
          <cell r="Q1756" t="str">
            <v>RFLG</v>
          </cell>
        </row>
        <row r="1757">
          <cell r="B1757" t="str">
            <v>011000313O24</v>
          </cell>
          <cell r="D1757" t="str">
            <v>Gobierno Central</v>
          </cell>
          <cell r="Q1757" t="str">
            <v>RFLG</v>
          </cell>
        </row>
        <row r="1758">
          <cell r="B1758" t="str">
            <v>011000314A16</v>
          </cell>
          <cell r="D1758" t="str">
            <v>Gobierno Central</v>
          </cell>
          <cell r="Q1758" t="str">
            <v>RFLG</v>
          </cell>
        </row>
        <row r="1759">
          <cell r="B1759" t="str">
            <v>011000330E14</v>
          </cell>
          <cell r="D1759" t="str">
            <v>Gobierno Central</v>
          </cell>
          <cell r="Q1759" t="str">
            <v>RFLG</v>
          </cell>
        </row>
        <row r="1760">
          <cell r="B1760" t="str">
            <v>011000331E35</v>
          </cell>
          <cell r="D1760" t="str">
            <v>Gobierno Central</v>
          </cell>
          <cell r="Q1760" t="str">
            <v>RFLG</v>
          </cell>
        </row>
        <row r="1761">
          <cell r="B1761" t="str">
            <v>011000308J16</v>
          </cell>
          <cell r="D1761" t="str">
            <v>Gobierno Central</v>
          </cell>
          <cell r="Q1761" t="str">
            <v>RFLG</v>
          </cell>
        </row>
        <row r="1762">
          <cell r="B1762" t="str">
            <v>5260012EV107</v>
          </cell>
          <cell r="D1762" t="str">
            <v>State Street - Gold Trust</v>
          </cell>
          <cell r="Q1762" t="str">
            <v>RVI</v>
          </cell>
        </row>
        <row r="1763">
          <cell r="B1763" t="str">
            <v>5271112E5105</v>
          </cell>
          <cell r="D1763" t="str">
            <v>BlackRock - iShares Gold Trust</v>
          </cell>
          <cell r="Q1763" t="str">
            <v>RVI</v>
          </cell>
        </row>
        <row r="1764">
          <cell r="B1764" t="str">
            <v>5271112EQ109</v>
          </cell>
          <cell r="D1764" t="str">
            <v>BlackRock - iShares Silver Trust</v>
          </cell>
          <cell r="Q1764" t="str">
            <v>RVI</v>
          </cell>
        </row>
        <row r="1765">
          <cell r="B1765" t="str">
            <v>345878734047</v>
          </cell>
          <cell r="D1765" t="str">
            <v>Largo Resources</v>
          </cell>
          <cell r="Q1765" t="str">
            <v>RVI</v>
          </cell>
        </row>
        <row r="1766">
          <cell r="B1766" t="str">
            <v>345877731120</v>
          </cell>
          <cell r="D1766" t="str">
            <v>Aura Minerals Inc</v>
          </cell>
          <cell r="Q1766" t="str">
            <v>RVI</v>
          </cell>
        </row>
        <row r="1767">
          <cell r="B1767" t="str">
            <v>345960241062</v>
          </cell>
          <cell r="D1767" t="str">
            <v>Hecla Mining Company</v>
          </cell>
          <cell r="Q1767" t="str">
            <v>RVL</v>
          </cell>
        </row>
        <row r="1768">
          <cell r="B1768" t="str">
            <v>5270652EF106</v>
          </cell>
          <cell r="D1768" t="str">
            <v>VanEck - Gold Miners ETF</v>
          </cell>
          <cell r="Q1768" t="str">
            <v>RVI</v>
          </cell>
        </row>
        <row r="1769">
          <cell r="B1769" t="str">
            <v>5270652EU100</v>
          </cell>
          <cell r="D1769" t="str">
            <v>VanEck - Gold Miners ETF</v>
          </cell>
          <cell r="Q1769" t="str">
            <v>RVI</v>
          </cell>
        </row>
        <row r="1770">
          <cell r="B1770" t="str">
            <v>5270652EU589</v>
          </cell>
          <cell r="D1770" t="str">
            <v>VanEck - Junior Gold Miners</v>
          </cell>
          <cell r="Q1770" t="str">
            <v>RVI</v>
          </cell>
        </row>
        <row r="1771">
          <cell r="B1771" t="str">
            <v>5275282EY848</v>
          </cell>
          <cell r="D1771" t="str">
            <v>Global X - Silvers Miners ETF</v>
          </cell>
          <cell r="Q1771" t="str">
            <v>RVI</v>
          </cell>
        </row>
        <row r="1772">
          <cell r="B1772" t="str">
            <v>5274862F9504</v>
          </cell>
          <cell r="D1772" t="str">
            <v>Edmond de Rothschild - Big Data</v>
          </cell>
          <cell r="Q1772" t="str">
            <v>RVI</v>
          </cell>
        </row>
        <row r="1773">
          <cell r="B1773" t="str">
            <v>5270172AWXUS</v>
          </cell>
          <cell r="D1773" t="str">
            <v>Vanguard - ACWI ex - US</v>
          </cell>
          <cell r="Q1773" t="str">
            <v>RVI</v>
          </cell>
        </row>
        <row r="1774">
          <cell r="B1774" t="str">
            <v>5270172E2742</v>
          </cell>
          <cell r="D1774" t="str">
            <v>Vanguard - ACWI</v>
          </cell>
          <cell r="Q1774" t="str">
            <v>RVI</v>
          </cell>
        </row>
        <row r="1775">
          <cell r="B1775" t="str">
            <v>5270222GCONS</v>
          </cell>
          <cell r="D1775" t="str">
            <v>NN - Consumer Goods</v>
          </cell>
          <cell r="Q1775" t="str">
            <v>RVI</v>
          </cell>
        </row>
        <row r="1776">
          <cell r="B1776" t="str">
            <v>5270242INTCO</v>
          </cell>
          <cell r="D1776" t="str">
            <v>DFA - International Core Equity</v>
          </cell>
          <cell r="Q1776" t="str">
            <v>RVI</v>
          </cell>
        </row>
        <row r="1777">
          <cell r="B1777" t="str">
            <v>5270404GLOHC</v>
          </cell>
          <cell r="D1777" t="str">
            <v>Fidelity - Global Healthcare Fund</v>
          </cell>
          <cell r="Q1777" t="str">
            <v>RVI</v>
          </cell>
        </row>
        <row r="1778">
          <cell r="B1778" t="str">
            <v>5270414F4783</v>
          </cell>
          <cell r="D1778" t="str">
            <v xml:space="preserve">DWS - Global Agribusiness </v>
          </cell>
          <cell r="Q1778" t="str">
            <v>RVI</v>
          </cell>
        </row>
        <row r="1779">
          <cell r="B1779" t="str">
            <v>5270414F1120</v>
          </cell>
          <cell r="D1779" t="str">
            <v>DWS - Invest Global Agribusiness</v>
          </cell>
          <cell r="Q1779" t="str">
            <v>RVI</v>
          </cell>
        </row>
        <row r="1780">
          <cell r="B1780" t="str">
            <v>5270772FGV78</v>
          </cell>
          <cell r="D1780" t="str">
            <v>Franklin Templeton - FTGF ClearBridge Infrastructure Value Fund</v>
          </cell>
          <cell r="Q1780" t="str">
            <v>RVI</v>
          </cell>
        </row>
        <row r="1781">
          <cell r="B1781" t="str">
            <v>5270942F5733</v>
          </cell>
          <cell r="D1781" t="str">
            <v>Pinebridge - Global Dynamic</v>
          </cell>
          <cell r="Q1781" t="str">
            <v>RVI</v>
          </cell>
        </row>
        <row r="1782">
          <cell r="B1782" t="str">
            <v>5270732F0NJ2</v>
          </cell>
          <cell r="D1782" t="str">
            <v>BlackRock - Global Unconstrained Equity Fund</v>
          </cell>
          <cell r="Q1782" t="str">
            <v>RVI</v>
          </cell>
        </row>
        <row r="1783">
          <cell r="B1783" t="str">
            <v>5270732E5Y98</v>
          </cell>
          <cell r="D1783" t="str">
            <v>BlackRock - iShares Core MSCI World UCITS ETF</v>
          </cell>
          <cell r="Q1783" t="str">
            <v>RVI</v>
          </cell>
        </row>
        <row r="1784">
          <cell r="B1784" t="str">
            <v>5271112E7465</v>
          </cell>
          <cell r="D1784" t="str">
            <v>BlackRock - iShares MSCI EAFE ETF</v>
          </cell>
          <cell r="Q1784" t="str">
            <v>RVI</v>
          </cell>
        </row>
        <row r="1785">
          <cell r="B1785" t="str">
            <v>5271112E8257</v>
          </cell>
          <cell r="D1785" t="str">
            <v>BlackRock - iShares MSCI ACWI</v>
          </cell>
          <cell r="Q1785" t="str">
            <v>RVI</v>
          </cell>
        </row>
        <row r="1786">
          <cell r="B1786" t="str">
            <v>5271112E8240</v>
          </cell>
          <cell r="D1786" t="str">
            <v>Blackrock - iShares MSCI ACWI ex U.S. ETF</v>
          </cell>
          <cell r="Q1786" t="str">
            <v>RVI</v>
          </cell>
        </row>
        <row r="1787">
          <cell r="B1787" t="str">
            <v>5271112EV464</v>
          </cell>
          <cell r="D1787" t="str">
            <v>BlackRock - iShares ACWI - Low Carbon</v>
          </cell>
          <cell r="Q1787" t="str">
            <v>RVI</v>
          </cell>
        </row>
        <row r="1788">
          <cell r="B1788" t="str">
            <v>5271112EC608</v>
          </cell>
          <cell r="D1788" t="str">
            <v>BlackRock - iShares World ex US Carbon Transition Readiness</v>
          </cell>
          <cell r="Q1788" t="str">
            <v>RVI</v>
          </cell>
        </row>
        <row r="1789">
          <cell r="B1789" t="str">
            <v>5275332JJ945</v>
          </cell>
          <cell r="D1789" t="str">
            <v>Baillie Gifford &amp; Co Ltd - Worldwide Health Innovation Fund</v>
          </cell>
          <cell r="Q1789" t="str">
            <v>RVI</v>
          </cell>
        </row>
        <row r="1790">
          <cell r="B1790" t="str">
            <v>5274082CONST</v>
          </cell>
          <cell r="D1790" t="str">
            <v>Invesco - Global Consumer Trends Fund S</v>
          </cell>
          <cell r="Q1790" t="str">
            <v>RVI</v>
          </cell>
        </row>
        <row r="1791">
          <cell r="B1791" t="str">
            <v>5274082GLEIS</v>
          </cell>
          <cell r="D1791" t="str">
            <v>Invesco - Global Consumer Trends</v>
          </cell>
          <cell r="Q1791" t="str">
            <v>RVI</v>
          </cell>
        </row>
        <row r="1792">
          <cell r="B1792" t="str">
            <v>5273884CONSU</v>
          </cell>
          <cell r="D1792" t="str">
            <v>Robeco - Global Consumer Trends</v>
          </cell>
          <cell r="Q1792" t="str">
            <v>RVI</v>
          </cell>
        </row>
        <row r="1793">
          <cell r="B1793" t="str">
            <v>5275122EG706</v>
          </cell>
          <cell r="D1793" t="str">
            <v>Invesco - Solar ETF</v>
          </cell>
          <cell r="Q1793" t="str">
            <v>RVI</v>
          </cell>
        </row>
        <row r="1794">
          <cell r="B1794" t="str">
            <v>5275562F4898</v>
          </cell>
          <cell r="D1794" t="str">
            <v>NS Partners - Diversified Growth Company GCC Equity</v>
          </cell>
          <cell r="Q1794" t="str">
            <v>RVI</v>
          </cell>
        </row>
        <row r="1795">
          <cell r="B1795" t="str">
            <v>5276702F8117</v>
          </cell>
          <cell r="D1795" t="str">
            <v>Ninety One - Global Natural Resources Fund I</v>
          </cell>
          <cell r="Q1795" t="str">
            <v>RVI</v>
          </cell>
        </row>
        <row r="1796">
          <cell r="B1796" t="str">
            <v>5276702INGDR</v>
          </cell>
          <cell r="D1796" t="str">
            <v>Ninety One - Global Natural Resources Fund A</v>
          </cell>
          <cell r="Q1796" t="str">
            <v>RVI</v>
          </cell>
        </row>
        <row r="1797">
          <cell r="B1797" t="str">
            <v>5276672F0093</v>
          </cell>
          <cell r="D1797" t="str">
            <v>HSBC - Frontier Markets Equity</v>
          </cell>
          <cell r="Q1797" t="str">
            <v>RVI</v>
          </cell>
        </row>
        <row r="1798">
          <cell r="B1798" t="str">
            <v>5273882F5578</v>
          </cell>
          <cell r="D1798" t="str">
            <v>Robeco - QI Emerging Markets Active Equities</v>
          </cell>
          <cell r="Q1798" t="str">
            <v>RVI</v>
          </cell>
        </row>
        <row r="1799">
          <cell r="B1799" t="str">
            <v>5271112CANAD</v>
          </cell>
          <cell r="D1799" t="str">
            <v>BlackRock - iShares MSCI Canada</v>
          </cell>
          <cell r="Q1799" t="str">
            <v>RVI</v>
          </cell>
        </row>
        <row r="1800">
          <cell r="B1800" t="str">
            <v>5271112AUSTR</v>
          </cell>
          <cell r="D1800" t="str">
            <v xml:space="preserve">BlackRock - iShares MSCI Australia </v>
          </cell>
          <cell r="Q1800" t="str">
            <v>RVI</v>
          </cell>
        </row>
        <row r="1801">
          <cell r="B1801" t="str">
            <v>5271112NEWZL</v>
          </cell>
          <cell r="D1801" t="str">
            <v>BlackRock - iShares MSCI New Zealand</v>
          </cell>
          <cell r="Q1801" t="str">
            <v>RVI</v>
          </cell>
        </row>
        <row r="1802">
          <cell r="B1802" t="str">
            <v>5270172E2874</v>
          </cell>
          <cell r="D1802" t="str">
            <v>Vanguard - FTSE Europe</v>
          </cell>
          <cell r="Q1802" t="str">
            <v>RVI</v>
          </cell>
        </row>
        <row r="1803">
          <cell r="B1803" t="str">
            <v>5270194SCEUR</v>
          </cell>
          <cell r="D1803" t="str">
            <v>Schroders - European Opportunities</v>
          </cell>
          <cell r="Q1803" t="str">
            <v>RVI</v>
          </cell>
        </row>
        <row r="1804">
          <cell r="B1804" t="str">
            <v>52751942546L</v>
          </cell>
          <cell r="D1804" t="str">
            <v>Joh Berenberg - European Focus Fund</v>
          </cell>
          <cell r="Q1804" t="str">
            <v>RVI</v>
          </cell>
        </row>
        <row r="1805">
          <cell r="B1805" t="str">
            <v>5275194F2546</v>
          </cell>
          <cell r="D1805" t="str">
            <v>Joh Berenberg - European Focus Fund</v>
          </cell>
          <cell r="Q1805" t="str">
            <v>RVI</v>
          </cell>
        </row>
        <row r="1806">
          <cell r="B1806" t="str">
            <v>5275504F2546</v>
          </cell>
          <cell r="D1806" t="str">
            <v>Joh Berenberg - European Focus Fund</v>
          </cell>
          <cell r="Q1806" t="str">
            <v>RVI</v>
          </cell>
        </row>
        <row r="1807">
          <cell r="B1807" t="str">
            <v>52COMG4QNN83</v>
          </cell>
          <cell r="D1807" t="str">
            <v>Comgest- Europe Opportunities Fund</v>
          </cell>
          <cell r="Q1807" t="str">
            <v>RVI</v>
          </cell>
        </row>
        <row r="1808">
          <cell r="B1808" t="str">
            <v>5270292F85G6</v>
          </cell>
          <cell r="D1808" t="str">
            <v>Investec - European Equities</v>
          </cell>
          <cell r="Q1808" t="str">
            <v>RVI</v>
          </cell>
        </row>
        <row r="1809">
          <cell r="B1809" t="str">
            <v>5270474F8182</v>
          </cell>
          <cell r="D1809" t="str">
            <v>Allianz - Wachstum Europa</v>
          </cell>
          <cell r="Q1809" t="str">
            <v>RVI</v>
          </cell>
        </row>
        <row r="1810">
          <cell r="B1810" t="str">
            <v>52COMG4N3467</v>
          </cell>
          <cell r="D1810" t="str">
            <v>Comgest - European Dynamic Growth</v>
          </cell>
          <cell r="Q1810" t="str">
            <v>RVI</v>
          </cell>
        </row>
        <row r="1811">
          <cell r="B1811" t="str">
            <v>527049485137</v>
          </cell>
          <cell r="D1811" t="str">
            <v>Vontobel - European Equity</v>
          </cell>
          <cell r="Q1811" t="str">
            <v>RVI</v>
          </cell>
        </row>
        <row r="1812">
          <cell r="B1812" t="str">
            <v>5271112E7861</v>
          </cell>
          <cell r="D1812" t="str">
            <v>BlackRock - iShares Europe</v>
          </cell>
          <cell r="Q1812" t="str">
            <v>RVI</v>
          </cell>
        </row>
        <row r="1813">
          <cell r="B1813" t="str">
            <v>5271112E9180</v>
          </cell>
          <cell r="D1813" t="str">
            <v>BlackRock - iShares MSCI Europe Financials</v>
          </cell>
          <cell r="Q1813" t="str">
            <v>RVI</v>
          </cell>
        </row>
        <row r="1814">
          <cell r="B1814" t="str">
            <v>5273874F4273</v>
          </cell>
          <cell r="D1814" t="str">
            <v>Fidelity - European Dynamic Growth</v>
          </cell>
          <cell r="Q1814" t="str">
            <v>RVI</v>
          </cell>
        </row>
        <row r="1815">
          <cell r="B1815" t="str">
            <v>5273956E5VV1</v>
          </cell>
          <cell r="D1815" t="str">
            <v>Vanguard - Europe UCIT</v>
          </cell>
          <cell r="Q1815" t="str">
            <v>RVI</v>
          </cell>
        </row>
        <row r="1816">
          <cell r="B1816" t="str">
            <v>5274136F2800</v>
          </cell>
          <cell r="D1816" t="str">
            <v>Invesco - European Equity Fund</v>
          </cell>
          <cell r="Q1816" t="str">
            <v>RVI</v>
          </cell>
        </row>
        <row r="1817">
          <cell r="B1817" t="str">
            <v>5270884SGWEU</v>
          </cell>
          <cell r="D1817" t="str">
            <v>JP Morgan - Europe Strategic Growth</v>
          </cell>
          <cell r="Q1817" t="str">
            <v>RVI</v>
          </cell>
        </row>
        <row r="1818">
          <cell r="B1818" t="str">
            <v>5276846FQVT8</v>
          </cell>
          <cell r="D1818" t="str">
            <v>Liontrust - Liontrust European Dynamic Fund S</v>
          </cell>
          <cell r="Q1818" t="str">
            <v>RVI</v>
          </cell>
        </row>
        <row r="1819">
          <cell r="B1819" t="str">
            <v>5276846FM1M7</v>
          </cell>
          <cell r="D1819" t="str">
            <v>Liontrust - Liontrust European Dynamic Fund II</v>
          </cell>
          <cell r="Q1819" t="str">
            <v>RVI</v>
          </cell>
        </row>
        <row r="1820">
          <cell r="B1820" t="str">
            <v>5275234F1560</v>
          </cell>
          <cell r="D1820" t="str">
            <v>MSIM - European Opportunity</v>
          </cell>
          <cell r="Q1820" t="str">
            <v>RVI</v>
          </cell>
        </row>
        <row r="1821">
          <cell r="B1821" t="str">
            <v>5270194EURVA</v>
          </cell>
          <cell r="D1821" t="str">
            <v>Schroders - European Value</v>
          </cell>
          <cell r="Q1821" t="str">
            <v>RVI</v>
          </cell>
        </row>
        <row r="1822">
          <cell r="B1822" t="str">
            <v>5270734EUVAF</v>
          </cell>
          <cell r="D1822" t="str">
            <v>BlackRock - iShares Edge MSCI Europe Value Factor</v>
          </cell>
          <cell r="Q1822" t="str">
            <v>RVI</v>
          </cell>
        </row>
        <row r="1823">
          <cell r="B1823" t="str">
            <v>5273974E3308</v>
          </cell>
          <cell r="D1823" t="str">
            <v>DB Platinum - CROCU Euro</v>
          </cell>
          <cell r="Q1823" t="str">
            <v>RVI</v>
          </cell>
        </row>
        <row r="1824">
          <cell r="B1824" t="str">
            <v>5273974F3782</v>
          </cell>
          <cell r="D1824" t="str">
            <v>DB Platinum - CROCU Euro</v>
          </cell>
          <cell r="Q1824" t="str">
            <v>RVI</v>
          </cell>
        </row>
        <row r="1825">
          <cell r="B1825" t="str">
            <v>5270414CROCI</v>
          </cell>
          <cell r="D1825" t="str">
            <v>DB Platinum - CROCU Euro</v>
          </cell>
          <cell r="Q1825" t="str">
            <v>RVI</v>
          </cell>
        </row>
        <row r="1826">
          <cell r="B1826" t="str">
            <v>5274566FYND8</v>
          </cell>
          <cell r="D1826" t="str">
            <v>Jupiter Unit Trust - Asian Income Fund I GBP</v>
          </cell>
          <cell r="Q1826" t="str">
            <v>RVI</v>
          </cell>
        </row>
        <row r="1827">
          <cell r="B1827" t="str">
            <v>5274564LA16C</v>
          </cell>
          <cell r="D1827" t="str">
            <v xml:space="preserve">Jupiter Unit Trust - European Smaller Companies I </v>
          </cell>
          <cell r="Q1827" t="str">
            <v>RVI</v>
          </cell>
        </row>
        <row r="1828">
          <cell r="B1828" t="str">
            <v>5274566EURG</v>
          </cell>
          <cell r="D1828" t="str">
            <v>Jupiter Unit Trust - European Growth</v>
          </cell>
          <cell r="Q1828" t="str">
            <v>RVI</v>
          </cell>
        </row>
        <row r="1829">
          <cell r="B1829" t="str">
            <v>5274566EURO</v>
          </cell>
          <cell r="D1829" t="str">
            <v>Jupiter Unit Trust - European Fund</v>
          </cell>
          <cell r="Q1829" t="str">
            <v>RVI</v>
          </cell>
        </row>
        <row r="1830">
          <cell r="B1830" t="str">
            <v>5274564JEURG</v>
          </cell>
          <cell r="D1830" t="str">
            <v>Jupiter Unit Trust - European Growth</v>
          </cell>
          <cell r="Q1830" t="str">
            <v>RVI</v>
          </cell>
        </row>
        <row r="1831">
          <cell r="B1831" t="str">
            <v>5275064CAELE</v>
          </cell>
          <cell r="D1831" t="str">
            <v>Candriam  SICAV - Europe</v>
          </cell>
          <cell r="Q1831" t="str">
            <v>RVI</v>
          </cell>
        </row>
        <row r="1832">
          <cell r="B1832" t="str">
            <v>5273874EURDG</v>
          </cell>
          <cell r="D1832" t="str">
            <v>Fidelity - European Dynamic Growth</v>
          </cell>
          <cell r="Q1832" t="str">
            <v>RVI</v>
          </cell>
        </row>
        <row r="1833">
          <cell r="B1833" t="str">
            <v>5274504EUREQ</v>
          </cell>
          <cell r="D1833" t="str">
            <v>Acadian  - European Equity UCITS</v>
          </cell>
          <cell r="Q1833" t="str">
            <v>RVI</v>
          </cell>
        </row>
        <row r="1834">
          <cell r="B1834" t="str">
            <v>5277324FC1W6</v>
          </cell>
          <cell r="D1834" t="str">
            <v>Premier Miton - European Opportunities Fund</v>
          </cell>
          <cell r="Q1834" t="str">
            <v>RVI</v>
          </cell>
        </row>
        <row r="1835">
          <cell r="B1835" t="str">
            <v>5277336FM1M7</v>
          </cell>
          <cell r="D1835" t="str">
            <v>Liontrust - European Dynamic</v>
          </cell>
          <cell r="Q1835" t="str">
            <v>RVI</v>
          </cell>
        </row>
        <row r="1836">
          <cell r="B1836" t="str">
            <v>5270194EUREQ</v>
          </cell>
          <cell r="D1836" t="str">
            <v>Schroders - Euro Equity</v>
          </cell>
          <cell r="Q1836" t="str">
            <v>RVI</v>
          </cell>
        </row>
        <row r="1837">
          <cell r="B1837" t="str">
            <v>5270224F8686</v>
          </cell>
          <cell r="D1837" t="str">
            <v>NN - Euro High Dividend</v>
          </cell>
          <cell r="Q1837" t="str">
            <v>RVI</v>
          </cell>
        </row>
        <row r="1838">
          <cell r="B1838" t="str">
            <v>5270324F9339</v>
          </cell>
          <cell r="D1838" t="str">
            <v>Janus Henderson - Continental European Fund</v>
          </cell>
          <cell r="Q1838" t="str">
            <v>RVI</v>
          </cell>
        </row>
        <row r="1839">
          <cell r="B1839" t="str">
            <v>5270414F7722</v>
          </cell>
          <cell r="D1839" t="str">
            <v>DWS - Top Euroland</v>
          </cell>
          <cell r="Q1839" t="str">
            <v>RVI</v>
          </cell>
        </row>
        <row r="1840">
          <cell r="B1840" t="str">
            <v>5274244F1260</v>
          </cell>
          <cell r="D1840" t="str">
            <v>Janus Henderson - Horizon Euroland Fund</v>
          </cell>
          <cell r="Q1840" t="str">
            <v>RVI</v>
          </cell>
        </row>
        <row r="1841">
          <cell r="B1841" t="str">
            <v>5270474F8219</v>
          </cell>
          <cell r="D1841" t="str">
            <v>Allianz - Euroland Equity Growth</v>
          </cell>
          <cell r="Q1841" t="str">
            <v>RVI</v>
          </cell>
        </row>
        <row r="1842">
          <cell r="B1842" t="str">
            <v>5270474F8984</v>
          </cell>
          <cell r="D1842" t="str">
            <v>Allianz - Wachstum Euroland</v>
          </cell>
          <cell r="Q1842" t="str">
            <v>RVI</v>
          </cell>
        </row>
        <row r="1843">
          <cell r="B1843" t="str">
            <v>5270734EQG56</v>
          </cell>
          <cell r="D1843" t="str">
            <v>BlackRock - iShares Core MSCI EMU UCITS</v>
          </cell>
          <cell r="Q1843" t="str">
            <v>RVI</v>
          </cell>
        </row>
        <row r="1844">
          <cell r="B1844" t="str">
            <v>5270734EG562</v>
          </cell>
          <cell r="D1844" t="str">
            <v>BlackRock - iShares Core MSCI EMU UCITS ETF</v>
          </cell>
          <cell r="Q1844" t="str">
            <v>RVI</v>
          </cell>
        </row>
        <row r="1845">
          <cell r="B1845" t="str">
            <v>5270734EL3W7</v>
          </cell>
          <cell r="D1845" t="str">
            <v>BlackRock - iShares Euro STOXX 50 UCITS</v>
          </cell>
          <cell r="Q1845" t="str">
            <v>RVI</v>
          </cell>
        </row>
        <row r="1846">
          <cell r="B1846" t="str">
            <v>5270854F1002</v>
          </cell>
          <cell r="D1846" t="str">
            <v>Threadneedle - European Equities</v>
          </cell>
          <cell r="Q1846" t="str">
            <v>RVI</v>
          </cell>
        </row>
        <row r="1847">
          <cell r="B1847" t="str">
            <v>5275552EQ191</v>
          </cell>
          <cell r="D1847" t="str">
            <v>JP Morgan - Betabuilders Europe</v>
          </cell>
          <cell r="Q1847" t="str">
            <v>RVI</v>
          </cell>
        </row>
        <row r="1848">
          <cell r="B1848" t="str">
            <v>5271112E6608</v>
          </cell>
          <cell r="D1848" t="str">
            <v>BlackRock - iShares MSCI Eurozone ETF</v>
          </cell>
          <cell r="Q1848" t="str">
            <v>RVI</v>
          </cell>
        </row>
        <row r="1849">
          <cell r="B1849" t="str">
            <v>5271112EV639</v>
          </cell>
          <cell r="D1849" t="str">
            <v>BlackRock - iShares European Monetary Union Hedged</v>
          </cell>
          <cell r="Q1849" t="str">
            <v>RVI</v>
          </cell>
        </row>
        <row r="1850">
          <cell r="B1850" t="str">
            <v>5271116EEURO</v>
          </cell>
          <cell r="D1850" t="str">
            <v>BlackRock - iShares MSCI Easter Europe Capped</v>
          </cell>
          <cell r="Q1850" t="str">
            <v>RVI</v>
          </cell>
        </row>
        <row r="1851">
          <cell r="B1851" t="str">
            <v>5272872EX701</v>
          </cell>
          <cell r="D1851" t="str">
            <v>WisdomTree - Europa Hedged Equity</v>
          </cell>
          <cell r="Q1851" t="str">
            <v>RVI</v>
          </cell>
        </row>
        <row r="1852">
          <cell r="B1852" t="str">
            <v>5273976E9477</v>
          </cell>
          <cell r="D1852" t="str">
            <v xml:space="preserve">Xtrackers -  MSCI EMU </v>
          </cell>
          <cell r="Q1852" t="str">
            <v>RVI</v>
          </cell>
        </row>
        <row r="1853">
          <cell r="B1853" t="str">
            <v>52GAML4ECIEA</v>
          </cell>
          <cell r="D1853" t="str">
            <v>GAM - Continental Europe</v>
          </cell>
          <cell r="Q1853" t="str">
            <v>RVI</v>
          </cell>
        </row>
        <row r="1854">
          <cell r="B1854" t="str">
            <v>52GAML4FTFW2</v>
          </cell>
          <cell r="D1854" t="str">
            <v>GAM - Continental Europe</v>
          </cell>
          <cell r="Q1854" t="str">
            <v>RVI</v>
          </cell>
        </row>
        <row r="1855">
          <cell r="B1855" t="str">
            <v>5270736FDFD7</v>
          </cell>
          <cell r="D1855" t="str">
            <v>BlackRock - Sustainable Europe</v>
          </cell>
          <cell r="Q1855" t="str">
            <v>RVI</v>
          </cell>
        </row>
        <row r="1856">
          <cell r="B1856" t="str">
            <v>5274084F6545</v>
          </cell>
          <cell r="D1856" t="str">
            <v>Invesco  - Euro Equity Fund</v>
          </cell>
          <cell r="Q1856" t="str">
            <v>RVI</v>
          </cell>
        </row>
        <row r="1857">
          <cell r="B1857" t="str">
            <v>5274186F1948</v>
          </cell>
          <cell r="D1857" t="str">
            <v>Man GLG - Continental European Growth</v>
          </cell>
          <cell r="Q1857" t="str">
            <v>RVI</v>
          </cell>
        </row>
        <row r="1858">
          <cell r="B1858" t="str">
            <v>5271284E8930</v>
          </cell>
          <cell r="D1858" t="str">
            <v>BlackRock - iShares Euro Stoxx Banks 30-15 UCITS</v>
          </cell>
          <cell r="Q1858" t="str">
            <v>RVI</v>
          </cell>
        </row>
        <row r="1859">
          <cell r="B1859" t="str">
            <v>52INVE4CESEA</v>
          </cell>
          <cell r="D1859" t="str">
            <v>Invesco - Continental European Small Cap</v>
          </cell>
          <cell r="Q1859" t="str">
            <v>RVI</v>
          </cell>
        </row>
        <row r="1860">
          <cell r="B1860" t="str">
            <v>5274134CESEA</v>
          </cell>
          <cell r="D1860" t="str">
            <v>Invesco - Continental European Small Cap</v>
          </cell>
          <cell r="Q1860" t="str">
            <v>RVI</v>
          </cell>
        </row>
        <row r="1861">
          <cell r="B1861" t="str">
            <v>5273952EUZSI</v>
          </cell>
          <cell r="D1861" t="str">
            <v>Vanguard - Eurozone Stock Index</v>
          </cell>
          <cell r="Q1861" t="str">
            <v>RVI</v>
          </cell>
        </row>
        <row r="1862">
          <cell r="B1862" t="str">
            <v>5271112E6699</v>
          </cell>
          <cell r="D1862" t="str">
            <v>BlackRock - iShares UK</v>
          </cell>
          <cell r="Q1862" t="str">
            <v>RVI</v>
          </cell>
        </row>
        <row r="1863">
          <cell r="B1863" t="str">
            <v>5275282EY319</v>
          </cell>
          <cell r="D1863" t="str">
            <v>Global X - Greece</v>
          </cell>
          <cell r="Q1863" t="str">
            <v>RVI</v>
          </cell>
        </row>
        <row r="1864">
          <cell r="B1864" t="str">
            <v>5270184JBGER</v>
          </cell>
          <cell r="D1864" t="str">
            <v>GAM / Julius Baer - German Focus Equity</v>
          </cell>
          <cell r="Q1864" t="str">
            <v>RVI</v>
          </cell>
        </row>
        <row r="1865">
          <cell r="B1865" t="str">
            <v>5270474ALALE</v>
          </cell>
          <cell r="D1865" t="str">
            <v>Allianz - Concentra Germany</v>
          </cell>
          <cell r="Q1865" t="str">
            <v>RVI</v>
          </cell>
        </row>
        <row r="1866">
          <cell r="B1866" t="str">
            <v>5270474ALLGR</v>
          </cell>
          <cell r="D1866" t="str">
            <v>Allianz - German Equity</v>
          </cell>
          <cell r="Q1866" t="str">
            <v>RVI</v>
          </cell>
        </row>
        <row r="1867">
          <cell r="B1867" t="str">
            <v>5270856UKEQI</v>
          </cell>
          <cell r="D1867" t="str">
            <v>Threadneedle - UK Equity Income Fund</v>
          </cell>
          <cell r="Q1867" t="str">
            <v>RVI</v>
          </cell>
        </row>
        <row r="1868">
          <cell r="B1868" t="str">
            <v>5271112E6814</v>
          </cell>
          <cell r="D1868" t="str">
            <v>BlackRock - iShares MSCI Netherlands ETF</v>
          </cell>
          <cell r="Q1868" t="str">
            <v>RVI</v>
          </cell>
        </row>
        <row r="1869">
          <cell r="B1869" t="str">
            <v>5271112E6764</v>
          </cell>
          <cell r="D1869" t="str">
            <v>BlackRock - iShares Spain</v>
          </cell>
          <cell r="Q1869" t="str">
            <v>RVI</v>
          </cell>
        </row>
        <row r="1870">
          <cell r="B1870" t="str">
            <v>5271112E6806</v>
          </cell>
          <cell r="D1870" t="str">
            <v>BlackRock - iShares MSCI Germany Fund</v>
          </cell>
          <cell r="Q1870" t="str">
            <v>RVI</v>
          </cell>
        </row>
        <row r="1871">
          <cell r="B1871" t="str">
            <v>5271112E6855</v>
          </cell>
          <cell r="D1871" t="str">
            <v>BlackRock - iShares MSCI Italy</v>
          </cell>
          <cell r="Q1871" t="str">
            <v>RVI</v>
          </cell>
        </row>
        <row r="1872">
          <cell r="B1872" t="str">
            <v>5271112FRANC</v>
          </cell>
          <cell r="D1872" t="str">
            <v>BlackRock - iShares MSCI France</v>
          </cell>
          <cell r="Q1872" t="str">
            <v>RVI</v>
          </cell>
        </row>
        <row r="1873">
          <cell r="B1873" t="str">
            <v>5272872ALEMI</v>
          </cell>
          <cell r="D1873" t="str">
            <v>WisdomTree - Germany Hedged Fund</v>
          </cell>
          <cell r="Q1873" t="str">
            <v>RVI</v>
          </cell>
        </row>
        <row r="1874">
          <cell r="B1874" t="str">
            <v>5273874F8985</v>
          </cell>
          <cell r="D1874" t="str">
            <v>Fidelity - Iberia Fund</v>
          </cell>
          <cell r="Q1874" t="str">
            <v>RVI</v>
          </cell>
        </row>
        <row r="1875">
          <cell r="B1875" t="str">
            <v>5273874FIBER</v>
          </cell>
          <cell r="D1875" t="str">
            <v>Fidelity - Iberia Fund</v>
          </cell>
          <cell r="Q1875" t="str">
            <v>RVI</v>
          </cell>
        </row>
        <row r="1876">
          <cell r="B1876" t="str">
            <v>5273986E5574</v>
          </cell>
          <cell r="D1876" t="str">
            <v>Amundi ETF - MSCI Spain UCITS ETF</v>
          </cell>
          <cell r="Q1876" t="str">
            <v>RVI</v>
          </cell>
        </row>
        <row r="1877">
          <cell r="B1877" t="str">
            <v>5274136F3115</v>
          </cell>
          <cell r="D1877" t="str">
            <v>Invesco - UK Opportunities Fund</v>
          </cell>
          <cell r="Q1877" t="str">
            <v>RVI</v>
          </cell>
        </row>
        <row r="1878">
          <cell r="B1878" t="str">
            <v>52EDMG4SPAIN</v>
          </cell>
          <cell r="D1878" t="str">
            <v>EDM International - Spanish Equity Fund</v>
          </cell>
          <cell r="Q1878" t="str">
            <v>RVI</v>
          </cell>
        </row>
        <row r="1879">
          <cell r="B1879" t="str">
            <v>52EDMG4INVES</v>
          </cell>
          <cell r="D1879" t="str">
            <v>EDM International - FI Fund</v>
          </cell>
          <cell r="Q1879" t="str">
            <v>RVI</v>
          </cell>
        </row>
        <row r="1880">
          <cell r="B1880" t="str">
            <v>5270464BPESC</v>
          </cell>
          <cell r="D1880" t="str">
            <v>Parvest - Equity Europe Small Cap</v>
          </cell>
          <cell r="Q1880" t="str">
            <v>RVI</v>
          </cell>
        </row>
        <row r="1881">
          <cell r="B1881" t="str">
            <v>5275504F6750</v>
          </cell>
          <cell r="D1881" t="str">
            <v>Joh Berenberg- European Small Cap</v>
          </cell>
          <cell r="Q1881" t="str">
            <v>RVI</v>
          </cell>
        </row>
        <row r="1882">
          <cell r="B1882" t="str">
            <v>52751946750L</v>
          </cell>
          <cell r="D1882" t="str">
            <v>Joh Berenberg- European Small Cap</v>
          </cell>
          <cell r="Q1882" t="str">
            <v>RVI</v>
          </cell>
        </row>
        <row r="1883">
          <cell r="B1883" t="str">
            <v>5270324JHESC</v>
          </cell>
          <cell r="D1883" t="str">
            <v>Janus Henderson - European Small Caps</v>
          </cell>
          <cell r="Q1883" t="str">
            <v>RVI</v>
          </cell>
        </row>
        <row r="1884">
          <cell r="B1884" t="str">
            <v>5275194BERSC</v>
          </cell>
          <cell r="D1884" t="str">
            <v>Berenberg - European Small Caps</v>
          </cell>
          <cell r="Q1884" t="str">
            <v>RVI</v>
          </cell>
        </row>
        <row r="1885">
          <cell r="B1885" t="str">
            <v>52COMG4QNP08</v>
          </cell>
          <cell r="D1885" t="str">
            <v>Comgest  - European Growth Small Caps</v>
          </cell>
          <cell r="Q1885" t="str">
            <v>RVI</v>
          </cell>
        </row>
        <row r="1886">
          <cell r="B1886" t="str">
            <v>5270434F2486</v>
          </cell>
          <cell r="D1886" t="str">
            <v>AXA  - Europe Small Caps</v>
          </cell>
          <cell r="Q1886" t="str">
            <v>RVI</v>
          </cell>
        </row>
        <row r="1887">
          <cell r="B1887" t="str">
            <v>5270854TSMEQ</v>
          </cell>
          <cell r="D1887" t="str">
            <v>Threadneedle - European Smaller Companies</v>
          </cell>
          <cell r="Q1887" t="str">
            <v>RVI</v>
          </cell>
        </row>
        <row r="1888">
          <cell r="B1888" t="str">
            <v>5274104F8932</v>
          </cell>
          <cell r="D1888" t="str">
            <v>Groupama - Avenir Euro (Mid Small Caps)</v>
          </cell>
          <cell r="Q1888" t="str">
            <v>RVI</v>
          </cell>
        </row>
        <row r="1889">
          <cell r="B1889" t="str">
            <v>5274104AVEUR</v>
          </cell>
          <cell r="D1889" t="str">
            <v>Groupama - G Fund Avenir Europe (Mid Small Caps) - C</v>
          </cell>
          <cell r="Q1889" t="str">
            <v>RVI</v>
          </cell>
        </row>
        <row r="1890">
          <cell r="B1890" t="str">
            <v>5274104AVEAC</v>
          </cell>
          <cell r="D1890" t="str">
            <v>Groupama - G Fund Avenir Europe (Mid Small Caps) - A</v>
          </cell>
          <cell r="Q1890" t="str">
            <v>RVI</v>
          </cell>
        </row>
        <row r="1891">
          <cell r="B1891" t="str">
            <v>5275104LU126</v>
          </cell>
          <cell r="D1891" t="str">
            <v>Credit Suisse - Europe Small Caps Index Fund</v>
          </cell>
          <cell r="Q1891" t="str">
            <v>RVI</v>
          </cell>
        </row>
        <row r="1892">
          <cell r="B1892" t="str">
            <v>52CRSU4EURSC</v>
          </cell>
          <cell r="D1892" t="str">
            <v>Credit Suisse - Europe Small Caps Index Fund</v>
          </cell>
          <cell r="Q1892" t="str">
            <v>RVI</v>
          </cell>
        </row>
        <row r="1893">
          <cell r="B1893" t="str">
            <v>5274294F1538</v>
          </cell>
          <cell r="D1893" t="str">
            <v>BGFI2ER - Japan Equity Flexible</v>
          </cell>
          <cell r="Q1893" t="str">
            <v>RVI</v>
          </cell>
        </row>
        <row r="1894">
          <cell r="B1894" t="str">
            <v>5277445FGVH8</v>
          </cell>
          <cell r="D1894" t="str">
            <v>Lazard - Japanese Strategic Equity</v>
          </cell>
          <cell r="Q1894" t="str">
            <v>RVI</v>
          </cell>
        </row>
        <row r="1895">
          <cell r="B1895" t="str">
            <v>5277285FGVH8</v>
          </cell>
          <cell r="D1895" t="str">
            <v>Lazard - Japanese Strategic Equity</v>
          </cell>
          <cell r="Q1895" t="str">
            <v>RVI</v>
          </cell>
        </row>
        <row r="1896">
          <cell r="B1896" t="str">
            <v>5270132F4904</v>
          </cell>
          <cell r="D1896" t="str">
            <v>JP Morgan - Japan Equity Fund - C</v>
          </cell>
          <cell r="Q1896" t="str">
            <v>RVI</v>
          </cell>
        </row>
        <row r="1897">
          <cell r="B1897" t="str">
            <v>5270132F56110</v>
          </cell>
          <cell r="D1897" t="str">
            <v>JP Morgan - Japan Equity Fund - I</v>
          </cell>
          <cell r="Q1897" t="str">
            <v>RVI</v>
          </cell>
        </row>
        <row r="1898">
          <cell r="B1898" t="str">
            <v>5270185F0537</v>
          </cell>
          <cell r="D1898" t="str">
            <v>GAM / Julius Baer - Japan Equity</v>
          </cell>
          <cell r="Q1898" t="str">
            <v>RVI</v>
          </cell>
        </row>
        <row r="1899">
          <cell r="B1899" t="str">
            <v>5270195F4053</v>
          </cell>
          <cell r="D1899" t="str">
            <v>Schroders - Japanes Equity</v>
          </cell>
          <cell r="Q1899" t="str">
            <v>RVI</v>
          </cell>
        </row>
        <row r="1900">
          <cell r="B1900" t="str">
            <v>5270805F9898</v>
          </cell>
          <cell r="D1900" t="str">
            <v>Pictet - Japanese Equity Selection</v>
          </cell>
          <cell r="Q1900" t="str">
            <v>RVI</v>
          </cell>
        </row>
        <row r="1901">
          <cell r="B1901" t="str">
            <v>5270252F6294</v>
          </cell>
          <cell r="D1901" t="str">
            <v>Aberdeen - Japanese Equity</v>
          </cell>
          <cell r="Q1901" t="str">
            <v>RVI</v>
          </cell>
        </row>
        <row r="1902">
          <cell r="B1902" t="str">
            <v>5270382PJAPE</v>
          </cell>
          <cell r="D1902" t="str">
            <v>Amundi / Pioneer - Japanese Equity</v>
          </cell>
          <cell r="Q1902" t="str">
            <v>RVI</v>
          </cell>
        </row>
        <row r="1903">
          <cell r="B1903" t="str">
            <v>5270732E5YX2</v>
          </cell>
          <cell r="D1903" t="str">
            <v>BlackRock - iShares Core MSCI Japan UCITS ETF</v>
          </cell>
          <cell r="Q1903" t="str">
            <v>RVI</v>
          </cell>
        </row>
        <row r="1904">
          <cell r="B1904" t="str">
            <v>5271112E8487</v>
          </cell>
          <cell r="D1904" t="str">
            <v>BlackRock - iShares MSCI Japan</v>
          </cell>
          <cell r="Q1904" t="str">
            <v>RVI</v>
          </cell>
        </row>
        <row r="1905">
          <cell r="B1905" t="str">
            <v>5273865FTL69</v>
          </cell>
          <cell r="D1905" t="str">
            <v>Nomura Funds Ireland - Japan Strategic Value Fund</v>
          </cell>
          <cell r="Q1905" t="str">
            <v>RVI</v>
          </cell>
        </row>
        <row r="1906">
          <cell r="B1906" t="str">
            <v>5275246FLC77</v>
          </cell>
          <cell r="D1906" t="str">
            <v>Legg Mason - IF Japan Equity Fund</v>
          </cell>
          <cell r="Q1906" t="str">
            <v>RVI</v>
          </cell>
        </row>
        <row r="1907">
          <cell r="B1907" t="str">
            <v>5271112V8862</v>
          </cell>
          <cell r="D1907" t="str">
            <v>BlackRock - iShares MSCI Japan Hedged</v>
          </cell>
          <cell r="Q1907" t="str">
            <v>RVI</v>
          </cell>
        </row>
        <row r="1908">
          <cell r="B1908" t="str">
            <v>5272872EW851</v>
          </cell>
          <cell r="D1908" t="str">
            <v>WisdomTree - Japan Hedged Equity</v>
          </cell>
          <cell r="Q1908" t="str">
            <v>RVI</v>
          </cell>
        </row>
        <row r="1909">
          <cell r="B1909" t="str">
            <v>5273952EPGT3</v>
          </cell>
          <cell r="D1909" t="str">
            <v>Vanguard - Japan UCIT</v>
          </cell>
          <cell r="Q1909" t="str">
            <v>RVI</v>
          </cell>
        </row>
        <row r="1910">
          <cell r="B1910" t="str">
            <v>5273952JAPIX</v>
          </cell>
          <cell r="D1910" t="str">
            <v>Vanguard - Japan Equities</v>
          </cell>
          <cell r="Q1910" t="str">
            <v>RVI</v>
          </cell>
        </row>
        <row r="1911">
          <cell r="B1911" t="str">
            <v>5273972E0974</v>
          </cell>
          <cell r="D1911" t="str">
            <v>Xtrackers - MSCI Japan UCITS</v>
          </cell>
          <cell r="Q1911" t="str">
            <v>RVI</v>
          </cell>
        </row>
        <row r="1912">
          <cell r="B1912" t="str">
            <v>5273972E3540</v>
          </cell>
          <cell r="D1912" t="str">
            <v>Xtrackers - MSCI Japan UCITS</v>
          </cell>
          <cell r="Q1912" t="str">
            <v>RVI</v>
          </cell>
        </row>
        <row r="1913">
          <cell r="B1913" t="str">
            <v>52EAIN2JAPEQ</v>
          </cell>
          <cell r="D1913" t="str">
            <v>Eastspring - Japan Dynamic Fund</v>
          </cell>
          <cell r="Q1913" t="str">
            <v>RVI</v>
          </cell>
        </row>
        <row r="1914">
          <cell r="B1914" t="str">
            <v>5274095F6533</v>
          </cell>
          <cell r="D1914" t="str">
            <v>Eastspring - Japan Dynamic Fund</v>
          </cell>
          <cell r="Q1914" t="str">
            <v>RVI</v>
          </cell>
        </row>
        <row r="1915">
          <cell r="B1915" t="str">
            <v>5270942PB572</v>
          </cell>
          <cell r="D1915" t="str">
            <v>Pinebridge - Asia Ex-Japan All Cap</v>
          </cell>
          <cell r="Q1915" t="str">
            <v>RVI</v>
          </cell>
        </row>
        <row r="1916">
          <cell r="B1916" t="str">
            <v>52TOKI5JAPEF</v>
          </cell>
          <cell r="D1916" t="str">
            <v>Tokio Marine - Japanese Equity Focus</v>
          </cell>
          <cell r="Q1916" t="str">
            <v>RVI</v>
          </cell>
        </row>
        <row r="1917">
          <cell r="B1917" t="str">
            <v>52INVE5JAPAN</v>
          </cell>
          <cell r="D1917" t="str">
            <v>Invesco - Japanese Equity Core Fund</v>
          </cell>
          <cell r="Q1917" t="str">
            <v>RVI</v>
          </cell>
        </row>
        <row r="1918">
          <cell r="B1918" t="str">
            <v>5274085INJAD</v>
          </cell>
          <cell r="D1918" t="str">
            <v>Invesco - Japanese Equity Advantage</v>
          </cell>
          <cell r="Q1918" t="str">
            <v>RVI</v>
          </cell>
        </row>
        <row r="1919">
          <cell r="B1919" t="str">
            <v>5274186JPALP</v>
          </cell>
          <cell r="D1919" t="str">
            <v>Man GLG - Japan Core Alpha</v>
          </cell>
          <cell r="Q1919" t="str">
            <v>RVI</v>
          </cell>
        </row>
        <row r="1920">
          <cell r="B1920" t="str">
            <v>5275552EQ217</v>
          </cell>
          <cell r="D1920" t="str">
            <v>JP Morgan - Japan Equity ETF</v>
          </cell>
          <cell r="Q1920" t="str">
            <v>RVI</v>
          </cell>
        </row>
        <row r="1921">
          <cell r="B1921" t="str">
            <v>5274374MGJAP</v>
          </cell>
          <cell r="D1921" t="str">
            <v>M&amp;G - Japan Fund</v>
          </cell>
          <cell r="Q1921" t="str">
            <v>RVI</v>
          </cell>
        </row>
        <row r="1922">
          <cell r="B1922" t="str">
            <v>5274374JAPSC</v>
          </cell>
          <cell r="D1922" t="str">
            <v>M&amp;G - Japan Smaller Companies</v>
          </cell>
          <cell r="Q1922" t="str">
            <v>RVI</v>
          </cell>
        </row>
        <row r="1923">
          <cell r="B1923" t="str">
            <v>5274372JAPSC</v>
          </cell>
          <cell r="D1923" t="str">
            <v>M&amp;G - Japan Smaller Companies</v>
          </cell>
          <cell r="Q1923" t="str">
            <v>RVI</v>
          </cell>
        </row>
        <row r="1924">
          <cell r="B1924" t="str">
            <v>5272092F0792</v>
          </cell>
          <cell r="D1924" t="str">
            <v xml:space="preserve">Matthews - Japan Fund </v>
          </cell>
          <cell r="Q1924" t="str">
            <v>RVI</v>
          </cell>
        </row>
        <row r="1925">
          <cell r="B1925" t="str">
            <v>5272092F5713</v>
          </cell>
          <cell r="D1925" t="str">
            <v xml:space="preserve">Matthews - Japan Fund </v>
          </cell>
          <cell r="Q1925" t="str">
            <v>RVI</v>
          </cell>
        </row>
        <row r="1926">
          <cell r="B1926" t="str">
            <v>5274566GB445</v>
          </cell>
          <cell r="D1926" t="str">
            <v>Jupiter Unit Trust - Japan Equity</v>
          </cell>
          <cell r="Q1926" t="str">
            <v>RVI</v>
          </cell>
        </row>
        <row r="1927">
          <cell r="B1927" t="str">
            <v>5274532FTGR4</v>
          </cell>
          <cell r="D1927" t="str">
            <v>GAM - Star Japan</v>
          </cell>
          <cell r="Q1927" t="str">
            <v>RVI</v>
          </cell>
        </row>
        <row r="1928">
          <cell r="B1928" t="str">
            <v>5272872JPSCD</v>
          </cell>
          <cell r="D1928" t="str">
            <v>WisdomTree - Japan Small Cap Dividend</v>
          </cell>
          <cell r="Q1928" t="str">
            <v>RVI</v>
          </cell>
        </row>
        <row r="1929">
          <cell r="B1929" t="str">
            <v>52COMG5JAPGR</v>
          </cell>
          <cell r="D1929" t="str">
            <v>Comgest - Japan Growth</v>
          </cell>
          <cell r="Q1929" t="str">
            <v>RVI</v>
          </cell>
        </row>
        <row r="1930">
          <cell r="B1930" t="str">
            <v>5270255A0234</v>
          </cell>
          <cell r="D1930" t="str">
            <v>Aberdeen - Japan Smaller Companies</v>
          </cell>
          <cell r="Q1930" t="str">
            <v>RVI</v>
          </cell>
        </row>
        <row r="1931">
          <cell r="B1931" t="str">
            <v>5270195F3982</v>
          </cell>
          <cell r="D1931" t="str">
            <v>Schroders - Japanese Smaller Companies</v>
          </cell>
          <cell r="Q1931" t="str">
            <v>RVI</v>
          </cell>
        </row>
        <row r="1932">
          <cell r="B1932" t="str">
            <v>5275336F1492</v>
          </cell>
          <cell r="D1932" t="str">
            <v>Baillie Gifford Overseas Growth Funds - Japanese Smaller Companies</v>
          </cell>
          <cell r="Q1932" t="str">
            <v>RVI</v>
          </cell>
        </row>
        <row r="1933">
          <cell r="B1933" t="str">
            <v>5274242JPYSC</v>
          </cell>
          <cell r="D1933" t="str">
            <v>Janus Henderson - Japanese Smaller Companies</v>
          </cell>
          <cell r="Q1933" t="str">
            <v>RVI</v>
          </cell>
        </row>
        <row r="1934">
          <cell r="B1934" t="str">
            <v>5270465F0075</v>
          </cell>
          <cell r="D1934" t="str">
            <v>BNP Paribas - Japan Small Caps</v>
          </cell>
          <cell r="Q1934" t="str">
            <v>RVI</v>
          </cell>
        </row>
        <row r="1935">
          <cell r="B1935" t="str">
            <v>5274245YJPSC</v>
          </cell>
          <cell r="D1935" t="str">
            <v>Janus Henderson  Horizon - Japanese SC</v>
          </cell>
          <cell r="Q1935" t="str">
            <v>RVI</v>
          </cell>
        </row>
        <row r="1936">
          <cell r="B1936" t="str">
            <v>5270942F9584</v>
          </cell>
          <cell r="D1936" t="str">
            <v>Pinebridge - Japan Small Cap - Y</v>
          </cell>
          <cell r="Q1936" t="str">
            <v>RVI</v>
          </cell>
        </row>
        <row r="1937">
          <cell r="B1937" t="str">
            <v>5270945PBJSC</v>
          </cell>
          <cell r="D1937" t="str">
            <v>Pinebridge - Japan Small Cap - Y3</v>
          </cell>
          <cell r="Q1937" t="str">
            <v>RVI</v>
          </cell>
        </row>
        <row r="1938">
          <cell r="B1938" t="str">
            <v>5273932EA854</v>
          </cell>
          <cell r="D1938" t="str">
            <v>SSGA Funds Management, Inc.</v>
          </cell>
          <cell r="Q1938" t="str">
            <v>RVI</v>
          </cell>
        </row>
        <row r="1939">
          <cell r="B1939" t="str">
            <v>5260012EX109</v>
          </cell>
          <cell r="D1939" t="str">
            <v xml:space="preserve">State Street - Dow Jones Industrial Average </v>
          </cell>
          <cell r="Q1939" t="str">
            <v>RVI</v>
          </cell>
        </row>
        <row r="1940">
          <cell r="B1940" t="str">
            <v>5260012E1030</v>
          </cell>
          <cell r="D1940" t="str">
            <v>State Street - S&amp;P 500 ETF</v>
          </cell>
          <cell r="Q1940" t="str">
            <v>RVI</v>
          </cell>
        </row>
        <row r="1941">
          <cell r="B1941" t="str">
            <v>5260022E7598</v>
          </cell>
          <cell r="D1941" t="str">
            <v>BlackRock - iShares Russell 1000 Value</v>
          </cell>
          <cell r="Q1941" t="str">
            <v>RVI</v>
          </cell>
        </row>
        <row r="1942">
          <cell r="B1942" t="str">
            <v>5270172E8413</v>
          </cell>
          <cell r="D1942" t="str">
            <v>Vanguard - S&amp;P 500 ETF</v>
          </cell>
          <cell r="Q1942" t="str">
            <v>RVI</v>
          </cell>
        </row>
        <row r="1943">
          <cell r="B1943" t="str">
            <v>5270172E8744</v>
          </cell>
          <cell r="D1943" t="str">
            <v>Vanguard Total Value</v>
          </cell>
          <cell r="Q1943" t="str">
            <v>RVI</v>
          </cell>
        </row>
        <row r="1944">
          <cell r="B1944" t="str">
            <v>5270172EDVAP</v>
          </cell>
          <cell r="D1944" t="str">
            <v>Vanguard - Dividend Appreciation</v>
          </cell>
          <cell r="Q1944" t="str">
            <v>RVI</v>
          </cell>
        </row>
        <row r="1945">
          <cell r="B1945" t="str">
            <v>5270172MCGRO</v>
          </cell>
          <cell r="D1945" t="str">
            <v>Vanguard - Mid Cap Growth</v>
          </cell>
          <cell r="Q1945" t="str">
            <v>RVI</v>
          </cell>
        </row>
        <row r="1946">
          <cell r="B1946" t="str">
            <v>5270172TOMKT</v>
          </cell>
          <cell r="D1946" t="str">
            <v>Vanguard - Total Stock Market</v>
          </cell>
          <cell r="Q1946" t="str">
            <v>RVI</v>
          </cell>
        </row>
        <row r="1947">
          <cell r="B1947" t="str">
            <v>5270242F3819</v>
          </cell>
          <cell r="D1947" t="str">
            <v>DFA - US Small Cap Value Portfolio</v>
          </cell>
          <cell r="Q1947" t="str">
            <v>RVI</v>
          </cell>
        </row>
        <row r="1948">
          <cell r="B1948" t="str">
            <v>5270242F3827</v>
          </cell>
          <cell r="D1948" t="str">
            <v>DFA - US Large Cap Value</v>
          </cell>
          <cell r="Q1948" t="str">
            <v>RVI</v>
          </cell>
        </row>
        <row r="1949">
          <cell r="B1949" t="str">
            <v>5270242USACOR</v>
          </cell>
          <cell r="D1949" t="str">
            <v>DFA - US Core Equity 1</v>
          </cell>
          <cell r="Q1949" t="str">
            <v>RVI</v>
          </cell>
        </row>
        <row r="1950">
          <cell r="B1950" t="str">
            <v>5270242USMALL</v>
          </cell>
          <cell r="D1950" t="str">
            <v>DFA - US Small Cap Portfolio</v>
          </cell>
          <cell r="Q1950" t="str">
            <v>RVI</v>
          </cell>
        </row>
        <row r="1951">
          <cell r="B1951" t="str">
            <v>5270462USMCP</v>
          </cell>
          <cell r="D1951" t="str">
            <v>Parvest - USA Small Cap</v>
          </cell>
          <cell r="Q1951" t="str">
            <v>RVI</v>
          </cell>
        </row>
        <row r="1952">
          <cell r="B1952" t="str">
            <v>5270732EMR08</v>
          </cell>
          <cell r="D1952" t="str">
            <v>BlackRock - iShares Core S&amp;P 500 UCITS</v>
          </cell>
          <cell r="Q1952" t="str">
            <v>RVI</v>
          </cell>
        </row>
        <row r="1953">
          <cell r="B1953" t="str">
            <v>5271112E7200</v>
          </cell>
          <cell r="D1953" t="str">
            <v>BlackRock - iShares Core S&amp;P 500</v>
          </cell>
          <cell r="Q1953" t="str">
            <v>RVI</v>
          </cell>
        </row>
        <row r="1954">
          <cell r="B1954" t="str">
            <v>5275122EV357</v>
          </cell>
          <cell r="D1954" t="str">
            <v>Invesco S&amp;P 500 Equal Weight ETF</v>
          </cell>
          <cell r="Q1954" t="str">
            <v>RVI</v>
          </cell>
        </row>
        <row r="1955">
          <cell r="B1955" t="str">
            <v>5271112E7655</v>
          </cell>
          <cell r="D1955" t="str">
            <v>BlackRock - iShares Russell 2000 ETF</v>
          </cell>
          <cell r="Q1955" t="str">
            <v>RVI</v>
          </cell>
        </row>
        <row r="1956">
          <cell r="B1956" t="str">
            <v>5271112E5094</v>
          </cell>
          <cell r="D1956" t="str">
            <v>BlackRock - iShares US Carbon Transition Readiness</v>
          </cell>
          <cell r="Q1956" t="str">
            <v>RVI</v>
          </cell>
        </row>
        <row r="1957">
          <cell r="B1957" t="str">
            <v>5271112QUALU</v>
          </cell>
          <cell r="D1957" t="str">
            <v>BlackRock - iShares MSCI USA Quality</v>
          </cell>
          <cell r="Q1957" t="str">
            <v>RVI</v>
          </cell>
        </row>
        <row r="1958">
          <cell r="B1958" t="str">
            <v>5275552EQ761</v>
          </cell>
          <cell r="D1958" t="str">
            <v>JPMorgan U.S. Quality Factor</v>
          </cell>
          <cell r="Q1958" t="str">
            <v>RVI</v>
          </cell>
        </row>
        <row r="1959">
          <cell r="B1959" t="str">
            <v>5271112USMIV</v>
          </cell>
          <cell r="D1959" t="str">
            <v>BlackRock - iShares Russell Mid-Cap Value</v>
          </cell>
          <cell r="Q1959" t="str">
            <v>RVI</v>
          </cell>
        </row>
        <row r="1960">
          <cell r="B1960" t="str">
            <v>5275242LEGGM</v>
          </cell>
          <cell r="D1960" t="str">
            <v>Legg Mason - US Small Caps</v>
          </cell>
          <cell r="Q1960" t="str">
            <v>RVI</v>
          </cell>
        </row>
        <row r="1961">
          <cell r="B1961" t="str">
            <v>5271112VLUEU</v>
          </cell>
          <cell r="D1961" t="str">
            <v>BlackRock - iShares MSCI USA Value</v>
          </cell>
          <cell r="Q1961" t="str">
            <v>RVI</v>
          </cell>
        </row>
        <row r="1962">
          <cell r="B1962" t="str">
            <v>5272872W3079</v>
          </cell>
          <cell r="D1962" t="str">
            <v>WisdomTree - US Large Cap Dividend</v>
          </cell>
          <cell r="Q1962" t="str">
            <v>RVI</v>
          </cell>
        </row>
        <row r="1963">
          <cell r="B1963" t="str">
            <v>5273952EXRP0</v>
          </cell>
          <cell r="D1963" t="str">
            <v>Vanguard S&amp;P 500 - UCIT</v>
          </cell>
          <cell r="Q1963" t="str">
            <v>RVI</v>
          </cell>
        </row>
        <row r="1964">
          <cell r="B1964" t="str">
            <v>5274042USLCP</v>
          </cell>
          <cell r="D1964" t="str">
            <v>First Trust - US Mega Cap AlphaDEX</v>
          </cell>
          <cell r="Q1964" t="str">
            <v>RVI</v>
          </cell>
        </row>
        <row r="1965">
          <cell r="B1965" t="str">
            <v>5270882JPUSV</v>
          </cell>
          <cell r="D1965" t="str">
            <v>JP Morgan - US Value Fund</v>
          </cell>
          <cell r="Q1965" t="str">
            <v>RVI</v>
          </cell>
        </row>
        <row r="1966">
          <cell r="B1966" t="str">
            <v>52WELL2USRES</v>
          </cell>
          <cell r="D1966" t="str">
            <v>Wellington - US Research Equity</v>
          </cell>
          <cell r="Q1966" t="str">
            <v>RVI</v>
          </cell>
        </row>
        <row r="1967">
          <cell r="B1967" t="str">
            <v>PROXYS2US</v>
          </cell>
          <cell r="D1967" t="str">
            <v>FONDOS US</v>
          </cell>
          <cell r="Q1967" t="str">
            <v>RVI</v>
          </cell>
        </row>
        <row r="1968">
          <cell r="B1968" t="str">
            <v>5271112SPSMC</v>
          </cell>
          <cell r="D1968" t="str">
            <v>BlackRock - iShares S&amp;P Small-Cap 600 Value</v>
          </cell>
          <cell r="Q1968" t="str">
            <v>RVI</v>
          </cell>
        </row>
        <row r="1969">
          <cell r="B1969" t="str">
            <v>5274162E4151</v>
          </cell>
          <cell r="D1969" t="str">
            <v>Ossiam - Shiller Barclays Cape Value</v>
          </cell>
          <cell r="Q1969" t="str">
            <v>RVI</v>
          </cell>
        </row>
        <row r="1970">
          <cell r="B1970" t="str">
            <v>5271112E7804</v>
          </cell>
          <cell r="D1970" t="str">
            <v>BlackRock - iShares Core S&amp;P Small Cap</v>
          </cell>
          <cell r="Q1970" t="str">
            <v>RVI</v>
          </cell>
        </row>
        <row r="1971">
          <cell r="B1971" t="str">
            <v>5271282GALLO</v>
          </cell>
          <cell r="D1971" t="str">
            <v>BlackRock - Global Allocation Fund</v>
          </cell>
          <cell r="Q1971" t="str">
            <v>RVI</v>
          </cell>
        </row>
        <row r="1972">
          <cell r="B1972" t="str">
            <v>5272872USDGQ</v>
          </cell>
          <cell r="D1972" t="str">
            <v>WisdomTree - US Quality Dividend Growth</v>
          </cell>
          <cell r="Q1972" t="str">
            <v>RVI</v>
          </cell>
        </row>
        <row r="1973">
          <cell r="B1973" t="str">
            <v>5271112MULTI</v>
          </cell>
          <cell r="D1973" t="str">
            <v>BlackRock - iShares Edge MSCI Multifactor USA</v>
          </cell>
          <cell r="Q1973" t="str">
            <v>RVI</v>
          </cell>
        </row>
        <row r="1974">
          <cell r="B1974" t="str">
            <v>5275122EV134</v>
          </cell>
          <cell r="D1974" t="str">
            <v>Invesco - Wilderhill Clean Energy</v>
          </cell>
          <cell r="Q1974" t="str">
            <v>RVI</v>
          </cell>
        </row>
        <row r="1975">
          <cell r="B1975" t="str">
            <v>5274122STOCK</v>
          </cell>
          <cell r="D1975" t="str">
            <v>Pimco - StockPLUS Fund</v>
          </cell>
          <cell r="Q1975" t="str">
            <v>RVI</v>
          </cell>
        </row>
        <row r="1976">
          <cell r="B1976" t="str">
            <v>5273932ER853</v>
          </cell>
          <cell r="D1976" t="str">
            <v>SSGA - S&amp;P 600 Small Cap ETF</v>
          </cell>
          <cell r="Q1976" t="str">
            <v>RVI</v>
          </cell>
        </row>
        <row r="1977">
          <cell r="B1977" t="str">
            <v>3452392V1098</v>
          </cell>
          <cell r="D1977" t="str">
            <v>ATVI</v>
          </cell>
          <cell r="Q1977" t="str">
            <v>RVI</v>
          </cell>
        </row>
        <row r="1978">
          <cell r="B1978" t="str">
            <v>345432201006</v>
          </cell>
          <cell r="D1978" t="str">
            <v>CVS Caremark Corp.</v>
          </cell>
          <cell r="Q1978" t="str">
            <v>RVI</v>
          </cell>
        </row>
        <row r="1979">
          <cell r="B1979" t="str">
            <v>5273882RGCTI</v>
          </cell>
          <cell r="D1979" t="str">
            <v>Robeco - Consumer Trends</v>
          </cell>
          <cell r="Q1979" t="str">
            <v>RVI</v>
          </cell>
        </row>
        <row r="1980">
          <cell r="B1980" t="str">
            <v>345442271068</v>
          </cell>
          <cell r="D1980" t="str">
            <v>Whole Foods Market Inc</v>
          </cell>
          <cell r="Q1980" t="str">
            <v>RVI</v>
          </cell>
        </row>
        <row r="1981">
          <cell r="B1981" t="str">
            <v>3454772H1068</v>
          </cell>
          <cell r="D1981" t="str">
            <v>Fresh Markets</v>
          </cell>
          <cell r="Q1981" t="str">
            <v>RVI</v>
          </cell>
        </row>
        <row r="1982">
          <cell r="B1982" t="str">
            <v>3455112T1051</v>
          </cell>
          <cell r="D1982" t="str">
            <v>NuSkin Enterprises</v>
          </cell>
          <cell r="Q1982" t="str">
            <v>RVI</v>
          </cell>
        </row>
        <row r="1983">
          <cell r="B1983" t="str">
            <v>345575241015</v>
          </cell>
          <cell r="D1983" t="str">
            <v>Michael Kors Holdings Limited</v>
          </cell>
          <cell r="Q1983" t="str">
            <v>RVI</v>
          </cell>
        </row>
        <row r="1984">
          <cell r="B1984" t="str">
            <v>345576291044</v>
          </cell>
          <cell r="D1984" t="str">
            <v>Estee Lauder</v>
          </cell>
          <cell r="Q1984" t="str">
            <v>RVI</v>
          </cell>
        </row>
        <row r="1985">
          <cell r="B1985" t="str">
            <v>3455772Q1040</v>
          </cell>
          <cell r="D1985" t="str">
            <v>Tumi Holdings Inc.</v>
          </cell>
          <cell r="Q1985" t="str">
            <v>RVI</v>
          </cell>
        </row>
        <row r="1986">
          <cell r="B1986" t="str">
            <v>5273932EY308</v>
          </cell>
          <cell r="D1986" t="str">
            <v>State Street - Consumer Staples Select Sector</v>
          </cell>
          <cell r="Q1986" t="str">
            <v>RVI</v>
          </cell>
        </row>
        <row r="1987">
          <cell r="B1987" t="str">
            <v>5260012E3080</v>
          </cell>
          <cell r="D1987" t="str">
            <v>State Street - Consumer Staples Select Sector</v>
          </cell>
          <cell r="Q1987" t="str">
            <v>RVI</v>
          </cell>
        </row>
        <row r="1988">
          <cell r="B1988" t="str">
            <v>5260012E4070</v>
          </cell>
          <cell r="D1988" t="str">
            <v>State Street - Consumer Discretionary Select Sector</v>
          </cell>
          <cell r="Q1988" t="str">
            <v>RVI</v>
          </cell>
        </row>
        <row r="1989">
          <cell r="B1989" t="str">
            <v>5260012RETAI</v>
          </cell>
          <cell r="D1989" t="str">
            <v>State Street - S&amp;P Retail ETF</v>
          </cell>
          <cell r="Q1989" t="str">
            <v>RVI</v>
          </cell>
        </row>
        <row r="1990">
          <cell r="B1990" t="str">
            <v>5273932EY852</v>
          </cell>
          <cell r="D1990" t="str">
            <v>State Street - Communication Services Select Sector</v>
          </cell>
          <cell r="Q1990" t="str">
            <v>RVI</v>
          </cell>
        </row>
        <row r="1991">
          <cell r="B1991" t="str">
            <v>PTCMEF0-II001C-CALL</v>
          </cell>
          <cell r="D1991" t="str">
            <v>-</v>
          </cell>
          <cell r="Q1991" t="str">
            <v>RVI</v>
          </cell>
        </row>
        <row r="1992">
          <cell r="B1992" t="str">
            <v>PTCMEF0-II002C-CALL</v>
          </cell>
          <cell r="D1992" t="str">
            <v>-</v>
          </cell>
          <cell r="Q1992" t="str">
            <v>RVI</v>
          </cell>
        </row>
        <row r="1993">
          <cell r="B1993" t="str">
            <v>PTCMEF0-II003C-CALL</v>
          </cell>
          <cell r="D1993" t="str">
            <v>-</v>
          </cell>
          <cell r="Q1993" t="str">
            <v>RVI</v>
          </cell>
        </row>
        <row r="1994">
          <cell r="B1994" t="str">
            <v>PTCMEF0-II004C-CALL</v>
          </cell>
          <cell r="D1994" t="str">
            <v>-</v>
          </cell>
          <cell r="Q1994" t="str">
            <v>RVI</v>
          </cell>
        </row>
        <row r="1995">
          <cell r="B1995" t="str">
            <v>PTCMEF0-II005C-CALL</v>
          </cell>
          <cell r="D1995" t="str">
            <v>SPY 12/16/22 C440</v>
          </cell>
          <cell r="Q1995" t="str">
            <v>RVI</v>
          </cell>
        </row>
        <row r="1996">
          <cell r="B1996" t="str">
            <v>PTCMEF0-II006C-CALL</v>
          </cell>
          <cell r="D1996" t="str">
            <v>SPY US 12/16/22 C415</v>
          </cell>
          <cell r="Q1996" t="str">
            <v>RVI</v>
          </cell>
        </row>
        <row r="1997">
          <cell r="B1997" t="str">
            <v>PTCMEF0-II007C-CALL</v>
          </cell>
          <cell r="D1997" t="str">
            <v>SPY US 12/16/22 C430</v>
          </cell>
          <cell r="Q1997" t="str">
            <v>RVI</v>
          </cell>
        </row>
        <row r="1998">
          <cell r="B1998" t="str">
            <v>PTCMEF0-II008C-CALL</v>
          </cell>
          <cell r="D1998" t="str">
            <v>SPY US 12/16/22 C405</v>
          </cell>
          <cell r="Q1998" t="str">
            <v>RVI</v>
          </cell>
        </row>
        <row r="1999">
          <cell r="B1999" t="str">
            <v>PTCMEF0-II008C-PUT</v>
          </cell>
          <cell r="D1999" t="str">
            <v>SPX US 12/20/19 P2850</v>
          </cell>
          <cell r="Q1999" t="str">
            <v>RVI</v>
          </cell>
        </row>
        <row r="2000">
          <cell r="B2000" t="str">
            <v>PTCMEF0-II009C-PUT</v>
          </cell>
          <cell r="D2000" t="str">
            <v>SPX US 03/31/20 P2850 INDEX</v>
          </cell>
          <cell r="Q2000" t="str">
            <v>RVI</v>
          </cell>
        </row>
        <row r="2001">
          <cell r="B2001" t="str">
            <v>PTCMEF0-II010C-CALL</v>
          </cell>
          <cell r="D2001" t="str">
            <v>-</v>
          </cell>
          <cell r="Q2001" t="str">
            <v>RVI</v>
          </cell>
        </row>
        <row r="2002">
          <cell r="B2002" t="str">
            <v>PTCMEF0-II010C-PUT</v>
          </cell>
          <cell r="D2002" t="str">
            <v>SPXW US 03/31/20 P2850</v>
          </cell>
          <cell r="Q2002" t="str">
            <v>RVI</v>
          </cell>
        </row>
        <row r="2003">
          <cell r="B2003" t="str">
            <v>PTCMEF0-II011C-CALL</v>
          </cell>
          <cell r="D2003" t="str">
            <v>SPY US 01/20/23 C390</v>
          </cell>
          <cell r="Q2003" t="str">
            <v>RVI</v>
          </cell>
        </row>
        <row r="2004">
          <cell r="B2004" t="str">
            <v>PTCMEF0-II011C-PUT</v>
          </cell>
          <cell r="D2004" t="str">
            <v>SPXW US 03/31/20 P2900</v>
          </cell>
          <cell r="Q2004" t="str">
            <v>RVI</v>
          </cell>
        </row>
        <row r="2005">
          <cell r="B2005" t="str">
            <v>PTCMEF0-II012C-CALL</v>
          </cell>
          <cell r="D2005" t="str">
            <v>-</v>
          </cell>
          <cell r="Q2005" t="str">
            <v>RVI</v>
          </cell>
        </row>
        <row r="2006">
          <cell r="B2006" t="str">
            <v>PTCMEF0-II015C-CALL</v>
          </cell>
          <cell r="D2006" t="str">
            <v>SPY US 01/20/23 C400</v>
          </cell>
          <cell r="Q2006" t="str">
            <v>RVI</v>
          </cell>
        </row>
        <row r="2007">
          <cell r="B2007" t="str">
            <v>PTCMEF0-II016C-CALL</v>
          </cell>
          <cell r="D2007" t="str">
            <v>SPY US 01/20/23 C400</v>
          </cell>
          <cell r="Q2007" t="str">
            <v>RVI</v>
          </cell>
        </row>
        <row r="2008">
          <cell r="B2008" t="str">
            <v>PTCMEF0-II016C-PUT</v>
          </cell>
          <cell r="D2008" t="str">
            <v>-</v>
          </cell>
          <cell r="Q2008" t="str">
            <v>RVI</v>
          </cell>
        </row>
        <row r="2009">
          <cell r="B2009" t="str">
            <v>PTCMEF0-II017C-PUT</v>
          </cell>
          <cell r="D2009" t="str">
            <v>-</v>
          </cell>
          <cell r="Q2009" t="str">
            <v>RVI</v>
          </cell>
        </row>
        <row r="2010">
          <cell r="B2010" t="str">
            <v>PTCMEF0-II021C-CALL</v>
          </cell>
          <cell r="D2010" t="str">
            <v>SPY US 01/20/23 C405</v>
          </cell>
          <cell r="Q2010" t="str">
            <v>RVI</v>
          </cell>
        </row>
        <row r="2011">
          <cell r="B2011" t="str">
            <v>PTCMEF0-II022C-CALL</v>
          </cell>
          <cell r="D2011" t="str">
            <v>SPY US 01/20/23 C405</v>
          </cell>
          <cell r="Q2011" t="str">
            <v>RVI</v>
          </cell>
        </row>
        <row r="2012">
          <cell r="B2012" t="str">
            <v>PTCMEF0-II022C-PUT</v>
          </cell>
          <cell r="D2012" t="str">
            <v>SPX US 5/19/2023 P3900</v>
          </cell>
          <cell r="Q2012" t="str">
            <v>RVI</v>
          </cell>
        </row>
        <row r="2013">
          <cell r="B2013" t="str">
            <v>PTCMEF0-II023C-CALL</v>
          </cell>
          <cell r="D2013" t="str">
            <v>SPY US 03/17/23 C420</v>
          </cell>
          <cell r="Q2013" t="str">
            <v>RVI</v>
          </cell>
        </row>
        <row r="2014">
          <cell r="B2014" t="str">
            <v>PTCMEF0-II023C-PUT</v>
          </cell>
          <cell r="D2014" t="str">
            <v>SPX US 06/16/23 P3950</v>
          </cell>
          <cell r="Q2014" t="str">
            <v>RVI</v>
          </cell>
        </row>
        <row r="2015">
          <cell r="B2015" t="str">
            <v>PTCMEF0-II024C-PUT</v>
          </cell>
          <cell r="D2015" t="str">
            <v>SPX US 09/15/23 P3950</v>
          </cell>
          <cell r="Q2015" t="str">
            <v>RVI</v>
          </cell>
        </row>
        <row r="2016">
          <cell r="B2016" t="str">
            <v>PTCMEF0-II025C-CALL</v>
          </cell>
          <cell r="D2016" t="str">
            <v>SPY US 02/17/23 C390</v>
          </cell>
          <cell r="Q2016" t="str">
            <v>RVI</v>
          </cell>
        </row>
        <row r="2017">
          <cell r="B2017" t="str">
            <v>PTCMEF0-II026C-CALL</v>
          </cell>
          <cell r="D2017" t="str">
            <v>SPX US 10/20/23 C4650</v>
          </cell>
          <cell r="Q2017" t="str">
            <v>RVI</v>
          </cell>
        </row>
        <row r="2018">
          <cell r="B2018" t="str">
            <v>PTCMEF0-II027C-CALL</v>
          </cell>
          <cell r="D2018" t="str">
            <v>SPX US 10/20/23 C4700</v>
          </cell>
          <cell r="Q2018" t="str">
            <v>RVI</v>
          </cell>
        </row>
        <row r="2019">
          <cell r="B2019" t="str">
            <v>PTCMEF0-II028C-CALL</v>
          </cell>
          <cell r="D2019" t="str">
            <v>SPY US 5/19/23 C415</v>
          </cell>
          <cell r="Q2019" t="str">
            <v>RVI</v>
          </cell>
        </row>
        <row r="2020">
          <cell r="B2020" t="str">
            <v>PTCMEF0-II029C-CALL</v>
          </cell>
          <cell r="D2020" t="str">
            <v>SPX US 01/19/24 C4400</v>
          </cell>
          <cell r="Q2020" t="str">
            <v>RVI</v>
          </cell>
        </row>
        <row r="2021">
          <cell r="B2021" t="str">
            <v>PTCMEF0-II030C-CALL</v>
          </cell>
          <cell r="D2021" t="str">
            <v>SPX US 01/19/24 C4500</v>
          </cell>
          <cell r="Q2021" t="str">
            <v>RVI</v>
          </cell>
        </row>
        <row r="2022">
          <cell r="B2022" t="str">
            <v>PTCMEF0-II031C-CALL</v>
          </cell>
          <cell r="D2022" t="str">
            <v>SPX US 03/15/24 C4600</v>
          </cell>
          <cell r="Q2022" t="str">
            <v>RVI</v>
          </cell>
        </row>
        <row r="2023">
          <cell r="B2023" t="str">
            <v>PTCMEF0-II032C-CALL</v>
          </cell>
          <cell r="D2023" t="str">
            <v>SPX US 06/21/24 C4800</v>
          </cell>
          <cell r="Q2023" t="str">
            <v>RVI</v>
          </cell>
        </row>
        <row r="2024">
          <cell r="B2024" t="str">
            <v>PTCMEF0-II032C-PUT</v>
          </cell>
          <cell r="D2024" t="str">
            <v>SPY US 05/19/23 P390</v>
          </cell>
          <cell r="Q2024" t="str">
            <v>RVI</v>
          </cell>
        </row>
        <row r="2025">
          <cell r="B2025" t="str">
            <v>PTCMEF0-II033C-CALL</v>
          </cell>
          <cell r="D2025" t="str">
            <v>SPX US 06/21/24 C5100</v>
          </cell>
          <cell r="Q2025" t="str">
            <v>RVI</v>
          </cell>
        </row>
        <row r="2026">
          <cell r="B2026" t="str">
            <v>PTCMEF0-II034C-CALL</v>
          </cell>
          <cell r="D2026" t="str">
            <v>SPX US 06/21/24 C5100</v>
          </cell>
          <cell r="Q2026" t="str">
            <v>RVI</v>
          </cell>
        </row>
        <row r="2027">
          <cell r="B2027" t="str">
            <v>PTCMEF0-II034C-PUT</v>
          </cell>
          <cell r="D2027" t="str">
            <v>SPY US 06/16/23 P395</v>
          </cell>
          <cell r="Q2027" t="str">
            <v>RVI</v>
          </cell>
        </row>
        <row r="2028">
          <cell r="B2028" t="str">
            <v>PTCMEF0-II035C-CALL</v>
          </cell>
          <cell r="D2028" t="str">
            <v>SPX US 06/21/24 C5200</v>
          </cell>
          <cell r="Q2028" t="str">
            <v>RVI</v>
          </cell>
        </row>
        <row r="2029">
          <cell r="B2029" t="str">
            <v>PTCMEF0-II035C-PUT</v>
          </cell>
          <cell r="D2029" t="str">
            <v>SPY US 09/15/23 P395</v>
          </cell>
          <cell r="Q2029" t="str">
            <v>RVI</v>
          </cell>
        </row>
        <row r="2030">
          <cell r="B2030" t="str">
            <v>PTCMEF0-II036C-CALL</v>
          </cell>
          <cell r="D2030" t="str">
            <v>SPX US 06/21/24 C5200</v>
          </cell>
          <cell r="Q2030" t="str">
            <v>RVI</v>
          </cell>
        </row>
        <row r="2031">
          <cell r="B2031" t="str">
            <v>PTCMEF0-II037C-CALL</v>
          </cell>
          <cell r="D2031" t="str">
            <v>SPX US 06/21/24 C5300</v>
          </cell>
          <cell r="Q2031" t="str">
            <v>RVI</v>
          </cell>
        </row>
        <row r="2032">
          <cell r="B2032" t="str">
            <v>PTCMEF0-II038C-CALL</v>
          </cell>
          <cell r="D2032" t="str">
            <v>SPX US 06/21/24 C5300</v>
          </cell>
          <cell r="Q2032" t="str">
            <v>RVI</v>
          </cell>
        </row>
        <row r="2033">
          <cell r="B2033" t="str">
            <v>PTCMEF0-II039C-CALL</v>
          </cell>
          <cell r="D2033" t="str">
            <v>SPX US 06/21/24 C5250</v>
          </cell>
          <cell r="Q2033" t="str">
            <v>RVI</v>
          </cell>
        </row>
        <row r="2034">
          <cell r="B2034" t="str">
            <v>PTCMEF0-II040C-CALL</v>
          </cell>
          <cell r="D2034" t="str">
            <v>SPX US 09/20/24 C5500</v>
          </cell>
          <cell r="Q2034" t="str">
            <v>RVI</v>
          </cell>
        </row>
        <row r="2035">
          <cell r="B2035" t="str">
            <v>PTCMEF0-II041C-CALL</v>
          </cell>
          <cell r="D2035" t="str">
            <v>SPX US 09/20/24 C5600</v>
          </cell>
          <cell r="Q2035" t="str">
            <v>RVI</v>
          </cell>
        </row>
        <row r="2036">
          <cell r="B2036" t="str">
            <v>PTCMEF0-II042C-CALL</v>
          </cell>
          <cell r="D2036" t="str">
            <v>SPY US 09/15/23 C450</v>
          </cell>
          <cell r="Q2036" t="str">
            <v>RVI</v>
          </cell>
        </row>
        <row r="2037">
          <cell r="B2037" t="str">
            <v>PTCMEF0-II043C-CALL</v>
          </cell>
          <cell r="D2037" t="str">
            <v>SPX US 09/20/24 C5550</v>
          </cell>
          <cell r="Q2037" t="str">
            <v>RVI</v>
          </cell>
        </row>
        <row r="2038">
          <cell r="B2038" t="str">
            <v>PTCMEF0-II044C-CALL</v>
          </cell>
          <cell r="D2038" t="str">
            <v>SPY US 10/20/23 C465</v>
          </cell>
          <cell r="Q2038" t="str">
            <v>RVI</v>
          </cell>
        </row>
        <row r="2039">
          <cell r="B2039" t="str">
            <v>PTCMEF0-II045C-CALL</v>
          </cell>
          <cell r="D2039" t="str">
            <v>SPY US 10/20/23 C470</v>
          </cell>
          <cell r="Q2039" t="str">
            <v>RVI</v>
          </cell>
        </row>
        <row r="2040">
          <cell r="B2040" t="str">
            <v>PTCMEF0-II046C-CALL</v>
          </cell>
          <cell r="D2040" t="str">
            <v>SPY US 11/17/23 C460</v>
          </cell>
          <cell r="Q2040" t="str">
            <v>RVI</v>
          </cell>
        </row>
        <row r="2041">
          <cell r="B2041" t="str">
            <v>PTCMEF0-II047C-CALL</v>
          </cell>
          <cell r="D2041" t="str">
            <v>SPY US 12/15/23 C465</v>
          </cell>
          <cell r="Q2041" t="str">
            <v>RVI</v>
          </cell>
        </row>
        <row r="2042">
          <cell r="B2042" t="str">
            <v>PTCMEF0-II048C-CALL</v>
          </cell>
          <cell r="D2042" t="str">
            <v>SPY US 12/15/23 C450</v>
          </cell>
          <cell r="Q2042" t="str">
            <v>RVI</v>
          </cell>
        </row>
        <row r="2043">
          <cell r="B2043" t="str">
            <v>PTCMEF0-II049C-CALL</v>
          </cell>
          <cell r="D2043" t="str">
            <v>SPY US 01/19/24 C440</v>
          </cell>
          <cell r="Q2043" t="str">
            <v>RVI</v>
          </cell>
        </row>
        <row r="2044">
          <cell r="B2044" t="str">
            <v>PTCMEF0-II050C-CALL</v>
          </cell>
          <cell r="D2044" t="str">
            <v>SPY US 01/19/24 C430</v>
          </cell>
          <cell r="Q2044" t="str">
            <v>RVI</v>
          </cell>
        </row>
        <row r="2045">
          <cell r="B2045" t="str">
            <v>PTCMEF0-II051C-CALL</v>
          </cell>
          <cell r="D2045" t="str">
            <v>SPY US 01/19/24 C450</v>
          </cell>
          <cell r="Q2045" t="str">
            <v>RVI</v>
          </cell>
        </row>
        <row r="2046">
          <cell r="B2046" t="str">
            <v>PTCMEF0-II052C-CALL</v>
          </cell>
          <cell r="D2046" t="str">
            <v>SPY US 03/15/24 C460</v>
          </cell>
          <cell r="Q2046" t="str">
            <v>RVI</v>
          </cell>
        </row>
        <row r="2047">
          <cell r="B2047" t="str">
            <v>PTCMEF0-II053C-CALL</v>
          </cell>
          <cell r="D2047" t="str">
            <v>SPY US 06/21/24 C480</v>
          </cell>
          <cell r="Q2047" t="str">
            <v>RVI</v>
          </cell>
        </row>
        <row r="2048">
          <cell r="B2048" t="str">
            <v>PTCMEF0-II054C-CALL</v>
          </cell>
          <cell r="D2048" t="str">
            <v>SPY US 06/21/24 C510</v>
          </cell>
          <cell r="Q2048" t="str">
            <v>RVI</v>
          </cell>
        </row>
        <row r="2049">
          <cell r="B2049" t="str">
            <v>PTCMEF0-II055C-CALL</v>
          </cell>
          <cell r="D2049" t="str">
            <v>SPX US 12/20/24 C6100</v>
          </cell>
          <cell r="Q2049" t="str">
            <v>RVI</v>
          </cell>
        </row>
        <row r="2050">
          <cell r="B2050" t="str">
            <v>PTCMEF0-II056C-CALL</v>
          </cell>
          <cell r="D2050" t="str">
            <v>QQQ US 07/19/24 C485</v>
          </cell>
          <cell r="Q2050" t="str">
            <v>RVI</v>
          </cell>
        </row>
        <row r="2051">
          <cell r="B2051" t="str">
            <v>PTCMEF0-II057C-CALL</v>
          </cell>
          <cell r="D2051" t="str">
            <v>QQQ US 08/16/24 C470</v>
          </cell>
          <cell r="Q2051" t="str">
            <v>RVI</v>
          </cell>
        </row>
        <row r="2052">
          <cell r="B2052" t="str">
            <v>PTCMEF0-II058C-CALL</v>
          </cell>
          <cell r="D2052" t="str">
            <v>QQQ US 08/16/24 C480</v>
          </cell>
          <cell r="Q2052" t="str">
            <v>RVI</v>
          </cell>
        </row>
        <row r="2053">
          <cell r="B2053" t="str">
            <v>PTCMEF0-II059C-CALL</v>
          </cell>
          <cell r="D2053" t="str">
            <v>QQQ US 08/16/24 C445</v>
          </cell>
          <cell r="Q2053" t="str">
            <v>RVI</v>
          </cell>
        </row>
        <row r="2054">
          <cell r="B2054" t="str">
            <v>PTCMEF0-II060C-CALL</v>
          </cell>
          <cell r="D2054" t="str">
            <v>QQQ US 08/16/24 C455</v>
          </cell>
          <cell r="Q2054" t="str">
            <v>RVI</v>
          </cell>
        </row>
        <row r="2055">
          <cell r="B2055" t="str">
            <v>PTCMEF0-II061C-CALL</v>
          </cell>
          <cell r="D2055" t="str">
            <v>QQQ US 09/20/24 C475</v>
          </cell>
          <cell r="Q2055" t="str">
            <v>RVI</v>
          </cell>
        </row>
        <row r="2056">
          <cell r="B2056" t="str">
            <v>PTCMEF0-II062C-CALL</v>
          </cell>
          <cell r="D2056" t="str">
            <v>SPX US 06/20/25 C5700</v>
          </cell>
          <cell r="Q2056" t="str">
            <v>RVI</v>
          </cell>
        </row>
        <row r="2057">
          <cell r="B2057" t="str">
            <v>PTCMEF0-II063C-CALL</v>
          </cell>
          <cell r="D2057" t="str">
            <v>QQQ US 03/28/25 C493</v>
          </cell>
          <cell r="Q2057" t="str">
            <v>RVI</v>
          </cell>
        </row>
        <row r="2058">
          <cell r="B2058" t="str">
            <v>PTCMEF0-II063C-PUT</v>
          </cell>
          <cell r="D2058" t="str">
            <v>SPXW US 07/07/25 P5700</v>
          </cell>
          <cell r="Q2058" t="str">
            <v>RVI</v>
          </cell>
        </row>
        <row r="2059">
          <cell r="B2059" t="str">
            <v>PTCMEF0-II064C-CALL</v>
          </cell>
          <cell r="D2059" t="str">
            <v>QQQ US 03/21/25 C493</v>
          </cell>
          <cell r="Q2059" t="str">
            <v>RVI</v>
          </cell>
        </row>
        <row r="2060">
          <cell r="B2060" t="str">
            <v>PTCMEF0-II065C-CALL</v>
          </cell>
          <cell r="D2060" t="str">
            <v>QQQ US 06/20/2025 C500</v>
          </cell>
          <cell r="Q2060" t="str">
            <v>RVI</v>
          </cell>
        </row>
        <row r="2061">
          <cell r="B2061" t="str">
            <v>PTCMEF0-II066C-CALL</v>
          </cell>
          <cell r="D2061" t="str">
            <v>QQQ US 06/20/2025 C500</v>
          </cell>
          <cell r="Q2061" t="str">
            <v>RVI</v>
          </cell>
        </row>
        <row r="2062">
          <cell r="B2062" t="str">
            <v>PTCMEF0-II067C-CALL</v>
          </cell>
          <cell r="D2062" t="str">
            <v>QQQ US 06/20/25 C470</v>
          </cell>
          <cell r="Q2062" t="str">
            <v>RVI</v>
          </cell>
        </row>
        <row r="2063">
          <cell r="B2063" t="str">
            <v>PTCMEF0-II067C-PUT</v>
          </cell>
          <cell r="D2063" t="str">
            <v>SPXW US 02/06/26 P6760</v>
          </cell>
          <cell r="Q2063" t="str">
            <v>RVI</v>
          </cell>
        </row>
        <row r="2064">
          <cell r="B2064" t="str">
            <v>PTCMEF0-II068C-CALL</v>
          </cell>
          <cell r="D2064" t="str">
            <v>QQQ US 09/19/25 C530</v>
          </cell>
          <cell r="Q2064" t="str">
            <v>RVI</v>
          </cell>
        </row>
        <row r="2065">
          <cell r="B2065" t="str">
            <v>PTCMEF0-II068C-PUT</v>
          </cell>
          <cell r="D2065" t="str">
            <v>SPX US 02/20/26 P6660</v>
          </cell>
          <cell r="Q2065" t="str">
            <v>RVI</v>
          </cell>
        </row>
        <row r="2066">
          <cell r="B2066" t="str">
            <v>PTCMEF0-II069C-CALL</v>
          </cell>
          <cell r="D2066" t="str">
            <v>SPXW US 03/06/26 C6820</v>
          </cell>
          <cell r="Q2066" t="str">
            <v>RVI</v>
          </cell>
        </row>
        <row r="2067">
          <cell r="B2067" t="str">
            <v>PTCMEF0-II070C-PUT</v>
          </cell>
          <cell r="D2067" t="str">
            <v>SPXW US 03/06/26 P6820</v>
          </cell>
          <cell r="Q2067" t="str">
            <v>RVI</v>
          </cell>
        </row>
        <row r="2068">
          <cell r="B2068" t="str">
            <v>PTCMEF0-II071C-CALL</v>
          </cell>
          <cell r="D2068" t="str">
            <v>SPXW US 03/26/26 C6830</v>
          </cell>
          <cell r="Q2068" t="str">
            <v>RVI</v>
          </cell>
        </row>
        <row r="2069">
          <cell r="B2069" t="str">
            <v>PTCMEF0-II072C-CALL</v>
          </cell>
          <cell r="D2069" t="str">
            <v>SPXW US 03/26/26 C6700</v>
          </cell>
          <cell r="Q2069" t="str">
            <v>RVI</v>
          </cell>
        </row>
        <row r="2070">
          <cell r="B2070" t="str">
            <v>PTCMEF0-II073C-CALL</v>
          </cell>
          <cell r="D2070" t="str">
            <v>SPXW US 03/19/26 C6800</v>
          </cell>
          <cell r="Q2070" t="str">
            <v>RVI</v>
          </cell>
        </row>
        <row r="2071">
          <cell r="B2071" t="str">
            <v>PTCMEF0-II074C-CALL</v>
          </cell>
          <cell r="D2071" t="str">
            <v>SPXW US 03/19/26 C6700</v>
          </cell>
          <cell r="Q2071" t="str">
            <v>RVI</v>
          </cell>
        </row>
        <row r="2072">
          <cell r="B2072" t="str">
            <v>PTCMEF0-II075C-CALL</v>
          </cell>
          <cell r="D2072" t="str">
            <v>SPXW US 03/19/26 C6200</v>
          </cell>
          <cell r="Q2072" t="str">
            <v>RVI</v>
          </cell>
        </row>
        <row r="2073">
          <cell r="B2073" t="str">
            <v>PTCMEF0-II076C-PUT</v>
          </cell>
          <cell r="D2073" t="str">
            <v>RUTW US 3/19/2026 P2410</v>
          </cell>
          <cell r="Q2073" t="str">
            <v>RVI</v>
          </cell>
        </row>
        <row r="2074">
          <cell r="B2074" t="str">
            <v>PTCMEF0-II077C-PUT</v>
          </cell>
          <cell r="D2074" t="str">
            <v>RUTW US 3/23/2026 P2400</v>
          </cell>
          <cell r="Q2074" t="str">
            <v>RVI</v>
          </cell>
        </row>
        <row r="2075">
          <cell r="B2075" t="str">
            <v>PTCMEF0-II078C-PUT</v>
          </cell>
          <cell r="D2075" t="str">
            <v>RUTW US 3/19/2026 P2450</v>
          </cell>
          <cell r="Q2075" t="str">
            <v>RVI</v>
          </cell>
        </row>
        <row r="2076">
          <cell r="B2076" t="str">
            <v>PTCMEF0-II079C-PUT</v>
          </cell>
          <cell r="D2076" t="str">
            <v>RUTW US 3/23/2026 P2280</v>
          </cell>
          <cell r="Q2076" t="str">
            <v>RVI</v>
          </cell>
        </row>
        <row r="2077">
          <cell r="B2077" t="str">
            <v>PTCMEF0-II080C-CALL</v>
          </cell>
          <cell r="D2077" t="str">
            <v>SPXW US 04/02/26 C6720</v>
          </cell>
          <cell r="Q2077" t="str">
            <v>RVI</v>
          </cell>
        </row>
        <row r="2078">
          <cell r="B2078" t="str">
            <v>PTCMEF0-II081C-CALL</v>
          </cell>
          <cell r="D2078" t="str">
            <v>SPXW US 03/27/26 C6830</v>
          </cell>
          <cell r="Q2078" t="str">
            <v>RVI</v>
          </cell>
        </row>
        <row r="2079">
          <cell r="B2079" t="str">
            <v>PTCMEF0-II082C-CALL</v>
          </cell>
          <cell r="D2079" t="str">
            <v>SPXW US 03/27/26 C6700</v>
          </cell>
          <cell r="Q2079" t="str">
            <v>RVI</v>
          </cell>
        </row>
        <row r="2080">
          <cell r="B2080" t="str">
            <v>PTCMEF0-II083C-CALL</v>
          </cell>
          <cell r="D2080" t="str">
            <v>SPXW US 04/02/26 C6880</v>
          </cell>
          <cell r="Q2080" t="str">
            <v>RVI</v>
          </cell>
        </row>
        <row r="2081">
          <cell r="B2081" t="str">
            <v>PTCMEF0-II084C-PUT</v>
          </cell>
          <cell r="D2081" t="str">
            <v>SPXW US 03/27/26 P7000</v>
          </cell>
          <cell r="Q2081" t="str">
            <v>RVI</v>
          </cell>
        </row>
        <row r="2082">
          <cell r="B2082" t="str">
            <v>PTCMEF0-II085C-PUT</v>
          </cell>
          <cell r="D2082" t="str">
            <v>SPXW US 04/02/26 P6350</v>
          </cell>
          <cell r="Q2082" t="str">
            <v>RVI</v>
          </cell>
        </row>
        <row r="2083">
          <cell r="B2083" t="str">
            <v>PTCMEF0-II086C-PUT</v>
          </cell>
          <cell r="D2083" t="str">
            <v>SPXW US 03/27/26 P6300</v>
          </cell>
          <cell r="Q2083" t="str">
            <v>RVI</v>
          </cell>
        </row>
        <row r="2084">
          <cell r="B2084" t="str">
            <v>PTCMEF0-II087C-PUT</v>
          </cell>
          <cell r="D2084" t="str">
            <v>SPXW US 03/27/26 P6400</v>
          </cell>
          <cell r="Q2084" t="str">
            <v>RVI</v>
          </cell>
        </row>
        <row r="2085">
          <cell r="B2085" t="str">
            <v>PTCMEF0-II088C-PUT</v>
          </cell>
          <cell r="D2085" t="str">
            <v>SPXW US 04/02/26 P6200</v>
          </cell>
          <cell r="Q2085" t="str">
            <v>RVI</v>
          </cell>
        </row>
        <row r="2086">
          <cell r="B2086" t="str">
            <v>PTCMEF0-II089C-PUT</v>
          </cell>
          <cell r="D2086" t="str">
            <v>SPXW US 04/02/26 P7100</v>
          </cell>
          <cell r="Q2086" t="str">
            <v>RVI</v>
          </cell>
        </row>
        <row r="2087">
          <cell r="B2087" t="str">
            <v>PTCMEF0-II090C-PUT</v>
          </cell>
          <cell r="D2087" t="str">
            <v>SPXW US 03/27/26 P7150</v>
          </cell>
          <cell r="Q2087" t="str">
            <v>RVI</v>
          </cell>
        </row>
        <row r="2088">
          <cell r="B2088" t="str">
            <v>PTCMEF0-II091C-PUT</v>
          </cell>
          <cell r="D2088" t="str">
            <v>SPXW US 04/02/26 P6250</v>
          </cell>
          <cell r="Q2088" t="str">
            <v>RVI</v>
          </cell>
        </row>
        <row r="2089">
          <cell r="B2089" t="str">
            <v>PTCMEF0-II092C-PUT</v>
          </cell>
          <cell r="D2089" t="str">
            <v>SPXW US 04/02/26 P6400</v>
          </cell>
          <cell r="Q2089" t="str">
            <v>RVI</v>
          </cell>
        </row>
        <row r="2090">
          <cell r="B2090" t="str">
            <v>PTCMEF0-II093C-PUT</v>
          </cell>
          <cell r="D2090" t="str">
            <v>SPXW US 04/10/26 P6300</v>
          </cell>
          <cell r="Q2090" t="str">
            <v>RVI</v>
          </cell>
        </row>
        <row r="2091">
          <cell r="B2091" t="str">
            <v>PTCMEF0-II094C-PUT</v>
          </cell>
          <cell r="D2091" t="str">
            <v>SPXW US 04/10/26 P6100</v>
          </cell>
          <cell r="Q2091" t="str">
            <v>RVI</v>
          </cell>
        </row>
        <row r="2092">
          <cell r="B2092" t="str">
            <v>PTCMEF0-II095C-CALL</v>
          </cell>
          <cell r="D2092" t="str">
            <v>SPXW US 04/02/26 C6600</v>
          </cell>
          <cell r="Q2092" t="str">
            <v>RVI</v>
          </cell>
        </row>
        <row r="2093">
          <cell r="B2093" t="str">
            <v>PTCMEF0-II096C-CALL</v>
          </cell>
          <cell r="D2093" t="str">
            <v>SPXW US 04/02/26 C6750</v>
          </cell>
          <cell r="Q2093" t="str">
            <v>RVI</v>
          </cell>
        </row>
        <row r="2094">
          <cell r="B2094" t="str">
            <v>PTCMEF0-II097C-CALL</v>
          </cell>
          <cell r="D2094" t="str">
            <v>SPXW US 04/10/26 C6600</v>
          </cell>
          <cell r="Q2094" t="str">
            <v>RVI</v>
          </cell>
        </row>
        <row r="2095">
          <cell r="B2095" t="str">
            <v>PTCMEF0-II098C-CALL</v>
          </cell>
          <cell r="D2095" t="str">
            <v>SPXW US 04/10/26 C6800</v>
          </cell>
          <cell r="Q2095" t="str">
            <v>RVI</v>
          </cell>
        </row>
        <row r="2096">
          <cell r="B2096" t="str">
            <v>PTCMEF0-II099C-PUT</v>
          </cell>
          <cell r="D2096" t="str">
            <v>SPXW US 03/31/26 P7000</v>
          </cell>
          <cell r="Q2096" t="str">
            <v>RVI</v>
          </cell>
        </row>
        <row r="2097">
          <cell r="B2097" t="str">
            <v>PTCMEF0-II100C-CALL</v>
          </cell>
          <cell r="D2097" t="str">
            <v>SPXW US 04/08/26 C6000</v>
          </cell>
          <cell r="Q2097" t="str">
            <v>RVI</v>
          </cell>
        </row>
        <row r="2098">
          <cell r="B2098" t="str">
            <v>PTCMEF0-II101C-CALL</v>
          </cell>
          <cell r="D2098" t="str">
            <v>SPXW US 04/17/26 C6900</v>
          </cell>
          <cell r="Q2098" t="str">
            <v>RVI</v>
          </cell>
        </row>
        <row r="2099">
          <cell r="B2099" t="str">
            <v>PTCMEF0-II102C-CALL</v>
          </cell>
          <cell r="D2099" t="str">
            <v>SPXW US 04/17/26 C6750</v>
          </cell>
          <cell r="Q2099" t="str">
            <v>RVI</v>
          </cell>
        </row>
        <row r="2100">
          <cell r="B2100" t="str">
            <v>PTCMEF0-II103C-CALL</v>
          </cell>
          <cell r="D2100" t="str">
            <v>SPXW US 04/10/26 C6670</v>
          </cell>
          <cell r="Q2100" t="str">
            <v>RVI</v>
          </cell>
        </row>
        <row r="2101">
          <cell r="B2101" t="str">
            <v>PTCMEF0-II104C-CALL</v>
          </cell>
          <cell r="D2101" t="str">
            <v>SPXW US 04/10/26 C6750</v>
          </cell>
          <cell r="Q2101" t="str">
            <v>RVI</v>
          </cell>
        </row>
        <row r="2102">
          <cell r="B2102" t="str">
            <v>PTCMEF0-II105C-PUT</v>
          </cell>
          <cell r="D2102" t="str">
            <v>SPXW US 04/10/26 P6400</v>
          </cell>
          <cell r="Q2102" t="str">
            <v>RVI</v>
          </cell>
        </row>
        <row r="2103">
          <cell r="B2103" t="str">
            <v>PTCMEF0-II106C-CALL</v>
          </cell>
          <cell r="D2103" t="str">
            <v>SPXW US 04/09/26 C6100</v>
          </cell>
          <cell r="Q2103" t="str">
            <v>RVI</v>
          </cell>
        </row>
        <row r="2104">
          <cell r="B2104" t="str">
            <v>PTCMEF0-II107C-PUT</v>
          </cell>
          <cell r="D2104" t="str">
            <v>SPXW US 04/13/26 P6720</v>
          </cell>
          <cell r="Q2104" t="str">
            <v>RVI</v>
          </cell>
        </row>
        <row r="2105">
          <cell r="B2105" t="str">
            <v>PTCMEF0-II108C-CALL</v>
          </cell>
          <cell r="D2105" t="str">
            <v>SPXW US 04/13/26 C6820</v>
          </cell>
          <cell r="Q2105" t="str">
            <v>RVI</v>
          </cell>
        </row>
        <row r="2106">
          <cell r="B2106" t="str">
            <v>PTCMEF0-II109C-PUT</v>
          </cell>
          <cell r="D2106" t="str">
            <v>SPXW US 04/10/26 P7300</v>
          </cell>
          <cell r="Q2106" t="str">
            <v>RVI</v>
          </cell>
        </row>
        <row r="2107">
          <cell r="B2107" t="str">
            <v>PTCMEF0-II110C-CALL</v>
          </cell>
          <cell r="D2107" t="str">
            <v>SPXW US 04/20/26 C6040</v>
          </cell>
          <cell r="Q2107" t="str">
            <v>RVI</v>
          </cell>
        </row>
        <row r="2108">
          <cell r="B2108" t="str">
            <v>PTCMEF0-II111C-CALL</v>
          </cell>
          <cell r="D2108" t="str">
            <v>SPXW US 04/20/26 C6100</v>
          </cell>
          <cell r="Q2108" t="str">
            <v>RVI</v>
          </cell>
        </row>
        <row r="2109">
          <cell r="B2109" t="str">
            <v>PTCMEF0-II112C-CALL</v>
          </cell>
          <cell r="D2109" t="str">
            <v>SPXW US 04/20/26 C6160</v>
          </cell>
          <cell r="Q2109" t="str">
            <v>RVI</v>
          </cell>
        </row>
        <row r="2110">
          <cell r="B2110" t="str">
            <v>PTCMEF0-II113C-PUT</v>
          </cell>
          <cell r="D2110" t="str">
            <v>SPXW US 04/20/26 P6600</v>
          </cell>
          <cell r="Q2110" t="str">
            <v>RVI</v>
          </cell>
        </row>
        <row r="2111">
          <cell r="B2111" t="str">
            <v>PTCMEF0-II114C-PUT</v>
          </cell>
          <cell r="D2111" t="str">
            <v>SPXW US 04/20/26 P6700</v>
          </cell>
          <cell r="Q2111" t="str">
            <v>RVI</v>
          </cell>
        </row>
        <row r="2112">
          <cell r="B2112" t="str">
            <v>PTCMEF0-II115C-CALL</v>
          </cell>
          <cell r="D2112" t="str">
            <v>SPXW US 04/20/26 C6900</v>
          </cell>
          <cell r="Q2112" t="str">
            <v>RVI</v>
          </cell>
        </row>
        <row r="2113">
          <cell r="B2113" t="str">
            <v>PTCMEF0-II116C-CALL</v>
          </cell>
          <cell r="D2113" t="str">
            <v>SPXW US 04/20/26 C7000</v>
          </cell>
          <cell r="Q2113" t="str">
            <v>RVI</v>
          </cell>
        </row>
        <row r="2114">
          <cell r="B2114" t="str">
            <v>PTCMEF0-II117C-CALL</v>
          </cell>
          <cell r="D2114" t="str">
            <v>SPXW US 04/21/26 C6170</v>
          </cell>
          <cell r="Q2114" t="str">
            <v>RVI</v>
          </cell>
        </row>
        <row r="2115">
          <cell r="B2115" t="str">
            <v>PTCMEF0-II118C-PUT</v>
          </cell>
          <cell r="D2115" t="str">
            <v>SPXW US 04/21/26 P7500</v>
          </cell>
          <cell r="Q2115" t="str">
            <v>RVI</v>
          </cell>
        </row>
        <row r="2116">
          <cell r="B2116" t="str">
            <v>PTCMEF0-II119C-CALL</v>
          </cell>
          <cell r="D2116" t="str">
            <v>SPXW US 04/21/26 C6000</v>
          </cell>
          <cell r="Q2116" t="str">
            <v>RVI</v>
          </cell>
        </row>
        <row r="2117">
          <cell r="B2117" t="str">
            <v>PTCMEF0-II120C-CALL</v>
          </cell>
          <cell r="D2117" t="str">
            <v>SPXW US 04/24/26 C7150</v>
          </cell>
          <cell r="Q2117" t="str">
            <v>RVI</v>
          </cell>
        </row>
        <row r="2118">
          <cell r="B2118" t="str">
            <v>PTCMEF0-II121C-CALL</v>
          </cell>
          <cell r="D2118" t="str">
            <v>SPXW US 05/15/26 C7350</v>
          </cell>
          <cell r="Q2118" t="str">
            <v>RVI</v>
          </cell>
        </row>
        <row r="2119">
          <cell r="B2119" t="str">
            <v>PTCMEF0-II122C-CALL</v>
          </cell>
          <cell r="D2119" t="str">
            <v>SPXW US 04/24/26 C7250</v>
          </cell>
          <cell r="Q2119" t="str">
            <v>RVI</v>
          </cell>
        </row>
        <row r="2120">
          <cell r="B2120" t="str">
            <v>PTCMEF0-II123C-CALL</v>
          </cell>
          <cell r="D2120" t="str">
            <v>SPXW US 05/15/26 C7150</v>
          </cell>
          <cell r="Q2120" t="str">
            <v>RVI</v>
          </cell>
        </row>
        <row r="2121">
          <cell r="B2121" t="str">
            <v>PTCMEF0-II124C-CALL</v>
          </cell>
          <cell r="D2121" t="str">
            <v>SPXW US 04/24/26 C6000</v>
          </cell>
          <cell r="Q2121" t="str">
            <v>RVI</v>
          </cell>
        </row>
        <row r="2122">
          <cell r="B2122" t="str">
            <v>PTCMEF0-II125C-PUT</v>
          </cell>
          <cell r="D2122" t="str">
            <v>SPXW US 04/21/26 P7030</v>
          </cell>
          <cell r="Q2122" t="str">
            <v>RVI</v>
          </cell>
        </row>
        <row r="2123">
          <cell r="B2123" t="str">
            <v>PTCMEF0-II126C-PUT</v>
          </cell>
          <cell r="D2123" t="str">
            <v>SPXW US 04/21/26 P7080</v>
          </cell>
          <cell r="Q2123" t="str">
            <v>RVI</v>
          </cell>
        </row>
        <row r="2124">
          <cell r="B2124" t="str">
            <v>PTCMEF0-II127C-CALL</v>
          </cell>
          <cell r="D2124" t="str">
            <v>RUTW US 04/24/26 C2400</v>
          </cell>
          <cell r="Q2124" t="str">
            <v>RVI</v>
          </cell>
        </row>
        <row r="2125">
          <cell r="B2125" t="str">
            <v>PTCMEF0-II128C-CALL</v>
          </cell>
          <cell r="D2125" t="str">
            <v>RUTW US 05/15/26 C2780</v>
          </cell>
          <cell r="Q2125" t="str">
            <v>RVI</v>
          </cell>
        </row>
        <row r="2126">
          <cell r="B2126" t="str">
            <v>PTCMEF0-II129C-CALL</v>
          </cell>
          <cell r="D2126" t="str">
            <v>RUTW US 05/01/26 C2900</v>
          </cell>
          <cell r="Q2126" t="str">
            <v>RVI</v>
          </cell>
        </row>
        <row r="2127">
          <cell r="B2127" t="str">
            <v>PTCMEF0-II130C-CALL</v>
          </cell>
          <cell r="D2127" t="str">
            <v>RUTW US 05/01/26 C2800</v>
          </cell>
          <cell r="Q2127" t="str">
            <v>RVI</v>
          </cell>
        </row>
        <row r="2128">
          <cell r="B2128" t="str">
            <v>PTCMEF0-II131C-CALL</v>
          </cell>
          <cell r="D2128" t="str">
            <v>RUTW US 04/28/26 C2340</v>
          </cell>
          <cell r="Q2128" t="str">
            <v>RVI</v>
          </cell>
        </row>
        <row r="2129">
          <cell r="B2129" t="str">
            <v>PTCMEF0-II132C-CALL</v>
          </cell>
          <cell r="D2129" t="str">
            <v>RUTW US 04/29/26 C2350</v>
          </cell>
          <cell r="Q2129" t="str">
            <v>RVI</v>
          </cell>
        </row>
        <row r="2130">
          <cell r="B2130" t="str">
            <v>PTCMEF0-II133C-PUT</v>
          </cell>
          <cell r="D2130" t="str">
            <v>RUTW US 04/29/26 P3100</v>
          </cell>
          <cell r="Q2130" t="str">
            <v>RVI</v>
          </cell>
        </row>
        <row r="2131">
          <cell r="B2131" t="str">
            <v>PTCMEF0-II136C-PUT</v>
          </cell>
          <cell r="D2131" t="str">
            <v>RUTW US 05/01/26 P3100</v>
          </cell>
          <cell r="Q2131" t="str">
            <v>RVI</v>
          </cell>
        </row>
        <row r="2132">
          <cell r="B2132" t="str">
            <v>PTCMEF0-II138C-PUT</v>
          </cell>
          <cell r="D2132" t="str">
            <v>RUTW US 05/04/26 P2760</v>
          </cell>
          <cell r="Q2132" t="str">
            <v>RVI</v>
          </cell>
        </row>
        <row r="2133">
          <cell r="B2133" t="str">
            <v>PTCMEF0-II139C-PUT</v>
          </cell>
          <cell r="D2133" t="str">
            <v>RUTW US 05/01/26 P2770</v>
          </cell>
          <cell r="Q2133" t="str">
            <v>RVI</v>
          </cell>
        </row>
        <row r="2134">
          <cell r="B2134" t="str">
            <v>PTCMEF0-II140C-PUT</v>
          </cell>
          <cell r="D2134" t="str">
            <v>RUTW US 05/01/26 P2670</v>
          </cell>
          <cell r="Q2134" t="str">
            <v>RVI</v>
          </cell>
        </row>
        <row r="2135">
          <cell r="B2135" t="str">
            <v>PTCMEF0-II141C-CALL</v>
          </cell>
          <cell r="D2135" t="str">
            <v>RUTW US 05/01/26 C2450</v>
          </cell>
          <cell r="Q2135" t="str">
            <v>RVI</v>
          </cell>
        </row>
        <row r="2136">
          <cell r="B2136" t="str">
            <v>PTCMEF0-II142C-PUT</v>
          </cell>
          <cell r="D2136" t="str">
            <v xml:space="preserve"> RUTW US 05/11/26 P2780 </v>
          </cell>
          <cell r="Q2136" t="str">
            <v>RVI</v>
          </cell>
        </row>
        <row r="2137">
          <cell r="B2137" t="str">
            <v>PTCMEF0-II143C-PUT</v>
          </cell>
          <cell r="D2137" t="str">
            <v xml:space="preserve"> RUTW US 05/08/26 P2750 </v>
          </cell>
          <cell r="Q2137" t="str">
            <v>RVI</v>
          </cell>
        </row>
        <row r="2138">
          <cell r="B2138" t="str">
            <v>PTCMEF0-II144C-PUT</v>
          </cell>
          <cell r="D2138" t="str">
            <v xml:space="preserve"> RUTW US 05/08/26 P2650 </v>
          </cell>
          <cell r="Q2138" t="str">
            <v>RVI</v>
          </cell>
        </row>
        <row r="2139">
          <cell r="B2139" t="str">
            <v>PTCMEF0-II145C-CALL</v>
          </cell>
          <cell r="D2139" t="str">
            <v>RUTW US 05/06/26 C2400</v>
          </cell>
          <cell r="Q2139" t="str">
            <v>RVI</v>
          </cell>
        </row>
        <row r="2140">
          <cell r="B2140" t="str">
            <v>PTCMEF0-II146C-CALL</v>
          </cell>
          <cell r="D2140" t="str">
            <v>SPXW US 05/08/26 C7270</v>
          </cell>
          <cell r="Q2140" t="str">
            <v>RVI</v>
          </cell>
        </row>
        <row r="2141">
          <cell r="B2141" t="str">
            <v>PTCMEF0-II147C-PUT</v>
          </cell>
          <cell r="D2141" t="str">
            <v>SPXW US 05/08/26 P7265</v>
          </cell>
          <cell r="Q2141" t="str">
            <v>RVI</v>
          </cell>
        </row>
        <row r="2142">
          <cell r="B2142" t="str">
            <v>PTCMEF0-II148C-CALL</v>
          </cell>
          <cell r="D2142" t="str">
            <v>SPXW US 05/08/26 C6500</v>
          </cell>
          <cell r="Q2142" t="str">
            <v>RVI</v>
          </cell>
        </row>
        <row r="2143">
          <cell r="B2143" t="str">
            <v>PTCMEF0-II149C-CALL</v>
          </cell>
          <cell r="D2143" t="str">
            <v>SPXW US 05/22/26 C7500</v>
          </cell>
          <cell r="Q2143" t="str">
            <v>RVI</v>
          </cell>
        </row>
        <row r="2144">
          <cell r="B2144" t="str">
            <v>PTCMEF0-II150C-CALL</v>
          </cell>
          <cell r="D2144" t="str">
            <v>SPXW US 05/22/26 C7475</v>
          </cell>
          <cell r="Q2144" t="str">
            <v>RVI</v>
          </cell>
        </row>
        <row r="2145">
          <cell r="B2145" t="str">
            <v>PTCMEF0-II151C-CALL</v>
          </cell>
          <cell r="D2145" t="str">
            <v>SPXW US 05/22/26 C7400</v>
          </cell>
          <cell r="Q2145" t="str">
            <v>RVI</v>
          </cell>
        </row>
        <row r="2146">
          <cell r="B2146" t="str">
            <v>PTCMEF0-II152C-CALL</v>
          </cell>
          <cell r="D2146" t="str">
            <v>SPXW US 05/22/26 C7375</v>
          </cell>
          <cell r="Q2146" t="str">
            <v>RVI</v>
          </cell>
        </row>
        <row r="2147">
          <cell r="B2147" t="str">
            <v>PTCMEF0-II153C-CALL</v>
          </cell>
          <cell r="D2147" t="str">
            <v>SPXW US 05/11/26 C7400</v>
          </cell>
          <cell r="Q2147" t="str">
            <v>RVI</v>
          </cell>
        </row>
        <row r="2148">
          <cell r="B2148" t="str">
            <v>PTCMEF0-II154C-CALL</v>
          </cell>
          <cell r="D2148" t="str">
            <v>SPXW US 05/11/26 C7375</v>
          </cell>
          <cell r="Q2148" t="str">
            <v>RVI</v>
          </cell>
        </row>
        <row r="2149">
          <cell r="B2149" t="str">
            <v>PTCMEF0-II155C-PUT</v>
          </cell>
          <cell r="D2149" t="str">
            <v>SPXW US 05/11/26 P7250</v>
          </cell>
          <cell r="Q2149" t="str">
            <v>RVI</v>
          </cell>
        </row>
        <row r="2150">
          <cell r="B2150" t="str">
            <v>PTCMEF0-II156C-PUT</v>
          </cell>
          <cell r="D2150" t="str">
            <v>SPXW US 05/11/26 P7200</v>
          </cell>
          <cell r="Q2150" t="str">
            <v>RVI</v>
          </cell>
        </row>
        <row r="2151">
          <cell r="B2151" t="str">
            <v>PTCMEF0-II157C-PUT</v>
          </cell>
          <cell r="D2151" t="str">
            <v>SPXW US 05/08/26 P8000</v>
          </cell>
          <cell r="Q2151" t="str">
            <v>RVI</v>
          </cell>
        </row>
        <row r="2152">
          <cell r="B2152" t="str">
            <v>PTCMEF0-II158C-CALL</v>
          </cell>
          <cell r="D2152" t="str">
            <v>RUTW US 05/15/26 C2770</v>
          </cell>
          <cell r="Q2152" t="str">
            <v>RVI</v>
          </cell>
        </row>
        <row r="2153">
          <cell r="B2153" t="str">
            <v>PTCMEF0-II159C-CALL</v>
          </cell>
          <cell r="D2153" t="str">
            <v>RUTW US 05/14/26 C3000</v>
          </cell>
          <cell r="Q2153" t="str">
            <v>RVI</v>
          </cell>
        </row>
        <row r="2154">
          <cell r="B2154" t="str">
            <v>PTCMEF0-II160C-CALL</v>
          </cell>
          <cell r="D2154" t="str">
            <v>RUTW US 05/14/26 C2850</v>
          </cell>
          <cell r="Q2154" t="str">
            <v>RVI</v>
          </cell>
        </row>
        <row r="2155">
          <cell r="B2155" t="str">
            <v>PTCMEF0-II161C-CALL</v>
          </cell>
          <cell r="D2155" t="str">
            <v>RUTW US 05/11/26 C2600</v>
          </cell>
          <cell r="Q2155" t="str">
            <v>RVI</v>
          </cell>
        </row>
        <row r="2156">
          <cell r="B2156" t="str">
            <v>PTCMEF0-II169C-CALL</v>
          </cell>
          <cell r="D2156" t="str">
            <v>RUTW US 05/29/26 C2900</v>
          </cell>
          <cell r="Q2156" t="str">
            <v>RVI</v>
          </cell>
        </row>
        <row r="2157">
          <cell r="B2157" t="str">
            <v>PTCMEF0-II170C-CALL</v>
          </cell>
          <cell r="D2157" t="str">
            <v>RUTW US 05/22/26 C2950</v>
          </cell>
          <cell r="Q2157" t="str">
            <v>RVI</v>
          </cell>
        </row>
        <row r="2158">
          <cell r="B2158" t="str">
            <v>PTCMEF0-II171C-CALL</v>
          </cell>
          <cell r="D2158" t="str">
            <v>RUTW US 05/22/26 C2890</v>
          </cell>
          <cell r="Q2158" t="str">
            <v>RVI</v>
          </cell>
        </row>
        <row r="2159">
          <cell r="B2159" t="str">
            <v>PTCMEF0-II172C-CALL</v>
          </cell>
          <cell r="D2159" t="str">
            <v>RUTW US 05/20/26 C2500</v>
          </cell>
          <cell r="Q2159" t="str">
            <v>RVI</v>
          </cell>
        </row>
        <row r="2160">
          <cell r="B2160" t="str">
            <v>PTCMEF0-II173C-CALL</v>
          </cell>
          <cell r="D2160" t="str">
            <v>RUTW US 05/21/26 C2820</v>
          </cell>
          <cell r="Q2160" t="str">
            <v>RVI</v>
          </cell>
        </row>
        <row r="2161">
          <cell r="B2161" t="str">
            <v>PTCMEF0-II174C-CALL</v>
          </cell>
          <cell r="D2161" t="str">
            <v>RUTW US 05/20/26 C2860</v>
          </cell>
          <cell r="Q2161" t="str">
            <v>RVI</v>
          </cell>
        </row>
        <row r="2162">
          <cell r="B2162" t="str">
            <v>PTCMEF0-II175C-CALL</v>
          </cell>
          <cell r="D2162" t="str">
            <v>RUTW US 05/20/26 C2810</v>
          </cell>
          <cell r="Q2162" t="str">
            <v>RVI</v>
          </cell>
        </row>
        <row r="2163">
          <cell r="B2163" t="str">
            <v>PTCMEF0-II176C-PUT</v>
          </cell>
          <cell r="D2163" t="str">
            <v>RUTW US 05/26/26 P2790</v>
          </cell>
          <cell r="Q2163" t="str">
            <v>RVI</v>
          </cell>
        </row>
        <row r="2164">
          <cell r="B2164" t="str">
            <v>PTCMEF0-II177C-CALL</v>
          </cell>
          <cell r="D2164" t="str">
            <v>RUTW US 05/26/26 C2800</v>
          </cell>
          <cell r="Q2164" t="str">
            <v>RVI</v>
          </cell>
        </row>
        <row r="2165">
          <cell r="B2165" t="str">
            <v>PTCMEF0-II178C-CALL</v>
          </cell>
          <cell r="D2165" t="str">
            <v>SPXW US 05/29/26 C7475</v>
          </cell>
          <cell r="Q2165" t="str">
            <v>RVI</v>
          </cell>
        </row>
        <row r="2166">
          <cell r="B2166" t="str">
            <v>PTCMEF0-II179C-PUT</v>
          </cell>
          <cell r="D2166" t="str">
            <v>SPXW US 05/29/26 P7470</v>
          </cell>
          <cell r="Q2166" t="str">
            <v>RVI</v>
          </cell>
        </row>
        <row r="2167">
          <cell r="B2167" t="str">
            <v>PTCMEF0-II180C-CALL</v>
          </cell>
          <cell r="D2167" t="str">
            <v>SPXW US 06/05/26 C7700</v>
          </cell>
          <cell r="Q2167" t="str">
            <v>RVI</v>
          </cell>
        </row>
        <row r="2168">
          <cell r="B2168" t="str">
            <v>PTCMEF0-II181C-CALL</v>
          </cell>
          <cell r="D2168" t="str">
            <v>SPXW US 06/03/26 C7580</v>
          </cell>
          <cell r="Q2168" t="str">
            <v>RVI</v>
          </cell>
        </row>
        <row r="2169">
          <cell r="B2169" t="str">
            <v>PTCMEF0-II182C-CALL</v>
          </cell>
          <cell r="D2169" t="str">
            <v>SPXW US 06/03/26 C7650</v>
          </cell>
          <cell r="Q2169" t="str">
            <v>RVI</v>
          </cell>
        </row>
        <row r="2170">
          <cell r="B2170" t="str">
            <v>PTCMEF0-II183C-CALL</v>
          </cell>
          <cell r="D2170" t="str">
            <v>SPXW US 06/05/26 C7580</v>
          </cell>
          <cell r="Q2170" t="str">
            <v>RVI</v>
          </cell>
        </row>
        <row r="2171">
          <cell r="B2171" t="str">
            <v>PTCMEF0-II184C-CALL</v>
          </cell>
          <cell r="D2171" t="str">
            <v>SPXW US 06/05/26 C6800</v>
          </cell>
          <cell r="Q2171" t="str">
            <v>RVI</v>
          </cell>
        </row>
        <row r="2172">
          <cell r="B2172" t="str">
            <v>PTCMEF0-II185C-CALL</v>
          </cell>
          <cell r="D2172" t="str">
            <v>SPXW US 06/10/26 C7700</v>
          </cell>
          <cell r="Q2172" t="str">
            <v>RVI</v>
          </cell>
        </row>
        <row r="2173">
          <cell r="B2173" t="str">
            <v>PTCMEF0-II186C-CALL</v>
          </cell>
          <cell r="D2173" t="str">
            <v>SPXW US 06/08/26 C7575</v>
          </cell>
          <cell r="Q2173" t="str">
            <v>RVI</v>
          </cell>
        </row>
        <row r="2174">
          <cell r="B2174" t="str">
            <v>PTCMEF0-II187C-CALL</v>
          </cell>
          <cell r="D2174" t="str">
            <v>SPXW US 06/08/26 C7675</v>
          </cell>
          <cell r="Q2174" t="str">
            <v>RVI</v>
          </cell>
        </row>
        <row r="2175">
          <cell r="B2175" t="str">
            <v>PTCMEF0-II188C-CALL</v>
          </cell>
          <cell r="D2175" t="str">
            <v>SPXW US 06/10/26 C7575</v>
          </cell>
          <cell r="Q2175" t="str">
            <v>RVI</v>
          </cell>
        </row>
        <row r="2176">
          <cell r="B2176" t="str">
            <v>PTCMEF0-II189C-CALL</v>
          </cell>
          <cell r="D2176" t="str">
            <v>SPXW US 06/12/26 C7400</v>
          </cell>
          <cell r="Q2176" t="str">
            <v>RVI</v>
          </cell>
        </row>
        <row r="2177">
          <cell r="B2177" t="str">
            <v>PTCMEF0-II190C-CALL</v>
          </cell>
          <cell r="D2177" t="str">
            <v>SPXW US 06/10/26 C7525</v>
          </cell>
          <cell r="Q2177" t="str">
            <v>RVI</v>
          </cell>
        </row>
        <row r="2178">
          <cell r="B2178" t="str">
            <v>PTCMEF0-II191C-CALL</v>
          </cell>
          <cell r="D2178" t="str">
            <v>SPXW US 06/10/26 C7400</v>
          </cell>
          <cell r="Q2178" t="str">
            <v>RVI</v>
          </cell>
        </row>
        <row r="2179">
          <cell r="B2179" t="str">
            <v>PTCMEF0-II192C-CALL</v>
          </cell>
          <cell r="D2179" t="str">
            <v>SPXW US 06/12/26 C7550</v>
          </cell>
          <cell r="Q2179" t="str">
            <v>RVI</v>
          </cell>
        </row>
        <row r="2180">
          <cell r="B2180" t="str">
            <v>PTCMEF0-II193C-CALL</v>
          </cell>
          <cell r="D2180" t="str">
            <v>SPXW US 06/08/26 C6600</v>
          </cell>
          <cell r="Q2180" t="str">
            <v>RVI</v>
          </cell>
        </row>
        <row r="2181">
          <cell r="B2181" t="str">
            <v>PTCMEF0-II194C-PUT</v>
          </cell>
          <cell r="D2181" t="str">
            <v>RUTW US 06/12/26 P2840</v>
          </cell>
          <cell r="Q2181" t="str">
            <v>RVI</v>
          </cell>
        </row>
        <row r="2182">
          <cell r="B2182" t="str">
            <v>PTCMEF0-II195C-PUT</v>
          </cell>
          <cell r="D2182" t="str">
            <v>RUTW US 06/09/26 P2775</v>
          </cell>
          <cell r="Q2182" t="str">
            <v>RVI</v>
          </cell>
        </row>
        <row r="2183">
          <cell r="B2183" t="str">
            <v>PTCMEF0-II196C-PUT</v>
          </cell>
          <cell r="D2183" t="str">
            <v>RUTW US 06/09/26 P2825</v>
          </cell>
          <cell r="Q2183" t="str">
            <v>RVI</v>
          </cell>
        </row>
        <row r="2184">
          <cell r="B2184" t="str">
            <v>PTCMEF0-II197C-CALL</v>
          </cell>
          <cell r="D2184" t="str">
            <v>RUTW US 06/09/26 C2600</v>
          </cell>
          <cell r="Q2184" t="str">
            <v>RVI</v>
          </cell>
        </row>
        <row r="2185">
          <cell r="B2185" t="str">
            <v>PTCMEF0-II198C-CALL</v>
          </cell>
          <cell r="D2185" t="str">
            <v>RUTW US 06/10/26 C2600</v>
          </cell>
          <cell r="Q2185" t="str">
            <v>RVI</v>
          </cell>
        </row>
        <row r="2186">
          <cell r="B2186" t="str">
            <v>PTCMEF0-II199C-PUT</v>
          </cell>
          <cell r="D2186" t="str">
            <v>RUTW US 06/10/26 P2800</v>
          </cell>
          <cell r="Q2186" t="str">
            <v>RVI</v>
          </cell>
        </row>
        <row r="2187">
          <cell r="B2187" t="str">
            <v>PTCMEF0-II200C-PUT</v>
          </cell>
          <cell r="D2187" t="str">
            <v>RUTW US 06/10/26 P2725</v>
          </cell>
          <cell r="Q2187" t="str">
            <v>RVI</v>
          </cell>
        </row>
        <row r="2188">
          <cell r="B2188" t="str">
            <v>PTCMEF0-II201C-PUT</v>
          </cell>
          <cell r="D2188" t="str">
            <v>RUTW US 06/12/26 P2815</v>
          </cell>
          <cell r="Q2188" t="str">
            <v>RVI</v>
          </cell>
        </row>
        <row r="2189">
          <cell r="B2189" t="str">
            <v>PTCMEF0-II202C-CALL</v>
          </cell>
          <cell r="D2189" t="str">
            <v>RUTW US 06/11/26 C2500</v>
          </cell>
          <cell r="Q2189" t="str">
            <v>RVI</v>
          </cell>
        </row>
        <row r="2190">
          <cell r="B2190" t="str">
            <v>PTCMEF0-II203C-PUT</v>
          </cell>
          <cell r="D2190" t="str">
            <v>RUTW US 06/11/26 P2775</v>
          </cell>
          <cell r="Q2190" t="str">
            <v>RVI</v>
          </cell>
        </row>
        <row r="2191">
          <cell r="B2191" t="str">
            <v>PTCMEF0-II204C-PUT</v>
          </cell>
          <cell r="D2191" t="str">
            <v>RUTW US 06/11/26 P2725</v>
          </cell>
          <cell r="Q2191" t="str">
            <v>RVI</v>
          </cell>
        </row>
        <row r="2192">
          <cell r="B2192" t="str">
            <v>PTCMEF0-II205C-PUT</v>
          </cell>
          <cell r="D2192" t="str">
            <v>RUTW US 06/15/26 P2800</v>
          </cell>
          <cell r="Q2192" t="str">
            <v>RVI</v>
          </cell>
        </row>
        <row r="2193">
          <cell r="B2193" t="str">
            <v>PTCMEF0-II206C-CALL</v>
          </cell>
          <cell r="D2193" t="str">
            <v xml:space="preserve"> SPXW US 06/15/26 C7370 </v>
          </cell>
          <cell r="Q2193" t="str">
            <v>RVI</v>
          </cell>
        </row>
        <row r="2194">
          <cell r="B2194" t="str">
            <v>PTCMEF0-II207C-PUT</v>
          </cell>
          <cell r="D2194" t="str">
            <v xml:space="preserve"> SPXW US 06/15/26 P7360 </v>
          </cell>
          <cell r="Q2194" t="str">
            <v>RVI</v>
          </cell>
        </row>
        <row r="2195">
          <cell r="B2195" t="str">
            <v>PTCMEF0-II208C-CALL</v>
          </cell>
          <cell r="D2195" t="str">
            <v>SPXW US 06/17/26 C7550</v>
          </cell>
          <cell r="Q2195" t="str">
            <v>RVI</v>
          </cell>
        </row>
        <row r="2196">
          <cell r="B2196" t="str">
            <v>PTCMEF0-II209C-CALL</v>
          </cell>
          <cell r="D2196" t="str">
            <v>SPXW US 06/16/26 C7420</v>
          </cell>
          <cell r="Q2196" t="str">
            <v>RVI</v>
          </cell>
        </row>
        <row r="2197">
          <cell r="B2197" t="str">
            <v>PTCMEF0-II210C-CALL</v>
          </cell>
          <cell r="D2197" t="str">
            <v>SPXW US 06/16/26 C7500</v>
          </cell>
          <cell r="Q2197" t="str">
            <v>RVI</v>
          </cell>
        </row>
        <row r="2198">
          <cell r="B2198" t="str">
            <v>PTCMEF0-II211C-CALL</v>
          </cell>
          <cell r="D2198" t="str">
            <v>SPXW US 06/17/26 C7430</v>
          </cell>
          <cell r="Q2198" t="str">
            <v>RVI</v>
          </cell>
        </row>
        <row r="2199">
          <cell r="B2199" t="str">
            <v>PTCMEF0-II212C-PUT</v>
          </cell>
          <cell r="D2199" t="str">
            <v>SPXW US 06/17/26 P7425</v>
          </cell>
          <cell r="Q2199" t="str">
            <v>RVI</v>
          </cell>
        </row>
        <row r="2200">
          <cell r="B2200" t="str">
            <v>PTCMEF0-II213C-PUT</v>
          </cell>
          <cell r="D2200" t="str">
            <v>SPXW US 06/16/26 P7550</v>
          </cell>
          <cell r="Q2200" t="str">
            <v>RVI</v>
          </cell>
        </row>
        <row r="2201">
          <cell r="B2201" t="str">
            <v>PTCMEF0-II214C-PUT</v>
          </cell>
          <cell r="D2201" t="str">
            <v>SPXW US 06/16/26 P7475</v>
          </cell>
          <cell r="Q2201" t="str">
            <v>RVI</v>
          </cell>
        </row>
        <row r="2202">
          <cell r="B2202" t="str">
            <v>PTCMEF0-II215C-PUT</v>
          </cell>
          <cell r="D2202" t="str">
            <v>SPXW US 06/17/26 P7550</v>
          </cell>
          <cell r="Q2202" t="str">
            <v>RVI</v>
          </cell>
        </row>
        <row r="2203">
          <cell r="B2203" t="str">
            <v>PTCMEF0-II216C-CALL</v>
          </cell>
          <cell r="D2203" t="str">
            <v>SPXW US 06/18/26 C7640</v>
          </cell>
          <cell r="Q2203" t="str">
            <v>RVI</v>
          </cell>
        </row>
        <row r="2204">
          <cell r="B2204" t="str">
            <v>PTCMEF0-II217C-CALL</v>
          </cell>
          <cell r="D2204" t="str">
            <v>SPXW US 06/17/26 C7515</v>
          </cell>
          <cell r="Q2204" t="str">
            <v>RVI</v>
          </cell>
        </row>
        <row r="2205">
          <cell r="B2205" t="str">
            <v>PTCMEF0-II218C-CALL</v>
          </cell>
          <cell r="D2205" t="str">
            <v>SPXW US 06/17/26 C7580</v>
          </cell>
          <cell r="Q2205" t="str">
            <v>RVI</v>
          </cell>
        </row>
        <row r="2206">
          <cell r="B2206" t="str">
            <v>PTCMEF0-II219C-CALL</v>
          </cell>
          <cell r="D2206" t="str">
            <v>SPXW US 06/18/26 C7515</v>
          </cell>
          <cell r="Q2206" t="str">
            <v>RVI</v>
          </cell>
        </row>
        <row r="2207">
          <cell r="B2207" t="str">
            <v>PTCMEF0-II220C-CALL</v>
          </cell>
          <cell r="D2207" t="str">
            <v>RUTW US 06/29/26 C3050</v>
          </cell>
          <cell r="Q2207" t="str">
            <v>RVI</v>
          </cell>
        </row>
        <row r="2208">
          <cell r="B2208" t="str">
            <v>PTCMEF0-II221C-CALL</v>
          </cell>
          <cell r="D2208" t="str">
            <v>RUTW US 06/26/26 C3100</v>
          </cell>
          <cell r="Q2208" t="str">
            <v>RVI</v>
          </cell>
        </row>
        <row r="2209">
          <cell r="B2209" t="str">
            <v>PTCMEF0-II222C-CALL</v>
          </cell>
          <cell r="D2209" t="str">
            <v>RUTW US 06/26/26 C3050</v>
          </cell>
          <cell r="Q2209" t="str">
            <v>RVI</v>
          </cell>
        </row>
        <row r="2210">
          <cell r="B2210" t="str">
            <v>PTCMEF0-II223C-PUT</v>
          </cell>
          <cell r="D2210" t="str">
            <v>RUTW US 06/26/26 P3300</v>
          </cell>
          <cell r="Q2210" t="str">
            <v>RVI</v>
          </cell>
        </row>
        <row r="2211">
          <cell r="B2211" t="str">
            <v>PTCMEF0-II224C-CALL</v>
          </cell>
          <cell r="D2211" t="str">
            <v>SPXW US 06/29/26 C7355</v>
          </cell>
          <cell r="Q2211" t="str">
            <v>RVI</v>
          </cell>
        </row>
        <row r="2212">
          <cell r="B2212" t="str">
            <v>PTCMEF0-II225C-CALL</v>
          </cell>
          <cell r="D2212" t="str">
            <v>SPXW US 07/02/26 C7500</v>
          </cell>
          <cell r="Q2212" t="str">
            <v>RVI</v>
          </cell>
        </row>
        <row r="2213">
          <cell r="B2213" t="str">
            <v>PTCMEF0-II226C-CALL</v>
          </cell>
          <cell r="D2213" t="str">
            <v>SPXW US 07/02/26 C7360</v>
          </cell>
          <cell r="Q2213" t="str">
            <v>RVI</v>
          </cell>
        </row>
        <row r="2214">
          <cell r="B2214" t="str">
            <v>PTCMEF0-II227C-CALL</v>
          </cell>
          <cell r="D2214" t="str">
            <v>SPXW US 06/29/26 C7425</v>
          </cell>
          <cell r="Q2214" t="str">
            <v>RVI</v>
          </cell>
        </row>
        <row r="2215">
          <cell r="B2215" t="str">
            <v>PTCMEF0-II228C-CALL</v>
          </cell>
          <cell r="D2215" t="str">
            <v>SPXW US 07/17/26 C7525</v>
          </cell>
          <cell r="Q2215" t="str">
            <v>RVI</v>
          </cell>
        </row>
        <row r="2216">
          <cell r="B2216" t="str">
            <v>PTCMEF0-II229C-CALL</v>
          </cell>
          <cell r="D2216" t="str">
            <v>SPXW US 07/06/26 C7650</v>
          </cell>
          <cell r="Q2216" t="str">
            <v>RVI</v>
          </cell>
        </row>
        <row r="2217">
          <cell r="B2217" t="str">
            <v>PTCMEF0-II230C-CALL</v>
          </cell>
          <cell r="D2217" t="str">
            <v>SPXW US 07/06/26 C7520</v>
          </cell>
          <cell r="Q2217" t="str">
            <v>RVI</v>
          </cell>
        </row>
        <row r="2218">
          <cell r="B2218" t="str">
            <v>PTCMEF0-II231C-CALL</v>
          </cell>
          <cell r="D2218" t="str">
            <v>SPXW US 07/17/26 C7655</v>
          </cell>
          <cell r="Q2218" t="str">
            <v>RVI</v>
          </cell>
        </row>
        <row r="2219">
          <cell r="B2219" t="str">
            <v>PTCMEF0-EI001C-CALL</v>
          </cell>
          <cell r="D2219" t="str">
            <v>SOXX US 08/21/26 C710</v>
          </cell>
          <cell r="Q2219" t="str">
            <v>RVI</v>
          </cell>
        </row>
        <row r="2220">
          <cell r="B2220" t="str">
            <v>PTCMEF0-EI002C-CALL</v>
          </cell>
          <cell r="D2220" t="str">
            <v>SOXX US 08/21/26 C610</v>
          </cell>
          <cell r="Q2220" t="str">
            <v>RVI</v>
          </cell>
        </row>
        <row r="2221">
          <cell r="B2221" t="str">
            <v>PTCMEF0-EI003C-PUT</v>
          </cell>
          <cell r="D2221" t="str">
            <v>SOXX US 08/21/26 P500</v>
          </cell>
          <cell r="Q2221" t="str">
            <v>RVI</v>
          </cell>
        </row>
        <row r="2222">
          <cell r="B2222" t="str">
            <v>PTCMEF0-EI004C-PUT</v>
          </cell>
          <cell r="D2222" t="str">
            <v>SOXX US 08/21/26 P600</v>
          </cell>
          <cell r="Q2222" t="str">
            <v>RVI</v>
          </cell>
        </row>
        <row r="2223">
          <cell r="B2223" t="str">
            <v>PTCMEF0-II013C-CALL</v>
          </cell>
          <cell r="D2223" t="str">
            <v>EEM US 01/20/23 C39</v>
          </cell>
          <cell r="Q2223" t="str">
            <v>RVI</v>
          </cell>
        </row>
        <row r="2224">
          <cell r="B2224" t="str">
            <v>PTCMEF0-II017C-CALL</v>
          </cell>
          <cell r="D2224" t="str">
            <v>EEM US 01/20/23 C39</v>
          </cell>
          <cell r="Q2224" t="str">
            <v>RVI</v>
          </cell>
        </row>
        <row r="2225">
          <cell r="B2225" t="str">
            <v>PTCMEF0-II019C-CALL</v>
          </cell>
          <cell r="D2225" t="str">
            <v>EEM US 01/20/23 C37</v>
          </cell>
          <cell r="Q2225" t="str">
            <v>RVI</v>
          </cell>
        </row>
        <row r="2226">
          <cell r="B2226" t="str">
            <v>PTCMEF0-II020C-CALL</v>
          </cell>
          <cell r="D2226" t="str">
            <v>EEM US 01/20/23 C37</v>
          </cell>
          <cell r="Q2226" t="str">
            <v>RVI</v>
          </cell>
        </row>
        <row r="2227">
          <cell r="B2227" t="str">
            <v>PTCMEF0-II024C-CALL</v>
          </cell>
          <cell r="D2227" t="str">
            <v>EEM US 02/17/23 C39</v>
          </cell>
          <cell r="Q2227" t="str">
            <v>RVI</v>
          </cell>
        </row>
        <row r="2228">
          <cell r="B2228" t="str">
            <v>PTCMEF0-II014C-CALL</v>
          </cell>
          <cell r="D2228" t="str">
            <v>FXI US 01/20/23 C30</v>
          </cell>
          <cell r="Q2228" t="str">
            <v>RVI</v>
          </cell>
        </row>
        <row r="2229">
          <cell r="B2229" t="str">
            <v>PTCMEF0-II018C-CALL</v>
          </cell>
          <cell r="D2229" t="str">
            <v>FXI US 01/20/23 C30</v>
          </cell>
          <cell r="Q2229" t="str">
            <v>RVI</v>
          </cell>
        </row>
        <row r="2230">
          <cell r="B2230" t="str">
            <v>345071270108</v>
          </cell>
          <cell r="D2230" t="str">
            <v>Berkshire Hathaway</v>
          </cell>
          <cell r="Q2230" t="str">
            <v>RVI</v>
          </cell>
        </row>
        <row r="2231">
          <cell r="B2231" t="str">
            <v>345403291080</v>
          </cell>
          <cell r="D2231" t="str">
            <v>Discover Financial Services</v>
          </cell>
          <cell r="Q2231" t="str">
            <v>RVI</v>
          </cell>
        </row>
        <row r="2232">
          <cell r="B2232" t="str">
            <v>3454922Q1040</v>
          </cell>
          <cell r="D2232" t="str">
            <v>Mastercard</v>
          </cell>
          <cell r="Q2232" t="str">
            <v>RVI</v>
          </cell>
        </row>
        <row r="2233">
          <cell r="B2233" t="str">
            <v>3454942R1086</v>
          </cell>
          <cell r="D2233" t="str">
            <v>Metlife</v>
          </cell>
          <cell r="Q2233" t="str">
            <v>RVI</v>
          </cell>
        </row>
        <row r="2234">
          <cell r="B2234" t="str">
            <v>3455062C8394</v>
          </cell>
          <cell r="D2234" t="str">
            <v>Visa</v>
          </cell>
          <cell r="Q2234" t="str">
            <v>RVI</v>
          </cell>
        </row>
        <row r="2235">
          <cell r="B2235" t="str">
            <v>3455372P1005</v>
          </cell>
          <cell r="D2235" t="str">
            <v>Regions Financial Corporation</v>
          </cell>
          <cell r="Q2235" t="str">
            <v>RVI</v>
          </cell>
        </row>
        <row r="2236">
          <cell r="B2236" t="str">
            <v>3456662H1059</v>
          </cell>
          <cell r="D2236" t="str">
            <v>Vantiv</v>
          </cell>
          <cell r="Q2236" t="str">
            <v>RVI</v>
          </cell>
        </row>
        <row r="2237">
          <cell r="B2237" t="str">
            <v>5260012EA698</v>
          </cell>
          <cell r="D2237" t="str">
            <v>State Street - Regional Banks</v>
          </cell>
          <cell r="Q2237" t="str">
            <v>RVI</v>
          </cell>
        </row>
        <row r="2238">
          <cell r="B2238" t="str">
            <v>5260012EY605</v>
          </cell>
          <cell r="D2238" t="str">
            <v>State Street - Financials Select Sector</v>
          </cell>
          <cell r="Q2238" t="str">
            <v>RVI</v>
          </cell>
        </row>
        <row r="2239">
          <cell r="B2239" t="str">
            <v>5271112E7770</v>
          </cell>
          <cell r="D2239" t="str">
            <v>BlackRock - iShares Financial Services</v>
          </cell>
          <cell r="Q2239" t="str">
            <v>RVI</v>
          </cell>
        </row>
        <row r="2240">
          <cell r="B2240" t="str">
            <v>5271112E8778</v>
          </cell>
          <cell r="D2240" t="str">
            <v>BlackRock - iShares US Regional Banks</v>
          </cell>
          <cell r="Q2240" t="str">
            <v>RVI</v>
          </cell>
        </row>
        <row r="2241">
          <cell r="B2241" t="str">
            <v>5275122EE628</v>
          </cell>
          <cell r="D2241" t="str">
            <v>Invesco LLC - US Banks</v>
          </cell>
          <cell r="Q2241" t="str">
            <v>RVI</v>
          </cell>
        </row>
        <row r="2242">
          <cell r="B2242" t="str">
            <v>5270732ENQZ4</v>
          </cell>
          <cell r="D2242" t="str">
            <v>BlackRock - iShares S&amp;P 500 Financials UCITS</v>
          </cell>
          <cell r="Q2242" t="str">
            <v>RVI</v>
          </cell>
        </row>
        <row r="2243">
          <cell r="B2243" t="str">
            <v>3454562G1076</v>
          </cell>
          <cell r="D2243" t="str">
            <v>GNC Holdings, Inc.</v>
          </cell>
          <cell r="Q2243" t="str">
            <v>RVI</v>
          </cell>
        </row>
        <row r="2244">
          <cell r="B2244" t="str">
            <v>5274172CACEL</v>
          </cell>
          <cell r="D2244" t="str">
            <v>CACELBV LX - Biotechnology</v>
          </cell>
          <cell r="Q2244" t="str">
            <v>RVI</v>
          </cell>
        </row>
        <row r="2245">
          <cell r="B2245" t="str">
            <v>3455482K1088</v>
          </cell>
          <cell r="D2245" t="str">
            <v>DaVita Health Care Partners, Inc.</v>
          </cell>
          <cell r="Q2245" t="str">
            <v>RVI</v>
          </cell>
        </row>
        <row r="2246">
          <cell r="B2246" t="str">
            <v>3455562C1018</v>
          </cell>
          <cell r="D2246" t="str">
            <v>HCA Holdings, Inc.</v>
          </cell>
          <cell r="Q2246" t="str">
            <v>RVI</v>
          </cell>
        </row>
        <row r="2247">
          <cell r="B2247" t="str">
            <v>3455882SQD29</v>
          </cell>
          <cell r="D2247" t="str">
            <v>Covidien PLC</v>
          </cell>
          <cell r="Q2247" t="str">
            <v>RVI</v>
          </cell>
        </row>
        <row r="2248">
          <cell r="B2248" t="str">
            <v>3456802G1085</v>
          </cell>
          <cell r="D2248" t="str">
            <v>Express Scripts Holding Company</v>
          </cell>
          <cell r="Q2248" t="str">
            <v>RVI</v>
          </cell>
        </row>
        <row r="2249">
          <cell r="B2249" t="str">
            <v>5260012E2090</v>
          </cell>
          <cell r="D2249" t="str">
            <v>State Street - Healthcare Select Sector</v>
          </cell>
          <cell r="Q2249" t="str">
            <v>RVI</v>
          </cell>
        </row>
        <row r="2250">
          <cell r="B2250" t="str">
            <v>5273932EA581</v>
          </cell>
          <cell r="D2250" t="str">
            <v>XHE US - Health Care Equipment</v>
          </cell>
          <cell r="Q2250" t="str">
            <v>RVI</v>
          </cell>
        </row>
        <row r="2251">
          <cell r="B2251" t="str">
            <v>5271112E7325</v>
          </cell>
          <cell r="D2251" t="str">
            <v>BlackRock - iShares S&amp;P Global Healthcare Sector</v>
          </cell>
          <cell r="Q2251" t="str">
            <v>RVI</v>
          </cell>
        </row>
        <row r="2252">
          <cell r="B2252" t="str">
            <v>5271112E8810</v>
          </cell>
          <cell r="D2252" t="str">
            <v>BlackRock - iShares US Medical Devices</v>
          </cell>
          <cell r="Q2252" t="str">
            <v>RVI</v>
          </cell>
        </row>
        <row r="2253">
          <cell r="B2253" t="str">
            <v>5271112EUSHC</v>
          </cell>
          <cell r="D2253" t="str">
            <v>BlackRock - iShares US Heathcare</v>
          </cell>
          <cell r="Q2253" t="str">
            <v>RVI</v>
          </cell>
        </row>
        <row r="2254">
          <cell r="B2254" t="str">
            <v>5274042US337</v>
          </cell>
          <cell r="D2254" t="str">
            <v>First Trust - Arca Biotechnology Index Fund</v>
          </cell>
          <cell r="Q2254" t="str">
            <v>RVI</v>
          </cell>
        </row>
        <row r="2255">
          <cell r="B2255" t="str">
            <v>345214221022</v>
          </cell>
          <cell r="D2255" t="str">
            <v>Fluor Corporation</v>
          </cell>
          <cell r="Q2255" t="str">
            <v>RVI</v>
          </cell>
        </row>
        <row r="2256">
          <cell r="B2256" t="str">
            <v>345315201095</v>
          </cell>
          <cell r="D2256" t="str">
            <v>Chicago Bridge and Iron</v>
          </cell>
          <cell r="Q2256" t="str">
            <v>RVI</v>
          </cell>
        </row>
        <row r="2257">
          <cell r="B2257" t="str">
            <v>3453172W1062</v>
          </cell>
          <cell r="D2257" t="str">
            <v>KBR</v>
          </cell>
          <cell r="Q2257" t="str">
            <v>RVI</v>
          </cell>
        </row>
        <row r="2258">
          <cell r="B2258" t="str">
            <v>3455982A1025</v>
          </cell>
          <cell r="D2258" t="str">
            <v>Meritage Homes Corporation</v>
          </cell>
          <cell r="Q2258" t="str">
            <v>RVI</v>
          </cell>
        </row>
        <row r="2259">
          <cell r="B2259" t="str">
            <v>345708261066</v>
          </cell>
          <cell r="D2259" t="str">
            <v>Honerywell International</v>
          </cell>
          <cell r="Q2259" t="str">
            <v>RVI</v>
          </cell>
        </row>
        <row r="2260">
          <cell r="B2260" t="str">
            <v>5260012A8889</v>
          </cell>
          <cell r="D2260" t="str">
            <v>State Street - Homebuilders ETF</v>
          </cell>
          <cell r="Q2260" t="str">
            <v>RVI</v>
          </cell>
        </row>
        <row r="2261">
          <cell r="B2261" t="str">
            <v>5260012EY704</v>
          </cell>
          <cell r="D2261" t="str">
            <v>State Street - Industrial Select Sector</v>
          </cell>
          <cell r="Q2261" t="str">
            <v>RVI</v>
          </cell>
        </row>
        <row r="2262">
          <cell r="B2262" t="str">
            <v>5271112E8752</v>
          </cell>
          <cell r="D2262" t="str">
            <v>BlackRock - iShares DJ US Home Construction Fund</v>
          </cell>
          <cell r="Q2262" t="str">
            <v>RVI</v>
          </cell>
        </row>
        <row r="2263">
          <cell r="B2263" t="str">
            <v>5271112TRANS</v>
          </cell>
          <cell r="D2263" t="str">
            <v>BlackRock - iShares Transportation Average</v>
          </cell>
          <cell r="Q2263" t="str">
            <v>RVI</v>
          </cell>
        </row>
        <row r="2264">
          <cell r="B2264" t="str">
            <v>5270432F2994</v>
          </cell>
          <cell r="D2264" t="str">
            <v>AXA - World Funds Framligton Digital Economy</v>
          </cell>
          <cell r="Q2264" t="str">
            <v>RVI</v>
          </cell>
        </row>
        <row r="2265">
          <cell r="B2265" t="str">
            <v>34505125R102</v>
          </cell>
          <cell r="D2265" t="str">
            <v>Cisco Systems INC</v>
          </cell>
          <cell r="Q2265" t="str">
            <v>RVI</v>
          </cell>
        </row>
        <row r="2266">
          <cell r="B2266" t="str">
            <v>345426231005</v>
          </cell>
          <cell r="D2266" t="str">
            <v>Apple</v>
          </cell>
          <cell r="Q2266" t="str">
            <v>RVI</v>
          </cell>
        </row>
        <row r="2267">
          <cell r="B2267" t="str">
            <v>345499251036</v>
          </cell>
          <cell r="D2267" t="str">
            <v>Qualcomm</v>
          </cell>
          <cell r="Q2267" t="str">
            <v>RVI</v>
          </cell>
        </row>
        <row r="2268">
          <cell r="B2268" t="str">
            <v>5277592EQ807</v>
          </cell>
          <cell r="D2268" t="str">
            <v>ARK - Space &amp; Defense Innovation ETF</v>
          </cell>
          <cell r="Q2268" t="str">
            <v>RVI</v>
          </cell>
        </row>
        <row r="2269">
          <cell r="B2269" t="str">
            <v>5275102CSGDE</v>
          </cell>
          <cell r="D2269" t="str">
            <v>Credit Suisse - Digital Health</v>
          </cell>
          <cell r="Q2269" t="str">
            <v>RVI</v>
          </cell>
        </row>
        <row r="2270">
          <cell r="B2270" t="str">
            <v>5260012EA862</v>
          </cell>
          <cell r="D2270" t="str">
            <v>State Street - Semiconductors Select Sector</v>
          </cell>
          <cell r="Q2270" t="str">
            <v>RVI</v>
          </cell>
        </row>
        <row r="2271">
          <cell r="B2271" t="str">
            <v>5260012EY803</v>
          </cell>
          <cell r="D2271" t="str">
            <v>State Street - Technology Select Sector</v>
          </cell>
          <cell r="Q2271" t="str">
            <v>RVI</v>
          </cell>
        </row>
        <row r="2272">
          <cell r="B2272" t="str">
            <v>5259252EG498</v>
          </cell>
          <cell r="D2272" t="str">
            <v>Roundhill Financial - Magnificent Seven</v>
          </cell>
          <cell r="Q2272" t="str">
            <v>RVI</v>
          </cell>
        </row>
        <row r="2273">
          <cell r="B2273" t="str">
            <v>5270172A7028</v>
          </cell>
          <cell r="D2273" t="str">
            <v>Vanguard - Information Technology</v>
          </cell>
          <cell r="Q2273" t="str">
            <v>RVI</v>
          </cell>
        </row>
        <row r="2274">
          <cell r="B2274" t="str">
            <v>5270802F3332</v>
          </cell>
          <cell r="D2274" t="str">
            <v>Pictet Robotics</v>
          </cell>
          <cell r="Q2274" t="str">
            <v>RVI</v>
          </cell>
        </row>
        <row r="2275">
          <cell r="B2275" t="str">
            <v>5270802PTDIG</v>
          </cell>
          <cell r="D2275" t="str">
            <v>Pictet - Digital</v>
          </cell>
          <cell r="Q2275" t="str">
            <v>RVI</v>
          </cell>
        </row>
        <row r="2276">
          <cell r="B2276" t="str">
            <v>5274042EX846</v>
          </cell>
          <cell r="D2276" t="str">
            <v>First Trust - Nasdaq Cybersecurity ETF</v>
          </cell>
          <cell r="Q2276" t="str">
            <v>RVI</v>
          </cell>
        </row>
        <row r="2277">
          <cell r="B2277" t="str">
            <v>5270474GAIWT</v>
          </cell>
          <cell r="D2277" t="str">
            <v>Allianz - Artificial Intelligence</v>
          </cell>
          <cell r="Q2277" t="str">
            <v>RVI</v>
          </cell>
        </row>
        <row r="2278">
          <cell r="B2278" t="str">
            <v>52751023193L</v>
          </cell>
          <cell r="D2278" t="str">
            <v>Credit Suisse - Lux Digital Health Equity</v>
          </cell>
          <cell r="Q2278" t="str">
            <v>RVI</v>
          </cell>
        </row>
        <row r="2279">
          <cell r="B2279" t="str">
            <v>5275282EY236</v>
          </cell>
          <cell r="D2279" t="str">
            <v>Global X - Data Center &amp; Digital Infrastructure ETF</v>
          </cell>
          <cell r="Q2279" t="str">
            <v>RVI</v>
          </cell>
        </row>
        <row r="2280">
          <cell r="B2280" t="str">
            <v>5274042ER704</v>
          </cell>
          <cell r="D2280" t="str">
            <v>AIRR US - First Trust American Industrial Rennaisance</v>
          </cell>
          <cell r="Q2280" t="str">
            <v>RVI</v>
          </cell>
        </row>
        <row r="2281">
          <cell r="B2281" t="str">
            <v>5275282EY673</v>
          </cell>
          <cell r="D2281" t="str">
            <v>Global X U.S. Infrastructure Development</v>
          </cell>
          <cell r="Q2281" t="str">
            <v>RVI</v>
          </cell>
        </row>
        <row r="2282">
          <cell r="B2282" t="str">
            <v>5274042EA108</v>
          </cell>
          <cell r="D2282" t="str">
            <v>First Trust NASDAQ Clean Edge Smart Grid Infrastructure</v>
          </cell>
          <cell r="Q2282" t="str">
            <v>RVI</v>
          </cell>
        </row>
        <row r="2283">
          <cell r="B2283" t="str">
            <v>5275522EX192</v>
          </cell>
          <cell r="D2283" t="str">
            <v>SKYY US - First Trust Cloud Computing ETF</v>
          </cell>
          <cell r="Q2283" t="str">
            <v>RVI</v>
          </cell>
        </row>
        <row r="2284">
          <cell r="B2284" t="str">
            <v>5271112E7515</v>
          </cell>
          <cell r="D2284" t="str">
            <v>BlackRock - iShares S&amp;P NA Technology-Software Fund</v>
          </cell>
          <cell r="Q2284" t="str">
            <v>RVI</v>
          </cell>
        </row>
        <row r="2285">
          <cell r="B2285" t="str">
            <v>5275122EG649</v>
          </cell>
          <cell r="D2285" t="str">
            <v>Invesco - Nasdaq 100 ETF</v>
          </cell>
          <cell r="Q2285" t="str">
            <v>RVI</v>
          </cell>
        </row>
        <row r="2286">
          <cell r="B2286" t="str">
            <v>5275322EQM38</v>
          </cell>
          <cell r="D2286" t="str">
            <v>INVESCO - Nasdaq-100 Swap UCITS ETF</v>
          </cell>
          <cell r="Q2286" t="str">
            <v>RVI</v>
          </cell>
        </row>
        <row r="2287">
          <cell r="B2287" t="str">
            <v>5274722KFVG8</v>
          </cell>
          <cell r="D2287" t="str">
            <v>Krane - CICC China 5G and Semiconductor ETF</v>
          </cell>
          <cell r="Q2287" t="str">
            <v>RVI</v>
          </cell>
        </row>
        <row r="2288">
          <cell r="B2288" t="str">
            <v>5271112E7531</v>
          </cell>
          <cell r="D2288" t="str">
            <v>BlackRock - iShares NA Tech-Multim</v>
          </cell>
          <cell r="Q2288" t="str">
            <v>RVI</v>
          </cell>
        </row>
        <row r="2289">
          <cell r="B2289" t="str">
            <v>5271112ISQQQ</v>
          </cell>
          <cell r="D2289" t="str">
            <v>BlackRock - iShares Nasdaq Biotechnology ETF</v>
          </cell>
          <cell r="Q2289" t="str">
            <v>RVI</v>
          </cell>
        </row>
        <row r="2290">
          <cell r="B2290" t="str">
            <v>5270652EF676</v>
          </cell>
          <cell r="D2290" t="str">
            <v>VanEck Semiconductor ETF</v>
          </cell>
          <cell r="Q2290" t="str">
            <v>RVI</v>
          </cell>
        </row>
        <row r="2291">
          <cell r="B2291" t="str">
            <v>5270652EH821</v>
          </cell>
          <cell r="D2291" t="str">
            <v>VanEck Vectors Digital Transformation</v>
          </cell>
          <cell r="Q2291" t="str">
            <v>RVI</v>
          </cell>
        </row>
        <row r="2292">
          <cell r="B2292" t="str">
            <v>5271112E7523</v>
          </cell>
          <cell r="D2292" t="str">
            <v>BlackRock - iShares PHLX Semiconductor ETF</v>
          </cell>
          <cell r="Q2292" t="str">
            <v>RVI</v>
          </cell>
        </row>
        <row r="2293">
          <cell r="B2293" t="str">
            <v>5272872US977</v>
          </cell>
          <cell r="D2293" t="str">
            <v>WisdomTree - Cloud Computing</v>
          </cell>
          <cell r="Q2293" t="str">
            <v>RVI</v>
          </cell>
        </row>
        <row r="2294">
          <cell r="B2294" t="str">
            <v>5272872EY477</v>
          </cell>
          <cell r="D2294" t="str">
            <v>WisdomTree - Quality Growth</v>
          </cell>
          <cell r="Q2294" t="str">
            <v>RVI</v>
          </cell>
        </row>
        <row r="2295">
          <cell r="B2295" t="str">
            <v>5275322ESA8K</v>
          </cell>
          <cell r="D2295" t="str">
            <v>Invesco - Nasdaq 100 Equal Weight UCITS</v>
          </cell>
          <cell r="Q2295" t="str">
            <v>RVI</v>
          </cell>
        </row>
        <row r="2296">
          <cell r="B2296" t="str">
            <v>5275122EE103</v>
          </cell>
          <cell r="D2296" t="str">
            <v>Invesco - Power Shares QQQ</v>
          </cell>
          <cell r="Q2296" t="str">
            <v>RVI</v>
          </cell>
        </row>
        <row r="2297">
          <cell r="B2297" t="str">
            <v>5260002EE103</v>
          </cell>
          <cell r="D2297" t="str">
            <v>Invesco - Power Shares QQQ</v>
          </cell>
          <cell r="Q2297" t="str">
            <v>RVI</v>
          </cell>
        </row>
        <row r="2298">
          <cell r="B2298" t="str">
            <v>5274292E2260</v>
          </cell>
          <cell r="D2298" t="str">
            <v>Black Rock - World Technology Fund</v>
          </cell>
          <cell r="Q2298" t="str">
            <v>RVI</v>
          </cell>
        </row>
        <row r="2299">
          <cell r="B2299" t="str">
            <v>5275122V7203</v>
          </cell>
          <cell r="D2299" t="str">
            <v>Invesco - DYNAMIC LEISURE AND</v>
          </cell>
          <cell r="Q2299" t="str">
            <v>RVI</v>
          </cell>
        </row>
        <row r="2300">
          <cell r="B2300" t="str">
            <v>5274042EE302</v>
          </cell>
          <cell r="D2300" t="str">
            <v>First Trust - DJI Index Fund</v>
          </cell>
          <cell r="Q2300" t="str">
            <v>RVI</v>
          </cell>
        </row>
        <row r="2301">
          <cell r="B2301" t="str">
            <v>5272872Y5437</v>
          </cell>
          <cell r="D2301" t="str">
            <v>WisdomTree - Artificial Intelligence and Innovation ETF</v>
          </cell>
          <cell r="Q2301" t="str">
            <v>RVI</v>
          </cell>
        </row>
        <row r="2302">
          <cell r="B2302" t="str">
            <v>5274722KARS0</v>
          </cell>
          <cell r="D2302" t="str">
            <v>Krane - KElectric Vehicles and Future Mobility ETF</v>
          </cell>
          <cell r="Q2302" t="str">
            <v>RVI</v>
          </cell>
        </row>
        <row r="2303">
          <cell r="B2303" t="str">
            <v>5260012EY886</v>
          </cell>
          <cell r="D2303" t="str">
            <v>State Street - Utilities Select Sector</v>
          </cell>
          <cell r="Q2303" t="str">
            <v>RVI</v>
          </cell>
        </row>
        <row r="2304">
          <cell r="B2304" t="str">
            <v>5270172A8760</v>
          </cell>
          <cell r="D2304" t="str">
            <v>Vanguard - Utilities ETF</v>
          </cell>
          <cell r="Q2304" t="str">
            <v>RVI</v>
          </cell>
        </row>
        <row r="2305">
          <cell r="B2305" t="str">
            <v>52MSIM2CA24X</v>
          </cell>
          <cell r="D2305" t="str">
            <v>MSIM - Emerging Leaders Equity Fund Z</v>
          </cell>
          <cell r="Q2305" t="str">
            <v>RVI</v>
          </cell>
        </row>
        <row r="2306">
          <cell r="B2306" t="str">
            <v>527417246594</v>
          </cell>
          <cell r="D2306" t="str">
            <v>Candriam - Sustainable Equity EM</v>
          </cell>
          <cell r="Q2306" t="str">
            <v>RVI</v>
          </cell>
        </row>
        <row r="2307">
          <cell r="B2307" t="str">
            <v>5270172E2858</v>
          </cell>
          <cell r="D2307" t="str">
            <v>Vanguard - Emerging Markets Index Fund</v>
          </cell>
          <cell r="Q2307" t="str">
            <v>RVI</v>
          </cell>
        </row>
        <row r="2308">
          <cell r="B2308" t="str">
            <v>5270242EMECO</v>
          </cell>
          <cell r="D2308" t="str">
            <v>DFA - EM Core Equity</v>
          </cell>
          <cell r="Q2308" t="str">
            <v>RVI</v>
          </cell>
        </row>
        <row r="2309">
          <cell r="B2309" t="str">
            <v>527025212106</v>
          </cell>
          <cell r="D2309" t="str">
            <v>Aberdeen - Emerging Markets Equity</v>
          </cell>
          <cell r="Q2309" t="str">
            <v>RVI</v>
          </cell>
        </row>
        <row r="2310">
          <cell r="B2310" t="str">
            <v>527040275426</v>
          </cell>
          <cell r="D2310" t="str">
            <v>Fidelity - Emerging Markets -Retail</v>
          </cell>
          <cell r="Q2310" t="str">
            <v>RVI</v>
          </cell>
        </row>
        <row r="2311">
          <cell r="B2311" t="str">
            <v>5270492F0703</v>
          </cell>
          <cell r="D2311" t="str">
            <v>Vontobel - Emerging Markets Equity</v>
          </cell>
          <cell r="Q2311" t="str">
            <v>RVI</v>
          </cell>
        </row>
        <row r="2312">
          <cell r="B2312" t="str">
            <v>5271112E6533</v>
          </cell>
          <cell r="D2312" t="str">
            <v>BlackRock - iShares MSCI Emerging Markets Min Vol</v>
          </cell>
          <cell r="Q2312" t="str">
            <v>RVI</v>
          </cell>
        </row>
        <row r="2313">
          <cell r="B2313" t="str">
            <v>5271112E7234</v>
          </cell>
          <cell r="D2313" t="str">
            <v xml:space="preserve">BlackRock - iShares MSCI Emerging Markets </v>
          </cell>
          <cell r="Q2313" t="str">
            <v>RVI</v>
          </cell>
        </row>
        <row r="2314">
          <cell r="B2314" t="str">
            <v>5271112EG764</v>
          </cell>
          <cell r="D2314" t="str">
            <v>BlackRock - iShares MSCI Emerging Markets ex China</v>
          </cell>
          <cell r="Q2314" t="str">
            <v>RVI</v>
          </cell>
        </row>
        <row r="2315">
          <cell r="B2315" t="str">
            <v>5270732E4GZ6</v>
          </cell>
          <cell r="D2315" t="str">
            <v>BlackRock - iShares Core MSCI Emerging Markets IMI UCITS ETF</v>
          </cell>
          <cell r="Q2315" t="str">
            <v>RVI</v>
          </cell>
        </row>
        <row r="2316">
          <cell r="B2316" t="str">
            <v>5274042FEMUS</v>
          </cell>
          <cell r="D2316" t="str">
            <v>First Ttrust - Emerging Markets Alpha Dex</v>
          </cell>
          <cell r="Q2316" t="str">
            <v>RVI</v>
          </cell>
        </row>
        <row r="2317">
          <cell r="B2317" t="str">
            <v>5271112EG103</v>
          </cell>
          <cell r="D2317" t="str">
            <v>BlackRock - iShares Core MSCI Emerging Markets ETF</v>
          </cell>
          <cell r="Q2317" t="str">
            <v>RVI</v>
          </cell>
        </row>
        <row r="2318">
          <cell r="B2318" t="str">
            <v>5272872X5784</v>
          </cell>
          <cell r="D2318" t="str">
            <v>WisdomTree - Emerging Markets ex. State-Owned</v>
          </cell>
          <cell r="Q2318" t="str">
            <v>RVI</v>
          </cell>
        </row>
        <row r="2319">
          <cell r="B2319" t="str">
            <v>5273872FIDEM</v>
          </cell>
          <cell r="D2319" t="str">
            <v>Fidelity - Emerging Markets - Inst</v>
          </cell>
          <cell r="Q2319" t="str">
            <v>RVI</v>
          </cell>
        </row>
        <row r="2320">
          <cell r="B2320" t="str">
            <v>5273872F0606</v>
          </cell>
          <cell r="D2320" t="str">
            <v>Fidelity - Sustainable Emerging Markets Equity Fund</v>
          </cell>
          <cell r="Q2320" t="str">
            <v>RVI</v>
          </cell>
        </row>
        <row r="2321">
          <cell r="B2321" t="str">
            <v>5270882EMIUS</v>
          </cell>
          <cell r="D2321" t="str">
            <v>JP Morgan - Emerging Markets</v>
          </cell>
          <cell r="Q2321" t="str">
            <v>RVI</v>
          </cell>
        </row>
        <row r="2322">
          <cell r="B2322" t="str">
            <v>5273884F3049</v>
          </cell>
          <cell r="D2322" t="str">
            <v>Robeco - Emerging Conservative Equities</v>
          </cell>
          <cell r="Q2322" t="str">
            <v>RVI</v>
          </cell>
        </row>
        <row r="2323">
          <cell r="B2323" t="str">
            <v>5273932EMERG</v>
          </cell>
          <cell r="D2323" t="str">
            <v>SSGA - Defensive Emerging Markets</v>
          </cell>
          <cell r="Q2323" t="str">
            <v>RVI</v>
          </cell>
        </row>
        <row r="2324">
          <cell r="B2324" t="str">
            <v>5273932EX509</v>
          </cell>
          <cell r="D2324" t="str">
            <v>SSGA - Emerging Markets</v>
          </cell>
          <cell r="Q2324" t="str">
            <v>RVI</v>
          </cell>
        </row>
        <row r="2325">
          <cell r="B2325" t="str">
            <v>5270252ABEEM</v>
          </cell>
          <cell r="D2325" t="str">
            <v>Aberdeen - Emerging Markets Equity Fund</v>
          </cell>
          <cell r="Q2325" t="str">
            <v>RVI</v>
          </cell>
        </row>
        <row r="2326">
          <cell r="B2326" t="str">
            <v>5270182JBEME</v>
          </cell>
          <cell r="D2326" t="str">
            <v>GAM / Julius Baer - Emerging Markets Equity</v>
          </cell>
          <cell r="Q2326" t="str">
            <v>RVI</v>
          </cell>
        </row>
        <row r="2327">
          <cell r="B2327" t="str">
            <v>52ALLB2EMGRO</v>
          </cell>
          <cell r="D2327" t="str">
            <v>Alliance Bernstein - Emerging Markets Growth</v>
          </cell>
          <cell r="Q2327" t="str">
            <v>RVI</v>
          </cell>
        </row>
        <row r="2328">
          <cell r="B2328" t="str">
            <v>52NORD4EMSTR</v>
          </cell>
          <cell r="D2328" t="str">
            <v>Nordea - Emerging Stars Equity</v>
          </cell>
          <cell r="Q2328" t="str">
            <v>RVI</v>
          </cell>
        </row>
        <row r="2329">
          <cell r="B2329" t="str">
            <v>5273984A9676</v>
          </cell>
          <cell r="D2329" t="str">
            <v xml:space="preserve">Amundi - ETF Emerging Market </v>
          </cell>
          <cell r="Q2329" t="str">
            <v>RVI</v>
          </cell>
        </row>
        <row r="2330">
          <cell r="B2330" t="str">
            <v>5274812ASHFM</v>
          </cell>
          <cell r="D2330" t="str">
            <v>Ashmore - Emerging Markets Frontier Equities</v>
          </cell>
          <cell r="Q2330" t="str">
            <v>RVI</v>
          </cell>
        </row>
        <row r="2331">
          <cell r="B2331" t="str">
            <v>5272872W2816</v>
          </cell>
          <cell r="D2331" t="str">
            <v>WisdomTree - Emerging Markets Small Cap Dividend</v>
          </cell>
          <cell r="Q2331" t="str">
            <v>RVI</v>
          </cell>
        </row>
        <row r="2332">
          <cell r="B2332" t="str">
            <v>5271112FRONT</v>
          </cell>
          <cell r="D2332" t="str">
            <v>BlackRock - iShares MSCI Frontier Markets 100</v>
          </cell>
          <cell r="Q2332" t="str">
            <v>RVI</v>
          </cell>
        </row>
        <row r="2333">
          <cell r="B2333" t="str">
            <v>5273982AEEMF</v>
          </cell>
          <cell r="D2333" t="str">
            <v>Amundi - Equity Emerging Focus</v>
          </cell>
          <cell r="Q2333" t="str">
            <v>RVI</v>
          </cell>
        </row>
        <row r="2334">
          <cell r="B2334" t="str">
            <v>52NORD2EMSEF</v>
          </cell>
          <cell r="D2334" t="str">
            <v>Nordea - Emerging Stars Equity Fund</v>
          </cell>
          <cell r="Q2334" t="str">
            <v>RVI</v>
          </cell>
        </row>
        <row r="2335">
          <cell r="B2335" t="str">
            <v>5270882F3560</v>
          </cell>
          <cell r="D2335" t="str">
            <v>JP Morgan - EM Small Cap</v>
          </cell>
          <cell r="Q2335" t="str">
            <v>RVI</v>
          </cell>
        </row>
        <row r="2336">
          <cell r="B2336" t="str">
            <v>4874174EMVCE</v>
          </cell>
          <cell r="D2336" t="str">
            <v>Candriam - EM Equities</v>
          </cell>
          <cell r="Q2336" t="str">
            <v>RVI</v>
          </cell>
        </row>
        <row r="2337">
          <cell r="B2337" t="str">
            <v>5275064CSEEM</v>
          </cell>
          <cell r="D2337" t="str">
            <v>Candriam  SICAV - SRI EM Equities</v>
          </cell>
          <cell r="Q2337" t="str">
            <v>RVI</v>
          </cell>
        </row>
        <row r="2338">
          <cell r="B2338" t="str">
            <v>5270272F5825</v>
          </cell>
          <cell r="D2338" t="str">
            <v>Goldman Sachs - Emerging Markets Core</v>
          </cell>
          <cell r="Q2338" t="str">
            <v>RVI</v>
          </cell>
        </row>
        <row r="2339">
          <cell r="B2339" t="str">
            <v>5270492F6660</v>
          </cell>
          <cell r="D2339" t="str">
            <v>Vontobel MTX - EM Susrainable Leaders</v>
          </cell>
          <cell r="Q2339" t="str">
            <v>RVI</v>
          </cell>
        </row>
        <row r="2340">
          <cell r="B2340" t="str">
            <v>5271112XA24C</v>
          </cell>
          <cell r="D2340" t="str">
            <v>BlackRock - iShares MSCI Saudi Arabia ETF</v>
          </cell>
          <cell r="Q2340" t="str">
            <v>RVI</v>
          </cell>
        </row>
        <row r="2341">
          <cell r="B2341" t="str">
            <v>5270082F8062</v>
          </cell>
          <cell r="D2341" t="str">
            <v>UBS -  Lux All China</v>
          </cell>
          <cell r="Q2341" t="str">
            <v>RVI</v>
          </cell>
        </row>
        <row r="2342">
          <cell r="B2342" t="str">
            <v>5270082F1215</v>
          </cell>
          <cell r="D2342" t="str">
            <v>UBS - China Opportunity - P</v>
          </cell>
          <cell r="Q2342" t="str">
            <v>RVI</v>
          </cell>
        </row>
        <row r="2343">
          <cell r="B2343" t="str">
            <v>5270082F8671</v>
          </cell>
          <cell r="D2343" t="str">
            <v>UBS - China Opportunity - A3</v>
          </cell>
          <cell r="Q2343" t="str">
            <v>RVI</v>
          </cell>
        </row>
        <row r="2344">
          <cell r="B2344" t="str">
            <v>5270252F5799</v>
          </cell>
          <cell r="D2344" t="str">
            <v>Aberdeen - Standard China A-Share</v>
          </cell>
          <cell r="Q2344" t="str">
            <v>RVI</v>
          </cell>
        </row>
        <row r="2345">
          <cell r="B2345" t="str">
            <v>5270252F8374</v>
          </cell>
          <cell r="D2345" t="str">
            <v>Aberdeen - Chinese Equity Fund</v>
          </cell>
          <cell r="Q2345" t="str">
            <v>RVI</v>
          </cell>
        </row>
        <row r="2346">
          <cell r="B2346" t="str">
            <v>5273882F0328</v>
          </cell>
          <cell r="D2346" t="str">
            <v>Robeco - Chinese A-Share</v>
          </cell>
          <cell r="Q2346" t="str">
            <v>RVI</v>
          </cell>
        </row>
        <row r="2347">
          <cell r="B2347" t="str">
            <v>5270264F7309</v>
          </cell>
          <cell r="D2347" t="str">
            <v>Robeco - Chineese Equities</v>
          </cell>
          <cell r="Q2347" t="str">
            <v>RVI</v>
          </cell>
        </row>
        <row r="2348">
          <cell r="B2348" t="str">
            <v>5275152F0769</v>
          </cell>
          <cell r="D2348" t="str">
            <v>Schroder - International Selection Fund China A</v>
          </cell>
          <cell r="Q2348" t="str">
            <v>RVI</v>
          </cell>
        </row>
        <row r="2349">
          <cell r="B2349" t="str">
            <v>5270402F0855</v>
          </cell>
          <cell r="D2349" t="str">
            <v>Fidelity - Greater China Fund</v>
          </cell>
          <cell r="Q2349" t="str">
            <v>RVI</v>
          </cell>
        </row>
        <row r="2350">
          <cell r="B2350" t="str">
            <v>5273792E1879</v>
          </cell>
          <cell r="D2350" t="str">
            <v>DWS - CSI 300 China-A</v>
          </cell>
          <cell r="Q2350" t="str">
            <v>RVI</v>
          </cell>
        </row>
        <row r="2351">
          <cell r="B2351" t="str">
            <v>5270472AGIF2</v>
          </cell>
          <cell r="D2351" t="str">
            <v>Allianz China A Opportunities</v>
          </cell>
          <cell r="Q2351" t="str">
            <v>RVI</v>
          </cell>
        </row>
        <row r="2352">
          <cell r="B2352" t="str">
            <v>5270472F4576</v>
          </cell>
          <cell r="D2352" t="str">
            <v>Allianz - China-A</v>
          </cell>
          <cell r="Q2352" t="str">
            <v>RVI</v>
          </cell>
        </row>
        <row r="2353">
          <cell r="B2353" t="str">
            <v>5271112E6871</v>
          </cell>
          <cell r="D2353" t="str">
            <v>BlackRock - iShares Hong Kong</v>
          </cell>
          <cell r="Q2353" t="str">
            <v>RVI</v>
          </cell>
        </row>
        <row r="2354">
          <cell r="B2354" t="str">
            <v>5271112E7184</v>
          </cell>
          <cell r="D2354" t="str">
            <v>BlackRock - iShares FTSE/Xinhua China 25 Index Fund</v>
          </cell>
          <cell r="Q2354" t="str">
            <v>RVI</v>
          </cell>
        </row>
        <row r="2355">
          <cell r="B2355" t="str">
            <v>5274722KGRN2</v>
          </cell>
          <cell r="D2355" t="str">
            <v>Krane - MSCI China Clean Technology ETF</v>
          </cell>
          <cell r="Q2355" t="str">
            <v>RVI</v>
          </cell>
        </row>
        <row r="2356">
          <cell r="B2356" t="str">
            <v>5271112EB671</v>
          </cell>
          <cell r="D2356" t="str">
            <v>BlackRock - iShares MSCI China</v>
          </cell>
          <cell r="Q2356" t="str">
            <v>RVI</v>
          </cell>
        </row>
        <row r="2357">
          <cell r="B2357" t="str">
            <v>5274722KURE3</v>
          </cell>
          <cell r="D2357" t="str">
            <v>Krane - MSCI China all China H</v>
          </cell>
          <cell r="Q2357" t="str">
            <v>RVI</v>
          </cell>
        </row>
        <row r="2358">
          <cell r="B2358" t="str">
            <v>5274722K4055</v>
          </cell>
          <cell r="D2358" t="str">
            <v xml:space="preserve">Krane - MSCI China 50 </v>
          </cell>
          <cell r="Q2358" t="str">
            <v>RVI</v>
          </cell>
        </row>
        <row r="2359">
          <cell r="B2359" t="str">
            <v>5274722E7306</v>
          </cell>
          <cell r="D2359" t="str">
            <v>Krane - CSI China Internet Fund</v>
          </cell>
          <cell r="Q2359" t="str">
            <v>RVI</v>
          </cell>
        </row>
        <row r="2360">
          <cell r="B2360" t="str">
            <v>5272092MICFX</v>
          </cell>
          <cell r="D2360" t="str">
            <v>Matthews - China</v>
          </cell>
          <cell r="Q2360" t="str">
            <v>RVI</v>
          </cell>
        </row>
        <row r="2361">
          <cell r="B2361" t="str">
            <v>5272092MACSM</v>
          </cell>
          <cell r="D2361" t="str">
            <v>Matthews - China Small Caps</v>
          </cell>
          <cell r="Q2361" t="str">
            <v>RVI</v>
          </cell>
        </row>
        <row r="2362">
          <cell r="B2362" t="str">
            <v>5272872X7194</v>
          </cell>
          <cell r="D2362" t="str">
            <v>WisdomTree - China ex-State-Owned Enterprises Fund</v>
          </cell>
          <cell r="Q2362" t="str">
            <v>RVI</v>
          </cell>
        </row>
        <row r="2363">
          <cell r="B2363" t="str">
            <v>5273112FXVT8</v>
          </cell>
          <cell r="D2363" t="str">
            <v>Janus Henderson - China Opportunities</v>
          </cell>
          <cell r="Q2363" t="str">
            <v>RVI</v>
          </cell>
        </row>
        <row r="2364">
          <cell r="B2364" t="str">
            <v>52GAML2CHINA</v>
          </cell>
          <cell r="D2364" t="str">
            <v>GAM - China Equity</v>
          </cell>
          <cell r="Q2364" t="str">
            <v>RVI</v>
          </cell>
        </row>
        <row r="2365">
          <cell r="B2365" t="str">
            <v>5274082CHINA</v>
          </cell>
          <cell r="D2365" t="str">
            <v>Invesco - Greater China Equity</v>
          </cell>
          <cell r="Q2365" t="str">
            <v>RVI</v>
          </cell>
        </row>
        <row r="2366">
          <cell r="B2366" t="str">
            <v>5270012F2664</v>
          </cell>
          <cell r="D2366" t="str">
            <v>BNP Paribas - China Equity Class</v>
          </cell>
          <cell r="Q2366" t="str">
            <v>RVI</v>
          </cell>
        </row>
        <row r="2367">
          <cell r="B2367" t="str">
            <v>5274352CHINA</v>
          </cell>
          <cell r="D2367" t="str">
            <v>Investec Luxembourg - All China Equity</v>
          </cell>
          <cell r="Q2367" t="str">
            <v>RVI</v>
          </cell>
        </row>
        <row r="2368">
          <cell r="B2368" t="str">
            <v>5270882LU205</v>
          </cell>
          <cell r="D2368" t="str">
            <v>JP Morgan - China A Share Opportunities Fund</v>
          </cell>
          <cell r="Q2368" t="str">
            <v>RVI</v>
          </cell>
        </row>
        <row r="2369">
          <cell r="B2369" t="str">
            <v>5273882F7240</v>
          </cell>
          <cell r="D2369" t="str">
            <v>Robeco - Chinese Equities</v>
          </cell>
          <cell r="Q2369" t="str">
            <v>RVI</v>
          </cell>
        </row>
        <row r="2370">
          <cell r="B2370" t="str">
            <v>5275122EE800</v>
          </cell>
          <cell r="D2370" t="str">
            <v>Invesco - China Technology ETF</v>
          </cell>
          <cell r="Q2370" t="str">
            <v>RVI</v>
          </cell>
        </row>
        <row r="2371">
          <cell r="B2371" t="str">
            <v>5270882F3877</v>
          </cell>
          <cell r="D2371" t="str">
            <v>JP Morgan - Greater China Fund</v>
          </cell>
          <cell r="Q2371" t="str">
            <v>RVI</v>
          </cell>
        </row>
        <row r="2372">
          <cell r="B2372" t="str">
            <v>5270192F5998</v>
          </cell>
          <cell r="D2372" t="str">
            <v>Schroders - Asian Opportunities</v>
          </cell>
          <cell r="Q2372" t="str">
            <v>RVI</v>
          </cell>
        </row>
        <row r="2373">
          <cell r="B2373" t="str">
            <v>5270192F9988</v>
          </cell>
          <cell r="D2373" t="str">
            <v>Schroders - Asian Opportunities</v>
          </cell>
          <cell r="Q2373" t="str">
            <v>RVI</v>
          </cell>
        </row>
        <row r="2374">
          <cell r="B2374" t="str">
            <v>5270252F5910</v>
          </cell>
          <cell r="D2374" t="str">
            <v>Aberdeen - Asian Smaller Companies</v>
          </cell>
          <cell r="Q2374" t="str">
            <v>RVI</v>
          </cell>
        </row>
        <row r="2375">
          <cell r="B2375" t="str">
            <v>5270464ASEXJ</v>
          </cell>
          <cell r="D2375" t="str">
            <v>Parvest - Best Selection Asia Ex Japan</v>
          </cell>
          <cell r="Q2375" t="str">
            <v>RVI</v>
          </cell>
        </row>
        <row r="2376">
          <cell r="B2376" t="str">
            <v>5270472ALLEM</v>
          </cell>
          <cell r="D2376" t="str">
            <v>Allianz - Emerging Asia</v>
          </cell>
          <cell r="Q2376" t="str">
            <v>RVI</v>
          </cell>
        </row>
        <row r="2377">
          <cell r="B2377" t="str">
            <v>527049208755</v>
          </cell>
          <cell r="D2377" t="str">
            <v>Vontobel - Asia Pacific Equity</v>
          </cell>
          <cell r="Q2377" t="str">
            <v>RVI</v>
          </cell>
        </row>
        <row r="2378">
          <cell r="B2378" t="str">
            <v>5271112E6665</v>
          </cell>
          <cell r="D2378" t="str">
            <v>BlackRock - iShares MSCI Pacific Ex Japan</v>
          </cell>
          <cell r="Q2378" t="str">
            <v>RVI</v>
          </cell>
        </row>
        <row r="2379">
          <cell r="B2379" t="str">
            <v>5271112E8182</v>
          </cell>
          <cell r="D2379" t="str">
            <v>BlackRock - iShares Asia Ex-Japan</v>
          </cell>
          <cell r="Q2379" t="str">
            <v>RVI</v>
          </cell>
        </row>
        <row r="2380">
          <cell r="B2380" t="str">
            <v>5272092F0834</v>
          </cell>
          <cell r="D2380" t="str">
            <v>Matthews - Pacific Tiger</v>
          </cell>
          <cell r="Q2380" t="str">
            <v>RVI</v>
          </cell>
        </row>
        <row r="2381">
          <cell r="B2381" t="str">
            <v>5272092MIAPX</v>
          </cell>
          <cell r="D2381" t="str">
            <v>Matthews - Asian Growth</v>
          </cell>
          <cell r="Q2381" t="str">
            <v>RVI</v>
          </cell>
        </row>
        <row r="2382">
          <cell r="B2382" t="str">
            <v>5272092MISMX</v>
          </cell>
          <cell r="D2382" t="str">
            <v>Matthews - Asian Smaller Companies Fund</v>
          </cell>
          <cell r="Q2382" t="str">
            <v>RVI</v>
          </cell>
        </row>
        <row r="2383">
          <cell r="B2383" t="str">
            <v>5275336F6323</v>
          </cell>
          <cell r="D2383" t="str">
            <v>Baillie Gifford &amp; Co Ltd - Overseas Growth Funds ICVC - Pacific Fund</v>
          </cell>
          <cell r="Q2383" t="str">
            <v>RVI</v>
          </cell>
        </row>
        <row r="2384">
          <cell r="B2384" t="str">
            <v>52BRAF2BRADF</v>
          </cell>
          <cell r="D2384" t="str">
            <v>BlackRock - Asian Dragon Fund</v>
          </cell>
          <cell r="Q2384" t="str">
            <v>RVI</v>
          </cell>
        </row>
        <row r="2385">
          <cell r="B2385" t="str">
            <v>52INVE4ASEQT</v>
          </cell>
          <cell r="D2385" t="str">
            <v>Invesco - Asian Equity Fund</v>
          </cell>
          <cell r="Q2385" t="str">
            <v>RVI</v>
          </cell>
        </row>
        <row r="2386">
          <cell r="B2386" t="str">
            <v>5270882ALCIA</v>
          </cell>
          <cell r="D2386" t="str">
            <v>JP Morgan - Asia Ex-Japan Growth Fund</v>
          </cell>
          <cell r="Q2386" t="str">
            <v>RVI</v>
          </cell>
        </row>
        <row r="2387">
          <cell r="B2387" t="str">
            <v>5273882RBAST</v>
          </cell>
          <cell r="D2387" t="str">
            <v>Robeco - Asian Stars</v>
          </cell>
          <cell r="Q2387" t="str">
            <v>RVI</v>
          </cell>
        </row>
        <row r="2388">
          <cell r="B2388" t="str">
            <v>5275232F8604</v>
          </cell>
          <cell r="D2388" t="str">
            <v>MSIM - Asia Opportunity</v>
          </cell>
          <cell r="Q2388" t="str">
            <v>RVI</v>
          </cell>
        </row>
        <row r="2389">
          <cell r="B2389" t="str">
            <v>5274302ASIAN</v>
          </cell>
          <cell r="D2389" t="str">
            <v>Veritas - Asian Fund</v>
          </cell>
          <cell r="Q2389" t="str">
            <v>RVI</v>
          </cell>
        </row>
        <row r="2390">
          <cell r="B2390" t="str">
            <v>5270942F9527</v>
          </cell>
          <cell r="D2390" t="str">
            <v>Pinebridge - Asia Ex-Japan Small Caps</v>
          </cell>
          <cell r="Q2390" t="str">
            <v>RVI</v>
          </cell>
        </row>
        <row r="2391">
          <cell r="B2391" t="str">
            <v>5270192SCHEC</v>
          </cell>
          <cell r="D2391" t="str">
            <v>Schroders - Emerging Asia</v>
          </cell>
          <cell r="Q2391" t="str">
            <v>RVI</v>
          </cell>
        </row>
        <row r="2392">
          <cell r="B2392" t="str">
            <v>5274302F65N6</v>
          </cell>
          <cell r="D2392" t="str">
            <v>Veritas - Asian Fund</v>
          </cell>
          <cell r="Q2392" t="str">
            <v>RVI</v>
          </cell>
        </row>
        <row r="2393">
          <cell r="B2393" t="str">
            <v>5273992F5753</v>
          </cell>
          <cell r="D2393" t="str">
            <v>Wellington Luxembourg - Asia Technology Fund</v>
          </cell>
          <cell r="Q2393" t="str">
            <v>RVI</v>
          </cell>
        </row>
        <row r="2394">
          <cell r="B2394" t="str">
            <v>5270272F1107</v>
          </cell>
          <cell r="D2394" t="str">
            <v>Goldman Sachs - India Equity Portfolio</v>
          </cell>
          <cell r="Q2394" t="str">
            <v>RVI</v>
          </cell>
        </row>
        <row r="2395">
          <cell r="B2395" t="str">
            <v>5271112EB614</v>
          </cell>
          <cell r="D2395" t="str">
            <v>India Small-Cap</v>
          </cell>
          <cell r="Q2395" t="str">
            <v>RVI</v>
          </cell>
        </row>
        <row r="2396">
          <cell r="B2396" t="str">
            <v>5275562FQ7C3</v>
          </cell>
          <cell r="D2396" t="str">
            <v>Rams UT - India Equities Portfolio Fund II</v>
          </cell>
          <cell r="Q2396" t="str">
            <v>RVI</v>
          </cell>
        </row>
        <row r="2397">
          <cell r="B2397" t="str">
            <v>5273862HFF36</v>
          </cell>
          <cell r="D2397" t="str">
            <v>Nomura - Indian Equity</v>
          </cell>
          <cell r="Q2397" t="str">
            <v>RVI</v>
          </cell>
        </row>
        <row r="2398">
          <cell r="B2398" t="str">
            <v>5270772F0470</v>
          </cell>
          <cell r="D2398" t="str">
            <v>Franklin Templeton India Fund</v>
          </cell>
          <cell r="Q2398" t="str">
            <v>RVI</v>
          </cell>
        </row>
        <row r="2399">
          <cell r="B2399" t="str">
            <v>5270192SCIND</v>
          </cell>
          <cell r="D2399" t="str">
            <v>Schroders - Indian Equity</v>
          </cell>
          <cell r="Q2399" t="str">
            <v>RVI</v>
          </cell>
        </row>
        <row r="2400">
          <cell r="B2400" t="str">
            <v>52UTII2C7R45</v>
          </cell>
          <cell r="D2400" t="str">
            <v>UTI - Indian Equity</v>
          </cell>
          <cell r="Q2400" t="str">
            <v>RVI</v>
          </cell>
        </row>
        <row r="2401">
          <cell r="B2401" t="str">
            <v>5270462BNPIN</v>
          </cell>
          <cell r="D2401" t="str">
            <v>Parvest - Equity India</v>
          </cell>
          <cell r="Q2401" t="str">
            <v>RVI</v>
          </cell>
        </row>
        <row r="2402">
          <cell r="B2402" t="str">
            <v>5276672F8135</v>
          </cell>
          <cell r="D2402" t="str">
            <v>HSBC - India Equity</v>
          </cell>
          <cell r="Q2402" t="str">
            <v>RVI</v>
          </cell>
        </row>
        <row r="2403">
          <cell r="B2403" t="str">
            <v>5274082F8388</v>
          </cell>
          <cell r="D2403" t="str">
            <v>Invesco - India</v>
          </cell>
          <cell r="Q2403" t="str">
            <v>RVI</v>
          </cell>
        </row>
        <row r="2404">
          <cell r="B2404" t="str">
            <v>5271112EB598</v>
          </cell>
          <cell r="D2404" t="str">
            <v>BlackRock - iShares MSCI India</v>
          </cell>
          <cell r="Q2404" t="str">
            <v>RVI</v>
          </cell>
        </row>
        <row r="2405">
          <cell r="B2405" t="str">
            <v>5272092MIDNX</v>
          </cell>
          <cell r="D2405" t="str">
            <v>Matthews - India</v>
          </cell>
          <cell r="Q2405" t="str">
            <v>RVI</v>
          </cell>
        </row>
        <row r="2406">
          <cell r="B2406" t="str">
            <v>5270942FY6L5</v>
          </cell>
          <cell r="D2406" t="str">
            <v>Pinebridge - India Equity Fund</v>
          </cell>
          <cell r="Q2406" t="str">
            <v>RVI</v>
          </cell>
        </row>
        <row r="2407">
          <cell r="B2407" t="str">
            <v>5273882F8861</v>
          </cell>
          <cell r="D2407" t="str">
            <v>Robeco Luxembourg - India Equity</v>
          </cell>
          <cell r="Q2407" t="str">
            <v>RVI</v>
          </cell>
        </row>
        <row r="2408">
          <cell r="B2408" t="str">
            <v>5277022F1992</v>
          </cell>
          <cell r="D2408" t="str">
            <v>Jupiter Asset Management International - India Select</v>
          </cell>
          <cell r="Q2408" t="str">
            <v>RVI</v>
          </cell>
        </row>
        <row r="2409">
          <cell r="B2409" t="str">
            <v>5274082F9751</v>
          </cell>
          <cell r="D2409" t="str">
            <v>Invesco - India</v>
          </cell>
          <cell r="Q2409" t="str">
            <v>RVI</v>
          </cell>
        </row>
        <row r="2410">
          <cell r="B2410" t="str">
            <v>5270772TEMKO</v>
          </cell>
          <cell r="D2410" t="str">
            <v>Franklin Templeton - Korea Fund</v>
          </cell>
          <cell r="Q2410" t="str">
            <v>RVI</v>
          </cell>
        </row>
        <row r="2411">
          <cell r="B2411" t="str">
            <v>5270882F3974</v>
          </cell>
          <cell r="D2411" t="str">
            <v>JP Morgan - Korea Equity Fund</v>
          </cell>
          <cell r="Q2411" t="str">
            <v>RVI</v>
          </cell>
        </row>
        <row r="2412">
          <cell r="B2412" t="str">
            <v>5271112E6772</v>
          </cell>
          <cell r="D2412" t="str">
            <v>BlackRock - iShares Korea</v>
          </cell>
          <cell r="Q2412" t="str">
            <v>RVI</v>
          </cell>
        </row>
        <row r="2413">
          <cell r="B2413" t="str">
            <v>5259252EX320</v>
          </cell>
          <cell r="D2413" t="str">
            <v>Roundhill Memory ETF</v>
          </cell>
          <cell r="Q2413" t="str">
            <v>RVI</v>
          </cell>
        </row>
        <row r="2414">
          <cell r="B2414" t="str">
            <v>5272092KOREA</v>
          </cell>
          <cell r="D2414" t="str">
            <v>Matthews - Korea</v>
          </cell>
          <cell r="Q2414" t="str">
            <v>RVI</v>
          </cell>
        </row>
        <row r="2415">
          <cell r="B2415" t="str">
            <v>5271112MALAS</v>
          </cell>
          <cell r="D2415" t="str">
            <v>BlackRock - iShares Malasya</v>
          </cell>
          <cell r="Q2415" t="str">
            <v>RVI</v>
          </cell>
        </row>
        <row r="2416">
          <cell r="B2416" t="str">
            <v>5271112SINGA</v>
          </cell>
          <cell r="D2416" t="str">
            <v>BlackRock - iShares MSCI Singapore</v>
          </cell>
          <cell r="Q2416" t="str">
            <v>RVI</v>
          </cell>
        </row>
        <row r="2417">
          <cell r="B2417" t="str">
            <v>5271112E6731</v>
          </cell>
          <cell r="D2417" t="str">
            <v>BlackRock - iShares Taiwan</v>
          </cell>
          <cell r="Q2417" t="str">
            <v>RVI</v>
          </cell>
        </row>
        <row r="2418">
          <cell r="B2418" t="str">
            <v>5270224EMEUR</v>
          </cell>
          <cell r="D2418" t="str">
            <v>NN - Emerging Europe Equity</v>
          </cell>
          <cell r="Q2418" t="str">
            <v>RVI</v>
          </cell>
        </row>
        <row r="2419">
          <cell r="B2419" t="str">
            <v>5270802PRUSI</v>
          </cell>
          <cell r="D2419" t="str">
            <v>Pictet - Russian Equity</v>
          </cell>
          <cell r="Q2419" t="str">
            <v>RVI</v>
          </cell>
        </row>
        <row r="2420">
          <cell r="B2420" t="str">
            <v>5270652EU506</v>
          </cell>
          <cell r="D2420" t="str">
            <v>VanEck - Russia</v>
          </cell>
          <cell r="Q2420" t="str">
            <v>RVI</v>
          </cell>
        </row>
        <row r="2421">
          <cell r="B2421" t="str">
            <v>5271112G7988</v>
          </cell>
          <cell r="D2421" t="str">
            <v>BlackRock - iShares MSCI Russia</v>
          </cell>
          <cell r="Q2421" t="str">
            <v>RVI</v>
          </cell>
        </row>
        <row r="2422">
          <cell r="B2422" t="str">
            <v>5271112EPOLO</v>
          </cell>
          <cell r="D2422" t="str">
            <v>BlackRock - iShares PoloniaETF</v>
          </cell>
          <cell r="Q2422" t="str">
            <v>RVI</v>
          </cell>
        </row>
        <row r="2423">
          <cell r="B2423" t="str">
            <v>5270224CZCHE</v>
          </cell>
          <cell r="D2423" t="str">
            <v>NN L - International Czech Equity</v>
          </cell>
          <cell r="Q2423" t="str">
            <v>RVI</v>
          </cell>
        </row>
        <row r="2424">
          <cell r="B2424" t="str">
            <v>5270464F4267</v>
          </cell>
          <cell r="D2424" t="str">
            <v>Parvest - Equity Russia</v>
          </cell>
          <cell r="Q2424" t="str">
            <v>RVI</v>
          </cell>
        </row>
        <row r="2425">
          <cell r="B2425" t="str">
            <v>527023418073</v>
          </cell>
          <cell r="D2425" t="str">
            <v>Pictet - Emerging Europe</v>
          </cell>
          <cell r="Q2425" t="str">
            <v>RVI</v>
          </cell>
        </row>
        <row r="2426">
          <cell r="B2426" t="str">
            <v>5270194F2029</v>
          </cell>
          <cell r="D2426" t="str">
            <v>Schroders - Emerging Europe</v>
          </cell>
          <cell r="Q2426" t="str">
            <v>RVI</v>
          </cell>
        </row>
        <row r="2427">
          <cell r="B2427" t="str">
            <v>5275154F8101</v>
          </cell>
          <cell r="D2427" t="str">
            <v>Schroder ISF - Emerging Europe</v>
          </cell>
          <cell r="Q2427" t="str">
            <v>RVI</v>
          </cell>
        </row>
        <row r="2428">
          <cell r="B2428" t="str">
            <v>3401558CNOR0</v>
          </cell>
          <cell r="D2428" t="str">
            <v>Raia Drogasil SA</v>
          </cell>
          <cell r="Q2428" t="str">
            <v>RVI</v>
          </cell>
        </row>
        <row r="2429">
          <cell r="B2429" t="str">
            <v>3350222V1035</v>
          </cell>
          <cell r="D2429" t="str">
            <v>Ambev SA</v>
          </cell>
          <cell r="Q2429" t="str">
            <v>RVI</v>
          </cell>
        </row>
        <row r="2430">
          <cell r="B2430" t="str">
            <v>3458308CNOR2</v>
          </cell>
          <cell r="D2430" t="str">
            <v>Carrefour Brasil</v>
          </cell>
          <cell r="Q2430" t="str">
            <v>RVI</v>
          </cell>
        </row>
        <row r="2431">
          <cell r="B2431" t="str">
            <v>3457848CNOR3</v>
          </cell>
          <cell r="D2431" t="str">
            <v>Cielo SA</v>
          </cell>
          <cell r="Q2431" t="str">
            <v>RVI</v>
          </cell>
        </row>
        <row r="2432">
          <cell r="B2432" t="str">
            <v>3457938CNOR1</v>
          </cell>
          <cell r="D2432" t="str">
            <v>Lojas Renner SA</v>
          </cell>
          <cell r="Q2432" t="str">
            <v>RVI</v>
          </cell>
        </row>
        <row r="2433">
          <cell r="B2433" t="str">
            <v>345206231073</v>
          </cell>
          <cell r="D2433" t="str">
            <v>Cosán Ltd.</v>
          </cell>
          <cell r="Q2433" t="str">
            <v>RVI</v>
          </cell>
        </row>
        <row r="2434">
          <cell r="B2434" t="str">
            <v>5270414DBRZE</v>
          </cell>
          <cell r="D2434" t="str">
            <v>DWS - Brazilian Equities</v>
          </cell>
          <cell r="Q2434" t="str">
            <v>RVI</v>
          </cell>
        </row>
        <row r="2435">
          <cell r="B2435" t="str">
            <v>5270652EF825</v>
          </cell>
          <cell r="D2435" t="str">
            <v>VanEck - Brazil Small Cap</v>
          </cell>
          <cell r="Q2435" t="str">
            <v>RVI</v>
          </cell>
        </row>
        <row r="2436">
          <cell r="B2436" t="str">
            <v>5270652EU613</v>
          </cell>
          <cell r="D2436" t="str">
            <v>VanEck - Brazil Small Cap</v>
          </cell>
          <cell r="Q2436" t="str">
            <v>RVI</v>
          </cell>
        </row>
        <row r="2437">
          <cell r="B2437" t="str">
            <v>5271282EQ4R8</v>
          </cell>
          <cell r="D2437" t="str">
            <v>BlackRock - iShares MSCI Brazil UCITS</v>
          </cell>
          <cell r="Q2437" t="str">
            <v>RVI</v>
          </cell>
        </row>
        <row r="2438">
          <cell r="B2438" t="str">
            <v>5271112E6400</v>
          </cell>
          <cell r="D2438" t="str">
            <v>BlackRock - iShares MSCI Brazil</v>
          </cell>
          <cell r="Q2438" t="str">
            <v>RVI</v>
          </cell>
        </row>
        <row r="2439">
          <cell r="B2439" t="str">
            <v>5271112E9131</v>
          </cell>
          <cell r="D2439" t="str">
            <v>BlackRock - iShares MSCI Brazil Small Caps</v>
          </cell>
          <cell r="Q2439" t="str">
            <v>RVI</v>
          </cell>
        </row>
        <row r="2440">
          <cell r="B2440" t="str">
            <v>3453438CNOR8</v>
          </cell>
          <cell r="D2440" t="str">
            <v>PDG</v>
          </cell>
          <cell r="Q2440" t="str">
            <v>RVI</v>
          </cell>
        </row>
        <row r="2441">
          <cell r="B2441" t="str">
            <v>335082271050</v>
          </cell>
          <cell r="D2441" t="str">
            <v>Gerdau</v>
          </cell>
          <cell r="Q2441" t="str">
            <v>RVI</v>
          </cell>
        </row>
        <row r="2442">
          <cell r="B2442" t="str">
            <v>3350242A2099</v>
          </cell>
          <cell r="D2442" t="str">
            <v>Cia. Vale do Rio Doce</v>
          </cell>
          <cell r="Q2442" t="str">
            <v>RVI</v>
          </cell>
        </row>
        <row r="2443">
          <cell r="B2443" t="str">
            <v>3350162A2201</v>
          </cell>
          <cell r="D2443" t="str">
            <v>Banco Itau</v>
          </cell>
          <cell r="Q2443" t="str">
            <v>RVI</v>
          </cell>
        </row>
        <row r="2444">
          <cell r="B2444" t="str">
            <v>3351152A3100</v>
          </cell>
          <cell r="D2444" t="str">
            <v>Lan Airlines</v>
          </cell>
          <cell r="Q2444" t="str">
            <v>RVI</v>
          </cell>
        </row>
        <row r="2445">
          <cell r="B2445" t="str">
            <v>345115C00423</v>
          </cell>
          <cell r="D2445" t="str">
            <v>Lan Airlines</v>
          </cell>
          <cell r="Q2445" t="str">
            <v>RVI</v>
          </cell>
        </row>
        <row r="2446">
          <cell r="B2446" t="str">
            <v>345034C00100</v>
          </cell>
          <cell r="D2446" t="str">
            <v>Cencosud</v>
          </cell>
          <cell r="Q2446" t="str">
            <v>RVI</v>
          </cell>
        </row>
        <row r="2447">
          <cell r="B2447" t="str">
            <v>345074C0F108</v>
          </cell>
          <cell r="D2447" t="str">
            <v>SACI Falabella</v>
          </cell>
          <cell r="Q2447" t="str">
            <v>RVI</v>
          </cell>
        </row>
        <row r="2448">
          <cell r="B2448" t="str">
            <v>3351632F1049</v>
          </cell>
          <cell r="D2448" t="str">
            <v>Enersis Americas SA</v>
          </cell>
          <cell r="Q2448" t="str">
            <v>RVI</v>
          </cell>
        </row>
        <row r="2449">
          <cell r="B2449" t="str">
            <v>5275282EE259</v>
          </cell>
          <cell r="D2449" t="str">
            <v>Global X - Argentina ETF</v>
          </cell>
          <cell r="Q2449" t="str">
            <v>RVI</v>
          </cell>
        </row>
        <row r="2450">
          <cell r="B2450" t="str">
            <v>5271112E6640</v>
          </cell>
          <cell r="D2450" t="str">
            <v>BlackRock - iShares MSCI Chile</v>
          </cell>
          <cell r="Q2450" t="str">
            <v>RVI</v>
          </cell>
        </row>
        <row r="2451">
          <cell r="B2451" t="str">
            <v>3458857M1032</v>
          </cell>
          <cell r="D2451" t="str">
            <v>Aclara Resources Inc.</v>
          </cell>
          <cell r="Q2451" t="str">
            <v>RVL</v>
          </cell>
        </row>
        <row r="2452">
          <cell r="B2452" t="str">
            <v>335158201064</v>
          </cell>
          <cell r="D2452" t="str">
            <v>Lan Airlines</v>
          </cell>
          <cell r="Q2452" t="str">
            <v>RVI</v>
          </cell>
        </row>
        <row r="2453">
          <cell r="B2453" t="str">
            <v>3352482H1059</v>
          </cell>
          <cell r="D2453" t="str">
            <v>Banco Santander</v>
          </cell>
          <cell r="Q2453" t="str">
            <v>RVI</v>
          </cell>
        </row>
        <row r="2454">
          <cell r="B2454" t="str">
            <v>3354462G1004</v>
          </cell>
          <cell r="D2454" t="str">
            <v>Avianca Holdings SA</v>
          </cell>
          <cell r="Q2454" t="str">
            <v>RVI</v>
          </cell>
        </row>
        <row r="2455">
          <cell r="B2455" t="str">
            <v>455289F00017</v>
          </cell>
          <cell r="D2455" t="str">
            <v>Avianca Holdings SA</v>
          </cell>
          <cell r="Q2455" t="str">
            <v>RVI</v>
          </cell>
        </row>
        <row r="2456">
          <cell r="B2456" t="str">
            <v>3452567U2065</v>
          </cell>
          <cell r="D2456" t="str">
            <v>Pacific Rubiales Corp.</v>
          </cell>
          <cell r="Q2456" t="str">
            <v>RVI</v>
          </cell>
        </row>
        <row r="2457">
          <cell r="B2457" t="str">
            <v>3351112L1026</v>
          </cell>
          <cell r="D2457" t="str">
            <v>Bancolombia SA</v>
          </cell>
          <cell r="Q2457" t="str">
            <v>RVI</v>
          </cell>
        </row>
        <row r="2458">
          <cell r="B2458" t="str">
            <v>3352872W1018</v>
          </cell>
          <cell r="D2458" t="str">
            <v>Grupo AVAL</v>
          </cell>
          <cell r="Q2458" t="str">
            <v>RVI</v>
          </cell>
        </row>
        <row r="2459">
          <cell r="B2459" t="str">
            <v>455324F00076</v>
          </cell>
          <cell r="D2459" t="str">
            <v>Davivienda</v>
          </cell>
          <cell r="Q2459" t="str">
            <v>RVI</v>
          </cell>
        </row>
        <row r="2460">
          <cell r="B2460" t="str">
            <v>5274972DI16R</v>
          </cell>
          <cell r="D2460" t="str">
            <v>Larrainvial - Latin American Equity Fund I</v>
          </cell>
          <cell r="Q2460" t="str">
            <v>RVI</v>
          </cell>
        </row>
        <row r="2461">
          <cell r="B2461" t="str">
            <v>5270292F0472</v>
          </cell>
          <cell r="D2461" t="str">
            <v>Investec - Latin America Smaller Companies</v>
          </cell>
          <cell r="Q2461" t="str">
            <v>RVI</v>
          </cell>
        </row>
        <row r="2462">
          <cell r="B2462" t="str">
            <v>5277132F2733</v>
          </cell>
          <cell r="D2462" t="str">
            <v>Carne Global - Moneda Latin America Small Caps Fund</v>
          </cell>
          <cell r="Q2462" t="str">
            <v>RVI</v>
          </cell>
        </row>
        <row r="2463">
          <cell r="B2463" t="str">
            <v>5270414DFC5I</v>
          </cell>
          <cell r="D2463" t="str">
            <v>DWS - Invest Latin American Equities - FC50</v>
          </cell>
          <cell r="Q2463" t="str">
            <v>RVI</v>
          </cell>
        </row>
        <row r="2464">
          <cell r="B2464" t="str">
            <v>5270414F9401</v>
          </cell>
          <cell r="D2464" t="str">
            <v>DWS - Invest Latin American Equities - IC</v>
          </cell>
          <cell r="Q2464" t="str">
            <v>RVI</v>
          </cell>
        </row>
        <row r="2465">
          <cell r="B2465" t="str">
            <v>5271112E7390</v>
          </cell>
          <cell r="D2465" t="str">
            <v>BlackRock - iShares MSCI LATAM 40</v>
          </cell>
          <cell r="Q2465" t="str">
            <v>RVI</v>
          </cell>
        </row>
        <row r="2466">
          <cell r="B2466" t="str">
            <v>5272022F1437</v>
          </cell>
          <cell r="D2466" t="str">
            <v>Larrain Vial - Small &amp; Mid Cap Latin America Equity</v>
          </cell>
          <cell r="Q2466" t="str">
            <v>RVI</v>
          </cell>
        </row>
        <row r="2467">
          <cell r="B2467" t="str">
            <v>5274742MONLA</v>
          </cell>
          <cell r="D2467" t="str">
            <v>Moneda AM - Latin America Equities</v>
          </cell>
          <cell r="Q2467" t="str">
            <v>RVI</v>
          </cell>
        </row>
        <row r="2468">
          <cell r="B2468" t="str">
            <v>5273662MES44</v>
          </cell>
          <cell r="D2468" t="str">
            <v>Waystone - Credicorp Capital_Latin American Equity Fund</v>
          </cell>
          <cell r="Q2468" t="str">
            <v>RVI</v>
          </cell>
        </row>
        <row r="2469">
          <cell r="B2469" t="str">
            <v>52MDOM2MES44</v>
          </cell>
          <cell r="D2469" t="str">
            <v xml:space="preserve"> MDO - Credicorp Capital - Latin American Equity Fund</v>
          </cell>
          <cell r="Q2469" t="str">
            <v>RVI</v>
          </cell>
        </row>
        <row r="2470">
          <cell r="B2470" t="str">
            <v>5270292LATAM</v>
          </cell>
          <cell r="D2470" t="str">
            <v>Investec - Latin American Equity</v>
          </cell>
          <cell r="Q2470" t="str">
            <v>RVI</v>
          </cell>
        </row>
        <row r="2471">
          <cell r="B2471" t="str">
            <v>4A7482254332</v>
          </cell>
          <cell r="D2471" t="str">
            <v>Moneda S.A. Administradora General de Fondos - Certificado de suscripción OP</v>
          </cell>
          <cell r="Q2471" t="str">
            <v>RVI</v>
          </cell>
        </row>
        <row r="2472">
          <cell r="B2472" t="str">
            <v>5274822MSCLA</v>
          </cell>
          <cell r="D2472" t="str">
            <v>Moneda Small Cap Latam</v>
          </cell>
          <cell r="Q2472" t="str">
            <v>RVI</v>
          </cell>
        </row>
        <row r="2473">
          <cell r="B2473" t="str">
            <v>3454129K1056</v>
          </cell>
          <cell r="D2473" t="str">
            <v>Gruma S.A.B. de C.V.</v>
          </cell>
          <cell r="Q2473" t="str">
            <v>RVI</v>
          </cell>
        </row>
        <row r="2474">
          <cell r="B2474" t="str">
            <v>335447291064</v>
          </cell>
          <cell r="D2474" t="str">
            <v>Fomento Economico Mexicano SAB de CV</v>
          </cell>
          <cell r="Q2474" t="str">
            <v>RVI</v>
          </cell>
        </row>
        <row r="2475">
          <cell r="B2475" t="str">
            <v>345824900038</v>
          </cell>
          <cell r="D2475" t="str">
            <v>Wal-Mart México</v>
          </cell>
          <cell r="Q2475" t="str">
            <v>RVI</v>
          </cell>
        </row>
        <row r="2476">
          <cell r="B2476" t="str">
            <v>335073241108</v>
          </cell>
          <cell r="D2476" t="str">
            <v>Coca-Cola Femsa SAB</v>
          </cell>
          <cell r="Q2476" t="str">
            <v>RVI</v>
          </cell>
        </row>
        <row r="2477">
          <cell r="B2477" t="str">
            <v>5271112E6822</v>
          </cell>
          <cell r="D2477" t="str">
            <v>BlackRock - iShares MSCI Mexico</v>
          </cell>
          <cell r="Q2477" t="str">
            <v>RVI</v>
          </cell>
        </row>
        <row r="2478">
          <cell r="B2478" t="str">
            <v>52GBMA9FEME</v>
          </cell>
          <cell r="D2478" t="str">
            <v>GBM - Mexico</v>
          </cell>
          <cell r="Q2478" t="str">
            <v>RVI</v>
          </cell>
        </row>
        <row r="2479">
          <cell r="B2479" t="str">
            <v>345420900005</v>
          </cell>
          <cell r="D2479" t="str">
            <v>Pinfra</v>
          </cell>
          <cell r="Q2479" t="str">
            <v>RVI</v>
          </cell>
        </row>
        <row r="2480">
          <cell r="B2480" t="str">
            <v>3455719M0003</v>
          </cell>
          <cell r="D2480" t="str">
            <v>Vesta</v>
          </cell>
          <cell r="Q2480" t="str">
            <v>RVI</v>
          </cell>
        </row>
        <row r="2481">
          <cell r="B2481" t="str">
            <v>335407208898</v>
          </cell>
          <cell r="D2481" t="str">
            <v>CEMEX</v>
          </cell>
          <cell r="Q2481" t="str">
            <v>RVI</v>
          </cell>
        </row>
        <row r="2482">
          <cell r="B2482" t="str">
            <v>345407911567</v>
          </cell>
          <cell r="D2482" t="str">
            <v>CEMEX</v>
          </cell>
          <cell r="Q2482" t="str">
            <v>RVI</v>
          </cell>
        </row>
        <row r="2483">
          <cell r="B2483" t="str">
            <v>345205941019</v>
          </cell>
          <cell r="D2483" t="str">
            <v>Grupo Mexico SAB</v>
          </cell>
          <cell r="Q2483" t="str">
            <v>RVI</v>
          </cell>
        </row>
        <row r="2484">
          <cell r="B2484" t="str">
            <v>345217200001</v>
          </cell>
          <cell r="D2484" t="str">
            <v>Southern Copper Corporation</v>
          </cell>
          <cell r="Q2484" t="str">
            <v>RVI</v>
          </cell>
        </row>
        <row r="2485">
          <cell r="B2485" t="str">
            <v>345438950007</v>
          </cell>
          <cell r="D2485" t="str">
            <v>Mexichem</v>
          </cell>
          <cell r="Q2485" t="str">
            <v>RVI</v>
          </cell>
        </row>
        <row r="2486">
          <cell r="B2486" t="str">
            <v>3353732C1053</v>
          </cell>
          <cell r="D2486" t="str">
            <v>Santander México</v>
          </cell>
          <cell r="Q2486" t="str">
            <v>RVI</v>
          </cell>
        </row>
        <row r="2487">
          <cell r="B2487" t="str">
            <v>345119911014</v>
          </cell>
          <cell r="D2487" t="str">
            <v>Grupo Financiero Banorte</v>
          </cell>
          <cell r="Q2487" t="str">
            <v>RVI</v>
          </cell>
        </row>
        <row r="2488">
          <cell r="B2488" t="str">
            <v>345296261054</v>
          </cell>
          <cell r="D2488" t="str">
            <v>Copa Airlines</v>
          </cell>
          <cell r="Q2488" t="str">
            <v>RVI</v>
          </cell>
        </row>
        <row r="2489">
          <cell r="B2489" t="str">
            <v>5076822E0800</v>
          </cell>
          <cell r="D2489" t="str">
            <v>Van Eck - El Dorado Peru</v>
          </cell>
          <cell r="Q2489" t="str">
            <v>RVL</v>
          </cell>
        </row>
        <row r="2490">
          <cell r="B2490" t="str">
            <v>5470652E0800</v>
          </cell>
          <cell r="D2490" t="str">
            <v>Van Eck - El Dorado Peru</v>
          </cell>
          <cell r="Q2490" t="str">
            <v>RVL</v>
          </cell>
        </row>
        <row r="2491">
          <cell r="B2491" t="str">
            <v>5460042E8427</v>
          </cell>
          <cell r="D2491" t="str">
            <v>BlackRock - iShares MSCI Peru</v>
          </cell>
          <cell r="Q2491" t="str">
            <v>RVL</v>
          </cell>
        </row>
        <row r="2492">
          <cell r="B2492" t="str">
            <v>3777582FPRIM</v>
          </cell>
          <cell r="D2492" t="str">
            <v>FIBPRIME PE</v>
          </cell>
          <cell r="Q2492" t="str">
            <v>RVL</v>
          </cell>
        </row>
        <row r="2493">
          <cell r="B2493" t="str">
            <v>3020111OALIC</v>
          </cell>
          <cell r="D2493" t="str">
            <v>Alicorp S.A.</v>
          </cell>
          <cell r="Q2493" t="str">
            <v>RVL</v>
          </cell>
        </row>
        <row r="2494">
          <cell r="B2494" t="str">
            <v>302011100001</v>
          </cell>
          <cell r="D2494" t="str">
            <v>Alicorp S.A.</v>
          </cell>
          <cell r="Q2494" t="str">
            <v>RVL</v>
          </cell>
        </row>
        <row r="2495">
          <cell r="B2495" t="str">
            <v>312011100001</v>
          </cell>
          <cell r="D2495" t="str">
            <v>Alicorp S.A.</v>
          </cell>
          <cell r="Q2495" t="str">
            <v>RVL</v>
          </cell>
        </row>
        <row r="2496">
          <cell r="B2496" t="str">
            <v>312026100001</v>
          </cell>
          <cell r="D2496" t="str">
            <v>Union de Cervecerias Peruanas Backus y Johnston S.A.</v>
          </cell>
          <cell r="Q2496" t="str">
            <v>RVL</v>
          </cell>
        </row>
        <row r="2497">
          <cell r="B2497" t="str">
            <v>3021012171A1</v>
          </cell>
          <cell r="D2497" t="str">
            <v>Inretail Peru Corp</v>
          </cell>
          <cell r="Q2497" t="str">
            <v>RVL</v>
          </cell>
        </row>
        <row r="2498">
          <cell r="B2498" t="str">
            <v>302059100001</v>
          </cell>
          <cell r="D2498" t="str">
            <v>Refinería La Pampilla S.A.</v>
          </cell>
          <cell r="Q2498" t="str">
            <v>RVL</v>
          </cell>
        </row>
        <row r="2499">
          <cell r="B2499" t="str">
            <v>302082600001</v>
          </cell>
          <cell r="D2499" t="str">
            <v>Maple Energy</v>
          </cell>
          <cell r="Q2499" t="str">
            <v>RVL</v>
          </cell>
        </row>
        <row r="2500">
          <cell r="B2500" t="str">
            <v>402059100001</v>
          </cell>
          <cell r="D2500" t="str">
            <v>Refinería La Pampilla S.A.</v>
          </cell>
          <cell r="Q2500" t="str">
            <v>RVL</v>
          </cell>
        </row>
        <row r="2501">
          <cell r="B2501" t="str">
            <v>300009100001</v>
          </cell>
          <cell r="D2501" t="str">
            <v>Scotiabank</v>
          </cell>
          <cell r="Q2501" t="str">
            <v>RVL</v>
          </cell>
        </row>
        <row r="2502">
          <cell r="B2502" t="str">
            <v>300011100001</v>
          </cell>
          <cell r="D2502" t="str">
            <v>Banco Continental</v>
          </cell>
          <cell r="Q2502" t="str">
            <v>RVL</v>
          </cell>
        </row>
        <row r="2503">
          <cell r="B2503" t="str">
            <v>300013200001</v>
          </cell>
          <cell r="D2503" t="str">
            <v>Intergroup</v>
          </cell>
          <cell r="Q2503" t="str">
            <v>RVL</v>
          </cell>
        </row>
        <row r="2504">
          <cell r="B2504" t="str">
            <v>300013200002</v>
          </cell>
          <cell r="D2504" t="str">
            <v>Intergroup</v>
          </cell>
          <cell r="Q2504" t="str">
            <v>RVL</v>
          </cell>
        </row>
        <row r="2505">
          <cell r="B2505" t="str">
            <v>302012200001</v>
          </cell>
          <cell r="D2505" t="str">
            <v>Credicorp LTD.</v>
          </cell>
          <cell r="Q2505" t="str">
            <v>RVL</v>
          </cell>
        </row>
        <row r="2506">
          <cell r="B2506" t="str">
            <v>302002100001</v>
          </cell>
          <cell r="D2506" t="str">
            <v>Unión Andina de Cementos</v>
          </cell>
          <cell r="Q2506" t="str">
            <v>RVL</v>
          </cell>
        </row>
        <row r="2507">
          <cell r="B2507" t="str">
            <v>3020021OUNAM</v>
          </cell>
          <cell r="D2507" t="str">
            <v>Unión Andina de Cementos</v>
          </cell>
          <cell r="Q2507" t="str">
            <v>RVL</v>
          </cell>
        </row>
        <row r="2508">
          <cell r="B2508" t="str">
            <v>305962100001</v>
          </cell>
          <cell r="D2508" t="str">
            <v>Cumbra Holdings S.A.A.</v>
          </cell>
          <cell r="Q2508" t="str">
            <v>RVL</v>
          </cell>
        </row>
        <row r="2509">
          <cell r="B2509" t="str">
            <v>4B2029100001</v>
          </cell>
          <cell r="D2509" t="str">
            <v>Aenza SA</v>
          </cell>
          <cell r="Q2509" t="str">
            <v>RVL</v>
          </cell>
        </row>
        <row r="2510">
          <cell r="B2510" t="str">
            <v>402029100004</v>
          </cell>
          <cell r="D2510" t="str">
            <v>Aenza SA</v>
          </cell>
          <cell r="Q2510" t="str">
            <v>RVL</v>
          </cell>
        </row>
        <row r="2511">
          <cell r="B2511" t="str">
            <v>302029100001</v>
          </cell>
          <cell r="D2511" t="str">
            <v>Graña y Montero S.A.A.</v>
          </cell>
          <cell r="Q2511" t="str">
            <v>RVL</v>
          </cell>
        </row>
        <row r="2512">
          <cell r="B2512" t="str">
            <v>402029200001</v>
          </cell>
          <cell r="D2512" t="str">
            <v>Graña y Montero S.A.A.</v>
          </cell>
          <cell r="Q2512" t="str">
            <v>RVL</v>
          </cell>
        </row>
        <row r="2513">
          <cell r="B2513" t="str">
            <v>402029100002</v>
          </cell>
          <cell r="D2513" t="str">
            <v>Graña y Montero S.A.A.</v>
          </cell>
          <cell r="Q2513" t="str">
            <v>RVL</v>
          </cell>
        </row>
        <row r="2514">
          <cell r="B2514" t="str">
            <v>402029100003</v>
          </cell>
          <cell r="D2514" t="str">
            <v>Graña y Montero S.A.A.</v>
          </cell>
          <cell r="Q2514" t="str">
            <v>RVL</v>
          </cell>
        </row>
        <row r="2515">
          <cell r="B2515" t="str">
            <v>312034100001</v>
          </cell>
          <cell r="D2515" t="str">
            <v>CORPORACION ACEROS AREQUIPA S.A.</v>
          </cell>
          <cell r="Q2515" t="str">
            <v>RVL</v>
          </cell>
        </row>
        <row r="2516">
          <cell r="B2516" t="str">
            <v>302051100001</v>
          </cell>
          <cell r="D2516" t="str">
            <v>Cementos Pacasmayo-CM</v>
          </cell>
          <cell r="Q2516" t="str">
            <v>RVL</v>
          </cell>
        </row>
        <row r="2517">
          <cell r="B2517" t="str">
            <v>302107100001</v>
          </cell>
          <cell r="D2517" t="str">
            <v>Ferreyros S.A.A.</v>
          </cell>
          <cell r="Q2517" t="str">
            <v>RVL</v>
          </cell>
        </row>
        <row r="2518">
          <cell r="B2518" t="str">
            <v>312051100001</v>
          </cell>
          <cell r="D2518" t="str">
            <v>Cementos Pacasmayo-IN</v>
          </cell>
          <cell r="Q2518" t="str">
            <v>RVL</v>
          </cell>
        </row>
        <row r="2519">
          <cell r="B2519" t="str">
            <v>3220292P2083</v>
          </cell>
          <cell r="D2519" t="str">
            <v>Graña y Montero S.A.A.</v>
          </cell>
          <cell r="Q2519" t="str">
            <v>RVL</v>
          </cell>
        </row>
        <row r="2520">
          <cell r="B2520" t="str">
            <v>3220512Q1094</v>
          </cell>
          <cell r="D2520" t="str">
            <v>Cementos Pacasmayo-ADR</v>
          </cell>
          <cell r="Q2520" t="str">
            <v>RVL</v>
          </cell>
        </row>
        <row r="2521">
          <cell r="B2521" t="str">
            <v>312025100001</v>
          </cell>
          <cell r="D2521" t="str">
            <v>El Comercio</v>
          </cell>
          <cell r="Q2521" t="str">
            <v>RVL</v>
          </cell>
        </row>
        <row r="2522">
          <cell r="B2522" t="str">
            <v>305923100001</v>
          </cell>
          <cell r="D2522" t="str">
            <v>Puerto Chancay A</v>
          </cell>
          <cell r="Q2522" t="str">
            <v>RVL</v>
          </cell>
        </row>
        <row r="2523">
          <cell r="B2523" t="str">
            <v>305923100002</v>
          </cell>
          <cell r="D2523" t="str">
            <v>Puerto Chancay B</v>
          </cell>
          <cell r="Q2523" t="str">
            <v>RVL</v>
          </cell>
        </row>
        <row r="2524">
          <cell r="B2524" t="str">
            <v>395953O13172</v>
          </cell>
          <cell r="D2524" t="str">
            <v>1208 HK - MMG Limited</v>
          </cell>
          <cell r="Q2524" t="str">
            <v>RVL</v>
          </cell>
        </row>
        <row r="2525">
          <cell r="B2525" t="str">
            <v>302043100001</v>
          </cell>
          <cell r="D2525" t="str">
            <v>Volcan A</v>
          </cell>
          <cell r="Q2525" t="str">
            <v>RVL</v>
          </cell>
        </row>
        <row r="2526">
          <cell r="B2526" t="str">
            <v>302043100002</v>
          </cell>
          <cell r="D2526" t="str">
            <v>Volcan B</v>
          </cell>
          <cell r="Q2526" t="str">
            <v>RVL</v>
          </cell>
        </row>
        <row r="2527">
          <cell r="B2527" t="str">
            <v>302048100001</v>
          </cell>
          <cell r="D2527" t="str">
            <v>Atacocha A</v>
          </cell>
          <cell r="Q2527" t="str">
            <v>RVL</v>
          </cell>
        </row>
        <row r="2528">
          <cell r="B2528" t="str">
            <v>302048100002</v>
          </cell>
          <cell r="D2528" t="str">
            <v>Atacocha B</v>
          </cell>
          <cell r="Q2528" t="str">
            <v>RVL</v>
          </cell>
        </row>
        <row r="2529">
          <cell r="B2529" t="str">
            <v>302057100001</v>
          </cell>
          <cell r="D2529" t="str">
            <v>Brocal - CM</v>
          </cell>
          <cell r="Q2529" t="str">
            <v>RVL</v>
          </cell>
        </row>
        <row r="2530">
          <cell r="B2530" t="str">
            <v>302845100002</v>
          </cell>
          <cell r="D2530" t="str">
            <v>Nexa Perú (Milpo)</v>
          </cell>
          <cell r="Q2530" t="str">
            <v>RVL</v>
          </cell>
        </row>
        <row r="2531">
          <cell r="B2531" t="str">
            <v>312039100001</v>
          </cell>
          <cell r="D2531" t="str">
            <v>Minsur S.A.</v>
          </cell>
          <cell r="Q2531" t="str">
            <v>RVL</v>
          </cell>
        </row>
        <row r="2532">
          <cell r="B2532" t="str">
            <v>302072200001</v>
          </cell>
          <cell r="D2532" t="str">
            <v>Sociedad Minera Cerro Verde S.A.A.</v>
          </cell>
          <cell r="Q2532" t="str">
            <v>RVL</v>
          </cell>
        </row>
        <row r="2533">
          <cell r="B2533" t="str">
            <v>3958792W1068</v>
          </cell>
          <cell r="D2533" t="str">
            <v>Sierra Metals Inc</v>
          </cell>
          <cell r="Q2533" t="str">
            <v>RVL</v>
          </cell>
        </row>
        <row r="2534">
          <cell r="B2534" t="str">
            <v>3958797W1068</v>
          </cell>
          <cell r="D2534" t="str">
            <v>Sierra Metals Inc</v>
          </cell>
          <cell r="Q2534" t="str">
            <v>RVL</v>
          </cell>
        </row>
        <row r="2535">
          <cell r="B2535" t="str">
            <v>395833228291</v>
          </cell>
          <cell r="D2535" t="str">
            <v>Nexa ADR</v>
          </cell>
          <cell r="Q2535" t="str">
            <v>RVL</v>
          </cell>
        </row>
        <row r="2536">
          <cell r="B2536" t="str">
            <v>402057100003</v>
          </cell>
          <cell r="D2536" t="str">
            <v>Sociedad Minera El Brocal</v>
          </cell>
          <cell r="Q2536" t="str">
            <v>RVL</v>
          </cell>
        </row>
        <row r="2537">
          <cell r="B2537" t="str">
            <v>4020571CS002</v>
          </cell>
          <cell r="D2537" t="str">
            <v>Sociedad Minera El Brocal</v>
          </cell>
          <cell r="Q2537" t="str">
            <v>RVL</v>
          </cell>
        </row>
        <row r="2538">
          <cell r="B2538" t="str">
            <v>302008100002</v>
          </cell>
          <cell r="D2538" t="str">
            <v>Buenaventura</v>
          </cell>
          <cell r="Q2538" t="str">
            <v>RVL</v>
          </cell>
        </row>
        <row r="2539">
          <cell r="B2539" t="str">
            <v>3020836W5029</v>
          </cell>
          <cell r="D2539" t="str">
            <v>Hocshild Minning Corp.</v>
          </cell>
          <cell r="Q2539" t="str">
            <v>RVL</v>
          </cell>
        </row>
        <row r="2540">
          <cell r="B2540" t="str">
            <v>3920836W5029</v>
          </cell>
          <cell r="D2540" t="str">
            <v>Hocshild Minning Corp.</v>
          </cell>
          <cell r="Q2540" t="str">
            <v>RVL</v>
          </cell>
        </row>
        <row r="2541">
          <cell r="B2541" t="str">
            <v>3220082A1040</v>
          </cell>
          <cell r="D2541" t="str">
            <v>Buenaventura ADR</v>
          </cell>
          <cell r="Q2541" t="str">
            <v>RVL</v>
          </cell>
        </row>
        <row r="2542">
          <cell r="B2542" t="str">
            <v>4A2083600001</v>
          </cell>
          <cell r="D2542" t="str">
            <v>Hocshild Minning Corp.</v>
          </cell>
          <cell r="Q2542" t="str">
            <v>RVL</v>
          </cell>
        </row>
        <row r="2543">
          <cell r="B2543" t="str">
            <v>345874294721</v>
          </cell>
          <cell r="D2543" t="str">
            <v>AUNA SA</v>
          </cell>
          <cell r="Q2543" t="str">
            <v>RVL</v>
          </cell>
        </row>
        <row r="2544">
          <cell r="B2544" t="str">
            <v>302128100001</v>
          </cell>
          <cell r="D2544" t="str">
            <v>Fossal SA</v>
          </cell>
          <cell r="Q2544" t="str">
            <v>RVL</v>
          </cell>
        </row>
        <row r="2545">
          <cell r="B2545" t="str">
            <v>3221282L1089</v>
          </cell>
          <cell r="D2545" t="str">
            <v>Fossal SA</v>
          </cell>
          <cell r="Q2545" t="str">
            <v>RVL</v>
          </cell>
        </row>
        <row r="2546">
          <cell r="B2546" t="str">
            <v>345445781022</v>
          </cell>
          <cell r="D2546" t="str">
            <v>HudBays Minerals Inc.</v>
          </cell>
          <cell r="Q2546" t="str">
            <v>RVL</v>
          </cell>
        </row>
        <row r="2547">
          <cell r="B2547" t="str">
            <v>345445281022</v>
          </cell>
          <cell r="D2547" t="str">
            <v>HudBays Minerals Inc.</v>
          </cell>
          <cell r="Q2547" t="str">
            <v>RVL</v>
          </cell>
        </row>
        <row r="2548">
          <cell r="B2548" t="str">
            <v>302068100001</v>
          </cell>
          <cell r="D2548" t="str">
            <v>Exalmar</v>
          </cell>
          <cell r="Q2548" t="str">
            <v>RVL</v>
          </cell>
        </row>
        <row r="2549">
          <cell r="B2549" t="str">
            <v>302009100001</v>
          </cell>
          <cell r="D2549" t="str">
            <v>Luz del Sur S.A.A.</v>
          </cell>
          <cell r="Q2549" t="str">
            <v>RVL</v>
          </cell>
        </row>
        <row r="2550">
          <cell r="B2550" t="str">
            <v>302030100001</v>
          </cell>
          <cell r="D2550" t="str">
            <v>Edelnor S.A.A.</v>
          </cell>
          <cell r="Q2550" t="str">
            <v>RVL</v>
          </cell>
        </row>
        <row r="2551">
          <cell r="B2551" t="str">
            <v>3020301000PL</v>
          </cell>
          <cell r="D2551" t="str">
            <v>Edelnor S.A.A.</v>
          </cell>
          <cell r="Q2551" t="str">
            <v>RVL</v>
          </cell>
        </row>
        <row r="2552">
          <cell r="B2552" t="str">
            <v>302032100002</v>
          </cell>
          <cell r="D2552" t="str">
            <v>Edegel S.A.A.</v>
          </cell>
          <cell r="Q2552" t="str">
            <v>RVL</v>
          </cell>
        </row>
        <row r="2553">
          <cell r="B2553" t="str">
            <v>3020321000EG</v>
          </cell>
          <cell r="D2553" t="str">
            <v>Edegel S.A.A.</v>
          </cell>
          <cell r="Q2553" t="str">
            <v>RVL</v>
          </cell>
        </row>
        <row r="2554">
          <cell r="B2554" t="str">
            <v>302061100001</v>
          </cell>
          <cell r="D2554" t="str">
            <v>Energía del Sur S.A.</v>
          </cell>
          <cell r="Q2554" t="str">
            <v>RVL</v>
          </cell>
        </row>
        <row r="2555">
          <cell r="B2555" t="str">
            <v>345020242204</v>
          </cell>
          <cell r="D2555" t="str">
            <v>Teck Resources Ltd</v>
          </cell>
          <cell r="Q2555" t="str">
            <v>RVI</v>
          </cell>
        </row>
        <row r="2556">
          <cell r="B2556" t="str">
            <v>345129271014</v>
          </cell>
          <cell r="D2556" t="str">
            <v>Alco</v>
          </cell>
          <cell r="Q2556" t="str">
            <v>RVI</v>
          </cell>
        </row>
        <row r="2557">
          <cell r="B2557" t="str">
            <v>345325741052</v>
          </cell>
          <cell r="D2557" t="str">
            <v>First Quantum</v>
          </cell>
          <cell r="Q2557" t="str">
            <v>RVI</v>
          </cell>
        </row>
        <row r="2558">
          <cell r="B2558" t="str">
            <v>5260012EY100</v>
          </cell>
          <cell r="D2558" t="str">
            <v>State Street - Materials Select Sector</v>
          </cell>
          <cell r="Q2558" t="str">
            <v>RVI</v>
          </cell>
        </row>
        <row r="2559">
          <cell r="B2559" t="str">
            <v>5270172MATER</v>
          </cell>
          <cell r="D2559" t="str">
            <v>Vanguard - Materials</v>
          </cell>
          <cell r="Q2559" t="str">
            <v>RVI</v>
          </cell>
        </row>
        <row r="2560">
          <cell r="B2560" t="str">
            <v>5275282EY830</v>
          </cell>
          <cell r="D2560" t="str">
            <v>Global X - Copper Miners ETF</v>
          </cell>
          <cell r="Q2560" t="str">
            <v>RVI</v>
          </cell>
        </row>
        <row r="2561">
          <cell r="B2561" t="str">
            <v>5270652EH805</v>
          </cell>
          <cell r="D2561" t="str">
            <v>VanEck Rare Earth and Strategic Metals ETF</v>
          </cell>
          <cell r="Q2561" t="str">
            <v>RVI</v>
          </cell>
        </row>
        <row r="2562">
          <cell r="B2562" t="str">
            <v>5275282EY871</v>
          </cell>
          <cell r="D2562" t="str">
            <v>Global X - Uranium Miners ETF</v>
          </cell>
          <cell r="Q2562" t="str">
            <v>RVI</v>
          </cell>
        </row>
        <row r="2563">
          <cell r="B2563" t="str">
            <v>5271112EG848</v>
          </cell>
          <cell r="D2563" t="str">
            <v>BlackRock - iShares MSCI Global Metals &amp; Mining Producers ETF</v>
          </cell>
          <cell r="Q2563" t="str">
            <v>RVI</v>
          </cell>
        </row>
        <row r="2564">
          <cell r="B2564" t="str">
            <v>5260012EA755</v>
          </cell>
          <cell r="D2564" t="str">
            <v>State Street - S&amp;P Metals &amp; Mining ETF</v>
          </cell>
          <cell r="Q2564" t="str">
            <v>RVI</v>
          </cell>
        </row>
        <row r="2565">
          <cell r="B2565" t="str">
            <v>345387251017</v>
          </cell>
          <cell r="D2565" t="str">
            <v>Canadian Natural Resources</v>
          </cell>
          <cell r="Q2565" t="str">
            <v>RVI</v>
          </cell>
        </row>
        <row r="2566">
          <cell r="B2566" t="str">
            <v>3454532P1012</v>
          </cell>
          <cell r="D2566" t="str">
            <v>EOG Resources Inc.</v>
          </cell>
          <cell r="Q2566" t="str">
            <v>RVI</v>
          </cell>
        </row>
        <row r="2567">
          <cell r="B2567" t="str">
            <v>345508251012</v>
          </cell>
          <cell r="D2567" t="str">
            <v>Continental Resources Inc.</v>
          </cell>
          <cell r="Q2567" t="str">
            <v>RVI</v>
          </cell>
        </row>
        <row r="2568">
          <cell r="B2568" t="str">
            <v>3456722P1012</v>
          </cell>
          <cell r="D2568" t="str">
            <v>Concho Resources</v>
          </cell>
          <cell r="Q2568" t="str">
            <v>RVI</v>
          </cell>
        </row>
        <row r="2569">
          <cell r="B2569" t="str">
            <v>5260012E5069</v>
          </cell>
          <cell r="D2569" t="str">
            <v>State Street - Energy Select Sector</v>
          </cell>
          <cell r="Q2569" t="str">
            <v>RVI</v>
          </cell>
        </row>
        <row r="2570">
          <cell r="B2570" t="str">
            <v>5274042EX127</v>
          </cell>
          <cell r="D2570" t="str">
            <v>First Trust - AlphaDex Energy</v>
          </cell>
          <cell r="Q2570" t="str">
            <v>RVI</v>
          </cell>
        </row>
        <row r="2571">
          <cell r="B2571" t="str">
            <v>5277402F6R19</v>
          </cell>
          <cell r="D2571" t="str">
            <v>Aegon High Yield Global Bond Fund</v>
          </cell>
          <cell r="Q2571" t="str">
            <v>RFIG</v>
          </cell>
        </row>
        <row r="2572">
          <cell r="B2572" t="str">
            <v>5270496F7171</v>
          </cell>
          <cell r="D2572" t="str">
            <v>Vontobel - Twentyfour Strategy Income</v>
          </cell>
          <cell r="Q2572" t="str">
            <v>RFIG</v>
          </cell>
        </row>
        <row r="2573">
          <cell r="B2573" t="str">
            <v>5275322ECGJ3</v>
          </cell>
          <cell r="D2573" t="str">
            <v>Invesco - S&amp;P500 UCITS</v>
          </cell>
          <cell r="Q2573" t="str">
            <v>RVI</v>
          </cell>
        </row>
        <row r="2574">
          <cell r="B2574" t="str">
            <v>5376614AIP5B</v>
          </cell>
          <cell r="D2574" t="str">
            <v>Antin Infrastructure Partners V-B SCSp</v>
          </cell>
          <cell r="Q2574" t="str">
            <v>ALT</v>
          </cell>
        </row>
        <row r="2575">
          <cell r="B2575" t="str">
            <v>5376894EQTI6</v>
          </cell>
          <cell r="D2575" t="str">
            <v>EQT Infrastructure VI (No.1) EUR SCSp.</v>
          </cell>
          <cell r="Q2575" t="str">
            <v>ALT</v>
          </cell>
        </row>
        <row r="2576">
          <cell r="B2576" t="str">
            <v>01100028EB48</v>
          </cell>
          <cell r="D2576" t="str">
            <v>Gobierno Central</v>
          </cell>
          <cell r="Q2576" t="str">
            <v>RFLG</v>
          </cell>
        </row>
        <row r="2577">
          <cell r="B2577" t="str">
            <v>01100028EC21</v>
          </cell>
          <cell r="D2577" t="str">
            <v>Gobierno Central</v>
          </cell>
          <cell r="Q2577" t="str">
            <v>RFLG</v>
          </cell>
        </row>
        <row r="2578">
          <cell r="B2578" t="str">
            <v>5273932ER556</v>
          </cell>
          <cell r="D2578" t="str">
            <v>State Street - Oil &amp; Gas Exploration &amp; Production</v>
          </cell>
          <cell r="Q2578" t="str">
            <v>RVI</v>
          </cell>
        </row>
        <row r="2579">
          <cell r="B2579" t="str">
            <v>5260012ER556</v>
          </cell>
          <cell r="D2579" t="str">
            <v>State Street - Oil &amp; Gas Exploration</v>
          </cell>
          <cell r="Q2579" t="str">
            <v>RVI</v>
          </cell>
        </row>
        <row r="2580">
          <cell r="B2580" t="str">
            <v>5270172ENERG</v>
          </cell>
          <cell r="D2580" t="str">
            <v>Vanguard - Energy</v>
          </cell>
          <cell r="Q2580" t="str">
            <v>RVI</v>
          </cell>
        </row>
        <row r="2581">
          <cell r="B2581" t="str">
            <v>PROXYS2ENER</v>
          </cell>
          <cell r="D2581" t="str">
            <v>Proxys FM</v>
          </cell>
          <cell r="Q2581" t="str">
            <v>RVI</v>
          </cell>
        </row>
        <row r="2582">
          <cell r="B2582" t="str">
            <v>345260291016</v>
          </cell>
          <cell r="D2582" t="str">
            <v>Tesoro Corp.</v>
          </cell>
          <cell r="Q2582" t="str">
            <v>RVI</v>
          </cell>
        </row>
        <row r="2583">
          <cell r="B2583" t="str">
            <v>345219261017</v>
          </cell>
          <cell r="D2583" t="str">
            <v>Halliburton Co.</v>
          </cell>
          <cell r="Q2583" t="str">
            <v>RVI</v>
          </cell>
        </row>
        <row r="2584">
          <cell r="B2584" t="str">
            <v>345220271086</v>
          </cell>
          <cell r="D2584" t="str">
            <v>Schlumberger Ltd.</v>
          </cell>
          <cell r="Q2584" t="str">
            <v>RVI</v>
          </cell>
        </row>
        <row r="2585">
          <cell r="B2585" t="str">
            <v>345318241075</v>
          </cell>
          <cell r="D2585" t="str">
            <v>Baker Hughes Inc.</v>
          </cell>
          <cell r="Q2585" t="str">
            <v>RVI</v>
          </cell>
        </row>
        <row r="2586">
          <cell r="B2586" t="str">
            <v>5270652EF718</v>
          </cell>
          <cell r="D2586" t="str">
            <v>VanEck - Oil Services ETF</v>
          </cell>
          <cell r="Q2586" t="str">
            <v>RVI</v>
          </cell>
        </row>
        <row r="2587">
          <cell r="B2587" t="str">
            <v>5270652EU191</v>
          </cell>
          <cell r="D2587" t="str">
            <v>VanEck - Oil Services ETF</v>
          </cell>
          <cell r="Q2587" t="str">
            <v>RVI</v>
          </cell>
        </row>
        <row r="2588">
          <cell r="B2588" t="str">
            <v>5271112E8851</v>
          </cell>
          <cell r="D2588" t="str">
            <v>BlackRock - iShares US Oil &amp; Gas Exploration and Production</v>
          </cell>
          <cell r="Q2588" t="str">
            <v>RVI</v>
          </cell>
        </row>
        <row r="2589">
          <cell r="B2589" t="str">
            <v>5271112I3412</v>
          </cell>
          <cell r="D2589" t="str">
            <v>BlackRock - iShares Global Energy ETF</v>
          </cell>
          <cell r="Q2589" t="str">
            <v>RVI</v>
          </cell>
        </row>
        <row r="2590">
          <cell r="B2590" t="str">
            <v>5271112OEQ&amp;S</v>
          </cell>
          <cell r="D2590" t="str">
            <v>BlackRock - iShares US Oil Equipment &amp; Services</v>
          </cell>
          <cell r="Q2590" t="str">
            <v>RVI</v>
          </cell>
        </row>
        <row r="2591">
          <cell r="B2591" t="str">
            <v>3453652C1036</v>
          </cell>
          <cell r="D2591" t="str">
            <v>The Mosaic Company</v>
          </cell>
          <cell r="Q2591" t="str">
            <v>RVI</v>
          </cell>
        </row>
        <row r="2592">
          <cell r="B2592" t="str">
            <v>5271112V3504</v>
          </cell>
          <cell r="D2592" t="str">
            <v>BlackRock - iShares MSCI Agriculture</v>
          </cell>
          <cell r="Q2592" t="str">
            <v>RVI</v>
          </cell>
        </row>
        <row r="2593">
          <cell r="B2593" t="str">
            <v>5275512EF700</v>
          </cell>
          <cell r="D2593" t="str">
            <v>VanEck - Agribusiness</v>
          </cell>
          <cell r="Q2593" t="str">
            <v>RVI</v>
          </cell>
        </row>
        <row r="2594">
          <cell r="B2594" t="str">
            <v>FTCMEF0-ESU6</v>
          </cell>
          <cell r="D2594"/>
          <cell r="Q2594" t="str">
            <v>RVI</v>
          </cell>
        </row>
        <row r="2595">
          <cell r="B2595" t="str">
            <v>FTCMEF0-ESM6</v>
          </cell>
          <cell r="D2595"/>
          <cell r="Q2595" t="str">
            <v>RVI</v>
          </cell>
        </row>
        <row r="2596">
          <cell r="B2596" t="str">
            <v>FTCMEF0-ESH6</v>
          </cell>
          <cell r="D2596"/>
          <cell r="Q2596" t="str">
            <v>RVI</v>
          </cell>
        </row>
        <row r="2597">
          <cell r="B2597" t="str">
            <v>FTCMEF0-NQH6</v>
          </cell>
          <cell r="D2597"/>
          <cell r="Q2597" t="str">
            <v>RVI</v>
          </cell>
        </row>
        <row r="2598">
          <cell r="B2598" t="str">
            <v>FTCMEF0-ESZ5</v>
          </cell>
          <cell r="D2598"/>
          <cell r="Q2598" t="str">
            <v>RVI</v>
          </cell>
        </row>
        <row r="2599">
          <cell r="B2599" t="str">
            <v>FTCMEF0-UXYM6</v>
          </cell>
          <cell r="D2599"/>
          <cell r="Q2599" t="str">
            <v>RVI</v>
          </cell>
        </row>
        <row r="2600">
          <cell r="B2600" t="str">
            <v>FTCMEF0-FVM6</v>
          </cell>
          <cell r="D2600"/>
          <cell r="Q2600" t="str">
            <v>RVI</v>
          </cell>
        </row>
        <row r="2601">
          <cell r="B2601" t="str">
            <v>FTCMEF0-UXYU6</v>
          </cell>
          <cell r="D2601"/>
          <cell r="Q2601" t="str">
            <v>RVI</v>
          </cell>
        </row>
        <row r="2602">
          <cell r="B2602" t="str">
            <v>FTCMEF0-WNU6</v>
          </cell>
          <cell r="D2602"/>
          <cell r="Q2602" t="str">
            <v>RVI</v>
          </cell>
        </row>
        <row r="2603">
          <cell r="B2603" t="str">
            <v>FTCMEF0-FVZ4</v>
          </cell>
          <cell r="D2603"/>
          <cell r="Q2603" t="str">
            <v>RVI</v>
          </cell>
        </row>
        <row r="2604">
          <cell r="B2604" t="str">
            <v>FTCMEF0-FVZ5</v>
          </cell>
          <cell r="D2604"/>
          <cell r="Q2604" t="str">
            <v>RVI</v>
          </cell>
        </row>
        <row r="2605">
          <cell r="B2605" t="str">
            <v>FTCMEF0-WNM6</v>
          </cell>
          <cell r="D2605"/>
          <cell r="Q2605" t="str">
            <v>RVI</v>
          </cell>
        </row>
        <row r="2606">
          <cell r="B2606" t="str">
            <v>FTCMEF0-WNU3</v>
          </cell>
          <cell r="D2606"/>
          <cell r="Q2606" t="str">
            <v>RVI</v>
          </cell>
        </row>
        <row r="2607">
          <cell r="B2607" t="str">
            <v>FTCMEF0-UXYU3</v>
          </cell>
          <cell r="D2607"/>
          <cell r="Q2607" t="str">
            <v>RVI</v>
          </cell>
        </row>
        <row r="2608">
          <cell r="B2608" t="str">
            <v>FTCMEF0-WNZ3</v>
          </cell>
          <cell r="D2608"/>
          <cell r="Q2608" t="str">
            <v>RVI</v>
          </cell>
        </row>
        <row r="2609">
          <cell r="B2609" t="str">
            <v>FTCMEF0-UXYZ3</v>
          </cell>
          <cell r="D2609"/>
          <cell r="Q2609" t="str">
            <v>RVI</v>
          </cell>
        </row>
        <row r="2610">
          <cell r="B2610" t="str">
            <v>FTCMEF0-FVU3</v>
          </cell>
          <cell r="D2610"/>
          <cell r="Q2610" t="str">
            <v>RVI</v>
          </cell>
        </row>
        <row r="2611">
          <cell r="B2611" t="str">
            <v>FTCMEF0-FVM3</v>
          </cell>
          <cell r="D2611"/>
          <cell r="Q2611" t="str">
            <v>RVI</v>
          </cell>
        </row>
        <row r="2612">
          <cell r="B2612" t="str">
            <v>FTCMEF0-USM3</v>
          </cell>
          <cell r="D2612"/>
          <cell r="Q2612" t="str">
            <v>RVI</v>
          </cell>
        </row>
        <row r="2613">
          <cell r="B2613" t="str">
            <v>FTCMEF0-UXYM3</v>
          </cell>
          <cell r="D2613"/>
          <cell r="Q2613" t="str">
            <v>RVI</v>
          </cell>
        </row>
        <row r="2614">
          <cell r="B2614" t="str">
            <v>FTCMEF0-UXYH3</v>
          </cell>
          <cell r="D2614"/>
          <cell r="Q2614" t="str">
            <v>RVI</v>
          </cell>
        </row>
        <row r="2615">
          <cell r="B2615" t="str">
            <v>FTCMEF0-UXYZ2</v>
          </cell>
          <cell r="D2615"/>
          <cell r="Q2615" t="str">
            <v>RVI</v>
          </cell>
        </row>
        <row r="2616">
          <cell r="B2616" t="str">
            <v>FTCMEF0-UXYZ1</v>
          </cell>
          <cell r="D2616"/>
          <cell r="Q2616" t="str">
            <v>RVI</v>
          </cell>
        </row>
        <row r="2617">
          <cell r="B2617" t="str">
            <v>FTCMEF0-UXYH1</v>
          </cell>
          <cell r="D2617"/>
          <cell r="Q2617" t="str">
            <v>RVI</v>
          </cell>
        </row>
        <row r="2618">
          <cell r="B2618" t="str">
            <v>FTCMEF0-FVZ1</v>
          </cell>
          <cell r="D2618"/>
          <cell r="Q2618" t="str">
            <v>RVI</v>
          </cell>
        </row>
        <row r="2619">
          <cell r="B2619" t="str">
            <v>FTCMEF0-FVH2</v>
          </cell>
          <cell r="D2619"/>
          <cell r="Q2619" t="str">
            <v>RVI</v>
          </cell>
        </row>
        <row r="2620">
          <cell r="B2620" t="str">
            <v>FTCMEF0-FVH4</v>
          </cell>
          <cell r="D2620"/>
          <cell r="Q2620" t="str">
            <v>RVI</v>
          </cell>
        </row>
        <row r="2621">
          <cell r="B2621" t="str">
            <v>FTCMEF0-FVM4</v>
          </cell>
          <cell r="D2621"/>
          <cell r="Q2621" t="str">
            <v>RVI</v>
          </cell>
        </row>
        <row r="2622">
          <cell r="B2622" t="str">
            <v>FTCMEF0-FVU4</v>
          </cell>
          <cell r="D2622"/>
          <cell r="Q2622" t="str">
            <v>RVI</v>
          </cell>
        </row>
        <row r="2623">
          <cell r="B2623" t="str">
            <v>FTCMEF0-FVU5</v>
          </cell>
          <cell r="D2623"/>
          <cell r="Q2623" t="str">
            <v>RVI</v>
          </cell>
        </row>
        <row r="2624">
          <cell r="B2624" t="str">
            <v>FTCMEF0-WNU4</v>
          </cell>
          <cell r="D2624"/>
          <cell r="Q2624" t="str">
            <v>RVI</v>
          </cell>
        </row>
        <row r="2625">
          <cell r="B2625" t="str">
            <v>FTCMEF0-WNM4</v>
          </cell>
          <cell r="D2625"/>
          <cell r="Q2625" t="str">
            <v>RVI</v>
          </cell>
        </row>
        <row r="2626">
          <cell r="B2626" t="str">
            <v>FTCMEF0-WNM5</v>
          </cell>
          <cell r="D2626"/>
          <cell r="Q2626" t="str">
            <v>RVI</v>
          </cell>
        </row>
        <row r="2627">
          <cell r="B2627" t="str">
            <v>FTCMEF0-WNH5</v>
          </cell>
          <cell r="D2627"/>
          <cell r="Q2627" t="str">
            <v>RVI</v>
          </cell>
        </row>
        <row r="2628">
          <cell r="B2628" t="str">
            <v>FTCMEF0-FVM5</v>
          </cell>
          <cell r="D2628"/>
          <cell r="Q2628" t="str">
            <v>RVI</v>
          </cell>
        </row>
        <row r="2629">
          <cell r="B2629" t="str">
            <v>FTCMEF0-FVH5</v>
          </cell>
          <cell r="D2629"/>
          <cell r="Q2629" t="str">
            <v>RVI</v>
          </cell>
        </row>
        <row r="2630">
          <cell r="B2630" t="str">
            <v>FTCMEF0-FVH6</v>
          </cell>
          <cell r="D2630"/>
          <cell r="Q2630" t="str">
            <v>RVI</v>
          </cell>
        </row>
        <row r="2631">
          <cell r="B2631" t="str">
            <v>FTCMEF0-WNH4</v>
          </cell>
          <cell r="D2631"/>
          <cell r="Q2631" t="str">
            <v>RVI</v>
          </cell>
        </row>
        <row r="2632">
          <cell r="B2632" t="str">
            <v>FTCMEF0-WNH6</v>
          </cell>
          <cell r="D2632"/>
          <cell r="Q2632" t="str">
            <v>RVI</v>
          </cell>
        </row>
        <row r="2633">
          <cell r="B2633" t="str">
            <v>FTCMEF0-WNH2</v>
          </cell>
          <cell r="D2633"/>
          <cell r="Q2633" t="str">
            <v>RVI</v>
          </cell>
        </row>
        <row r="2634">
          <cell r="B2634" t="str">
            <v>FTCMEF0-UXYH2</v>
          </cell>
          <cell r="D2634"/>
          <cell r="Q2634" t="str">
            <v>RVI</v>
          </cell>
        </row>
        <row r="2635">
          <cell r="B2635" t="str">
            <v>FTCMEF0-WNH1</v>
          </cell>
          <cell r="D2635"/>
          <cell r="Q2635" t="str">
            <v>RVI</v>
          </cell>
        </row>
        <row r="2636">
          <cell r="B2636" t="str">
            <v>FTCMEF0-WNZ0</v>
          </cell>
          <cell r="D2636"/>
          <cell r="Q2636" t="str">
            <v>RVI</v>
          </cell>
        </row>
        <row r="2637">
          <cell r="B2637" t="str">
            <v>FTCMEF0-WNZ1</v>
          </cell>
          <cell r="D2637"/>
          <cell r="Q2637" t="str">
            <v>RVI</v>
          </cell>
        </row>
        <row r="2638">
          <cell r="B2638" t="str">
            <v>FTCMEF0-UXYZ0</v>
          </cell>
          <cell r="D2638"/>
          <cell r="Q2638" t="str">
            <v>RVI</v>
          </cell>
        </row>
        <row r="2639">
          <cell r="B2639" t="str">
            <v>FTCMEF0-WNM7</v>
          </cell>
          <cell r="D2639" t="str">
            <v>US Ultra Bond CBT Jun17</v>
          </cell>
          <cell r="Q2639" t="str">
            <v>RVI</v>
          </cell>
        </row>
        <row r="2640">
          <cell r="B2640" t="str">
            <v>FTCMEF0-WNU7</v>
          </cell>
          <cell r="D2640" t="str">
            <v>US Ultra Bond CBT Sep17</v>
          </cell>
          <cell r="Q2640" t="str">
            <v>RVI</v>
          </cell>
        </row>
        <row r="2641">
          <cell r="B2641" t="str">
            <v>FTCMEF0-WNU5</v>
          </cell>
          <cell r="D2641"/>
          <cell r="Q2641" t="str">
            <v>RVI</v>
          </cell>
        </row>
        <row r="2642">
          <cell r="B2642" t="str">
            <v>FTCMEF0-WNZ5</v>
          </cell>
          <cell r="D2642"/>
          <cell r="Q2642" t="str">
            <v>RVI</v>
          </cell>
        </row>
        <row r="2643">
          <cell r="B2643" t="str">
            <v>FTCMEF0-WNZ7</v>
          </cell>
          <cell r="D2643" t="str">
            <v>US Ultra Bond CBT Dec17</v>
          </cell>
          <cell r="Q2643" t="str">
            <v>RVI</v>
          </cell>
        </row>
        <row r="2644">
          <cell r="B2644" t="str">
            <v>FTCMEF0-WNH8</v>
          </cell>
          <cell r="D2644" t="str">
            <v>US Ultra Bond CBT Mar17</v>
          </cell>
          <cell r="Q2644" t="str">
            <v>RVI</v>
          </cell>
        </row>
        <row r="2645">
          <cell r="B2645" t="str">
            <v>FTCMEF0-TYM8</v>
          </cell>
          <cell r="D2645" t="str">
            <v>US 10Yr Note CBT Jun18</v>
          </cell>
          <cell r="Q2645" t="str">
            <v>RVI</v>
          </cell>
        </row>
        <row r="2646">
          <cell r="B2646" t="str">
            <v>FTCMEF0-TYM9</v>
          </cell>
          <cell r="D2646" t="str">
            <v>US 10Yr Note CBT Jun19</v>
          </cell>
          <cell r="Q2646" t="str">
            <v>RVI</v>
          </cell>
        </row>
        <row r="2647">
          <cell r="B2647" t="str">
            <v>FTCMEF0-UXYU2</v>
          </cell>
          <cell r="D2647"/>
          <cell r="Q2647" t="str">
            <v>RVI</v>
          </cell>
        </row>
        <row r="2648">
          <cell r="B2648" t="str">
            <v>FTCMEF0-UXYM2</v>
          </cell>
          <cell r="D2648"/>
          <cell r="Q2648" t="str">
            <v>RVI</v>
          </cell>
        </row>
        <row r="2649">
          <cell r="B2649" t="str">
            <v>FTCMEF0-UXYM5</v>
          </cell>
          <cell r="D2649"/>
          <cell r="Q2649" t="str">
            <v>RVI</v>
          </cell>
        </row>
        <row r="2650">
          <cell r="B2650" t="str">
            <v>FTCMEF0-UXYU1</v>
          </cell>
          <cell r="D2650"/>
          <cell r="Q2650" t="str">
            <v>RVI</v>
          </cell>
        </row>
        <row r="2651">
          <cell r="B2651" t="str">
            <v>FTCMEF0-UXYM1</v>
          </cell>
          <cell r="D2651"/>
          <cell r="Q2651" t="str">
            <v>RVI</v>
          </cell>
        </row>
        <row r="2652">
          <cell r="B2652" t="str">
            <v>FTCMEF0-UXYU5</v>
          </cell>
          <cell r="D2652"/>
          <cell r="Q2652" t="str">
            <v>RVI</v>
          </cell>
        </row>
        <row r="2653">
          <cell r="B2653" t="str">
            <v>FTCMEF0-UXYZ5</v>
          </cell>
          <cell r="D2653"/>
          <cell r="Q2653" t="str">
            <v>RVI</v>
          </cell>
        </row>
        <row r="2654">
          <cell r="B2654" t="str">
            <v>FTCMEF0-TYU9</v>
          </cell>
          <cell r="D2654" t="str">
            <v>US 10Yr Note CBT Set19</v>
          </cell>
          <cell r="Q2654" t="str">
            <v>RVI</v>
          </cell>
        </row>
        <row r="2655">
          <cell r="B2655" t="str">
            <v>0840001TS10Y</v>
          </cell>
          <cell r="D2655" t="str">
            <v>-</v>
          </cell>
          <cell r="Q2655" t="str">
            <v>RVI</v>
          </cell>
        </row>
        <row r="2656">
          <cell r="B2656" t="str">
            <v>FTCMEF0-TYU8</v>
          </cell>
          <cell r="D2656" t="str">
            <v>US 10Yr Note CBT Sep18</v>
          </cell>
          <cell r="Q2656" t="str">
            <v>RVI</v>
          </cell>
        </row>
        <row r="2657">
          <cell r="B2657" t="str">
            <v>FTCMEF0-US9128284-191218</v>
          </cell>
          <cell r="D2657" t="str">
            <v>US Treasury Note 10 Yr Dec18</v>
          </cell>
          <cell r="Q2657" t="str">
            <v>RVI</v>
          </cell>
        </row>
        <row r="2658">
          <cell r="B2658" t="str">
            <v>FTCMEF0-TYH9</v>
          </cell>
          <cell r="D2658" t="str">
            <v>US Treasury Note 10 Yr Mar19</v>
          </cell>
          <cell r="Q2658" t="str">
            <v>RVI</v>
          </cell>
        </row>
        <row r="2659">
          <cell r="B2659" t="str">
            <v>FTCMEF0-TYH0</v>
          </cell>
          <cell r="D2659" t="str">
            <v>US Treasury Note 10 Yr Mar20</v>
          </cell>
          <cell r="Q2659" t="str">
            <v>RVI</v>
          </cell>
        </row>
        <row r="2660">
          <cell r="B2660" t="str">
            <v>FTCMEF0-UXYM0</v>
          </cell>
          <cell r="D2660" t="str">
            <v>US Treasury Note 10 Yr Jun20</v>
          </cell>
          <cell r="Q2660" t="str">
            <v>RVI</v>
          </cell>
        </row>
        <row r="2661">
          <cell r="B2661" t="str">
            <v>FTCMEF0-WNZ2</v>
          </cell>
          <cell r="D2661" t="str">
            <v>US Treasury Note 10 Yr Jun20</v>
          </cell>
          <cell r="Q2661" t="str">
            <v>RVI</v>
          </cell>
        </row>
        <row r="2662">
          <cell r="B2662" t="str">
            <v>FTCMEF0-WNZ4</v>
          </cell>
          <cell r="D2662" t="str">
            <v>US 30 Yr 6%</v>
          </cell>
          <cell r="Q2662" t="str">
            <v>RVI</v>
          </cell>
        </row>
        <row r="2663">
          <cell r="B2663" t="str">
            <v>FTCMEF0-UXYZ4</v>
          </cell>
          <cell r="D2663" t="str">
            <v>US91282CKQ32</v>
          </cell>
          <cell r="Q2663" t="str">
            <v>RVI</v>
          </cell>
        </row>
        <row r="2665">
          <cell r="B2665" t="str">
            <v>NSOL</v>
          </cell>
          <cell r="D2665"/>
          <cell r="Q2665" t="str">
            <v>M</v>
          </cell>
        </row>
        <row r="2666">
          <cell r="B2666" t="str">
            <v>VAC</v>
          </cell>
          <cell r="D2666"/>
          <cell r="Q2666" t="str">
            <v>M</v>
          </cell>
        </row>
        <row r="2667">
          <cell r="B2667" t="str">
            <v>AUD</v>
          </cell>
          <cell r="D2667"/>
          <cell r="Q2667" t="str">
            <v>M</v>
          </cell>
        </row>
        <row r="2668">
          <cell r="B2668" t="str">
            <v>BRL</v>
          </cell>
          <cell r="D2668"/>
          <cell r="Q2668" t="str">
            <v>M</v>
          </cell>
        </row>
        <row r="2669">
          <cell r="B2669" t="str">
            <v>CAD</v>
          </cell>
          <cell r="D2669"/>
          <cell r="Q2669" t="str">
            <v>M</v>
          </cell>
        </row>
        <row r="2670">
          <cell r="B2670" t="str">
            <v>CHF</v>
          </cell>
          <cell r="D2670"/>
          <cell r="Q2670" t="str">
            <v>M</v>
          </cell>
        </row>
        <row r="2671">
          <cell r="B2671" t="str">
            <v>CLP</v>
          </cell>
          <cell r="D2671"/>
          <cell r="Q2671" t="str">
            <v>M</v>
          </cell>
        </row>
        <row r="2672">
          <cell r="B2672" t="str">
            <v>CNH</v>
          </cell>
          <cell r="D2672"/>
          <cell r="Q2672" t="str">
            <v>M</v>
          </cell>
        </row>
        <row r="2673">
          <cell r="B2673" t="str">
            <v>CNY</v>
          </cell>
          <cell r="D2673"/>
          <cell r="Q2673" t="str">
            <v>M</v>
          </cell>
        </row>
        <row r="2674">
          <cell r="B2674" t="str">
            <v>COP</v>
          </cell>
          <cell r="D2674"/>
          <cell r="Q2674" t="str">
            <v>M</v>
          </cell>
        </row>
        <row r="2675">
          <cell r="B2675" t="str">
            <v>CZK</v>
          </cell>
          <cell r="D2675"/>
          <cell r="Q2675" t="str">
            <v>M</v>
          </cell>
        </row>
        <row r="2676">
          <cell r="B2676" t="str">
            <v>DKK</v>
          </cell>
          <cell r="D2676"/>
          <cell r="Q2676" t="str">
            <v>M</v>
          </cell>
        </row>
        <row r="2677">
          <cell r="B2677" t="str">
            <v>DOL</v>
          </cell>
          <cell r="D2677"/>
          <cell r="Q2677" t="str">
            <v>M</v>
          </cell>
        </row>
        <row r="2678">
          <cell r="B2678" t="str">
            <v>EGP</v>
          </cell>
          <cell r="D2678"/>
          <cell r="Q2678" t="str">
            <v>M</v>
          </cell>
        </row>
        <row r="2679">
          <cell r="B2679" t="str">
            <v>EUR</v>
          </cell>
          <cell r="D2679"/>
          <cell r="Q2679" t="str">
            <v>M</v>
          </cell>
        </row>
        <row r="2680">
          <cell r="B2680" t="str">
            <v>GBP</v>
          </cell>
          <cell r="D2680"/>
          <cell r="Q2680" t="str">
            <v>M</v>
          </cell>
        </row>
        <row r="2681">
          <cell r="B2681" t="str">
            <v>HKD</v>
          </cell>
          <cell r="D2681"/>
          <cell r="Q2681" t="str">
            <v>M</v>
          </cell>
        </row>
        <row r="2682">
          <cell r="B2682" t="str">
            <v>HUF</v>
          </cell>
          <cell r="D2682"/>
          <cell r="Q2682" t="str">
            <v>M</v>
          </cell>
        </row>
        <row r="2683">
          <cell r="B2683" t="str">
            <v>IDR</v>
          </cell>
          <cell r="D2683"/>
          <cell r="Q2683" t="str">
            <v>M</v>
          </cell>
        </row>
        <row r="2684">
          <cell r="B2684" t="str">
            <v>ILS</v>
          </cell>
          <cell r="D2684"/>
          <cell r="Q2684" t="str">
            <v>M</v>
          </cell>
        </row>
        <row r="2685">
          <cell r="B2685" t="str">
            <v>JPY</v>
          </cell>
          <cell r="D2685"/>
          <cell r="Q2685" t="str">
            <v>M</v>
          </cell>
        </row>
        <row r="2686">
          <cell r="B2686" t="str">
            <v>MXN</v>
          </cell>
          <cell r="D2686"/>
          <cell r="Q2686" t="str">
            <v>M</v>
          </cell>
        </row>
        <row r="2687">
          <cell r="B2687" t="str">
            <v>NOK</v>
          </cell>
          <cell r="D2687"/>
          <cell r="Q2687" t="str">
            <v>M</v>
          </cell>
        </row>
        <row r="2688">
          <cell r="B2688" t="str">
            <v>NZD</v>
          </cell>
          <cell r="D2688"/>
          <cell r="Q2688" t="str">
            <v>M</v>
          </cell>
        </row>
        <row r="2689">
          <cell r="B2689" t="str">
            <v>PLN</v>
          </cell>
          <cell r="D2689"/>
          <cell r="Q2689" t="str">
            <v>M</v>
          </cell>
        </row>
        <row r="2690">
          <cell r="B2690" t="str">
            <v>RON</v>
          </cell>
          <cell r="D2690"/>
          <cell r="Q2690" t="str">
            <v>M</v>
          </cell>
        </row>
        <row r="2691">
          <cell r="B2691" t="str">
            <v>SEK</v>
          </cell>
          <cell r="D2691"/>
          <cell r="Q2691" t="str">
            <v>M</v>
          </cell>
        </row>
        <row r="2692">
          <cell r="B2692" t="str">
            <v>SGD</v>
          </cell>
          <cell r="D2692"/>
          <cell r="Q2692" t="str">
            <v>M</v>
          </cell>
        </row>
        <row r="2693">
          <cell r="B2693" t="str">
            <v>THB</v>
          </cell>
          <cell r="D2693"/>
          <cell r="Q2693" t="str">
            <v>M</v>
          </cell>
        </row>
        <row r="2694">
          <cell r="B2694" t="str">
            <v>TRY</v>
          </cell>
          <cell r="D2694"/>
          <cell r="Q2694" t="str">
            <v>M</v>
          </cell>
        </row>
        <row r="2695">
          <cell r="B2695" t="str">
            <v>ZAR</v>
          </cell>
          <cell r="D2695"/>
          <cell r="Q2695" t="str">
            <v>M</v>
          </cell>
        </row>
        <row r="2696">
          <cell r="B2696" t="str">
            <v>RUB</v>
          </cell>
          <cell r="D2696"/>
          <cell r="Q2696" t="str">
            <v>M</v>
          </cell>
        </row>
        <row r="2697">
          <cell r="B2697" t="str">
            <v>KRW</v>
          </cell>
          <cell r="D2697"/>
          <cell r="Q2697" t="str">
            <v>M</v>
          </cell>
        </row>
        <row r="2698">
          <cell r="B2698" t="str">
            <v>TWD</v>
          </cell>
          <cell r="D2698"/>
          <cell r="Q2698" t="str">
            <v>M</v>
          </cell>
        </row>
        <row r="2699">
          <cell r="B2699" t="str">
            <v>INR</v>
          </cell>
          <cell r="D2699"/>
          <cell r="Q2699" t="str">
            <v>M</v>
          </cell>
        </row>
        <row r="2700">
          <cell r="B2700" t="str">
            <v>LKR</v>
          </cell>
          <cell r="D2700"/>
          <cell r="Q2700" t="str">
            <v>M</v>
          </cell>
        </row>
        <row r="2701">
          <cell r="B2701" t="str">
            <v>MYR</v>
          </cell>
          <cell r="D2701"/>
          <cell r="Q2701" t="str">
            <v>M</v>
          </cell>
        </row>
        <row r="2702">
          <cell r="B2702" t="str">
            <v>PHP</v>
          </cell>
          <cell r="D2702"/>
          <cell r="Q2702" t="str">
            <v>M</v>
          </cell>
        </row>
        <row r="2703">
          <cell r="B2703" t="str">
            <v>VND</v>
          </cell>
          <cell r="D2703"/>
          <cell r="Q2703" t="str">
            <v>M</v>
          </cell>
        </row>
        <row r="2704">
          <cell r="B2704" t="str">
            <v>BDT</v>
          </cell>
          <cell r="D2704"/>
          <cell r="Q2704" t="str">
            <v>M</v>
          </cell>
        </row>
        <row r="2705">
          <cell r="B2705" t="str">
            <v>PKR</v>
          </cell>
          <cell r="D2705"/>
          <cell r="Q2705" t="str">
            <v>M</v>
          </cell>
        </row>
        <row r="2706">
          <cell r="B2706" t="str">
            <v>AED</v>
          </cell>
          <cell r="D2706"/>
          <cell r="Q2706" t="str">
            <v>M</v>
          </cell>
        </row>
        <row r="2707">
          <cell r="B2707" t="str">
            <v>QAR</v>
          </cell>
          <cell r="D2707"/>
          <cell r="Q2707" t="str">
            <v>M</v>
          </cell>
        </row>
        <row r="2708">
          <cell r="B2708" t="str">
            <v>ARS</v>
          </cell>
          <cell r="D2708"/>
          <cell r="Q2708" t="str">
            <v>M</v>
          </cell>
        </row>
        <row r="2709">
          <cell r="B2709" t="str">
            <v>NGN</v>
          </cell>
          <cell r="D2709"/>
          <cell r="Q2709" t="str">
            <v>M</v>
          </cell>
        </row>
        <row r="2710">
          <cell r="B2710" t="str">
            <v>UYU</v>
          </cell>
          <cell r="D2710"/>
          <cell r="Q2710" t="str">
            <v>M</v>
          </cell>
        </row>
        <row r="2711">
          <cell r="B2711" t="str">
            <v>ZMW</v>
          </cell>
          <cell r="D2711"/>
          <cell r="Q2711" t="str">
            <v>M</v>
          </cell>
        </row>
        <row r="2712">
          <cell r="B2712" t="str">
            <v>GHS</v>
          </cell>
          <cell r="D2712"/>
          <cell r="Q2712" t="str">
            <v>M</v>
          </cell>
        </row>
        <row r="2713">
          <cell r="B2713" t="str">
            <v>RSD</v>
          </cell>
          <cell r="D2713"/>
          <cell r="Q2713" t="str">
            <v>M</v>
          </cell>
        </row>
        <row r="2714">
          <cell r="B2714" t="str">
            <v>DOP</v>
          </cell>
          <cell r="D2714"/>
          <cell r="Q2714" t="str">
            <v>M</v>
          </cell>
        </row>
        <row r="2715">
          <cell r="B2715" t="str">
            <v>KES</v>
          </cell>
          <cell r="D2715"/>
          <cell r="Q2715" t="str">
            <v>M</v>
          </cell>
        </row>
        <row r="2716">
          <cell r="B2716" t="str">
            <v>NDF</v>
          </cell>
          <cell r="D2716"/>
          <cell r="Q2716" t="str">
            <v>NDF</v>
          </cell>
        </row>
        <row r="2717">
          <cell r="B2717"/>
          <cell r="D2717"/>
          <cell r="Q2717"/>
        </row>
        <row r="2719">
          <cell r="B2719"/>
          <cell r="D2719"/>
          <cell r="Q2719"/>
        </row>
        <row r="2720">
          <cell r="B2720" t="str">
            <v>VC</v>
          </cell>
          <cell r="D2720"/>
          <cell r="Q2720" t="str">
            <v>VC</v>
          </cell>
        </row>
        <row r="2721">
          <cell r="B2721" t="str">
            <v>Estimados</v>
          </cell>
          <cell r="D2721"/>
          <cell r="Q2721" t="str">
            <v>EST</v>
          </cell>
        </row>
        <row r="2722">
          <cell r="B2722" t="str">
            <v>Cash</v>
          </cell>
          <cell r="D2722"/>
          <cell r="Q2722" t="str">
            <v>CASH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Reporte de Valorización de Instrumentos" connectionId="2" xr16:uid="{438D916A-AFAF-4FCE-84A0-CFB2D7982F01}" autoFormatId="16" applyNumberFormats="0" applyBorderFormats="0" applyFontFormats="0" applyPatternFormats="0" applyAlignmentFormats="0" applyWidthHeightFormats="0">
  <queryTableRefresh nextId="47" unboundColumnsRight="18">
    <queryTableFields count="43">
      <queryTableField id="1" name="FechaValoracion" tableColumnId="1"/>
      <queryTableField id="2" name="TIPO_TITULO" tableColumnId="2"/>
      <queryTableField id="3" name="PORTAFOLIO" tableColumnId="3"/>
      <queryTableField id="4" name="GRUPO" tableColumnId="4"/>
      <queryTableField id="5" name="CODIGO_SBS" tableColumnId="5"/>
      <queryTableField id="40" dataBound="0" tableColumnId="39"/>
      <queryTableField id="6" name="CODIGO_ISIN" tableColumnId="6"/>
      <queryTableField id="7" name="TITULO" tableColumnId="7"/>
      <queryTableField id="8" name="EMISOR" tableColumnId="8"/>
      <queryTableField id="9" name="Moneda" tableColumnId="9"/>
      <queryTableField id="10" name="VALOR_UNITARIO" tableColumnId="10"/>
      <queryTableField id="11" name="VALOR_VECTOR_LOCAL" tableColumnId="11"/>
      <queryTableField id="12" name="VALOR_VECTOR_ORIGEN" tableColumnId="12"/>
      <queryTableField id="13" name="CANTIDAD" tableColumnId="13"/>
      <queryTableField id="14" name="FECHA_VENCIMIENTO" tableColumnId="14"/>
      <queryTableField id="15" name="DIAS_VENTIMIENTO" tableColumnId="15"/>
      <queryTableField id="16" name="TIPO_CAMBIO" tableColumnId="16"/>
      <queryTableField id="17" name="TIPO_RENTA" tableColumnId="17"/>
      <queryTableField id="18" name="VALOR_VECTOR_LOCAL_T-1" tableColumnId="18"/>
      <queryTableField id="19" name="VALOR_VECTOR_ORIGEN_T-1" tableColumnId="19"/>
      <queryTableField id="20" name="GRUPO_ECONOMICO" tableColumnId="20"/>
      <queryTableField id="21" name="ACTIVO_DEL_EMISOR" tableColumnId="21"/>
      <queryTableField id="22" name="PASIVO_DEL_EMISOR" tableColumnId="22"/>
      <queryTableField id="23" name="PASTRIMONIO_DEL_EMISOR" tableColumnId="23"/>
      <queryTableField id="24" name="DIFERENCIA" tableColumnId="24"/>
      <queryTableField id="25" dataBound="0" tableColumnId="25"/>
      <queryTableField id="27" dataBound="0" tableColumnId="27"/>
      <queryTableField id="28" dataBound="0" tableColumnId="28"/>
      <queryTableField id="29" dataBound="0" tableColumnId="26"/>
      <queryTableField id="30" dataBound="0" tableColumnId="29"/>
      <queryTableField id="31" dataBound="0" tableColumnId="30"/>
      <queryTableField id="32" dataBound="0" tableColumnId="31"/>
      <queryTableField id="33" dataBound="0" tableColumnId="32"/>
      <queryTableField id="34" dataBound="0" tableColumnId="33"/>
      <queryTableField id="35" dataBound="0" tableColumnId="34"/>
      <queryTableField id="36" dataBound="0" tableColumnId="35"/>
      <queryTableField id="37" dataBound="0" tableColumnId="36"/>
      <queryTableField id="38" dataBound="0" tableColumnId="37"/>
      <queryTableField id="39" dataBound="0" tableColumnId="38"/>
      <queryTableField id="41" dataBound="0" tableColumnId="40"/>
      <queryTableField id="43" dataBound="0" tableColumnId="41"/>
      <queryTableField id="44" dataBound="0" tableColumnId="42"/>
      <queryTableField id="45" dataBound="0" tableColumnId="4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Cálculo Caja" connectionId="1" xr16:uid="{CA1BA808-036C-49E0-8CFB-8A0DC9721047}" autoFormatId="16" applyNumberFormats="0" applyBorderFormats="0" applyFontFormats="0" applyPatternFormats="0" applyAlignmentFormats="0" applyWidthHeightFormats="0">
  <queryTableRefresh nextId="14">
    <queryTableFields count="7">
      <queryTableField id="1" name="PORTAFOLIO" tableColumnId="1"/>
      <queryTableField id="2" name="FECHA_OPERACION" tableColumnId="2"/>
      <queryTableField id="3" name="CAJA" tableColumnId="3"/>
      <queryTableField id="4" name="CXC" tableColumnId="4"/>
      <queryTableField id="5" name="CXP" tableColumnId="5"/>
      <queryTableField id="6" name="PATRIMONIO" tableColumnId="6"/>
      <queryTableField id="7" name="INVERSIONE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Tipo de Cambio" connectionId="3" xr16:uid="{EBDCF43C-68AE-4496-AA0D-48F8210C08C2}" autoFormatId="16" applyNumberFormats="0" applyBorderFormats="0" applyFontFormats="0" applyPatternFormats="0" applyAlignmentFormats="0" applyWidthHeightFormats="0">
  <queryTableRefresh nextId="7">
    <queryTableFields count="6">
      <queryTableField id="1" name="CODIGO_MONEDA" tableColumnId="1"/>
      <queryTableField id="2" name="NOMBRE_MONEDA" tableColumnId="2"/>
      <queryTableField id="3" name="FECHA" tableColumnId="3"/>
      <queryTableField id="4" name="VALOR" tableColumnId="4"/>
      <queryTableField id="5" name="CODIGO_MONEDA_SBS" tableColumnId="5"/>
      <queryTableField id="6" name="MONEDA_INTERNACIONAL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B341AC-FEBE-4937-8364-09C8BC9E461F}" name="Tabla_Consulta_desde_Reporte_de_Valorización_de_Instrumentos" displayName="Tabla_Consulta_desde_Reporte_de_Valorización_de_Instrumentos" ref="B3:AR622" tableType="queryTable" totalsRowShown="0">
  <autoFilter ref="B3:AR622" xr:uid="{8FB341AC-FEBE-4937-8364-09C8BC9E461F}"/>
  <tableColumns count="43">
    <tableColumn id="1" xr3:uid="{3DD17FC9-CFE7-4796-83DC-223D4064E626}" uniqueName="1" name="FechaValoracion" queryTableFieldId="1" dataDxfId="24"/>
    <tableColumn id="2" xr3:uid="{088995BD-E8ED-4257-B818-A58A9F9C107E}" uniqueName="2" name="TIPO_TITULO" queryTableFieldId="2"/>
    <tableColumn id="3" xr3:uid="{96E0795B-A519-4730-9D2D-7AB64D2DA5C4}" uniqueName="3" name="PORTAFOLIO" queryTableFieldId="3"/>
    <tableColumn id="4" xr3:uid="{92B3C079-80EF-4B74-AF47-CC98024947E6}" uniqueName="4" name="GRUPO" queryTableFieldId="4"/>
    <tableColumn id="5" xr3:uid="{87579B81-8640-4922-B8EC-51CF30F11B12}" uniqueName="5" name="CODIGO_SBS" queryTableFieldId="5"/>
    <tableColumn id="39" xr3:uid="{2A23337E-1A9B-4B21-A0B1-EC392AA6F845}" uniqueName="39" name="Nombre" queryTableFieldId="40" dataDxfId="23">
      <calculatedColumnFormula>INDEX(Parametria!H:H,MATCH(Tabla_Consulta_desde_Reporte_de_Valorización_de_Instrumentos[[#This Row],[CODIGO_SBS]],Parametria!C:C,0),1)</calculatedColumnFormula>
    </tableColumn>
    <tableColumn id="6" xr3:uid="{CFAB1579-8443-4C22-8997-8621899736CE}" uniqueName="6" name="CODIGO_ISIN" queryTableFieldId="6"/>
    <tableColumn id="7" xr3:uid="{2398174A-3143-428F-8343-C59A2CA4ACA8}" uniqueName="7" name="TITULO" queryTableFieldId="7"/>
    <tableColumn id="8" xr3:uid="{CACE8A9A-5BDD-4A7E-9535-1A2A8E4D7AC5}" uniqueName="8" name="EMISOR" queryTableFieldId="8"/>
    <tableColumn id="9" xr3:uid="{4252EB20-C0C9-47C4-A2EF-5166BF5116A1}" uniqueName="9" name="Moneda" queryTableFieldId="9"/>
    <tableColumn id="10" xr3:uid="{D56EDA9E-5865-468E-A77E-F5FDF53A229E}" uniqueName="10" name="VALOR_UNITARIO" queryTableFieldId="10"/>
    <tableColumn id="11" xr3:uid="{936BBE38-D8D5-4195-B1D1-DA30CE7D4FE7}" uniqueName="11" name="VALOR_VECTOR_LOCAL" queryTableFieldId="11" dataDxfId="22" dataCellStyle="Comma 2"/>
    <tableColumn id="12" xr3:uid="{556B7346-E3A7-423C-9208-418F7E6F4B68}" uniqueName="12" name="VALOR_VECTOR_ORIGEN" queryTableFieldId="12"/>
    <tableColumn id="13" xr3:uid="{52396D74-177C-40CE-A7C8-06B7C14C4465}" uniqueName="13" name="CANTIDAD" queryTableFieldId="13"/>
    <tableColumn id="14" xr3:uid="{2C8771C4-212B-44C8-A7C6-00180B8858C4}" uniqueName="14" name="FECHA_VENCIMIENTO" queryTableFieldId="14" dataDxfId="21"/>
    <tableColumn id="15" xr3:uid="{AD5467A4-C4B3-4E46-A45A-0247CD384087}" uniqueName="15" name="DIAS_VENTIMIENTO" queryTableFieldId="15"/>
    <tableColumn id="16" xr3:uid="{39A766C4-C75D-4E4B-B426-ABCBB5E41CE9}" uniqueName="16" name="TIPO_CAMBIO" queryTableFieldId="16"/>
    <tableColumn id="17" xr3:uid="{3E98EA54-9108-44EE-8475-10A18E4BCCC9}" uniqueName="17" name="TIPO_RENTA" queryTableFieldId="17"/>
    <tableColumn id="18" xr3:uid="{B387A489-A00D-4184-8C8B-4035D7B3D2CA}" uniqueName="18" name="VALOR_VECTOR_LOCAL_T-1" queryTableFieldId="18"/>
    <tableColumn id="19" xr3:uid="{EDF87F0D-8199-4306-8578-B98E5B686A14}" uniqueName="19" name="VALOR_VECTOR_ORIGEN_T-1" queryTableFieldId="19" dataDxfId="20" dataCellStyle="Comma 2"/>
    <tableColumn id="20" xr3:uid="{1C0C9216-893F-41C7-AB4A-531436D7B920}" uniqueName="20" name="GRUPO_ECONOMICO" queryTableFieldId="20"/>
    <tableColumn id="21" xr3:uid="{FBBA9E81-5FC5-4418-9EAD-63EF6B6CF5BD}" uniqueName="21" name="ACTIVO_DEL_EMISOR" queryTableFieldId="21"/>
    <tableColumn id="22" xr3:uid="{FE98AFD2-70F9-4FC1-8C5B-A6E821D18869}" uniqueName="22" name="PASIVO_DEL_EMISOR" queryTableFieldId="22"/>
    <tableColumn id="23" xr3:uid="{76FE71D0-7CB1-4592-B74D-B59D67AD180F}" uniqueName="23" name="PASTRIMONIO_DEL_EMISOR" queryTableFieldId="23"/>
    <tableColumn id="24" xr3:uid="{BD806310-C5D2-4BDA-8E24-DF739E7F6EFB}" uniqueName="24" name="DIFERENCIA" queryTableFieldId="24"/>
    <tableColumn id="25" xr3:uid="{7A564D3E-790C-4A00-81B5-38F42D1D6A2B}" uniqueName="25" name="Column1" queryTableFieldId="25">
      <calculatedColumnFormula>+MID(Tabla_Consulta_desde_Reporte_de_Valorización_de_Instrumentos[[#This Row],[CODIGO_SBS]],7,1)</calculatedColumnFormula>
    </tableColumn>
    <tableColumn id="27" xr3:uid="{2C434CDE-BDAD-40C4-98B0-34A9537B528D}" uniqueName="27" name="Patrimonio" queryTableFieldId="27">
      <calculatedColumnFormula>INDEX('Cálculo Caja'!F:F,MATCH(Tabla_Consulta_desde_Reporte_de_Valorización_de_Instrumentos[[#This Row],[PORTAFOLIO]],'Cálculo Caja'!A:A,0),1)</calculatedColumnFormula>
    </tableColumn>
    <tableColumn id="28" xr3:uid="{128DD08D-624F-4568-8379-691ABCDC7E0E}" uniqueName="28" name="Weight" queryTableFieldId="28" dataDxfId="19" dataCellStyle="Percent">
      <calculatedColumnFormula>Tabla_Consulta_desde_Reporte_de_Valorización_de_Instrumentos[[#This Row],[VALOR_VECTOR_LOCAL]]/Tabla_Consulta_desde_Reporte_de_Valorización_de_Instrumentos[[#This Row],[Patrimonio]]</calculatedColumnFormula>
    </tableColumn>
    <tableColumn id="26" xr3:uid="{CC8209C7-BE5D-4EFD-B21A-C0D81F81A87E}" uniqueName="26" name="Inv MM$" queryTableFieldId="29" dataDxfId="18">
      <calculatedColumnFormula>(Tabla_Consulta_desde_Reporte_de_Valorización_de_Instrumentos[[#This Row],[VALOR_VECTOR_LOCAL]]/INDEX('Tipo de Cambio'!$D:$D,MATCH("2",'Tipo de Cambio'!$E:$E,0),1))/1000000</calculatedColumnFormula>
    </tableColumn>
    <tableColumn id="29" xr3:uid="{BE029ECD-CFF0-4E6D-95F7-628AB56B29E4}" uniqueName="29" name="F0" queryTableFieldId="30">
      <calculatedColumnFormula>IF(Tabla_Consulta_desde_Reporte_de_Valorización_de_Instrumentos[[#This Row],[PORTAFOLIO]]="IN-FONDO0",Tabla_Consulta_desde_Reporte_de_Valorización_de_Instrumentos[[#This Row],[Inv MM$]],0)</calculatedColumnFormula>
    </tableColumn>
    <tableColumn id="30" xr3:uid="{66EB1531-186E-446E-ABE2-174AEF962F2D}" uniqueName="30" name="F1" queryTableFieldId="31" dataDxfId="17">
      <calculatedColumnFormula>IF(Tabla_Consulta_desde_Reporte_de_Valorización_de_Instrumentos[[#This Row],[PORTAFOLIO]]="IN-FONDO1",Tabla_Consulta_desde_Reporte_de_Valorización_de_Instrumentos[[#This Row],[Inv MM$]],0)</calculatedColumnFormula>
    </tableColumn>
    <tableColumn id="31" xr3:uid="{09FB5E0A-6922-493D-BC4A-F1C1ABA2369E}" uniqueName="31" name="F2" queryTableFieldId="32" dataDxfId="16">
      <calculatedColumnFormula>IF(Tabla_Consulta_desde_Reporte_de_Valorización_de_Instrumentos[[#This Row],[PORTAFOLIO]]="IN-FONDO2",Tabla_Consulta_desde_Reporte_de_Valorización_de_Instrumentos[[#This Row],[Inv MM$]],0)</calculatedColumnFormula>
    </tableColumn>
    <tableColumn id="32" xr3:uid="{B3859625-9F02-444F-A980-400F4A6AFE25}" uniqueName="32" name="F3" queryTableFieldId="33" dataDxfId="15">
      <calculatedColumnFormula>IF(Tabla_Consulta_desde_Reporte_de_Valorización_de_Instrumentos[[#This Row],[PORTAFOLIO]]="IN-FONDO3",Tabla_Consulta_desde_Reporte_de_Valorización_de_Instrumentos[[#This Row],[Inv MM$]],0)</calculatedColumnFormula>
    </tableColumn>
    <tableColumn id="33" xr3:uid="{53E2DFD8-4977-4CD0-8847-853DC018A5E0}" uniqueName="33" name="M (MM$)" queryTableFieldId="34" dataDxfId="14">
      <calculatedColumnFormula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calculatedColumnFormula>
    </tableColumn>
    <tableColumn id="34" xr3:uid="{7DAD2DC8-6D1B-49C4-93ED-91D946661498}" uniqueName="34" name="CO2-H" queryTableFieldId="35" dataDxfId="13">
      <calculatedColumnFormula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Row],[CODIGO_SBS]],'BD(MSCI)'!$C:$C,0),1)),AL6139)</calculatedColumnFormula>
    </tableColumn>
    <tableColumn id="35" xr3:uid="{84C037E7-6D4F-4DC6-AE03-A5ADD24E32CF}" uniqueName="35" name="Huella" queryTableFieldId="36" dataDxfId="12">
      <calculatedColumnFormula>Tabla_Consulta_desde_Reporte_de_Valorización_de_Instrumentos[[#This Row],[CO2-H]]*Tabla_Consulta_desde_Reporte_de_Valorización_de_Instrumentos[[#This Row],[Inv MM$]]</calculatedColumnFormula>
    </tableColumn>
    <tableColumn id="36" xr3:uid="{9933CCEB-7E09-46C2-8814-5962292AFD4D}" uniqueName="36" name="Intensidad" queryTableFieldId="37" dataDxfId="11">
      <calculatedColumnFormula>Tabla_Consulta_desde_Reporte_de_Valorización_de_Instrumentos[[#This Row],[CO2-H]]*Tabla_Consulta_desde_Reporte_de_Valorización_de_Instrumentos[[#This Row],[Weight]]</calculatedColumnFormula>
    </tableColumn>
    <tableColumn id="37" xr3:uid="{76E47313-24B1-4A11-B245-3DDFFB7C8537}" uniqueName="37" name="Categoria" queryTableFieldId="38" dataDxfId="10">
      <calculatedColumnFormula>INDEX(Parametria!G:G,MATCH(Tabla_Consulta_desde_Reporte_de_Valorización_de_Instrumentos[[#This Row],[CODIGO_SBS]],Parametria!C:C,0))</calculatedColumnFormula>
    </tableColumn>
    <tableColumn id="38" xr3:uid="{3373BAF6-9CD7-4DCE-BA8D-A78AC52FFB45}" uniqueName="38" name="Estrategia" queryTableFieldId="39" dataDxfId="9">
      <calculatedColumnFormula>INDEX(Parametria!F:F,MATCH(Tabla_Consulta_desde_Reporte_de_Valorización_de_Instrumentos[[#This Row],[CODIGO_SBS]],Parametria!C:C,0))</calculatedColumnFormula>
    </tableColumn>
    <tableColumn id="40" xr3:uid="{D2104D62-0594-4545-A2C4-CBF3210BD445}" uniqueName="40" name="Rank_rt" queryTableFieldId="41" dataDxfId="8">
      <calculatedColumnFormula>+INDEX(Parametria!J:J,MATCH(Tabla_Consulta_desde_Reporte_de_Valorización_de_Instrumentos[[#This Row],[CODIGO_SBS]],Parametria!C:C,0))</calculatedColumnFormula>
    </tableColumn>
    <tableColumn id="41" xr3:uid="{A0D8FD90-C7DA-4F85-B608-CDFEE6F91B3E}" uniqueName="41" name="Intensidad-M" queryTableFieldId="43" dataDxfId="7">
      <calculatedColumnFormula>Tabla_Consulta_desde_Reporte_de_Valorización_de_Instrumentos[[#This Row],[Huella]]/$AT$4</calculatedColumnFormula>
    </tableColumn>
    <tableColumn id="42" xr3:uid="{51320D31-E27C-489B-8B8E-0E7FF8B458B6}" uniqueName="42" name="Plus" queryTableFieldId="44" dataDxfId="6">
      <calculatedColumnFormula>IFERROR(INDEX('BD(MSCI)'!W:W,MATCH(Tabla_Consulta_desde_Reporte_de_Valorización_de_Instrumentos[[#This Row],[CODIGO_ISIN]],'BD(MSCI)'!C:C,0)),IF(Tabla_Consulta_desde_Reporte_de_Valorización_de_Instrumentos[[#This Row],[Rank_rt]]="Cash","Cash","Cuestionario Integra"))</calculatedColumnFormula>
    </tableColumn>
    <tableColumn id="43" xr3:uid="{FAF0B62C-58BF-4177-B43C-D45F7D8E20F9}" uniqueName="43" name="Plus_1" queryTableFieldId="45" dataDxfId="5">
      <calculatedColumnFormula>IFERROR(INDEX('BD(MSCI)'!X:X,MATCH(Tabla_Consulta_desde_Reporte_de_Valorización_de_Instrumentos[[#This Row],[CODIGO_ISIN]],'BD(MSCI)'!C:C,0)),"Cuestionario Integra")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954B48-709B-4DB7-B557-F9D7574748C1}" name="Tabla_Consulta_desde_Cálculo_Caja" displayName="Tabla_Consulta_desde_Cálculo_Caja" ref="A3:G7" tableType="queryTable" totalsRowShown="0">
  <tableColumns count="7">
    <tableColumn id="1" xr3:uid="{42D3AE5A-E5BF-4AC4-BA8E-48CB12146048}" uniqueName="1" name="PORTAFOLIO" queryTableFieldId="1"/>
    <tableColumn id="2" xr3:uid="{1AEE189E-AB5C-4232-9FAC-7C0EDB3CE7A9}" uniqueName="2" name="FECHA_OPERACION" queryTableFieldId="2"/>
    <tableColumn id="3" xr3:uid="{2FD3CD64-A0C8-4D5A-BA8C-599D863DBC2D}" uniqueName="3" name="CAJA" queryTableFieldId="3" dataDxfId="4" dataCellStyle="Comma 2"/>
    <tableColumn id="4" xr3:uid="{EFA64679-29B6-4E8E-9616-2E2E5EAB3C60}" uniqueName="4" name="CXC" queryTableFieldId="4" dataDxfId="3" dataCellStyle="Comma 2"/>
    <tableColumn id="5" xr3:uid="{FCAABCE1-7BDA-425F-8C5B-E7024798B361}" uniqueName="5" name="CXP" queryTableFieldId="5" dataDxfId="2" dataCellStyle="Comma 2"/>
    <tableColumn id="6" xr3:uid="{2A24C2E7-1F7A-4DAA-820D-3C5D020A6ED4}" uniqueName="6" name="PATRIMONIO" queryTableFieldId="6" dataDxfId="1" dataCellStyle="Comma 2"/>
    <tableColumn id="7" xr3:uid="{8199608C-42D4-40E8-8993-CD6C615BF1F2}" uniqueName="7" name="INVERSIONES" queryTableFieldId="7" dataDxfId="0" dataCellStyle="Comma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48A540-54C9-4321-ABE6-76B85790BFDD}" name="Tabla_Consulta_desde_Tipo_de_Cambio" displayName="Tabla_Consulta_desde_Tipo_de_Cambio" ref="A3:F38" tableType="queryTable" totalsRowShown="0">
  <autoFilter ref="A3:F38" xr:uid="{5548A540-54C9-4321-ABE6-76B85790BFDD}"/>
  <tableColumns count="6">
    <tableColumn id="1" xr3:uid="{EB995DE9-9BC7-49B6-AF93-C0CC54B894A1}" uniqueName="1" name="CODIGO_MONEDA" queryTableFieldId="1"/>
    <tableColumn id="2" xr3:uid="{FB3FE6A7-2A4B-4C59-ABCF-8C4D4EDA4B1C}" uniqueName="2" name="NOMBRE_MONEDA" queryTableFieldId="2"/>
    <tableColumn id="3" xr3:uid="{34DABE9A-663A-44B4-862F-C0A5241B3395}" uniqueName="3" name="FECHA" queryTableFieldId="3"/>
    <tableColumn id="4" xr3:uid="{9B3E3BD9-6F58-40AB-9A7E-5F1F598FD322}" uniqueName="4" name="VALOR" queryTableFieldId="4"/>
    <tableColumn id="5" xr3:uid="{A90015B5-5524-4EE4-9495-9832BD23372A}" uniqueName="5" name="CODIGO_MONEDA_SBS" queryTableFieldId="5"/>
    <tableColumn id="6" xr3:uid="{A0691295-CA0B-4A1B-9054-3ABB8E24EED8}" uniqueName="6" name="MONEDA_INTERNACIONAL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5E52-169E-4BB2-BB87-EC8A7C1944EB}">
  <sheetPr codeName="Sheet7">
    <tabColor rgb="FF0070C0"/>
  </sheetPr>
  <dimension ref="A1:AA1175"/>
  <sheetViews>
    <sheetView tabSelected="1" topLeftCell="J1" workbookViewId="0">
      <selection activeCell="X3" sqref="X3"/>
    </sheetView>
  </sheetViews>
  <sheetFormatPr defaultColWidth="9.1796875" defaultRowHeight="14.5" x14ac:dyDescent="0.35"/>
  <cols>
    <col min="1" max="1" width="9.1796875" style="36"/>
    <col min="2" max="2" width="52.7265625" style="36" customWidth="1"/>
    <col min="3" max="3" width="19.453125" style="36" customWidth="1"/>
    <col min="4" max="4" width="27.26953125" style="36" customWidth="1"/>
    <col min="5" max="6" width="9.1796875" style="36"/>
    <col min="7" max="7" width="23.453125" style="36" bestFit="1" customWidth="1"/>
    <col min="8" max="8" width="51.26953125" style="36" bestFit="1" customWidth="1"/>
    <col min="9" max="10" width="12.26953125" style="36" bestFit="1" customWidth="1"/>
    <col min="11" max="15" width="9.26953125" style="36" bestFit="1" customWidth="1"/>
    <col min="16" max="16" width="12.26953125" style="36" bestFit="1" customWidth="1"/>
    <col min="17" max="17" width="9.7265625" style="36" bestFit="1" customWidth="1"/>
    <col min="18" max="18" width="9.26953125" style="36" bestFit="1" customWidth="1"/>
    <col min="19" max="19" width="9.1796875" style="36"/>
    <col min="20" max="20" width="20.81640625" style="41" bestFit="1" customWidth="1"/>
    <col min="21" max="21" width="9.26953125" style="36" bestFit="1" customWidth="1"/>
    <col min="22" max="22" width="9.1796875" style="36"/>
    <col min="23" max="23" width="18" style="36" customWidth="1"/>
    <col min="24" max="24" width="10.26953125" style="36" bestFit="1" customWidth="1"/>
  </cols>
  <sheetData>
    <row r="1" spans="1:24" x14ac:dyDescent="0.35">
      <c r="A1" s="22"/>
      <c r="B1" s="22" t="s">
        <v>1015</v>
      </c>
      <c r="C1" s="22" t="s">
        <v>1016</v>
      </c>
      <c r="D1" s="22" t="s">
        <v>1017</v>
      </c>
      <c r="E1" s="22" t="s">
        <v>1018</v>
      </c>
      <c r="F1" s="22" t="s">
        <v>1019</v>
      </c>
      <c r="G1" s="22" t="s">
        <v>1020</v>
      </c>
      <c r="H1" s="22" t="s">
        <v>1021</v>
      </c>
      <c r="I1" s="22" t="s">
        <v>1022</v>
      </c>
      <c r="J1" s="22" t="s">
        <v>1023</v>
      </c>
      <c r="K1" s="22" t="s">
        <v>1024</v>
      </c>
      <c r="L1" s="22" t="s">
        <v>1025</v>
      </c>
      <c r="M1" s="22" t="s">
        <v>94</v>
      </c>
      <c r="N1" s="22" t="s">
        <v>100</v>
      </c>
      <c r="O1" s="22" t="s">
        <v>106</v>
      </c>
      <c r="P1" s="22" t="s">
        <v>1026</v>
      </c>
      <c r="Q1" s="22" t="s">
        <v>1027</v>
      </c>
      <c r="R1" s="22" t="s">
        <v>1028</v>
      </c>
      <c r="S1" s="22" t="s">
        <v>1029</v>
      </c>
      <c r="T1" s="22" t="s">
        <v>2635</v>
      </c>
      <c r="U1" s="22" t="s">
        <v>2636</v>
      </c>
      <c r="V1" s="22" t="s">
        <v>1030</v>
      </c>
      <c r="W1" s="35" t="s">
        <v>4556</v>
      </c>
      <c r="X1" s="35" t="s">
        <v>4558</v>
      </c>
    </row>
    <row r="2" spans="1:24" x14ac:dyDescent="0.35">
      <c r="A2" s="36" t="str">
        <f t="shared" ref="A2:A65" si="0">RIGHT(LEFT(D2,6),4)</f>
        <v>ient</v>
      </c>
      <c r="B2" t="s">
        <v>1015</v>
      </c>
      <c r="C2" t="s">
        <v>1016</v>
      </c>
      <c r="D2" t="s">
        <v>1017</v>
      </c>
      <c r="E2" t="s">
        <v>1018</v>
      </c>
      <c r="F2" t="s">
        <v>1019</v>
      </c>
      <c r="G2" t="s">
        <v>1020</v>
      </c>
      <c r="H2" t="s">
        <v>1021</v>
      </c>
      <c r="I2" t="s">
        <v>1022</v>
      </c>
      <c r="J2" t="s">
        <v>1023</v>
      </c>
      <c r="K2" t="s">
        <v>1024</v>
      </c>
      <c r="L2" t="s">
        <v>1025</v>
      </c>
      <c r="M2" t="s">
        <v>94</v>
      </c>
      <c r="N2" t="s">
        <v>100</v>
      </c>
      <c r="O2" t="s">
        <v>106</v>
      </c>
      <c r="P2" t="s">
        <v>1026</v>
      </c>
      <c r="Q2" t="s">
        <v>1027</v>
      </c>
      <c r="R2" t="s">
        <v>1028</v>
      </c>
      <c r="S2" t="s">
        <v>1029</v>
      </c>
      <c r="T2" t="s">
        <v>2635</v>
      </c>
      <c r="U2" t="s">
        <v>2636</v>
      </c>
      <c r="V2" t="s">
        <v>1030</v>
      </c>
      <c r="W2" s="36" t="str">
        <f t="shared" ref="W2:W65" si="1">IF(V2="ETF_ETY","ETF",IF(V2="ETF_SOV","ETF",IF(V2="RF_SOV","SOV",IF(V2="-","Cuestionario Integra","Portafolio"))))</f>
        <v>Portafolio</v>
      </c>
      <c r="X2" s="36" t="str">
        <f t="shared" ref="X2:X65" si="2">IF(V2="ETF_ETY","Otros ETFs",IF(V2="ETF_SOV","Soberanos",W2))</f>
        <v>Portafolio</v>
      </c>
    </row>
    <row r="3" spans="1:24" x14ac:dyDescent="0.35">
      <c r="A3" s="36" t="str">
        <f t="shared" si="0"/>
        <v>7024</v>
      </c>
      <c r="B3" t="s">
        <v>1031</v>
      </c>
      <c r="C3" t="s">
        <v>676</v>
      </c>
      <c r="D3" t="s">
        <v>675</v>
      </c>
      <c r="E3" t="s">
        <v>566</v>
      </c>
      <c r="F3" t="s">
        <v>1032</v>
      </c>
      <c r="G3" t="s">
        <v>1033</v>
      </c>
      <c r="H3" t="s">
        <v>1034</v>
      </c>
      <c r="I3" t="s">
        <v>90</v>
      </c>
      <c r="J3" t="s">
        <v>90</v>
      </c>
      <c r="K3">
        <v>49.314296990000003</v>
      </c>
      <c r="L3">
        <v>6.5915577900000004</v>
      </c>
      <c r="M3">
        <v>5.65444221</v>
      </c>
      <c r="N3">
        <v>4.8895457799999997</v>
      </c>
      <c r="O3">
        <v>5.9379652199999997</v>
      </c>
      <c r="P3">
        <v>34.6792564</v>
      </c>
      <c r="Q3">
        <v>132.35094470999999</v>
      </c>
      <c r="R3">
        <v>19.5669498</v>
      </c>
      <c r="S3" t="s">
        <v>30</v>
      </c>
      <c r="T3">
        <v>49.314296990000003</v>
      </c>
      <c r="U3" t="s">
        <v>2637</v>
      </c>
      <c r="V3" t="s">
        <v>1035</v>
      </c>
      <c r="W3" s="36" t="str">
        <f t="shared" si="1"/>
        <v>ETF</v>
      </c>
      <c r="X3" s="36" t="str">
        <f t="shared" si="2"/>
        <v>Otros ETFs</v>
      </c>
    </row>
    <row r="4" spans="1:24" x14ac:dyDescent="0.35">
      <c r="A4" s="36" t="str">
        <f t="shared" si="0"/>
        <v>0013</v>
      </c>
      <c r="B4" t="s">
        <v>1166</v>
      </c>
      <c r="C4" t="s">
        <v>460</v>
      </c>
      <c r="D4" t="s">
        <v>4095</v>
      </c>
      <c r="E4" t="s">
        <v>407</v>
      </c>
      <c r="F4" t="s">
        <v>4531</v>
      </c>
      <c r="G4" t="s">
        <v>1167</v>
      </c>
      <c r="H4" t="s">
        <v>1093</v>
      </c>
      <c r="I4">
        <v>6949.13</v>
      </c>
      <c r="J4">
        <v>2358.27</v>
      </c>
      <c r="K4">
        <v>0.34</v>
      </c>
      <c r="L4">
        <v>7.49</v>
      </c>
      <c r="M4">
        <v>7.2853093147000001</v>
      </c>
      <c r="N4">
        <v>4.7760630714000003</v>
      </c>
      <c r="O4">
        <v>6.2373046875</v>
      </c>
      <c r="P4">
        <v>0</v>
      </c>
      <c r="Q4"/>
      <c r="R4">
        <v>52</v>
      </c>
      <c r="S4" t="s">
        <v>1047</v>
      </c>
      <c r="T4">
        <v>0.34</v>
      </c>
      <c r="U4" t="s">
        <v>2637</v>
      </c>
      <c r="V4" t="s">
        <v>1037</v>
      </c>
      <c r="W4" s="36" t="str">
        <f t="shared" si="1"/>
        <v>Portafolio</v>
      </c>
      <c r="X4" s="36" t="str">
        <f t="shared" si="2"/>
        <v>Portafolio</v>
      </c>
    </row>
    <row r="5" spans="1:24" x14ac:dyDescent="0.35">
      <c r="A5" s="36" t="str">
        <f t="shared" si="0"/>
        <v>0013</v>
      </c>
      <c r="B5" t="s">
        <v>1166</v>
      </c>
      <c r="C5" t="s">
        <v>460</v>
      </c>
      <c r="D5" t="s">
        <v>459</v>
      </c>
      <c r="E5" t="s">
        <v>407</v>
      </c>
      <c r="F5" t="s">
        <v>4531</v>
      </c>
      <c r="G5" t="s">
        <v>1167</v>
      </c>
      <c r="H5" t="s">
        <v>1093</v>
      </c>
      <c r="I5">
        <v>6949.13</v>
      </c>
      <c r="J5">
        <v>2358.27</v>
      </c>
      <c r="K5">
        <v>0.34</v>
      </c>
      <c r="L5">
        <v>7.49</v>
      </c>
      <c r="M5">
        <v>7.2853093147000001</v>
      </c>
      <c r="N5">
        <v>4.7760630714000003</v>
      </c>
      <c r="O5">
        <v>6.2373046875</v>
      </c>
      <c r="P5">
        <v>0</v>
      </c>
      <c r="Q5"/>
      <c r="R5">
        <v>52</v>
      </c>
      <c r="S5" t="s">
        <v>1047</v>
      </c>
      <c r="T5">
        <v>0.34</v>
      </c>
      <c r="U5" t="s">
        <v>2637</v>
      </c>
      <c r="V5" t="s">
        <v>1037</v>
      </c>
      <c r="W5" s="36" t="str">
        <f t="shared" si="1"/>
        <v>Portafolio</v>
      </c>
      <c r="X5" s="36" t="str">
        <f t="shared" si="2"/>
        <v>Portafolio</v>
      </c>
    </row>
    <row r="6" spans="1:24" x14ac:dyDescent="0.35">
      <c r="A6" s="36" t="str">
        <f t="shared" si="0"/>
        <v>7024</v>
      </c>
      <c r="B6" t="s">
        <v>1039</v>
      </c>
      <c r="C6" t="s">
        <v>1040</v>
      </c>
      <c r="D6" t="s">
        <v>1041</v>
      </c>
      <c r="E6" t="s">
        <v>566</v>
      </c>
      <c r="F6" t="s">
        <v>1032</v>
      </c>
      <c r="G6" t="s">
        <v>1033</v>
      </c>
      <c r="H6" t="s">
        <v>1042</v>
      </c>
      <c r="I6" t="s">
        <v>90</v>
      </c>
      <c r="J6" t="s">
        <v>90</v>
      </c>
      <c r="K6">
        <v>120.25132833000001</v>
      </c>
      <c r="L6">
        <v>5.8459566900000004</v>
      </c>
      <c r="M6">
        <v>4.1418558799999996</v>
      </c>
      <c r="N6">
        <v>4.5040618099999996</v>
      </c>
      <c r="O6">
        <v>6.4456029299999997</v>
      </c>
      <c r="P6">
        <v>1.8504469699999999</v>
      </c>
      <c r="Q6">
        <v>160.47944330999999</v>
      </c>
      <c r="R6">
        <v>25.927134049999999</v>
      </c>
      <c r="S6" t="s">
        <v>30</v>
      </c>
      <c r="T6">
        <v>120.25132833000001</v>
      </c>
      <c r="U6" t="s">
        <v>2637</v>
      </c>
      <c r="V6" t="s">
        <v>1035</v>
      </c>
      <c r="W6" s="36" t="str">
        <f t="shared" si="1"/>
        <v>ETF</v>
      </c>
      <c r="X6" s="36" t="str">
        <f t="shared" si="2"/>
        <v>Otros ETFs</v>
      </c>
    </row>
    <row r="7" spans="1:24" x14ac:dyDescent="0.35">
      <c r="A7" s="36" t="str">
        <f t="shared" si="0"/>
        <v>7128</v>
      </c>
      <c r="B7" t="s">
        <v>1043</v>
      </c>
      <c r="C7" t="s">
        <v>1044</v>
      </c>
      <c r="D7" t="s">
        <v>1045</v>
      </c>
      <c r="E7" t="s">
        <v>566</v>
      </c>
      <c r="F7" t="s">
        <v>1032</v>
      </c>
      <c r="G7" t="s">
        <v>1046</v>
      </c>
      <c r="H7" t="s">
        <v>6001</v>
      </c>
      <c r="I7" t="s">
        <v>90</v>
      </c>
      <c r="J7" t="s">
        <v>90</v>
      </c>
      <c r="K7">
        <v>45.709374519999997</v>
      </c>
      <c r="L7">
        <v>6.55340436</v>
      </c>
      <c r="M7">
        <v>5.8849213100000002</v>
      </c>
      <c r="N7">
        <v>4.8536716699999998</v>
      </c>
      <c r="O7">
        <v>5.6635168800000004</v>
      </c>
      <c r="P7">
        <v>19.031219409999999</v>
      </c>
      <c r="Q7">
        <v>118.11085874</v>
      </c>
      <c r="R7">
        <v>17.040787389999998</v>
      </c>
      <c r="S7" t="s">
        <v>30</v>
      </c>
      <c r="T7">
        <v>45.709374519999997</v>
      </c>
      <c r="U7" t="s">
        <v>2637</v>
      </c>
      <c r="V7" t="s">
        <v>1035</v>
      </c>
      <c r="W7" s="36" t="str">
        <f t="shared" si="1"/>
        <v>ETF</v>
      </c>
      <c r="X7" s="36" t="str">
        <f t="shared" si="2"/>
        <v>Otros ETFs</v>
      </c>
    </row>
    <row r="8" spans="1:24" x14ac:dyDescent="0.35">
      <c r="A8" s="36" t="str">
        <f t="shared" si="0"/>
        <v>0013</v>
      </c>
      <c r="B8" t="s">
        <v>1166</v>
      </c>
      <c r="C8" t="s">
        <v>362</v>
      </c>
      <c r="D8" t="s">
        <v>3180</v>
      </c>
      <c r="E8" t="s">
        <v>341</v>
      </c>
      <c r="F8" t="s">
        <v>4532</v>
      </c>
      <c r="G8" t="s">
        <v>1167</v>
      </c>
      <c r="H8" t="s">
        <v>1093</v>
      </c>
      <c r="I8">
        <v>6949.13</v>
      </c>
      <c r="J8">
        <v>2358.27</v>
      </c>
      <c r="K8">
        <v>0.34</v>
      </c>
      <c r="L8">
        <v>7.49</v>
      </c>
      <c r="M8">
        <v>7.2853093147000001</v>
      </c>
      <c r="N8">
        <v>4.7760630714000003</v>
      </c>
      <c r="O8">
        <v>6.2373046875</v>
      </c>
      <c r="P8">
        <v>0</v>
      </c>
      <c r="Q8"/>
      <c r="R8">
        <v>52</v>
      </c>
      <c r="S8" t="s">
        <v>1047</v>
      </c>
      <c r="T8">
        <v>0.34</v>
      </c>
      <c r="U8" t="s">
        <v>2637</v>
      </c>
      <c r="V8" t="s">
        <v>1037</v>
      </c>
      <c r="W8" s="36" t="str">
        <f t="shared" si="1"/>
        <v>Portafolio</v>
      </c>
      <c r="X8" s="36" t="str">
        <f t="shared" si="2"/>
        <v>Portafolio</v>
      </c>
    </row>
    <row r="9" spans="1:24" x14ac:dyDescent="0.35">
      <c r="A9" s="36" t="str">
        <f t="shared" si="0"/>
        <v>7024</v>
      </c>
      <c r="B9" t="s">
        <v>1048</v>
      </c>
      <c r="C9" t="s">
        <v>1049</v>
      </c>
      <c r="D9" t="s">
        <v>1050</v>
      </c>
      <c r="E9" t="s">
        <v>566</v>
      </c>
      <c r="F9" t="s">
        <v>1032</v>
      </c>
      <c r="G9" t="s">
        <v>1033</v>
      </c>
      <c r="H9" t="s">
        <v>1042</v>
      </c>
      <c r="I9" t="s">
        <v>90</v>
      </c>
      <c r="J9" t="s">
        <v>90</v>
      </c>
      <c r="K9">
        <v>58.244521480000003</v>
      </c>
      <c r="L9">
        <v>5.7644801000000001</v>
      </c>
      <c r="M9">
        <v>4.3799492200000003</v>
      </c>
      <c r="N9">
        <v>4.3203532200000003</v>
      </c>
      <c r="O9">
        <v>6.3961395699999999</v>
      </c>
      <c r="P9">
        <v>1.32874435</v>
      </c>
      <c r="Q9">
        <v>148.73594897999999</v>
      </c>
      <c r="R9">
        <v>23.451191210000001</v>
      </c>
      <c r="S9" t="s">
        <v>30</v>
      </c>
      <c r="T9">
        <v>58.244521480000003</v>
      </c>
      <c r="U9" t="s">
        <v>2637</v>
      </c>
      <c r="V9" t="s">
        <v>1035</v>
      </c>
      <c r="W9" s="36" t="str">
        <f t="shared" si="1"/>
        <v>ETF</v>
      </c>
      <c r="X9" s="36" t="str">
        <f t="shared" si="2"/>
        <v>Otros ETFs</v>
      </c>
    </row>
    <row r="10" spans="1:24" x14ac:dyDescent="0.35">
      <c r="A10" s="36" t="str">
        <f t="shared" si="0"/>
        <v>5877</v>
      </c>
      <c r="B10" t="s">
        <v>6002</v>
      </c>
      <c r="C10" t="s">
        <v>6003</v>
      </c>
      <c r="D10" t="s">
        <v>3926</v>
      </c>
      <c r="E10" t="s">
        <v>494</v>
      </c>
      <c r="F10" t="s">
        <v>4527</v>
      </c>
      <c r="G10" t="s">
        <v>1036</v>
      </c>
      <c r="H10" t="s">
        <v>1121</v>
      </c>
      <c r="I10">
        <v>4651.92</v>
      </c>
      <c r="J10">
        <v>127214.7</v>
      </c>
      <c r="K10">
        <v>27.35</v>
      </c>
      <c r="L10">
        <v>4.6500000000000004</v>
      </c>
      <c r="M10">
        <v>2.3641043127999999</v>
      </c>
      <c r="N10">
        <v>5.3832265257999996</v>
      </c>
      <c r="O10">
        <v>6.6015625</v>
      </c>
      <c r="P10">
        <v>1</v>
      </c>
      <c r="Q10"/>
      <c r="R10">
        <v>77</v>
      </c>
      <c r="S10" t="s">
        <v>1038</v>
      </c>
      <c r="T10">
        <v>27.35</v>
      </c>
      <c r="U10" t="s">
        <v>2637</v>
      </c>
      <c r="V10" t="s">
        <v>1037</v>
      </c>
      <c r="W10" s="36" t="str">
        <f t="shared" si="1"/>
        <v>Portafolio</v>
      </c>
      <c r="X10" s="36" t="str">
        <f t="shared" si="2"/>
        <v>Portafolio</v>
      </c>
    </row>
    <row r="11" spans="1:24" x14ac:dyDescent="0.35">
      <c r="A11" s="36" t="str">
        <f t="shared" si="0"/>
        <v>7111</v>
      </c>
      <c r="B11" t="s">
        <v>1051</v>
      </c>
      <c r="C11" t="s">
        <v>1052</v>
      </c>
      <c r="D11" t="s">
        <v>1053</v>
      </c>
      <c r="E11" t="s">
        <v>566</v>
      </c>
      <c r="F11" t="s">
        <v>1032</v>
      </c>
      <c r="G11" t="s">
        <v>1054</v>
      </c>
      <c r="H11" t="s">
        <v>1055</v>
      </c>
      <c r="I11" t="s">
        <v>90</v>
      </c>
      <c r="J11" t="s">
        <v>90</v>
      </c>
      <c r="K11">
        <v>51.196318859999998</v>
      </c>
      <c r="L11">
        <v>7.8792931199999998</v>
      </c>
      <c r="M11">
        <v>5.5860947200000002</v>
      </c>
      <c r="N11">
        <v>4.8921557900000003</v>
      </c>
      <c r="O11">
        <v>7.15365334</v>
      </c>
      <c r="P11">
        <v>34.927255529999996</v>
      </c>
      <c r="Q11">
        <v>85.968062180000004</v>
      </c>
      <c r="R11">
        <v>97.441317929999997</v>
      </c>
      <c r="S11" t="s">
        <v>1047</v>
      </c>
      <c r="T11">
        <v>51.196318859999998</v>
      </c>
      <c r="U11" t="s">
        <v>2637</v>
      </c>
      <c r="V11" t="s">
        <v>1035</v>
      </c>
      <c r="W11" s="36" t="str">
        <f t="shared" si="1"/>
        <v>ETF</v>
      </c>
      <c r="X11" s="36" t="str">
        <f t="shared" si="2"/>
        <v>Otros ETFs</v>
      </c>
    </row>
    <row r="12" spans="1:24" x14ac:dyDescent="0.35">
      <c r="A12" s="36" t="str">
        <f t="shared" si="0"/>
        <v>7111</v>
      </c>
      <c r="B12" t="s">
        <v>1057</v>
      </c>
      <c r="C12" t="s">
        <v>1058</v>
      </c>
      <c r="D12" t="s">
        <v>1059</v>
      </c>
      <c r="E12" t="s">
        <v>566</v>
      </c>
      <c r="F12" t="s">
        <v>1032</v>
      </c>
      <c r="G12" t="s">
        <v>1060</v>
      </c>
      <c r="H12" t="s">
        <v>1061</v>
      </c>
      <c r="I12" t="s">
        <v>90</v>
      </c>
      <c r="J12" t="s">
        <v>90</v>
      </c>
      <c r="K12">
        <v>90.188202860000004</v>
      </c>
      <c r="L12">
        <v>7.2212909600000001</v>
      </c>
      <c r="M12">
        <v>6.4290242099999997</v>
      </c>
      <c r="N12">
        <v>5.6666460000000001</v>
      </c>
      <c r="O12">
        <v>5.6555988399999997</v>
      </c>
      <c r="P12">
        <v>5.0888303199999996</v>
      </c>
      <c r="Q12">
        <v>433.25273650999998</v>
      </c>
      <c r="R12">
        <v>3.4948880999999998</v>
      </c>
      <c r="S12" t="s">
        <v>1047</v>
      </c>
      <c r="T12">
        <v>90.188202860000004</v>
      </c>
      <c r="U12" t="s">
        <v>2637</v>
      </c>
      <c r="V12" t="s">
        <v>1035</v>
      </c>
      <c r="W12" s="36" t="str">
        <f t="shared" si="1"/>
        <v>ETF</v>
      </c>
      <c r="X12" s="36" t="str">
        <f t="shared" si="2"/>
        <v>Otros ETFs</v>
      </c>
    </row>
    <row r="13" spans="1:24" x14ac:dyDescent="0.35">
      <c r="A13" s="36" t="str">
        <f t="shared" si="0"/>
        <v>7111</v>
      </c>
      <c r="B13" t="s">
        <v>1062</v>
      </c>
      <c r="C13" t="s">
        <v>1063</v>
      </c>
      <c r="D13" t="s">
        <v>1064</v>
      </c>
      <c r="E13" t="s">
        <v>566</v>
      </c>
      <c r="F13" t="s">
        <v>1032</v>
      </c>
      <c r="G13" t="s">
        <v>1065</v>
      </c>
      <c r="H13" t="s">
        <v>1066</v>
      </c>
      <c r="I13" t="s">
        <v>90</v>
      </c>
      <c r="J13" t="s">
        <v>90</v>
      </c>
      <c r="K13">
        <v>43.875465460000001</v>
      </c>
      <c r="L13">
        <v>7.6853937200000004</v>
      </c>
      <c r="M13">
        <v>7.2722544100000004</v>
      </c>
      <c r="N13">
        <v>5.3746987400000004</v>
      </c>
      <c r="O13">
        <v>5.8836573400000001</v>
      </c>
      <c r="P13">
        <v>9.0905727400000007</v>
      </c>
      <c r="Q13">
        <v>90.515432219999994</v>
      </c>
      <c r="R13">
        <v>49.44303231</v>
      </c>
      <c r="S13" t="s">
        <v>1047</v>
      </c>
      <c r="T13">
        <v>43.875465460000001</v>
      </c>
      <c r="U13" t="s">
        <v>2637</v>
      </c>
      <c r="V13" t="s">
        <v>1035</v>
      </c>
      <c r="W13" s="36" t="str">
        <f t="shared" si="1"/>
        <v>ETF</v>
      </c>
      <c r="X13" s="36" t="str">
        <f t="shared" si="2"/>
        <v>Otros ETFs</v>
      </c>
    </row>
    <row r="14" spans="1:24" x14ac:dyDescent="0.35">
      <c r="A14" s="36" t="str">
        <f t="shared" si="0"/>
        <v>7111</v>
      </c>
      <c r="B14" t="s">
        <v>1067</v>
      </c>
      <c r="C14" t="s">
        <v>1068</v>
      </c>
      <c r="D14" t="s">
        <v>1069</v>
      </c>
      <c r="E14" t="s">
        <v>566</v>
      </c>
      <c r="F14" t="s">
        <v>1032</v>
      </c>
      <c r="G14" t="s">
        <v>1070</v>
      </c>
      <c r="H14" t="s">
        <v>1071</v>
      </c>
      <c r="I14" t="s">
        <v>90</v>
      </c>
      <c r="J14" t="s">
        <v>90</v>
      </c>
      <c r="K14">
        <v>185.46337295999999</v>
      </c>
      <c r="L14">
        <v>8.0683546199999991</v>
      </c>
      <c r="M14">
        <v>6.6559644599999999</v>
      </c>
      <c r="N14">
        <v>5.8249861799999998</v>
      </c>
      <c r="O14">
        <v>5.6182077499999998</v>
      </c>
      <c r="P14">
        <v>1.9770980199999999</v>
      </c>
      <c r="Q14">
        <v>579.92135636</v>
      </c>
      <c r="R14">
        <v>31.181868810000001</v>
      </c>
      <c r="S14" t="s">
        <v>1047</v>
      </c>
      <c r="T14">
        <v>185.46337295999999</v>
      </c>
      <c r="U14" t="s">
        <v>2637</v>
      </c>
      <c r="V14" t="s">
        <v>1035</v>
      </c>
      <c r="W14" s="36" t="str">
        <f t="shared" si="1"/>
        <v>ETF</v>
      </c>
      <c r="X14" s="36" t="str">
        <f t="shared" si="2"/>
        <v>Otros ETFs</v>
      </c>
    </row>
    <row r="15" spans="1:24" x14ac:dyDescent="0.35">
      <c r="A15" s="36" t="str">
        <f t="shared" si="0"/>
        <v>7111</v>
      </c>
      <c r="B15" t="s">
        <v>1073</v>
      </c>
      <c r="C15" t="s">
        <v>1074</v>
      </c>
      <c r="D15" t="s">
        <v>1075</v>
      </c>
      <c r="E15" t="s">
        <v>566</v>
      </c>
      <c r="F15" t="s">
        <v>1032</v>
      </c>
      <c r="G15" t="s">
        <v>1076</v>
      </c>
      <c r="H15" t="s">
        <v>1077</v>
      </c>
      <c r="I15" t="s">
        <v>90</v>
      </c>
      <c r="J15" t="s">
        <v>90</v>
      </c>
      <c r="K15">
        <v>9.8886682100000005</v>
      </c>
      <c r="L15">
        <v>8.3416353599999997</v>
      </c>
      <c r="M15">
        <v>5.6449035500000004</v>
      </c>
      <c r="N15">
        <v>5.8813643300000003</v>
      </c>
      <c r="O15">
        <v>7.2385197100000003</v>
      </c>
      <c r="P15">
        <v>2.0148979900000001</v>
      </c>
      <c r="Q15">
        <v>16.658842249999999</v>
      </c>
      <c r="R15">
        <v>69.424330580000003</v>
      </c>
      <c r="S15" t="s">
        <v>1047</v>
      </c>
      <c r="T15">
        <v>9.8886682100000005</v>
      </c>
      <c r="U15" t="s">
        <v>2637</v>
      </c>
      <c r="V15" t="s">
        <v>1035</v>
      </c>
      <c r="W15" s="36" t="str">
        <f t="shared" si="1"/>
        <v>ETF</v>
      </c>
      <c r="X15" s="36" t="str">
        <f t="shared" si="2"/>
        <v>Otros ETFs</v>
      </c>
    </row>
    <row r="16" spans="1:24" x14ac:dyDescent="0.35">
      <c r="A16" s="36" t="str">
        <f t="shared" si="0"/>
        <v>7111</v>
      </c>
      <c r="B16" t="s">
        <v>1078</v>
      </c>
      <c r="C16" t="s">
        <v>1079</v>
      </c>
      <c r="D16" t="s">
        <v>1080</v>
      </c>
      <c r="E16" t="s">
        <v>566</v>
      </c>
      <c r="F16" t="s">
        <v>1032</v>
      </c>
      <c r="G16" t="s">
        <v>1081</v>
      </c>
      <c r="H16" t="s">
        <v>1082</v>
      </c>
      <c r="I16" t="s">
        <v>90</v>
      </c>
      <c r="J16" t="s">
        <v>90</v>
      </c>
      <c r="K16">
        <v>48.665130679999997</v>
      </c>
      <c r="L16">
        <v>8.2186409900000008</v>
      </c>
      <c r="M16">
        <v>7.8678634199999999</v>
      </c>
      <c r="N16">
        <v>5.7113715699999998</v>
      </c>
      <c r="O16">
        <v>6.19313936</v>
      </c>
      <c r="P16">
        <v>18.901218910000001</v>
      </c>
      <c r="Q16">
        <v>81.741193960000004</v>
      </c>
      <c r="R16">
        <v>61.811261799999997</v>
      </c>
      <c r="S16" t="s">
        <v>1047</v>
      </c>
      <c r="T16">
        <v>48.665130679999997</v>
      </c>
      <c r="U16" t="s">
        <v>2637</v>
      </c>
      <c r="V16" t="s">
        <v>1035</v>
      </c>
      <c r="W16" s="36" t="str">
        <f t="shared" si="1"/>
        <v>ETF</v>
      </c>
      <c r="X16" s="36" t="str">
        <f t="shared" si="2"/>
        <v>Otros ETFs</v>
      </c>
    </row>
    <row r="17" spans="1:24" x14ac:dyDescent="0.35">
      <c r="A17" s="36" t="str">
        <f t="shared" si="0"/>
        <v>7111</v>
      </c>
      <c r="B17" t="s">
        <v>1083</v>
      </c>
      <c r="C17" t="s">
        <v>1084</v>
      </c>
      <c r="D17" t="s">
        <v>1085</v>
      </c>
      <c r="E17" t="s">
        <v>566</v>
      </c>
      <c r="F17" t="s">
        <v>1032</v>
      </c>
      <c r="G17" t="s">
        <v>1086</v>
      </c>
      <c r="H17" t="s">
        <v>1087</v>
      </c>
      <c r="I17" t="s">
        <v>90</v>
      </c>
      <c r="J17" t="s">
        <v>90</v>
      </c>
      <c r="K17">
        <v>59.710327990000003</v>
      </c>
      <c r="L17">
        <v>7.6477446799999997</v>
      </c>
      <c r="M17">
        <v>5.4617674200000002</v>
      </c>
      <c r="N17">
        <v>5.1220736000000002</v>
      </c>
      <c r="O17">
        <v>6.9131519299999997</v>
      </c>
      <c r="P17">
        <v>20.396699999999999</v>
      </c>
      <c r="Q17">
        <v>248.79497991</v>
      </c>
      <c r="R17">
        <v>69.842299999999994</v>
      </c>
      <c r="S17" t="s">
        <v>1047</v>
      </c>
      <c r="T17">
        <v>59.710327990000003</v>
      </c>
      <c r="U17" t="s">
        <v>2637</v>
      </c>
      <c r="V17" t="s">
        <v>1035</v>
      </c>
      <c r="W17" s="36" t="str">
        <f t="shared" si="1"/>
        <v>ETF</v>
      </c>
      <c r="X17" s="36" t="str">
        <f t="shared" si="2"/>
        <v>Otros ETFs</v>
      </c>
    </row>
    <row r="18" spans="1:24" x14ac:dyDescent="0.35">
      <c r="A18" s="36" t="str">
        <f t="shared" si="0"/>
        <v>7111</v>
      </c>
      <c r="B18" t="s">
        <v>1088</v>
      </c>
      <c r="C18" t="s">
        <v>1089</v>
      </c>
      <c r="D18" t="s">
        <v>1090</v>
      </c>
      <c r="E18" t="s">
        <v>566</v>
      </c>
      <c r="F18" t="s">
        <v>1032</v>
      </c>
      <c r="G18" t="s">
        <v>1091</v>
      </c>
      <c r="H18" t="s">
        <v>1092</v>
      </c>
      <c r="I18" t="s">
        <v>90</v>
      </c>
      <c r="J18" t="s">
        <v>90</v>
      </c>
      <c r="K18">
        <v>71.503950059999994</v>
      </c>
      <c r="L18">
        <v>7.2857535899999997</v>
      </c>
      <c r="M18">
        <v>6.1722603200000004</v>
      </c>
      <c r="N18">
        <v>4.6009168000000003</v>
      </c>
      <c r="O18">
        <v>6.4713314899999999</v>
      </c>
      <c r="P18">
        <v>32.859867149999999</v>
      </c>
      <c r="Q18">
        <v>124.76616413000001</v>
      </c>
      <c r="R18">
        <v>50.505349510000002</v>
      </c>
      <c r="S18" t="s">
        <v>1047</v>
      </c>
      <c r="T18">
        <v>71.503950059999994</v>
      </c>
      <c r="U18" t="s">
        <v>2637</v>
      </c>
      <c r="V18" t="s">
        <v>1035</v>
      </c>
      <c r="W18" s="36" t="str">
        <f t="shared" si="1"/>
        <v>ETF</v>
      </c>
      <c r="X18" s="36" t="str">
        <f t="shared" si="2"/>
        <v>Otros ETFs</v>
      </c>
    </row>
    <row r="19" spans="1:24" x14ac:dyDescent="0.35">
      <c r="A19" s="36" t="str">
        <f t="shared" si="0"/>
        <v>7111</v>
      </c>
      <c r="B19" t="s">
        <v>1094</v>
      </c>
      <c r="C19" t="s">
        <v>1095</v>
      </c>
      <c r="D19" t="s">
        <v>1096</v>
      </c>
      <c r="E19" t="s">
        <v>566</v>
      </c>
      <c r="F19" t="s">
        <v>1032</v>
      </c>
      <c r="G19" t="s">
        <v>1097</v>
      </c>
      <c r="H19" t="s">
        <v>1098</v>
      </c>
      <c r="I19" t="s">
        <v>90</v>
      </c>
      <c r="J19" t="s">
        <v>90</v>
      </c>
      <c r="K19">
        <v>64.350318939999994</v>
      </c>
      <c r="L19">
        <v>8.0067121100000005</v>
      </c>
      <c r="M19">
        <v>5.4473048999999998</v>
      </c>
      <c r="N19">
        <v>4.9169814799999996</v>
      </c>
      <c r="O19">
        <v>7.6231167700000002</v>
      </c>
      <c r="P19">
        <v>21.66727835</v>
      </c>
      <c r="Q19">
        <v>158.23942547999999</v>
      </c>
      <c r="R19">
        <v>92.623507380000007</v>
      </c>
      <c r="S19" t="s">
        <v>1047</v>
      </c>
      <c r="T19">
        <v>64.350318939999994</v>
      </c>
      <c r="U19" t="s">
        <v>2637</v>
      </c>
      <c r="V19" t="s">
        <v>1035</v>
      </c>
      <c r="W19" s="36" t="str">
        <f t="shared" si="1"/>
        <v>ETF</v>
      </c>
      <c r="X19" s="36" t="str">
        <f t="shared" si="2"/>
        <v>Otros ETFs</v>
      </c>
    </row>
    <row r="20" spans="1:24" x14ac:dyDescent="0.35">
      <c r="A20" s="36" t="str">
        <f t="shared" si="0"/>
        <v>5024</v>
      </c>
      <c r="B20" t="s">
        <v>5042</v>
      </c>
      <c r="C20" t="s">
        <v>1227</v>
      </c>
      <c r="D20" t="s">
        <v>2935</v>
      </c>
      <c r="E20" t="s">
        <v>191</v>
      </c>
      <c r="F20" t="s">
        <v>4534</v>
      </c>
      <c r="G20" t="s">
        <v>1141</v>
      </c>
      <c r="H20" t="s">
        <v>1149</v>
      </c>
      <c r="I20">
        <v>75781.820000000007</v>
      </c>
      <c r="J20">
        <v>8550000</v>
      </c>
      <c r="K20">
        <v>112.82</v>
      </c>
      <c r="L20">
        <v>2.86</v>
      </c>
      <c r="M20">
        <v>4.1204468608000004</v>
      </c>
      <c r="N20">
        <v>3.3989583563000001</v>
      </c>
      <c r="O20">
        <v>4.984375</v>
      </c>
      <c r="P20">
        <v>15</v>
      </c>
      <c r="Q20"/>
      <c r="R20">
        <v>38</v>
      </c>
      <c r="S20" t="s">
        <v>1111</v>
      </c>
      <c r="T20">
        <v>112.82</v>
      </c>
      <c r="U20" t="s">
        <v>2637</v>
      </c>
      <c r="V20" t="s">
        <v>1037</v>
      </c>
      <c r="W20" s="36" t="str">
        <f t="shared" si="1"/>
        <v>Portafolio</v>
      </c>
      <c r="X20" s="36" t="str">
        <f t="shared" si="2"/>
        <v>Portafolio</v>
      </c>
    </row>
    <row r="21" spans="1:24" x14ac:dyDescent="0.35">
      <c r="A21" s="36" t="str">
        <f t="shared" si="0"/>
        <v>7111</v>
      </c>
      <c r="B21" t="s">
        <v>1099</v>
      </c>
      <c r="C21" t="s">
        <v>1100</v>
      </c>
      <c r="D21" t="s">
        <v>1101</v>
      </c>
      <c r="E21" t="s">
        <v>566</v>
      </c>
      <c r="F21" t="s">
        <v>1032</v>
      </c>
      <c r="G21" t="s">
        <v>1102</v>
      </c>
      <c r="H21" t="s">
        <v>1103</v>
      </c>
      <c r="I21" t="s">
        <v>90</v>
      </c>
      <c r="J21" t="s">
        <v>90</v>
      </c>
      <c r="K21">
        <v>53.184767440000002</v>
      </c>
      <c r="L21">
        <v>7.6787839900000003</v>
      </c>
      <c r="M21">
        <v>6.8060620299999997</v>
      </c>
      <c r="N21">
        <v>5.1357239100000003</v>
      </c>
      <c r="O21">
        <v>6.4084663300000004</v>
      </c>
      <c r="P21">
        <v>15.89203182</v>
      </c>
      <c r="Q21">
        <v>114.66149629</v>
      </c>
      <c r="R21">
        <v>43.17938633</v>
      </c>
      <c r="S21" t="s">
        <v>1047</v>
      </c>
      <c r="T21">
        <v>53.184767440000002</v>
      </c>
      <c r="U21" t="s">
        <v>2637</v>
      </c>
      <c r="V21" t="s">
        <v>1035</v>
      </c>
      <c r="W21" s="36" t="str">
        <f t="shared" si="1"/>
        <v>ETF</v>
      </c>
      <c r="X21" s="36" t="str">
        <f t="shared" si="2"/>
        <v>Otros ETFs</v>
      </c>
    </row>
    <row r="22" spans="1:24" x14ac:dyDescent="0.35">
      <c r="A22" s="36" t="str">
        <f t="shared" si="0"/>
        <v>5094</v>
      </c>
      <c r="B22" t="s">
        <v>5368</v>
      </c>
      <c r="C22" t="s">
        <v>840</v>
      </c>
      <c r="D22" t="s">
        <v>2831</v>
      </c>
      <c r="E22" t="s">
        <v>801</v>
      </c>
      <c r="F22" t="s">
        <v>4535</v>
      </c>
      <c r="G22" t="s">
        <v>1249</v>
      </c>
      <c r="H22" t="s">
        <v>1171</v>
      </c>
      <c r="I22">
        <v>56007.28</v>
      </c>
      <c r="J22">
        <v>12677105</v>
      </c>
      <c r="K22">
        <v>226.35</v>
      </c>
      <c r="L22">
        <v>6.51</v>
      </c>
      <c r="M22">
        <v>4.9145450592</v>
      </c>
      <c r="N22">
        <v>8.1681978703000002</v>
      </c>
      <c r="O22">
        <v>4.609375</v>
      </c>
      <c r="P22">
        <v>4</v>
      </c>
      <c r="Q22"/>
      <c r="R22">
        <v>39</v>
      </c>
      <c r="S22" t="s">
        <v>30</v>
      </c>
      <c r="T22">
        <v>226.35</v>
      </c>
      <c r="U22" t="s">
        <v>2637</v>
      </c>
      <c r="V22" t="s">
        <v>1037</v>
      </c>
      <c r="W22" s="36" t="str">
        <f t="shared" si="1"/>
        <v>Portafolio</v>
      </c>
      <c r="X22" s="36" t="str">
        <f t="shared" si="2"/>
        <v>Portafolio</v>
      </c>
    </row>
    <row r="23" spans="1:24" x14ac:dyDescent="0.35">
      <c r="A23" s="36" t="str">
        <f t="shared" si="0"/>
        <v>7111</v>
      </c>
      <c r="B23" t="s">
        <v>1104</v>
      </c>
      <c r="C23" t="s">
        <v>906</v>
      </c>
      <c r="D23" t="s">
        <v>905</v>
      </c>
      <c r="E23" t="s">
        <v>566</v>
      </c>
      <c r="F23" t="s">
        <v>1032</v>
      </c>
      <c r="G23" t="s">
        <v>1105</v>
      </c>
      <c r="H23" t="s">
        <v>1106</v>
      </c>
      <c r="I23" t="s">
        <v>90</v>
      </c>
      <c r="J23" t="s">
        <v>90</v>
      </c>
      <c r="K23">
        <v>119.78844691</v>
      </c>
      <c r="L23">
        <v>5.5813520099999998</v>
      </c>
      <c r="M23">
        <v>5.4451967000000003</v>
      </c>
      <c r="N23">
        <v>5.3899584799999998</v>
      </c>
      <c r="O23">
        <v>4.4012376399999997</v>
      </c>
      <c r="P23">
        <v>14.268700000000001</v>
      </c>
      <c r="Q23">
        <v>258.01835858999999</v>
      </c>
      <c r="R23">
        <v>0</v>
      </c>
      <c r="S23" t="s">
        <v>1038</v>
      </c>
      <c r="T23">
        <v>119.78844691</v>
      </c>
      <c r="U23" t="s">
        <v>2637</v>
      </c>
      <c r="V23" t="s">
        <v>1035</v>
      </c>
      <c r="W23" s="36" t="str">
        <f t="shared" si="1"/>
        <v>ETF</v>
      </c>
      <c r="X23" s="36" t="str">
        <f t="shared" si="2"/>
        <v>Otros ETFs</v>
      </c>
    </row>
    <row r="24" spans="1:24" x14ac:dyDescent="0.35">
      <c r="A24" s="36" t="str">
        <f t="shared" si="0"/>
        <v>5094</v>
      </c>
      <c r="B24" t="s">
        <v>5368</v>
      </c>
      <c r="C24" t="s">
        <v>934</v>
      </c>
      <c r="D24" t="s">
        <v>933</v>
      </c>
      <c r="E24" t="s">
        <v>801</v>
      </c>
      <c r="F24" t="s">
        <v>4535</v>
      </c>
      <c r="G24" t="s">
        <v>1249</v>
      </c>
      <c r="H24" t="s">
        <v>1171</v>
      </c>
      <c r="I24">
        <v>56007.28</v>
      </c>
      <c r="J24">
        <v>12677105</v>
      </c>
      <c r="K24">
        <v>226.35</v>
      </c>
      <c r="L24">
        <v>6.51</v>
      </c>
      <c r="M24">
        <v>4.9145450592</v>
      </c>
      <c r="N24">
        <v>8.1681978703000002</v>
      </c>
      <c r="O24">
        <v>4.609375</v>
      </c>
      <c r="P24">
        <v>4</v>
      </c>
      <c r="Q24"/>
      <c r="R24">
        <v>39</v>
      </c>
      <c r="S24" t="s">
        <v>30</v>
      </c>
      <c r="T24">
        <v>226.35</v>
      </c>
      <c r="U24" t="s">
        <v>2637</v>
      </c>
      <c r="V24" t="s">
        <v>1037</v>
      </c>
      <c r="W24" s="36" t="str">
        <f t="shared" si="1"/>
        <v>Portafolio</v>
      </c>
      <c r="X24" s="36" t="str">
        <f t="shared" si="2"/>
        <v>Portafolio</v>
      </c>
    </row>
    <row r="25" spans="1:24" x14ac:dyDescent="0.35">
      <c r="A25" s="36" t="str">
        <f t="shared" si="0"/>
        <v>7024</v>
      </c>
      <c r="B25" t="s">
        <v>1107</v>
      </c>
      <c r="C25" t="s">
        <v>1108</v>
      </c>
      <c r="D25" t="s">
        <v>1109</v>
      </c>
      <c r="E25" t="s">
        <v>566</v>
      </c>
      <c r="F25" t="s">
        <v>1032</v>
      </c>
      <c r="G25" t="s">
        <v>1110</v>
      </c>
      <c r="H25" t="s">
        <v>6004</v>
      </c>
      <c r="I25" t="s">
        <v>90</v>
      </c>
      <c r="J25" t="s">
        <v>90</v>
      </c>
      <c r="K25">
        <v>199.03724732000001</v>
      </c>
      <c r="L25">
        <v>4.6570828999999998</v>
      </c>
      <c r="M25">
        <v>4.4658545800000002</v>
      </c>
      <c r="N25">
        <v>4.42092536</v>
      </c>
      <c r="O25">
        <v>4.9331355200000004</v>
      </c>
      <c r="P25">
        <v>2.2374673199999999</v>
      </c>
      <c r="Q25">
        <v>479.31746948</v>
      </c>
      <c r="R25">
        <v>7.7150158400000004</v>
      </c>
      <c r="S25" t="s">
        <v>1038</v>
      </c>
      <c r="T25">
        <v>199.03724732000001</v>
      </c>
      <c r="U25" t="s">
        <v>2637</v>
      </c>
      <c r="V25" t="s">
        <v>1035</v>
      </c>
      <c r="W25" s="36" t="str">
        <f t="shared" si="1"/>
        <v>ETF</v>
      </c>
      <c r="X25" s="36" t="str">
        <f t="shared" si="2"/>
        <v>Otros ETFs</v>
      </c>
    </row>
    <row r="26" spans="1:24" x14ac:dyDescent="0.35">
      <c r="A26" s="36" t="str">
        <f t="shared" si="0"/>
        <v>5094</v>
      </c>
      <c r="B26" t="s">
        <v>5368</v>
      </c>
      <c r="C26" t="s">
        <v>1259</v>
      </c>
      <c r="D26" t="s">
        <v>2830</v>
      </c>
      <c r="E26" t="s">
        <v>801</v>
      </c>
      <c r="F26" t="s">
        <v>4535</v>
      </c>
      <c r="G26" t="s">
        <v>1249</v>
      </c>
      <c r="H26" t="s">
        <v>1171</v>
      </c>
      <c r="I26">
        <v>56007.28</v>
      </c>
      <c r="J26">
        <v>12677105</v>
      </c>
      <c r="K26">
        <v>226.35</v>
      </c>
      <c r="L26">
        <v>6.51</v>
      </c>
      <c r="M26">
        <v>4.9145450592</v>
      </c>
      <c r="N26">
        <v>8.1681978703000002</v>
      </c>
      <c r="O26">
        <v>4.609375</v>
      </c>
      <c r="P26">
        <v>4</v>
      </c>
      <c r="Q26"/>
      <c r="R26">
        <v>39</v>
      </c>
      <c r="S26" t="s">
        <v>30</v>
      </c>
      <c r="T26">
        <v>226.35</v>
      </c>
      <c r="U26" t="s">
        <v>2637</v>
      </c>
      <c r="V26" t="s">
        <v>1037</v>
      </c>
      <c r="W26" s="36" t="str">
        <f t="shared" si="1"/>
        <v>Portafolio</v>
      </c>
      <c r="X26" s="36" t="str">
        <f t="shared" si="2"/>
        <v>Portafolio</v>
      </c>
    </row>
    <row r="27" spans="1:24" x14ac:dyDescent="0.35">
      <c r="A27" s="36" t="str">
        <f t="shared" si="0"/>
        <v>5094</v>
      </c>
      <c r="B27" t="s">
        <v>5368</v>
      </c>
      <c r="C27" t="s">
        <v>1263</v>
      </c>
      <c r="D27" t="s">
        <v>2819</v>
      </c>
      <c r="E27" t="s">
        <v>801</v>
      </c>
      <c r="F27" t="s">
        <v>4535</v>
      </c>
      <c r="G27" t="s">
        <v>1249</v>
      </c>
      <c r="H27" t="s">
        <v>1171</v>
      </c>
      <c r="I27">
        <v>56007.28</v>
      </c>
      <c r="J27">
        <v>12677105</v>
      </c>
      <c r="K27">
        <v>226.35</v>
      </c>
      <c r="L27">
        <v>6.51</v>
      </c>
      <c r="M27">
        <v>4.9145450592</v>
      </c>
      <c r="N27">
        <v>8.1681978703000002</v>
      </c>
      <c r="O27">
        <v>4.609375</v>
      </c>
      <c r="P27">
        <v>4</v>
      </c>
      <c r="Q27"/>
      <c r="R27">
        <v>39</v>
      </c>
      <c r="S27" t="s">
        <v>30</v>
      </c>
      <c r="T27">
        <v>226.35</v>
      </c>
      <c r="U27" t="s">
        <v>2637</v>
      </c>
      <c r="V27" t="s">
        <v>1037</v>
      </c>
      <c r="W27" s="36" t="str">
        <f t="shared" si="1"/>
        <v>Portafolio</v>
      </c>
      <c r="X27" s="36" t="str">
        <f t="shared" si="2"/>
        <v>Portafolio</v>
      </c>
    </row>
    <row r="28" spans="1:24" x14ac:dyDescent="0.35">
      <c r="A28" s="36" t="str">
        <f t="shared" si="0"/>
        <v>7111</v>
      </c>
      <c r="B28" t="s">
        <v>1114</v>
      </c>
      <c r="C28" t="s">
        <v>601</v>
      </c>
      <c r="D28" t="s">
        <v>600</v>
      </c>
      <c r="E28" t="s">
        <v>566</v>
      </c>
      <c r="F28" t="s">
        <v>1032</v>
      </c>
      <c r="G28" t="s">
        <v>1033</v>
      </c>
      <c r="H28" t="s">
        <v>1034</v>
      </c>
      <c r="I28" t="s">
        <v>90</v>
      </c>
      <c r="J28" t="s">
        <v>90</v>
      </c>
      <c r="K28">
        <v>21.831660679999999</v>
      </c>
      <c r="L28">
        <v>6.4545620799999996</v>
      </c>
      <c r="M28">
        <v>5.8253245700000003</v>
      </c>
      <c r="N28">
        <v>4.7493945100000001</v>
      </c>
      <c r="O28">
        <v>5.4515634799999999</v>
      </c>
      <c r="P28">
        <v>31.47277046</v>
      </c>
      <c r="Q28">
        <v>88.746184119999995</v>
      </c>
      <c r="R28">
        <v>17.473876579999999</v>
      </c>
      <c r="S28" t="s">
        <v>30</v>
      </c>
      <c r="T28">
        <v>21.831660679999999</v>
      </c>
      <c r="U28" t="s">
        <v>2637</v>
      </c>
      <c r="V28" t="s">
        <v>1035</v>
      </c>
      <c r="W28" s="36" t="str">
        <f t="shared" si="1"/>
        <v>ETF</v>
      </c>
      <c r="X28" s="36" t="str">
        <f t="shared" si="2"/>
        <v>Otros ETFs</v>
      </c>
    </row>
    <row r="29" spans="1:24" x14ac:dyDescent="0.35">
      <c r="A29" s="36" t="str">
        <f t="shared" si="0"/>
        <v>5094</v>
      </c>
      <c r="B29" t="s">
        <v>5368</v>
      </c>
      <c r="C29" t="s">
        <v>804</v>
      </c>
      <c r="D29" t="s">
        <v>803</v>
      </c>
      <c r="E29" t="s">
        <v>801</v>
      </c>
      <c r="F29" t="s">
        <v>4535</v>
      </c>
      <c r="G29" t="s">
        <v>1249</v>
      </c>
      <c r="H29" t="s">
        <v>1171</v>
      </c>
      <c r="I29">
        <v>56007.28</v>
      </c>
      <c r="J29">
        <v>12677105</v>
      </c>
      <c r="K29">
        <v>226.35</v>
      </c>
      <c r="L29">
        <v>6.51</v>
      </c>
      <c r="M29">
        <v>4.9145450592</v>
      </c>
      <c r="N29">
        <v>8.1681978703000002</v>
      </c>
      <c r="O29">
        <v>4.609375</v>
      </c>
      <c r="P29">
        <v>4</v>
      </c>
      <c r="Q29"/>
      <c r="R29">
        <v>39</v>
      </c>
      <c r="S29" t="s">
        <v>30</v>
      </c>
      <c r="T29">
        <v>226.35</v>
      </c>
      <c r="U29" t="s">
        <v>2637</v>
      </c>
      <c r="V29" t="s">
        <v>1037</v>
      </c>
      <c r="W29" s="36" t="str">
        <f t="shared" si="1"/>
        <v>Portafolio</v>
      </c>
      <c r="X29" s="36" t="str">
        <f t="shared" si="2"/>
        <v>Portafolio</v>
      </c>
    </row>
    <row r="30" spans="1:24" x14ac:dyDescent="0.35">
      <c r="A30" s="36" t="str">
        <f t="shared" si="0"/>
        <v>7111</v>
      </c>
      <c r="B30" t="s">
        <v>1115</v>
      </c>
      <c r="C30" t="s">
        <v>1116</v>
      </c>
      <c r="D30" t="s">
        <v>1117</v>
      </c>
      <c r="E30" t="s">
        <v>566</v>
      </c>
      <c r="F30" t="s">
        <v>1032</v>
      </c>
      <c r="G30" t="s">
        <v>1033</v>
      </c>
      <c r="H30" t="s">
        <v>1042</v>
      </c>
      <c r="I30" t="s">
        <v>90</v>
      </c>
      <c r="J30" t="s">
        <v>90</v>
      </c>
      <c r="K30">
        <v>58.279284670000003</v>
      </c>
      <c r="L30">
        <v>5.6026972500000003</v>
      </c>
      <c r="M30">
        <v>4.4335886100000002</v>
      </c>
      <c r="N30">
        <v>4.2740855099999999</v>
      </c>
      <c r="O30">
        <v>6.3555341600000004</v>
      </c>
      <c r="P30">
        <v>1.41629027</v>
      </c>
      <c r="Q30">
        <v>122.58125456</v>
      </c>
      <c r="R30">
        <v>24.15402267</v>
      </c>
      <c r="S30" t="s">
        <v>1038</v>
      </c>
      <c r="T30">
        <v>58.279284670000003</v>
      </c>
      <c r="U30" t="s">
        <v>2637</v>
      </c>
      <c r="V30" t="s">
        <v>1035</v>
      </c>
      <c r="W30" s="36" t="str">
        <f t="shared" si="1"/>
        <v>ETF</v>
      </c>
      <c r="X30" s="36" t="str">
        <f t="shared" si="2"/>
        <v>Otros ETFs</v>
      </c>
    </row>
    <row r="31" spans="1:24" x14ac:dyDescent="0.35">
      <c r="A31" s="36" t="str">
        <f t="shared" si="0"/>
        <v>7111</v>
      </c>
      <c r="B31" t="s">
        <v>1119</v>
      </c>
      <c r="C31" t="s">
        <v>910</v>
      </c>
      <c r="D31" t="s">
        <v>909</v>
      </c>
      <c r="E31" t="s">
        <v>566</v>
      </c>
      <c r="F31" t="s">
        <v>1032</v>
      </c>
      <c r="G31" t="s">
        <v>1033</v>
      </c>
      <c r="H31" t="s">
        <v>1042</v>
      </c>
      <c r="I31" t="s">
        <v>90</v>
      </c>
      <c r="J31" t="s">
        <v>90</v>
      </c>
      <c r="K31">
        <v>46.01578834</v>
      </c>
      <c r="L31">
        <v>5.38564943</v>
      </c>
      <c r="M31">
        <v>4.3820177999999999</v>
      </c>
      <c r="N31">
        <v>4.1576848899999996</v>
      </c>
      <c r="O31">
        <v>6.2960602999999997</v>
      </c>
      <c r="P31">
        <v>1.78588137</v>
      </c>
      <c r="Q31">
        <v>169.99430375</v>
      </c>
      <c r="R31">
        <v>23.510125070000001</v>
      </c>
      <c r="S31" t="s">
        <v>1038</v>
      </c>
      <c r="T31">
        <v>46.01578834</v>
      </c>
      <c r="U31" t="s">
        <v>2637</v>
      </c>
      <c r="V31" t="s">
        <v>1035</v>
      </c>
      <c r="W31" s="36" t="str">
        <f t="shared" si="1"/>
        <v>ETF</v>
      </c>
      <c r="X31" s="36" t="str">
        <f t="shared" si="2"/>
        <v>Otros ETFs</v>
      </c>
    </row>
    <row r="32" spans="1:24" x14ac:dyDescent="0.35">
      <c r="A32" s="36" t="str">
        <f t="shared" si="0"/>
        <v>5094</v>
      </c>
      <c r="B32" t="s">
        <v>5368</v>
      </c>
      <c r="C32" t="s">
        <v>936</v>
      </c>
      <c r="D32" t="s">
        <v>935</v>
      </c>
      <c r="E32" t="s">
        <v>801</v>
      </c>
      <c r="F32" t="s">
        <v>4535</v>
      </c>
      <c r="G32" t="s">
        <v>1249</v>
      </c>
      <c r="H32" t="s">
        <v>1171</v>
      </c>
      <c r="I32">
        <v>56007.28</v>
      </c>
      <c r="J32">
        <v>12677105</v>
      </c>
      <c r="K32">
        <v>226.35</v>
      </c>
      <c r="L32">
        <v>6.51</v>
      </c>
      <c r="M32">
        <v>4.9145450592</v>
      </c>
      <c r="N32">
        <v>8.1681978703000002</v>
      </c>
      <c r="O32">
        <v>4.609375</v>
      </c>
      <c r="P32">
        <v>4</v>
      </c>
      <c r="Q32"/>
      <c r="R32">
        <v>39</v>
      </c>
      <c r="S32" t="s">
        <v>30</v>
      </c>
      <c r="T32">
        <v>226.35</v>
      </c>
      <c r="U32" t="s">
        <v>2637</v>
      </c>
      <c r="V32" t="s">
        <v>1037</v>
      </c>
      <c r="W32" s="36" t="str">
        <f t="shared" si="1"/>
        <v>Portafolio</v>
      </c>
      <c r="X32" s="36" t="str">
        <f t="shared" si="2"/>
        <v>Portafolio</v>
      </c>
    </row>
    <row r="33" spans="1:24" x14ac:dyDescent="0.35">
      <c r="A33" s="36" t="str">
        <f t="shared" si="0"/>
        <v>6002</v>
      </c>
      <c r="B33" t="s">
        <v>1122</v>
      </c>
      <c r="C33" t="s">
        <v>1123</v>
      </c>
      <c r="D33" t="s">
        <v>1124</v>
      </c>
      <c r="E33" t="s">
        <v>566</v>
      </c>
      <c r="F33" t="s">
        <v>1032</v>
      </c>
      <c r="G33" t="s">
        <v>1033</v>
      </c>
      <c r="H33" t="s">
        <v>1034</v>
      </c>
      <c r="I33" t="s">
        <v>90</v>
      </c>
      <c r="J33" t="s">
        <v>90</v>
      </c>
      <c r="K33">
        <v>41.753772679999997</v>
      </c>
      <c r="L33">
        <v>6.46496871</v>
      </c>
      <c r="M33">
        <v>5.6670564600000004</v>
      </c>
      <c r="N33">
        <v>4.6466275499999998</v>
      </c>
      <c r="O33">
        <v>5.7848162900000002</v>
      </c>
      <c r="P33">
        <v>34.95924917</v>
      </c>
      <c r="Q33">
        <v>155.02328814000001</v>
      </c>
      <c r="R33">
        <v>20.816708219999999</v>
      </c>
      <c r="S33" t="s">
        <v>30</v>
      </c>
      <c r="T33">
        <v>41.753772679999997</v>
      </c>
      <c r="U33" t="s">
        <v>2637</v>
      </c>
      <c r="V33" t="s">
        <v>1035</v>
      </c>
      <c r="W33" s="36" t="str">
        <f t="shared" si="1"/>
        <v>ETF</v>
      </c>
      <c r="X33" s="36" t="str">
        <f t="shared" si="2"/>
        <v>Otros ETFs</v>
      </c>
    </row>
    <row r="34" spans="1:24" x14ac:dyDescent="0.35">
      <c r="A34" s="36" t="str">
        <f t="shared" si="0"/>
        <v>5094</v>
      </c>
      <c r="B34" t="s">
        <v>5368</v>
      </c>
      <c r="C34" t="s">
        <v>4516</v>
      </c>
      <c r="D34" t="s">
        <v>4545</v>
      </c>
      <c r="E34" t="s">
        <v>191</v>
      </c>
      <c r="F34" t="s">
        <v>4534</v>
      </c>
      <c r="G34" t="s">
        <v>1249</v>
      </c>
      <c r="H34" t="s">
        <v>1171</v>
      </c>
      <c r="I34">
        <v>56007.28</v>
      </c>
      <c r="J34">
        <v>12677105</v>
      </c>
      <c r="K34">
        <v>226.35</v>
      </c>
      <c r="L34">
        <v>6.51</v>
      </c>
      <c r="M34">
        <v>4.9145450592</v>
      </c>
      <c r="N34">
        <v>8.1681978703000002</v>
      </c>
      <c r="O34">
        <v>4.609375</v>
      </c>
      <c r="P34">
        <v>4</v>
      </c>
      <c r="Q34"/>
      <c r="R34">
        <v>39</v>
      </c>
      <c r="S34" t="s">
        <v>30</v>
      </c>
      <c r="T34">
        <v>226.35</v>
      </c>
      <c r="U34" t="s">
        <v>2637</v>
      </c>
      <c r="V34" t="s">
        <v>1037</v>
      </c>
      <c r="W34" s="36" t="str">
        <f t="shared" si="1"/>
        <v>Portafolio</v>
      </c>
      <c r="X34" s="36" t="str">
        <f t="shared" si="2"/>
        <v>Portafolio</v>
      </c>
    </row>
    <row r="35" spans="1:24" x14ac:dyDescent="0.35">
      <c r="A35" s="36" t="str">
        <f t="shared" si="0"/>
        <v>5094</v>
      </c>
      <c r="B35" t="s">
        <v>5368</v>
      </c>
      <c r="C35" t="s">
        <v>4546</v>
      </c>
      <c r="D35" t="s">
        <v>4547</v>
      </c>
      <c r="E35" t="s">
        <v>801</v>
      </c>
      <c r="F35" t="s">
        <v>4535</v>
      </c>
      <c r="G35" t="s">
        <v>1249</v>
      </c>
      <c r="H35" t="s">
        <v>1171</v>
      </c>
      <c r="I35">
        <v>56007.28</v>
      </c>
      <c r="J35">
        <v>12677105</v>
      </c>
      <c r="K35">
        <v>226.35</v>
      </c>
      <c r="L35">
        <v>6.51</v>
      </c>
      <c r="M35">
        <v>4.9145450592</v>
      </c>
      <c r="N35">
        <v>8.1681978703000002</v>
      </c>
      <c r="O35">
        <v>4.609375</v>
      </c>
      <c r="P35">
        <v>4</v>
      </c>
      <c r="Q35"/>
      <c r="R35">
        <v>39</v>
      </c>
      <c r="S35" t="s">
        <v>30</v>
      </c>
      <c r="T35">
        <v>226.35</v>
      </c>
      <c r="U35" t="s">
        <v>2637</v>
      </c>
      <c r="V35" t="s">
        <v>1037</v>
      </c>
      <c r="W35" s="36" t="str">
        <f t="shared" si="1"/>
        <v>Portafolio</v>
      </c>
      <c r="X35" s="36" t="str">
        <f t="shared" si="2"/>
        <v>Portafolio</v>
      </c>
    </row>
    <row r="36" spans="1:24" x14ac:dyDescent="0.35">
      <c r="A36" s="36" t="str">
        <f t="shared" si="0"/>
        <v>7111</v>
      </c>
      <c r="B36" t="s">
        <v>1125</v>
      </c>
      <c r="C36" t="s">
        <v>1126</v>
      </c>
      <c r="D36" t="s">
        <v>1127</v>
      </c>
      <c r="E36" t="s">
        <v>566</v>
      </c>
      <c r="F36" t="s">
        <v>1032</v>
      </c>
      <c r="G36" t="s">
        <v>1033</v>
      </c>
      <c r="H36" t="s">
        <v>1128</v>
      </c>
      <c r="I36" t="s">
        <v>90</v>
      </c>
      <c r="J36" t="s">
        <v>90</v>
      </c>
      <c r="K36">
        <v>2.39893695</v>
      </c>
      <c r="L36">
        <v>6.4334351099999996</v>
      </c>
      <c r="M36">
        <v>7.30208149</v>
      </c>
      <c r="N36">
        <v>4.6690793800000003</v>
      </c>
      <c r="O36">
        <v>5.6765986699999997</v>
      </c>
      <c r="P36">
        <v>50.234549780000002</v>
      </c>
      <c r="Q36">
        <v>12.24941729</v>
      </c>
      <c r="R36">
        <v>12.359687640000001</v>
      </c>
      <c r="S36" t="s">
        <v>30</v>
      </c>
      <c r="T36">
        <v>2.39893695</v>
      </c>
      <c r="U36" t="s">
        <v>2637</v>
      </c>
      <c r="V36" t="s">
        <v>1035</v>
      </c>
      <c r="W36" s="36" t="str">
        <f t="shared" si="1"/>
        <v>ETF</v>
      </c>
      <c r="X36" s="36" t="str">
        <f t="shared" si="2"/>
        <v>Otros ETFs</v>
      </c>
    </row>
    <row r="37" spans="1:24" x14ac:dyDescent="0.35">
      <c r="A37" s="36" t="str">
        <f t="shared" si="0"/>
        <v>5094</v>
      </c>
      <c r="B37" t="s">
        <v>5368</v>
      </c>
      <c r="C37" t="s">
        <v>5272</v>
      </c>
      <c r="D37" t="s">
        <v>5273</v>
      </c>
      <c r="E37" t="s">
        <v>801</v>
      </c>
      <c r="F37" t="s">
        <v>4535</v>
      </c>
      <c r="G37" t="s">
        <v>1249</v>
      </c>
      <c r="H37" t="s">
        <v>1171</v>
      </c>
      <c r="I37">
        <v>56007.28</v>
      </c>
      <c r="J37">
        <v>12677105</v>
      </c>
      <c r="K37">
        <v>226.35</v>
      </c>
      <c r="L37">
        <v>6.51</v>
      </c>
      <c r="M37">
        <v>4.9145450592</v>
      </c>
      <c r="N37">
        <v>8.1681978703000002</v>
      </c>
      <c r="O37">
        <v>4.609375</v>
      </c>
      <c r="P37">
        <v>4</v>
      </c>
      <c r="Q37"/>
      <c r="R37">
        <v>39</v>
      </c>
      <c r="S37" t="s">
        <v>30</v>
      </c>
      <c r="T37">
        <v>226.35</v>
      </c>
      <c r="U37" t="s">
        <v>2637</v>
      </c>
      <c r="V37" t="s">
        <v>1037</v>
      </c>
      <c r="W37" s="36" t="str">
        <f t="shared" si="1"/>
        <v>Portafolio</v>
      </c>
      <c r="X37" s="36" t="str">
        <f t="shared" si="2"/>
        <v>Portafolio</v>
      </c>
    </row>
    <row r="38" spans="1:24" x14ac:dyDescent="0.35">
      <c r="A38" s="36" t="str">
        <f t="shared" si="0"/>
        <v>7111</v>
      </c>
      <c r="B38" t="s">
        <v>1129</v>
      </c>
      <c r="C38" t="s">
        <v>1130</v>
      </c>
      <c r="D38" t="s">
        <v>1131</v>
      </c>
      <c r="E38" t="s">
        <v>566</v>
      </c>
      <c r="F38" t="s">
        <v>1032</v>
      </c>
      <c r="G38" t="s">
        <v>1033</v>
      </c>
      <c r="H38" t="s">
        <v>1132</v>
      </c>
      <c r="I38" t="s">
        <v>90</v>
      </c>
      <c r="J38" t="s">
        <v>90</v>
      </c>
      <c r="K38">
        <v>6.9431709499999998</v>
      </c>
      <c r="L38">
        <v>6.2957531500000004</v>
      </c>
      <c r="M38">
        <v>6.9023844099999998</v>
      </c>
      <c r="N38">
        <v>4.3579661700000001</v>
      </c>
      <c r="O38">
        <v>5.1963426200000002</v>
      </c>
      <c r="P38">
        <v>46.464832319999999</v>
      </c>
      <c r="Q38">
        <v>24.1909122</v>
      </c>
      <c r="R38">
        <v>18.478592370000001</v>
      </c>
      <c r="S38" t="s">
        <v>30</v>
      </c>
      <c r="T38">
        <v>6.9431709499999998</v>
      </c>
      <c r="U38" t="s">
        <v>2637</v>
      </c>
      <c r="V38" t="s">
        <v>1035</v>
      </c>
      <c r="W38" s="36" t="str">
        <f t="shared" si="1"/>
        <v>ETF</v>
      </c>
      <c r="X38" s="36" t="str">
        <f t="shared" si="2"/>
        <v>Otros ETFs</v>
      </c>
    </row>
    <row r="39" spans="1:24" x14ac:dyDescent="0.35">
      <c r="A39" s="36" t="str">
        <f t="shared" si="0"/>
        <v>7111</v>
      </c>
      <c r="B39" t="s">
        <v>1133</v>
      </c>
      <c r="C39" t="s">
        <v>1134</v>
      </c>
      <c r="D39" t="s">
        <v>1135</v>
      </c>
      <c r="E39" t="s">
        <v>566</v>
      </c>
      <c r="F39" t="s">
        <v>1032</v>
      </c>
      <c r="G39" t="s">
        <v>1136</v>
      </c>
      <c r="H39" t="s">
        <v>1137</v>
      </c>
      <c r="I39" t="s">
        <v>90</v>
      </c>
      <c r="J39" t="s">
        <v>90</v>
      </c>
      <c r="K39">
        <v>43.654930729999997</v>
      </c>
      <c r="L39">
        <v>8.0298277000000002</v>
      </c>
      <c r="M39">
        <v>6.3510331100000004</v>
      </c>
      <c r="N39">
        <v>5.2213878200000003</v>
      </c>
      <c r="O39">
        <v>6.8011410100000003</v>
      </c>
      <c r="P39">
        <v>22.797617580000001</v>
      </c>
      <c r="Q39">
        <v>81.493589249999999</v>
      </c>
      <c r="R39">
        <v>66.024271850000005</v>
      </c>
      <c r="S39" t="s">
        <v>1047</v>
      </c>
      <c r="T39">
        <v>43.654930729999997</v>
      </c>
      <c r="U39" t="s">
        <v>2637</v>
      </c>
      <c r="V39" t="s">
        <v>1035</v>
      </c>
      <c r="W39" s="36" t="str">
        <f t="shared" si="1"/>
        <v>ETF</v>
      </c>
      <c r="X39" s="36" t="str">
        <f t="shared" si="2"/>
        <v>Otros ETFs</v>
      </c>
    </row>
    <row r="40" spans="1:24" x14ac:dyDescent="0.35">
      <c r="A40" s="36" t="str">
        <f t="shared" si="0"/>
        <v>7111</v>
      </c>
      <c r="B40" t="s">
        <v>1138</v>
      </c>
      <c r="C40" t="s">
        <v>1139</v>
      </c>
      <c r="D40" t="s">
        <v>1140</v>
      </c>
      <c r="E40" t="s">
        <v>566</v>
      </c>
      <c r="F40" t="s">
        <v>1032</v>
      </c>
      <c r="G40" t="s">
        <v>1033</v>
      </c>
      <c r="H40" t="s">
        <v>1042</v>
      </c>
      <c r="I40" t="s">
        <v>90</v>
      </c>
      <c r="J40" t="s">
        <v>90</v>
      </c>
      <c r="K40">
        <v>87.54996826</v>
      </c>
      <c r="L40">
        <v>5.7772536099999998</v>
      </c>
      <c r="M40">
        <v>4.4465666199999996</v>
      </c>
      <c r="N40">
        <v>4.32813406</v>
      </c>
      <c r="O40">
        <v>6.3909221299999999</v>
      </c>
      <c r="P40">
        <v>2.1954956499999998</v>
      </c>
      <c r="Q40">
        <v>154.34049386000001</v>
      </c>
      <c r="R40">
        <v>26.123900760000001</v>
      </c>
      <c r="S40" t="s">
        <v>30</v>
      </c>
      <c r="T40">
        <v>87.54996826</v>
      </c>
      <c r="U40" t="s">
        <v>2637</v>
      </c>
      <c r="V40" t="s">
        <v>1035</v>
      </c>
      <c r="W40" s="36" t="str">
        <f t="shared" si="1"/>
        <v>ETF</v>
      </c>
      <c r="X40" s="36" t="str">
        <f t="shared" si="2"/>
        <v>Otros ETFs</v>
      </c>
    </row>
    <row r="41" spans="1:24" x14ac:dyDescent="0.35">
      <c r="A41" s="36" t="str">
        <f t="shared" si="0"/>
        <v>7111</v>
      </c>
      <c r="B41" t="s">
        <v>1142</v>
      </c>
      <c r="C41" t="s">
        <v>914</v>
      </c>
      <c r="D41" t="s">
        <v>913</v>
      </c>
      <c r="E41" t="s">
        <v>566</v>
      </c>
      <c r="F41" t="s">
        <v>1032</v>
      </c>
      <c r="G41" t="s">
        <v>1143</v>
      </c>
      <c r="H41" t="s">
        <v>1144</v>
      </c>
      <c r="I41" t="s">
        <v>90</v>
      </c>
      <c r="J41" t="s">
        <v>90</v>
      </c>
      <c r="K41">
        <v>58.290238330000001</v>
      </c>
      <c r="L41">
        <v>6.9515050299999999</v>
      </c>
      <c r="M41">
        <v>5.6459057399999999</v>
      </c>
      <c r="N41">
        <v>5.36931168</v>
      </c>
      <c r="O41">
        <v>5.4762185499999996</v>
      </c>
      <c r="P41">
        <v>27.670616979999998</v>
      </c>
      <c r="Q41">
        <v>128.77596166999999</v>
      </c>
      <c r="R41">
        <v>7.7340767899999996</v>
      </c>
      <c r="S41" t="s">
        <v>30</v>
      </c>
      <c r="T41">
        <v>58.290238330000001</v>
      </c>
      <c r="U41" t="s">
        <v>2637</v>
      </c>
      <c r="V41" t="s">
        <v>1035</v>
      </c>
      <c r="W41" s="36" t="str">
        <f t="shared" si="1"/>
        <v>ETF</v>
      </c>
      <c r="X41" s="36" t="str">
        <f t="shared" si="2"/>
        <v>Otros ETFs</v>
      </c>
    </row>
    <row r="42" spans="1:24" x14ac:dyDescent="0.35">
      <c r="A42" s="36" t="str">
        <f t="shared" si="0"/>
        <v>7111</v>
      </c>
      <c r="B42" t="s">
        <v>1145</v>
      </c>
      <c r="C42" t="s">
        <v>908</v>
      </c>
      <c r="D42" t="s">
        <v>907</v>
      </c>
      <c r="E42" t="s">
        <v>566</v>
      </c>
      <c r="F42" t="s">
        <v>1032</v>
      </c>
      <c r="G42" t="s">
        <v>1136</v>
      </c>
      <c r="H42" t="s">
        <v>1137</v>
      </c>
      <c r="I42" t="s">
        <v>90</v>
      </c>
      <c r="J42" t="s">
        <v>90</v>
      </c>
      <c r="K42">
        <v>46.642512179999997</v>
      </c>
      <c r="L42">
        <v>7.9148189100000002</v>
      </c>
      <c r="M42">
        <v>6.5637203299999998</v>
      </c>
      <c r="N42">
        <v>5.3629487600000001</v>
      </c>
      <c r="O42">
        <v>6.6505620800000003</v>
      </c>
      <c r="P42">
        <v>17.477339839999999</v>
      </c>
      <c r="Q42">
        <v>88.564131320000001</v>
      </c>
      <c r="R42">
        <v>56.05254841</v>
      </c>
      <c r="S42" t="s">
        <v>1047</v>
      </c>
      <c r="T42">
        <v>46.642512179999997</v>
      </c>
      <c r="U42" t="s">
        <v>2637</v>
      </c>
      <c r="V42" t="s">
        <v>1035</v>
      </c>
      <c r="W42" s="36" t="str">
        <f t="shared" si="1"/>
        <v>ETF</v>
      </c>
      <c r="X42" s="36" t="str">
        <f t="shared" si="2"/>
        <v>Otros ETFs</v>
      </c>
    </row>
    <row r="43" spans="1:24" x14ac:dyDescent="0.35">
      <c r="A43" s="36" t="str">
        <f t="shared" si="0"/>
        <v>7111</v>
      </c>
      <c r="B43" t="s">
        <v>1146</v>
      </c>
      <c r="C43" t="s">
        <v>587</v>
      </c>
      <c r="D43" t="s">
        <v>586</v>
      </c>
      <c r="E43" t="s">
        <v>566</v>
      </c>
      <c r="F43" t="s">
        <v>1032</v>
      </c>
      <c r="G43" t="s">
        <v>1147</v>
      </c>
      <c r="H43" t="s">
        <v>1148</v>
      </c>
      <c r="I43" t="s">
        <v>90</v>
      </c>
      <c r="J43" t="s">
        <v>90</v>
      </c>
      <c r="K43">
        <v>91.596892319999995</v>
      </c>
      <c r="L43">
        <v>5.5235307200000001</v>
      </c>
      <c r="M43">
        <v>5.6836699399999997</v>
      </c>
      <c r="N43">
        <v>4.8060561100000001</v>
      </c>
      <c r="O43">
        <v>4.9452188699999997</v>
      </c>
      <c r="P43">
        <v>32.114767880000002</v>
      </c>
      <c r="Q43">
        <v>196.64183306000001</v>
      </c>
      <c r="R43">
        <v>0</v>
      </c>
      <c r="S43" t="s">
        <v>1038</v>
      </c>
      <c r="T43">
        <v>91.596892319999995</v>
      </c>
      <c r="U43" t="s">
        <v>2637</v>
      </c>
      <c r="V43" t="s">
        <v>1035</v>
      </c>
      <c r="W43" s="36" t="str">
        <f t="shared" si="1"/>
        <v>ETF</v>
      </c>
      <c r="X43" s="36" t="str">
        <f t="shared" si="2"/>
        <v>Otros ETFs</v>
      </c>
    </row>
    <row r="44" spans="1:24" x14ac:dyDescent="0.35">
      <c r="A44" s="36" t="str">
        <f t="shared" si="0"/>
        <v>7111</v>
      </c>
      <c r="B44" t="s">
        <v>1150</v>
      </c>
      <c r="C44" t="s">
        <v>1151</v>
      </c>
      <c r="D44" t="s">
        <v>1152</v>
      </c>
      <c r="E44" t="s">
        <v>566</v>
      </c>
      <c r="F44" t="s">
        <v>1032</v>
      </c>
      <c r="G44" t="s">
        <v>1153</v>
      </c>
      <c r="H44" t="s">
        <v>1154</v>
      </c>
      <c r="I44" t="s">
        <v>90</v>
      </c>
      <c r="J44" t="s">
        <v>90</v>
      </c>
      <c r="K44">
        <v>55.446356190000003</v>
      </c>
      <c r="L44">
        <v>6.5030215800000004</v>
      </c>
      <c r="M44">
        <v>5.1627215299999998</v>
      </c>
      <c r="N44">
        <v>5.2712401299999998</v>
      </c>
      <c r="O44">
        <v>5.9206129699999996</v>
      </c>
      <c r="P44">
        <v>5.9534119099999998</v>
      </c>
      <c r="Q44">
        <v>164.47505484000001</v>
      </c>
      <c r="R44">
        <v>4.0697081400000004</v>
      </c>
      <c r="S44" t="s">
        <v>30</v>
      </c>
      <c r="T44">
        <v>55.446356190000003</v>
      </c>
      <c r="U44" t="s">
        <v>2637</v>
      </c>
      <c r="V44" t="s">
        <v>1035</v>
      </c>
      <c r="W44" s="36" t="str">
        <f t="shared" si="1"/>
        <v>ETF</v>
      </c>
      <c r="X44" s="36" t="str">
        <f t="shared" si="2"/>
        <v>Otros ETFs</v>
      </c>
    </row>
    <row r="45" spans="1:24" x14ac:dyDescent="0.35">
      <c r="A45" s="36" t="str">
        <f t="shared" si="0"/>
        <v>7111</v>
      </c>
      <c r="B45" t="s">
        <v>6005</v>
      </c>
      <c r="C45" t="s">
        <v>6006</v>
      </c>
      <c r="D45" t="s">
        <v>6007</v>
      </c>
      <c r="E45" t="s">
        <v>566</v>
      </c>
      <c r="F45" t="s">
        <v>1032</v>
      </c>
      <c r="G45" t="s">
        <v>6008</v>
      </c>
      <c r="H45" t="s">
        <v>6009</v>
      </c>
      <c r="I45" t="s">
        <v>90</v>
      </c>
      <c r="J45" t="s">
        <v>90</v>
      </c>
      <c r="K45">
        <v>221.07495721999999</v>
      </c>
      <c r="L45">
        <v>7.3906117800000004</v>
      </c>
      <c r="M45">
        <v>5.3298719400000003</v>
      </c>
      <c r="N45">
        <v>5.0300055199999996</v>
      </c>
      <c r="O45">
        <v>6.9662572799999998</v>
      </c>
      <c r="P45">
        <v>21.74034348</v>
      </c>
      <c r="Q45">
        <v>310.87590294</v>
      </c>
      <c r="R45">
        <v>84.956069889999995</v>
      </c>
      <c r="S45" t="s">
        <v>1047</v>
      </c>
      <c r="T45">
        <v>221.07495721999999</v>
      </c>
      <c r="U45" t="s">
        <v>2637</v>
      </c>
      <c r="V45" t="s">
        <v>1035</v>
      </c>
      <c r="W45" s="36" t="str">
        <f t="shared" si="1"/>
        <v>ETF</v>
      </c>
      <c r="X45" s="36" t="str">
        <f t="shared" si="2"/>
        <v>Otros ETFs</v>
      </c>
    </row>
    <row r="46" spans="1:24" x14ac:dyDescent="0.35">
      <c r="A46" s="36" t="str">
        <f t="shared" si="0"/>
        <v>6001</v>
      </c>
      <c r="B46" t="s">
        <v>6010</v>
      </c>
      <c r="C46" t="s">
        <v>1155</v>
      </c>
      <c r="D46" t="s">
        <v>1156</v>
      </c>
      <c r="E46" t="s">
        <v>566</v>
      </c>
      <c r="F46" t="s">
        <v>1032</v>
      </c>
      <c r="G46" t="s">
        <v>1033</v>
      </c>
      <c r="H46" t="s">
        <v>1034</v>
      </c>
      <c r="I46" t="s">
        <v>90</v>
      </c>
      <c r="J46" t="s">
        <v>90</v>
      </c>
      <c r="K46">
        <v>6.7981768000000002</v>
      </c>
      <c r="L46">
        <v>7.1693346399999998</v>
      </c>
      <c r="M46">
        <v>6.3087438899999997</v>
      </c>
      <c r="N46">
        <v>5.0618217000000003</v>
      </c>
      <c r="O46">
        <v>5.4843756700000004</v>
      </c>
      <c r="P46">
        <v>46.432000000000002</v>
      </c>
      <c r="Q46">
        <v>21.433064819999998</v>
      </c>
      <c r="R46">
        <v>18.428000000000001</v>
      </c>
      <c r="S46" t="s">
        <v>1047</v>
      </c>
      <c r="T46">
        <v>6.7981768000000002</v>
      </c>
      <c r="U46" t="s">
        <v>2637</v>
      </c>
      <c r="V46" t="s">
        <v>1035</v>
      </c>
      <c r="W46" s="36" t="str">
        <f t="shared" si="1"/>
        <v>ETF</v>
      </c>
      <c r="X46" s="36" t="str">
        <f t="shared" si="2"/>
        <v>Otros ETFs</v>
      </c>
    </row>
    <row r="47" spans="1:24" x14ac:dyDescent="0.35">
      <c r="A47" s="36" t="str">
        <f t="shared" si="0"/>
        <v>6001</v>
      </c>
      <c r="B47" t="s">
        <v>6011</v>
      </c>
      <c r="C47" t="s">
        <v>1158</v>
      </c>
      <c r="D47" t="s">
        <v>1159</v>
      </c>
      <c r="E47" t="s">
        <v>566</v>
      </c>
      <c r="F47" t="s">
        <v>1032</v>
      </c>
      <c r="G47" t="s">
        <v>1033</v>
      </c>
      <c r="H47" t="s">
        <v>1160</v>
      </c>
      <c r="I47" t="s">
        <v>90</v>
      </c>
      <c r="J47" t="s">
        <v>90</v>
      </c>
      <c r="K47">
        <v>181.93014780999999</v>
      </c>
      <c r="L47">
        <v>7.1077177999999996</v>
      </c>
      <c r="M47">
        <v>5.2196571699999996</v>
      </c>
      <c r="N47">
        <v>5.1901389299999998</v>
      </c>
      <c r="O47">
        <v>6.7165792499999997</v>
      </c>
      <c r="P47">
        <v>15.156263900000001</v>
      </c>
      <c r="Q47">
        <v>560.07863448000001</v>
      </c>
      <c r="R47">
        <v>50.824669219999997</v>
      </c>
      <c r="S47" t="s">
        <v>30</v>
      </c>
      <c r="T47">
        <v>181.93014780999999</v>
      </c>
      <c r="U47" t="s">
        <v>2637</v>
      </c>
      <c r="V47" t="s">
        <v>1035</v>
      </c>
      <c r="W47" s="36" t="str">
        <f t="shared" si="1"/>
        <v>ETF</v>
      </c>
      <c r="X47" s="36" t="str">
        <f t="shared" si="2"/>
        <v>Otros ETFs</v>
      </c>
    </row>
    <row r="48" spans="1:24" x14ac:dyDescent="0.35">
      <c r="A48" s="36" t="str">
        <f t="shared" si="0"/>
        <v>6001</v>
      </c>
      <c r="B48" t="s">
        <v>6012</v>
      </c>
      <c r="C48" t="s">
        <v>1161</v>
      </c>
      <c r="D48" t="s">
        <v>1162</v>
      </c>
      <c r="E48" t="s">
        <v>566</v>
      </c>
      <c r="F48" t="s">
        <v>1032</v>
      </c>
      <c r="G48" t="s">
        <v>1033</v>
      </c>
      <c r="H48" t="s">
        <v>1128</v>
      </c>
      <c r="I48" t="s">
        <v>90</v>
      </c>
      <c r="J48" t="s">
        <v>90</v>
      </c>
      <c r="K48">
        <v>2.2064102800000001</v>
      </c>
      <c r="L48">
        <v>6.5304369800000002</v>
      </c>
      <c r="M48">
        <v>7.6062051400000001</v>
      </c>
      <c r="N48">
        <v>4.7586380300000002</v>
      </c>
      <c r="O48">
        <v>5.65924095</v>
      </c>
      <c r="P48">
        <v>53.892344829999999</v>
      </c>
      <c r="Q48">
        <v>10.384536089999999</v>
      </c>
      <c r="R48">
        <v>15.32434958</v>
      </c>
      <c r="S48" t="s">
        <v>30</v>
      </c>
      <c r="T48">
        <v>2.2064102800000001</v>
      </c>
      <c r="U48" t="s">
        <v>2637</v>
      </c>
      <c r="V48" t="s">
        <v>1035</v>
      </c>
      <c r="W48" s="36" t="str">
        <f t="shared" si="1"/>
        <v>ETF</v>
      </c>
      <c r="X48" s="36" t="str">
        <f t="shared" si="2"/>
        <v>Otros ETFs</v>
      </c>
    </row>
    <row r="49" spans="1:24" x14ac:dyDescent="0.35">
      <c r="A49" s="36" t="str">
        <f t="shared" si="0"/>
        <v>7393</v>
      </c>
      <c r="B49" t="s">
        <v>6013</v>
      </c>
      <c r="C49" t="s">
        <v>1163</v>
      </c>
      <c r="D49" t="s">
        <v>1164</v>
      </c>
      <c r="E49" t="s">
        <v>566</v>
      </c>
      <c r="F49" t="s">
        <v>1032</v>
      </c>
      <c r="G49" t="s">
        <v>1033</v>
      </c>
      <c r="H49" t="s">
        <v>1165</v>
      </c>
      <c r="I49" t="s">
        <v>90</v>
      </c>
      <c r="J49" t="s">
        <v>90</v>
      </c>
      <c r="K49">
        <v>28.203362940000002</v>
      </c>
      <c r="L49">
        <v>6.6715474199999996</v>
      </c>
      <c r="M49">
        <v>4.8686000099999998</v>
      </c>
      <c r="N49">
        <v>4.3108577300000004</v>
      </c>
      <c r="O49">
        <v>6.1777073400000004</v>
      </c>
      <c r="P49">
        <v>56.64436319</v>
      </c>
      <c r="Q49">
        <v>36.023755229999999</v>
      </c>
      <c r="R49">
        <v>19.48392771</v>
      </c>
      <c r="S49" t="s">
        <v>30</v>
      </c>
      <c r="T49">
        <v>28.203362940000002</v>
      </c>
      <c r="U49" t="s">
        <v>2637</v>
      </c>
      <c r="V49" t="s">
        <v>1035</v>
      </c>
      <c r="W49" s="36" t="str">
        <f t="shared" si="1"/>
        <v>ETF</v>
      </c>
      <c r="X49" s="36" t="str">
        <f t="shared" si="2"/>
        <v>Otros ETFs</v>
      </c>
    </row>
    <row r="50" spans="1:24" x14ac:dyDescent="0.35">
      <c r="A50" s="36" t="str">
        <f t="shared" si="0"/>
        <v>6001</v>
      </c>
      <c r="B50" t="s">
        <v>6014</v>
      </c>
      <c r="C50" t="s">
        <v>1168</v>
      </c>
      <c r="D50" t="s">
        <v>1169</v>
      </c>
      <c r="E50" t="s">
        <v>566</v>
      </c>
      <c r="F50" t="s">
        <v>1032</v>
      </c>
      <c r="G50" t="s">
        <v>1033</v>
      </c>
      <c r="H50" t="s">
        <v>1170</v>
      </c>
      <c r="I50" t="s">
        <v>90</v>
      </c>
      <c r="J50" t="s">
        <v>90</v>
      </c>
      <c r="K50">
        <v>8.5152220300000003</v>
      </c>
      <c r="L50">
        <v>5.6411206099999998</v>
      </c>
      <c r="M50">
        <v>6.70897802</v>
      </c>
      <c r="N50">
        <v>3.5318962599999999</v>
      </c>
      <c r="O50">
        <v>4.9411835499999999</v>
      </c>
      <c r="P50">
        <v>59.295309320000001</v>
      </c>
      <c r="Q50">
        <v>53.340464240000003</v>
      </c>
      <c r="R50">
        <v>10.490513350000001</v>
      </c>
      <c r="S50" t="s">
        <v>1038</v>
      </c>
      <c r="T50">
        <v>8.5152220300000003</v>
      </c>
      <c r="U50" t="s">
        <v>2637</v>
      </c>
      <c r="V50" t="s">
        <v>1035</v>
      </c>
      <c r="W50" s="36" t="str">
        <f t="shared" si="1"/>
        <v>ETF</v>
      </c>
      <c r="X50" s="36" t="str">
        <f t="shared" si="2"/>
        <v>Otros ETFs</v>
      </c>
    </row>
    <row r="51" spans="1:24" x14ac:dyDescent="0.35">
      <c r="A51" s="36" t="str">
        <f t="shared" si="0"/>
        <v>6001</v>
      </c>
      <c r="B51" t="s">
        <v>6015</v>
      </c>
      <c r="C51" t="s">
        <v>694</v>
      </c>
      <c r="D51" t="s">
        <v>693</v>
      </c>
      <c r="E51" t="s">
        <v>566</v>
      </c>
      <c r="F51" t="s">
        <v>1032</v>
      </c>
      <c r="G51" t="s">
        <v>1033</v>
      </c>
      <c r="H51" t="s">
        <v>1172</v>
      </c>
      <c r="I51" t="s">
        <v>90</v>
      </c>
      <c r="J51" t="s">
        <v>90</v>
      </c>
      <c r="K51">
        <v>190.42445178</v>
      </c>
      <c r="L51">
        <v>6.15877696</v>
      </c>
      <c r="M51">
        <v>5.0146117500000003</v>
      </c>
      <c r="N51">
        <v>6.5740463099999999</v>
      </c>
      <c r="O51">
        <v>5.7275703399999998</v>
      </c>
      <c r="P51">
        <v>53.801835619999999</v>
      </c>
      <c r="Q51">
        <v>392.65508165</v>
      </c>
      <c r="R51">
        <v>17.221226829999999</v>
      </c>
      <c r="S51" t="s">
        <v>30</v>
      </c>
      <c r="T51">
        <v>190.42445178</v>
      </c>
      <c r="U51" t="s">
        <v>2637</v>
      </c>
      <c r="V51" t="s">
        <v>1035</v>
      </c>
      <c r="W51" s="36" t="str">
        <f t="shared" si="1"/>
        <v>ETF</v>
      </c>
      <c r="X51" s="36" t="str">
        <f t="shared" si="2"/>
        <v>Otros ETFs</v>
      </c>
    </row>
    <row r="52" spans="1:24" x14ac:dyDescent="0.35">
      <c r="A52" s="36" t="str">
        <f t="shared" si="0"/>
        <v>6001</v>
      </c>
      <c r="B52" t="s">
        <v>6016</v>
      </c>
      <c r="C52" t="s">
        <v>1173</v>
      </c>
      <c r="D52" t="s">
        <v>1174</v>
      </c>
      <c r="E52" t="s">
        <v>566</v>
      </c>
      <c r="F52" t="s">
        <v>1032</v>
      </c>
      <c r="G52" t="s">
        <v>1033</v>
      </c>
      <c r="H52" t="s">
        <v>1132</v>
      </c>
      <c r="I52" t="s">
        <v>90</v>
      </c>
      <c r="J52" t="s">
        <v>90</v>
      </c>
      <c r="K52">
        <v>6.3318157199999998</v>
      </c>
      <c r="L52">
        <v>6.4294943900000003</v>
      </c>
      <c r="M52">
        <v>7.1215834300000003</v>
      </c>
      <c r="N52">
        <v>4.4334426200000001</v>
      </c>
      <c r="O52">
        <v>5.3017218899999996</v>
      </c>
      <c r="P52">
        <v>42.204886989999999</v>
      </c>
      <c r="Q52">
        <v>22.14811422</v>
      </c>
      <c r="R52">
        <v>19.250613810000001</v>
      </c>
      <c r="S52" t="s">
        <v>30</v>
      </c>
      <c r="T52">
        <v>6.3318157199999998</v>
      </c>
      <c r="U52" t="s">
        <v>2637</v>
      </c>
      <c r="V52" t="s">
        <v>1035</v>
      </c>
      <c r="W52" s="36" t="str">
        <f t="shared" si="1"/>
        <v>ETF</v>
      </c>
      <c r="X52" s="36" t="str">
        <f t="shared" si="2"/>
        <v>Otros ETFs</v>
      </c>
    </row>
    <row r="53" spans="1:24" x14ac:dyDescent="0.35">
      <c r="A53" s="36" t="str">
        <f t="shared" si="0"/>
        <v>6001</v>
      </c>
      <c r="B53" t="s">
        <v>6017</v>
      </c>
      <c r="C53" t="s">
        <v>1175</v>
      </c>
      <c r="D53" t="s">
        <v>1176</v>
      </c>
      <c r="E53" t="s">
        <v>566</v>
      </c>
      <c r="F53" t="s">
        <v>1032</v>
      </c>
      <c r="G53" t="s">
        <v>1033</v>
      </c>
      <c r="H53" t="s">
        <v>1177</v>
      </c>
      <c r="I53" t="s">
        <v>90</v>
      </c>
      <c r="J53" t="s">
        <v>90</v>
      </c>
      <c r="K53">
        <v>29.06040321</v>
      </c>
      <c r="L53">
        <v>6.79897375</v>
      </c>
      <c r="M53">
        <v>5.3976321399999998</v>
      </c>
      <c r="N53">
        <v>4.8916448900000002</v>
      </c>
      <c r="O53">
        <v>6.4661181000000001</v>
      </c>
      <c r="P53">
        <v>19.34118608</v>
      </c>
      <c r="Q53">
        <v>76.91609966</v>
      </c>
      <c r="R53">
        <v>31.235571069999999</v>
      </c>
      <c r="S53" t="s">
        <v>30</v>
      </c>
      <c r="T53">
        <v>29.06040321</v>
      </c>
      <c r="U53" t="s">
        <v>2637</v>
      </c>
      <c r="V53" t="s">
        <v>1035</v>
      </c>
      <c r="W53" s="36" t="str">
        <f t="shared" si="1"/>
        <v>ETF</v>
      </c>
      <c r="X53" s="36" t="str">
        <f t="shared" si="2"/>
        <v>Otros ETFs</v>
      </c>
    </row>
    <row r="54" spans="1:24" x14ac:dyDescent="0.35">
      <c r="A54" s="36" t="str">
        <f t="shared" si="0"/>
        <v>6001</v>
      </c>
      <c r="B54" t="s">
        <v>6018</v>
      </c>
      <c r="C54" t="s">
        <v>1178</v>
      </c>
      <c r="D54" t="s">
        <v>1179</v>
      </c>
      <c r="E54" t="s">
        <v>566</v>
      </c>
      <c r="F54" t="s">
        <v>1032</v>
      </c>
      <c r="G54" t="s">
        <v>1033</v>
      </c>
      <c r="H54" t="s">
        <v>6019</v>
      </c>
      <c r="I54" t="s">
        <v>90</v>
      </c>
      <c r="J54" t="s">
        <v>90</v>
      </c>
      <c r="K54">
        <v>5.6142229500000003</v>
      </c>
      <c r="L54">
        <v>7.1742374499999997</v>
      </c>
      <c r="M54">
        <v>5.2488492200000003</v>
      </c>
      <c r="N54">
        <v>5.4841838000000003</v>
      </c>
      <c r="O54">
        <v>6.0318608300000003</v>
      </c>
      <c r="P54">
        <v>0</v>
      </c>
      <c r="Q54">
        <v>35.378678190000002</v>
      </c>
      <c r="R54">
        <v>16.650924839999998</v>
      </c>
      <c r="S54" t="s">
        <v>1047</v>
      </c>
      <c r="T54">
        <v>5.6142229500000003</v>
      </c>
      <c r="U54" t="s">
        <v>2637</v>
      </c>
      <c r="V54" t="s">
        <v>1035</v>
      </c>
      <c r="W54" s="36" t="str">
        <f t="shared" si="1"/>
        <v>ETF</v>
      </c>
      <c r="X54" s="36" t="str">
        <f t="shared" si="2"/>
        <v>Otros ETFs</v>
      </c>
    </row>
    <row r="55" spans="1:24" x14ac:dyDescent="0.35">
      <c r="A55" s="36" t="str">
        <f t="shared" si="0"/>
        <v>6001</v>
      </c>
      <c r="B55" t="s">
        <v>6020</v>
      </c>
      <c r="C55" t="s">
        <v>1181</v>
      </c>
      <c r="D55" t="s">
        <v>1182</v>
      </c>
      <c r="E55" t="s">
        <v>566</v>
      </c>
      <c r="F55" t="s">
        <v>1032</v>
      </c>
      <c r="G55" t="s">
        <v>1033</v>
      </c>
      <c r="H55" t="s">
        <v>1183</v>
      </c>
      <c r="I55" t="s">
        <v>90</v>
      </c>
      <c r="J55" t="s">
        <v>90</v>
      </c>
      <c r="K55">
        <v>295.65351287999999</v>
      </c>
      <c r="L55">
        <v>7.25056718</v>
      </c>
      <c r="M55">
        <v>6.7914505199999997</v>
      </c>
      <c r="N55">
        <v>5.2440554700000002</v>
      </c>
      <c r="O55">
        <v>6.7754399000000003</v>
      </c>
      <c r="P55">
        <v>5.3745000000000003</v>
      </c>
      <c r="Q55">
        <v>1773.5876436200001</v>
      </c>
      <c r="R55">
        <v>38.765900000000002</v>
      </c>
      <c r="S55" t="s">
        <v>1047</v>
      </c>
      <c r="T55">
        <v>295.65351287999999</v>
      </c>
      <c r="U55" t="s">
        <v>2637</v>
      </c>
      <c r="V55" t="s">
        <v>1035</v>
      </c>
      <c r="W55" s="36" t="str">
        <f t="shared" si="1"/>
        <v>ETF</v>
      </c>
      <c r="X55" s="36" t="str">
        <f t="shared" si="2"/>
        <v>Otros ETFs</v>
      </c>
    </row>
    <row r="56" spans="1:24" x14ac:dyDescent="0.35">
      <c r="A56" s="36" t="str">
        <f t="shared" si="0"/>
        <v>6001</v>
      </c>
      <c r="B56" t="s">
        <v>6020</v>
      </c>
      <c r="C56" t="s">
        <v>1181</v>
      </c>
      <c r="D56" t="s">
        <v>1184</v>
      </c>
      <c r="E56" t="s">
        <v>566</v>
      </c>
      <c r="F56" t="s">
        <v>1032</v>
      </c>
      <c r="G56" t="s">
        <v>1033</v>
      </c>
      <c r="H56" t="s">
        <v>1183</v>
      </c>
      <c r="I56" t="s">
        <v>90</v>
      </c>
      <c r="J56" t="s">
        <v>90</v>
      </c>
      <c r="K56">
        <v>295.65351287999999</v>
      </c>
      <c r="L56">
        <v>7.25056718</v>
      </c>
      <c r="M56">
        <v>6.7914505199999997</v>
      </c>
      <c r="N56">
        <v>5.2440554700000002</v>
      </c>
      <c r="O56">
        <v>6.7754399000000003</v>
      </c>
      <c r="P56">
        <v>5.3745000000000003</v>
      </c>
      <c r="Q56">
        <v>1773.5876436200001</v>
      </c>
      <c r="R56">
        <v>38.765900000000002</v>
      </c>
      <c r="S56" t="s">
        <v>1047</v>
      </c>
      <c r="T56">
        <v>295.65351287999999</v>
      </c>
      <c r="U56" t="s">
        <v>2637</v>
      </c>
      <c r="V56" t="s">
        <v>1035</v>
      </c>
      <c r="W56" s="36" t="str">
        <f t="shared" si="1"/>
        <v>ETF</v>
      </c>
      <c r="X56" s="36" t="str">
        <f t="shared" si="2"/>
        <v>Otros ETFs</v>
      </c>
    </row>
    <row r="57" spans="1:24" x14ac:dyDescent="0.35">
      <c r="A57" s="36" t="str">
        <f t="shared" si="0"/>
        <v>6001</v>
      </c>
      <c r="B57" t="s">
        <v>6021</v>
      </c>
      <c r="C57" t="s">
        <v>697</v>
      </c>
      <c r="D57" t="s">
        <v>696</v>
      </c>
      <c r="E57" t="s">
        <v>566</v>
      </c>
      <c r="F57" t="s">
        <v>1032</v>
      </c>
      <c r="G57" t="s">
        <v>1033</v>
      </c>
      <c r="H57" t="s">
        <v>1034</v>
      </c>
      <c r="I57" t="s">
        <v>90</v>
      </c>
      <c r="J57" t="s">
        <v>90</v>
      </c>
      <c r="K57">
        <v>21.84867582</v>
      </c>
      <c r="L57">
        <v>6.4543635000000004</v>
      </c>
      <c r="M57">
        <v>5.8249479500000003</v>
      </c>
      <c r="N57">
        <v>4.7485837699999998</v>
      </c>
      <c r="O57">
        <v>5.45113907</v>
      </c>
      <c r="P57">
        <v>31.511520480000001</v>
      </c>
      <c r="Q57">
        <v>88.825177179999997</v>
      </c>
      <c r="R57">
        <v>17.475922369999999</v>
      </c>
      <c r="S57" t="s">
        <v>30</v>
      </c>
      <c r="T57">
        <v>21.84867582</v>
      </c>
      <c r="U57" t="s">
        <v>2637</v>
      </c>
      <c r="V57" t="s">
        <v>1035</v>
      </c>
      <c r="W57" s="36" t="str">
        <f t="shared" si="1"/>
        <v>ETF</v>
      </c>
      <c r="X57" s="36" t="str">
        <f t="shared" si="2"/>
        <v>Otros ETFs</v>
      </c>
    </row>
    <row r="58" spans="1:24" x14ac:dyDescent="0.35">
      <c r="A58" s="36" t="str">
        <f t="shared" si="0"/>
        <v>2012</v>
      </c>
      <c r="B58" t="s">
        <v>1367</v>
      </c>
      <c r="C58" t="s">
        <v>441</v>
      </c>
      <c r="D58" t="s">
        <v>440</v>
      </c>
      <c r="E58" t="s">
        <v>407</v>
      </c>
      <c r="F58" t="s">
        <v>4531</v>
      </c>
      <c r="G58" t="s">
        <v>1167</v>
      </c>
      <c r="H58" t="s">
        <v>1093</v>
      </c>
      <c r="I58">
        <v>32878.25</v>
      </c>
      <c r="J58">
        <v>15383.9</v>
      </c>
      <c r="K58">
        <v>0.47</v>
      </c>
      <c r="L58">
        <v>8.3800000000000008</v>
      </c>
      <c r="M58">
        <v>7.6376538277000003</v>
      </c>
      <c r="N58">
        <v>5.0003145536</v>
      </c>
      <c r="O58">
        <v>5.20703125</v>
      </c>
      <c r="P58">
        <v>0</v>
      </c>
      <c r="Q58"/>
      <c r="R58">
        <v>26</v>
      </c>
      <c r="S58" t="s">
        <v>1047</v>
      </c>
      <c r="T58">
        <v>0.47</v>
      </c>
      <c r="U58" t="s">
        <v>2637</v>
      </c>
      <c r="V58" t="s">
        <v>1037</v>
      </c>
      <c r="W58" s="36" t="str">
        <f t="shared" si="1"/>
        <v>Portafolio</v>
      </c>
      <c r="X58" s="36" t="str">
        <f t="shared" si="2"/>
        <v>Portafolio</v>
      </c>
    </row>
    <row r="59" spans="1:24" x14ac:dyDescent="0.35">
      <c r="A59" s="36" t="str">
        <f t="shared" si="0"/>
        <v>6000</v>
      </c>
      <c r="B59" t="s">
        <v>5043</v>
      </c>
      <c r="C59" t="s">
        <v>674</v>
      </c>
      <c r="D59" t="s">
        <v>673</v>
      </c>
      <c r="E59" t="s">
        <v>566</v>
      </c>
      <c r="F59" t="s">
        <v>1032</v>
      </c>
      <c r="G59" t="s">
        <v>1033</v>
      </c>
      <c r="H59" t="s">
        <v>1034</v>
      </c>
      <c r="I59" t="s">
        <v>90</v>
      </c>
      <c r="J59" t="s">
        <v>90</v>
      </c>
      <c r="K59">
        <v>9.7918500900000005</v>
      </c>
      <c r="L59">
        <v>6.4513183300000003</v>
      </c>
      <c r="M59">
        <v>5.7372073400000003</v>
      </c>
      <c r="N59">
        <v>4.7428527100000002</v>
      </c>
      <c r="O59">
        <v>5.5109929500000003</v>
      </c>
      <c r="P59">
        <v>26.172935519999999</v>
      </c>
      <c r="Q59">
        <v>59.438782570000001</v>
      </c>
      <c r="R59">
        <v>17.485375810000001</v>
      </c>
      <c r="S59" t="s">
        <v>30</v>
      </c>
      <c r="T59">
        <v>9.7918500900000005</v>
      </c>
      <c r="U59" t="s">
        <v>2637</v>
      </c>
      <c r="V59" t="s">
        <v>1035</v>
      </c>
      <c r="W59" s="36" t="str">
        <f t="shared" si="1"/>
        <v>ETF</v>
      </c>
      <c r="X59" s="36" t="str">
        <f t="shared" si="2"/>
        <v>Otros ETFs</v>
      </c>
    </row>
    <row r="60" spans="1:24" x14ac:dyDescent="0.35">
      <c r="A60" s="36" t="str">
        <f t="shared" si="0"/>
        <v>2304</v>
      </c>
      <c r="B60" t="s">
        <v>6022</v>
      </c>
      <c r="C60" t="s">
        <v>318</v>
      </c>
      <c r="D60" t="s">
        <v>317</v>
      </c>
      <c r="E60" t="s">
        <v>246</v>
      </c>
      <c r="F60" t="s">
        <v>4536</v>
      </c>
      <c r="G60" t="s">
        <v>1167</v>
      </c>
      <c r="H60" t="s">
        <v>1238</v>
      </c>
      <c r="I60">
        <v>1707.72</v>
      </c>
      <c r="J60">
        <v>4106</v>
      </c>
      <c r="K60">
        <v>2.4</v>
      </c>
      <c r="L60">
        <v>3.98</v>
      </c>
      <c r="M60">
        <v>8.3135099410999995</v>
      </c>
      <c r="N60">
        <v>6.6975477056999999</v>
      </c>
      <c r="O60">
        <v>0.9702148438</v>
      </c>
      <c r="P60">
        <v>1</v>
      </c>
      <c r="Q60"/>
      <c r="R60">
        <v>0</v>
      </c>
      <c r="S60" t="s">
        <v>1111</v>
      </c>
      <c r="T60">
        <v>2.4</v>
      </c>
      <c r="U60" t="s">
        <v>2637</v>
      </c>
      <c r="V60" t="s">
        <v>1037</v>
      </c>
      <c r="W60" s="36" t="str">
        <f t="shared" si="1"/>
        <v>Portafolio</v>
      </c>
      <c r="X60" s="36" t="str">
        <f t="shared" si="2"/>
        <v>Portafolio</v>
      </c>
    </row>
    <row r="61" spans="1:24" x14ac:dyDescent="0.35">
      <c r="A61" s="36" t="str">
        <f t="shared" si="0"/>
        <v>7512</v>
      </c>
      <c r="B61" t="s">
        <v>5043</v>
      </c>
      <c r="C61" t="s">
        <v>674</v>
      </c>
      <c r="D61" t="s">
        <v>5597</v>
      </c>
      <c r="E61" t="s">
        <v>566</v>
      </c>
      <c r="F61" t="s">
        <v>1032</v>
      </c>
      <c r="G61" t="s">
        <v>1033</v>
      </c>
      <c r="H61" t="s">
        <v>1034</v>
      </c>
      <c r="I61" t="s">
        <v>90</v>
      </c>
      <c r="J61" t="s">
        <v>90</v>
      </c>
      <c r="K61">
        <v>9.7918500900000005</v>
      </c>
      <c r="L61">
        <v>6.4513183300000003</v>
      </c>
      <c r="M61">
        <v>5.7372073400000003</v>
      </c>
      <c r="N61">
        <v>4.7428527100000002</v>
      </c>
      <c r="O61">
        <v>5.5109929500000003</v>
      </c>
      <c r="P61">
        <v>26.172935519999999</v>
      </c>
      <c r="Q61">
        <v>59.438782570000001</v>
      </c>
      <c r="R61">
        <v>17.485375810000001</v>
      </c>
      <c r="S61" t="s">
        <v>30</v>
      </c>
      <c r="T61">
        <v>9.7918500900000005</v>
      </c>
      <c r="U61" t="s">
        <v>2637</v>
      </c>
      <c r="V61" t="s">
        <v>1035</v>
      </c>
      <c r="W61" s="36" t="str">
        <f t="shared" si="1"/>
        <v>ETF</v>
      </c>
      <c r="X61" s="36" t="str">
        <f t="shared" si="2"/>
        <v>Otros ETFs</v>
      </c>
    </row>
    <row r="62" spans="1:24" x14ac:dyDescent="0.35">
      <c r="A62" s="36" t="str">
        <f t="shared" si="0"/>
        <v>7017</v>
      </c>
      <c r="B62" t="s">
        <v>1186</v>
      </c>
      <c r="C62" t="s">
        <v>1187</v>
      </c>
      <c r="D62" t="s">
        <v>1188</v>
      </c>
      <c r="E62" t="s">
        <v>566</v>
      </c>
      <c r="F62" t="s">
        <v>1032</v>
      </c>
      <c r="G62" t="s">
        <v>1033</v>
      </c>
      <c r="H62" t="s">
        <v>1034</v>
      </c>
      <c r="I62" t="s">
        <v>90</v>
      </c>
      <c r="J62" t="s">
        <v>90</v>
      </c>
      <c r="K62">
        <v>24.198172710000001</v>
      </c>
      <c r="L62">
        <v>6.3550146700000001</v>
      </c>
      <c r="M62">
        <v>5.6778747799999998</v>
      </c>
      <c r="N62">
        <v>4.6855247499999999</v>
      </c>
      <c r="O62">
        <v>5.5488047500000004</v>
      </c>
      <c r="P62">
        <v>28.081680779999999</v>
      </c>
      <c r="Q62">
        <v>95.522287160000005</v>
      </c>
      <c r="R62">
        <v>18.009479979999998</v>
      </c>
      <c r="S62" t="s">
        <v>30</v>
      </c>
      <c r="T62">
        <v>24.198172710000001</v>
      </c>
      <c r="U62" t="s">
        <v>2637</v>
      </c>
      <c r="V62" t="s">
        <v>1035</v>
      </c>
      <c r="W62" s="36" t="str">
        <f t="shared" si="1"/>
        <v>ETF</v>
      </c>
      <c r="X62" s="36" t="str">
        <f t="shared" si="2"/>
        <v>Otros ETFs</v>
      </c>
    </row>
    <row r="63" spans="1:24" x14ac:dyDescent="0.35">
      <c r="A63" s="36" t="str">
        <f t="shared" si="0"/>
        <v>2304</v>
      </c>
      <c r="B63" t="s">
        <v>6022</v>
      </c>
      <c r="C63" t="s">
        <v>323</v>
      </c>
      <c r="D63" t="s">
        <v>322</v>
      </c>
      <c r="E63" t="s">
        <v>246</v>
      </c>
      <c r="F63" t="s">
        <v>4536</v>
      </c>
      <c r="G63" t="s">
        <v>1167</v>
      </c>
      <c r="H63" t="s">
        <v>1238</v>
      </c>
      <c r="I63">
        <v>1707.72</v>
      </c>
      <c r="J63">
        <v>4106</v>
      </c>
      <c r="K63">
        <v>2.4</v>
      </c>
      <c r="L63">
        <v>3.98</v>
      </c>
      <c r="M63">
        <v>8.3135099410999995</v>
      </c>
      <c r="N63">
        <v>6.6975477056999999</v>
      </c>
      <c r="O63">
        <v>0.9702148438</v>
      </c>
      <c r="P63">
        <v>1</v>
      </c>
      <c r="Q63"/>
      <c r="R63">
        <v>0</v>
      </c>
      <c r="S63" t="s">
        <v>1111</v>
      </c>
      <c r="T63">
        <v>2.4</v>
      </c>
      <c r="U63" t="s">
        <v>2637</v>
      </c>
      <c r="V63" t="s">
        <v>1037</v>
      </c>
      <c r="W63" s="36" t="str">
        <f t="shared" si="1"/>
        <v>Portafolio</v>
      </c>
      <c r="X63" s="36" t="str">
        <f t="shared" si="2"/>
        <v>Portafolio</v>
      </c>
    </row>
    <row r="64" spans="1:24" x14ac:dyDescent="0.35">
      <c r="A64" s="36" t="str">
        <f t="shared" si="0"/>
        <v>7017</v>
      </c>
      <c r="B64" t="s">
        <v>1189</v>
      </c>
      <c r="C64" t="s">
        <v>1190</v>
      </c>
      <c r="D64" t="s">
        <v>1191</v>
      </c>
      <c r="E64" t="s">
        <v>566</v>
      </c>
      <c r="F64" t="s">
        <v>1032</v>
      </c>
      <c r="G64" t="s">
        <v>1033</v>
      </c>
      <c r="H64" t="s">
        <v>1034</v>
      </c>
      <c r="I64" t="s">
        <v>90</v>
      </c>
      <c r="J64" t="s">
        <v>90</v>
      </c>
      <c r="K64">
        <v>46.527832510000003</v>
      </c>
      <c r="L64">
        <v>6.7036637900000002</v>
      </c>
      <c r="M64">
        <v>5.7298411299999996</v>
      </c>
      <c r="N64">
        <v>4.8840561899999999</v>
      </c>
      <c r="O64">
        <v>5.9330359000000001</v>
      </c>
      <c r="P64">
        <v>35.088462970000002</v>
      </c>
      <c r="Q64">
        <v>182.38930354999999</v>
      </c>
      <c r="R64">
        <v>20.003559330000002</v>
      </c>
      <c r="S64" t="s">
        <v>30</v>
      </c>
      <c r="T64">
        <v>46.527832510000003</v>
      </c>
      <c r="U64" t="s">
        <v>2637</v>
      </c>
      <c r="V64" t="s">
        <v>1035</v>
      </c>
      <c r="W64" s="36" t="str">
        <f t="shared" si="1"/>
        <v>ETF</v>
      </c>
      <c r="X64" s="36" t="str">
        <f t="shared" si="2"/>
        <v>Otros ETFs</v>
      </c>
    </row>
    <row r="65" spans="1:24" x14ac:dyDescent="0.35">
      <c r="A65" s="36" t="str">
        <f t="shared" si="0"/>
        <v>2304</v>
      </c>
      <c r="B65" t="s">
        <v>6022</v>
      </c>
      <c r="C65" t="s">
        <v>315</v>
      </c>
      <c r="D65" t="s">
        <v>314</v>
      </c>
      <c r="E65" t="s">
        <v>246</v>
      </c>
      <c r="F65" t="s">
        <v>4536</v>
      </c>
      <c r="G65" t="s">
        <v>1167</v>
      </c>
      <c r="H65" t="s">
        <v>1238</v>
      </c>
      <c r="I65">
        <v>1707.72</v>
      </c>
      <c r="J65">
        <v>4106</v>
      </c>
      <c r="K65">
        <v>2.4</v>
      </c>
      <c r="L65">
        <v>3.98</v>
      </c>
      <c r="M65">
        <v>8.3135099410999995</v>
      </c>
      <c r="N65">
        <v>6.6975477056999999</v>
      </c>
      <c r="O65">
        <v>0.9702148438</v>
      </c>
      <c r="P65">
        <v>1</v>
      </c>
      <c r="Q65"/>
      <c r="R65">
        <v>0</v>
      </c>
      <c r="S65" t="s">
        <v>1111</v>
      </c>
      <c r="T65">
        <v>2.4</v>
      </c>
      <c r="U65" t="s">
        <v>2637</v>
      </c>
      <c r="V65" t="s">
        <v>1037</v>
      </c>
      <c r="W65" s="36" t="str">
        <f t="shared" si="1"/>
        <v>Portafolio</v>
      </c>
      <c r="X65" s="36" t="str">
        <f t="shared" si="2"/>
        <v>Portafolio</v>
      </c>
    </row>
    <row r="66" spans="1:24" x14ac:dyDescent="0.35">
      <c r="A66" s="36" t="str">
        <f t="shared" ref="A66:A129" si="3">RIGHT(LEFT(D66,6),4)</f>
        <v>2107</v>
      </c>
      <c r="B66" t="s">
        <v>6023</v>
      </c>
      <c r="C66" t="s">
        <v>415</v>
      </c>
      <c r="D66" t="s">
        <v>414</v>
      </c>
      <c r="E66" t="s">
        <v>407</v>
      </c>
      <c r="F66" t="s">
        <v>4531</v>
      </c>
      <c r="G66" t="s">
        <v>1167</v>
      </c>
      <c r="H66" t="s">
        <v>6024</v>
      </c>
      <c r="I66">
        <v>1753.97</v>
      </c>
      <c r="J66">
        <v>10936.2</v>
      </c>
      <c r="K66">
        <v>6.24</v>
      </c>
      <c r="L66">
        <v>3.98</v>
      </c>
      <c r="M66">
        <v>2.9246649742000002</v>
      </c>
      <c r="N66">
        <v>6.8756046294999997</v>
      </c>
      <c r="O66">
        <v>5.1953125</v>
      </c>
      <c r="P66">
        <v>0</v>
      </c>
      <c r="Q66"/>
      <c r="R66">
        <v>30</v>
      </c>
      <c r="S66" t="s">
        <v>1111</v>
      </c>
      <c r="T66">
        <v>6.24</v>
      </c>
      <c r="U66" t="s">
        <v>2637</v>
      </c>
      <c r="V66" t="s">
        <v>1037</v>
      </c>
      <c r="W66" s="36" t="str">
        <f t="shared" ref="W66:W129" si="4">IF(V66="ETF_ETY","ETF",IF(V66="ETF_SOV","ETF",IF(V66="RF_SOV","SOV",IF(V66="-","Cuestionario Integra","Portafolio"))))</f>
        <v>Portafolio</v>
      </c>
      <c r="X66" s="36" t="str">
        <f t="shared" ref="X66:X129" si="5">IF(V66="ETF_ETY","Otros ETFs",IF(V66="ETF_SOV","Soberanos",W66))</f>
        <v>Portafolio</v>
      </c>
    </row>
    <row r="67" spans="1:24" x14ac:dyDescent="0.35">
      <c r="A67" s="36" t="str">
        <f t="shared" si="3"/>
        <v>7111</v>
      </c>
      <c r="B67" t="s">
        <v>1192</v>
      </c>
      <c r="C67" t="s">
        <v>1193</v>
      </c>
      <c r="D67" t="s">
        <v>1194</v>
      </c>
      <c r="E67" t="s">
        <v>566</v>
      </c>
      <c r="F67" t="s">
        <v>1032</v>
      </c>
      <c r="G67" t="s">
        <v>1033</v>
      </c>
      <c r="H67" t="s">
        <v>1128</v>
      </c>
      <c r="I67" t="s">
        <v>90</v>
      </c>
      <c r="J67" t="s">
        <v>90</v>
      </c>
      <c r="K67">
        <v>2.2944451300000002</v>
      </c>
      <c r="L67">
        <v>5.5327411399999997</v>
      </c>
      <c r="M67">
        <v>5.50548722</v>
      </c>
      <c r="N67">
        <v>4.0637214000000004</v>
      </c>
      <c r="O67">
        <v>6.0302881099999999</v>
      </c>
      <c r="P67">
        <v>14.06800638</v>
      </c>
      <c r="Q67">
        <v>24.252436060000001</v>
      </c>
      <c r="R67">
        <v>16.994459989999999</v>
      </c>
      <c r="S67" t="s">
        <v>1038</v>
      </c>
      <c r="T67">
        <v>2.2944451300000002</v>
      </c>
      <c r="U67" t="s">
        <v>2637</v>
      </c>
      <c r="V67" t="s">
        <v>1035</v>
      </c>
      <c r="W67" s="36" t="str">
        <f t="shared" si="4"/>
        <v>ETF</v>
      </c>
      <c r="X67" s="36" t="str">
        <f t="shared" si="5"/>
        <v>Otros ETFs</v>
      </c>
    </row>
    <row r="68" spans="1:24" x14ac:dyDescent="0.35">
      <c r="A68" s="36" t="str">
        <f t="shared" si="3"/>
        <v>5412</v>
      </c>
      <c r="B68" t="s">
        <v>1433</v>
      </c>
      <c r="C68" t="s">
        <v>1434</v>
      </c>
      <c r="D68" t="s">
        <v>4074</v>
      </c>
      <c r="E68" t="s">
        <v>494</v>
      </c>
      <c r="F68" t="s">
        <v>4527</v>
      </c>
      <c r="G68" t="s">
        <v>1157</v>
      </c>
      <c r="H68" t="s">
        <v>1113</v>
      </c>
      <c r="I68">
        <v>7318.31</v>
      </c>
      <c r="J68">
        <v>792260.76</v>
      </c>
      <c r="K68">
        <v>108.26</v>
      </c>
      <c r="L68">
        <v>4.4400000000000004</v>
      </c>
      <c r="M68">
        <v>2.7882335603000001</v>
      </c>
      <c r="N68">
        <v>4.3428333953999996</v>
      </c>
      <c r="O68">
        <v>5.3125</v>
      </c>
      <c r="P68">
        <v>0</v>
      </c>
      <c r="Q68"/>
      <c r="R68">
        <v>37</v>
      </c>
      <c r="S68" t="s">
        <v>1038</v>
      </c>
      <c r="T68">
        <v>108.26</v>
      </c>
      <c r="U68" t="s">
        <v>2637</v>
      </c>
      <c r="V68" t="s">
        <v>1037</v>
      </c>
      <c r="W68" s="36" t="str">
        <f t="shared" si="4"/>
        <v>Portafolio</v>
      </c>
      <c r="X68" s="36" t="str">
        <f t="shared" si="5"/>
        <v>Portafolio</v>
      </c>
    </row>
    <row r="69" spans="1:24" x14ac:dyDescent="0.35">
      <c r="A69" s="36" t="str">
        <f t="shared" si="3"/>
        <v>7111</v>
      </c>
      <c r="B69" t="s">
        <v>1195</v>
      </c>
      <c r="C69" t="s">
        <v>1196</v>
      </c>
      <c r="D69" t="s">
        <v>1197</v>
      </c>
      <c r="E69" t="s">
        <v>566</v>
      </c>
      <c r="F69" t="s">
        <v>1032</v>
      </c>
      <c r="G69" t="s">
        <v>1198</v>
      </c>
      <c r="H69" t="s">
        <v>6025</v>
      </c>
      <c r="I69" t="s">
        <v>90</v>
      </c>
      <c r="J69" t="s">
        <v>90</v>
      </c>
      <c r="K69">
        <v>118.4840751</v>
      </c>
      <c r="L69">
        <v>5.84474523</v>
      </c>
      <c r="M69">
        <v>5.5755939699999999</v>
      </c>
      <c r="N69">
        <v>5.1241519899999997</v>
      </c>
      <c r="O69">
        <v>4.79718804</v>
      </c>
      <c r="P69">
        <v>31.067531070000001</v>
      </c>
      <c r="Q69">
        <v>242.33359446</v>
      </c>
      <c r="R69">
        <v>0</v>
      </c>
      <c r="S69" t="s">
        <v>30</v>
      </c>
      <c r="T69">
        <v>118.4840751</v>
      </c>
      <c r="U69" t="s">
        <v>2637</v>
      </c>
      <c r="V69" t="s">
        <v>1035</v>
      </c>
      <c r="W69" s="36" t="str">
        <f t="shared" si="4"/>
        <v>ETF</v>
      </c>
      <c r="X69" s="36" t="str">
        <f t="shared" si="5"/>
        <v>Otros ETFs</v>
      </c>
    </row>
    <row r="70" spans="1:24" x14ac:dyDescent="0.35">
      <c r="A70" s="36" t="str">
        <f t="shared" si="3"/>
        <v>7111</v>
      </c>
      <c r="B70" t="s">
        <v>1199</v>
      </c>
      <c r="C70" t="s">
        <v>1200</v>
      </c>
      <c r="D70" t="s">
        <v>1201</v>
      </c>
      <c r="E70" t="s">
        <v>566</v>
      </c>
      <c r="F70" t="s">
        <v>1032</v>
      </c>
      <c r="G70" t="s">
        <v>1033</v>
      </c>
      <c r="H70" t="s">
        <v>1042</v>
      </c>
      <c r="I70" t="s">
        <v>90</v>
      </c>
      <c r="J70" t="s">
        <v>90</v>
      </c>
      <c r="K70">
        <v>67.574373940000001</v>
      </c>
      <c r="L70">
        <v>6.7318480200000002</v>
      </c>
      <c r="M70">
        <v>5.4538987700000003</v>
      </c>
      <c r="N70">
        <v>4.7648145099999999</v>
      </c>
      <c r="O70">
        <v>6.4751586899999998</v>
      </c>
      <c r="P70">
        <v>5.1812074299999997</v>
      </c>
      <c r="Q70">
        <v>192.94052685</v>
      </c>
      <c r="R70">
        <v>31.000648470000002</v>
      </c>
      <c r="S70" t="s">
        <v>30</v>
      </c>
      <c r="T70">
        <v>67.574373940000001</v>
      </c>
      <c r="U70" t="s">
        <v>2637</v>
      </c>
      <c r="V70" t="s">
        <v>1035</v>
      </c>
      <c r="W70" s="36" t="str">
        <f t="shared" si="4"/>
        <v>ETF</v>
      </c>
      <c r="X70" s="36" t="str">
        <f t="shared" si="5"/>
        <v>Otros ETFs</v>
      </c>
    </row>
    <row r="71" spans="1:24" x14ac:dyDescent="0.35">
      <c r="A71" s="36" t="str">
        <f t="shared" si="3"/>
        <v>2083</v>
      </c>
      <c r="B71" t="s">
        <v>1451</v>
      </c>
      <c r="C71" t="s">
        <v>458</v>
      </c>
      <c r="D71" t="s">
        <v>4108</v>
      </c>
      <c r="E71" t="s">
        <v>407</v>
      </c>
      <c r="F71" t="s">
        <v>4531</v>
      </c>
      <c r="G71" t="s">
        <v>1180</v>
      </c>
      <c r="H71" t="s">
        <v>1121</v>
      </c>
      <c r="I71">
        <v>4056.42</v>
      </c>
      <c r="J71">
        <v>128934</v>
      </c>
      <c r="K71">
        <v>31.79</v>
      </c>
      <c r="L71">
        <v>7.25</v>
      </c>
      <c r="M71">
        <v>4.8181460935000002</v>
      </c>
      <c r="N71">
        <v>5.6332176685000004</v>
      </c>
      <c r="O71">
        <v>7.1875</v>
      </c>
      <c r="P71">
        <v>0</v>
      </c>
      <c r="Q71"/>
      <c r="R71">
        <v>94</v>
      </c>
      <c r="S71" t="s">
        <v>1047</v>
      </c>
      <c r="T71">
        <v>31.79</v>
      </c>
      <c r="U71" t="s">
        <v>2637</v>
      </c>
      <c r="V71" t="s">
        <v>1037</v>
      </c>
      <c r="W71" s="36" t="str">
        <f t="shared" si="4"/>
        <v>Portafolio</v>
      </c>
      <c r="X71" s="36" t="str">
        <f t="shared" si="5"/>
        <v>Portafolio</v>
      </c>
    </row>
    <row r="72" spans="1:24" x14ac:dyDescent="0.35">
      <c r="A72" s="36" t="str">
        <f t="shared" si="3"/>
        <v>2083</v>
      </c>
      <c r="B72" t="s">
        <v>1451</v>
      </c>
      <c r="C72" t="s">
        <v>458</v>
      </c>
      <c r="D72" t="s">
        <v>5609</v>
      </c>
      <c r="E72" t="s">
        <v>498</v>
      </c>
      <c r="F72" t="s">
        <v>4544</v>
      </c>
      <c r="G72" t="s">
        <v>1180</v>
      </c>
      <c r="H72" t="s">
        <v>1121</v>
      </c>
      <c r="I72">
        <v>4056.42</v>
      </c>
      <c r="J72">
        <v>128934</v>
      </c>
      <c r="K72">
        <v>31.79</v>
      </c>
      <c r="L72">
        <v>7.25</v>
      </c>
      <c r="M72">
        <v>4.8181460935000002</v>
      </c>
      <c r="N72">
        <v>5.6332176685000004</v>
      </c>
      <c r="O72">
        <v>7.1875</v>
      </c>
      <c r="P72">
        <v>0</v>
      </c>
      <c r="Q72"/>
      <c r="R72">
        <v>94</v>
      </c>
      <c r="S72" t="s">
        <v>1047</v>
      </c>
      <c r="T72">
        <v>31.79</v>
      </c>
      <c r="U72" t="s">
        <v>2637</v>
      </c>
      <c r="V72" t="s">
        <v>1037</v>
      </c>
      <c r="W72" s="36" t="str">
        <f t="shared" si="4"/>
        <v>Portafolio</v>
      </c>
      <c r="X72" s="36" t="str">
        <f t="shared" si="5"/>
        <v>Portafolio</v>
      </c>
    </row>
    <row r="73" spans="1:24" x14ac:dyDescent="0.35">
      <c r="A73" s="36" t="str">
        <f t="shared" si="3"/>
        <v>7111</v>
      </c>
      <c r="B73" t="s">
        <v>6026</v>
      </c>
      <c r="C73" t="s">
        <v>1202</v>
      </c>
      <c r="D73" t="s">
        <v>1203</v>
      </c>
      <c r="E73" t="s">
        <v>566</v>
      </c>
      <c r="F73" t="s">
        <v>1032</v>
      </c>
      <c r="G73" t="s">
        <v>1033</v>
      </c>
      <c r="H73" t="s">
        <v>1204</v>
      </c>
      <c r="I73" t="s">
        <v>90</v>
      </c>
      <c r="J73" t="s">
        <v>90</v>
      </c>
      <c r="K73">
        <v>7.6706432400000004</v>
      </c>
      <c r="L73">
        <v>7.86843716</v>
      </c>
      <c r="M73">
        <v>4.8966490699999996</v>
      </c>
      <c r="N73">
        <v>5.7042650400000001</v>
      </c>
      <c r="O73">
        <v>6.3951777300000003</v>
      </c>
      <c r="P73">
        <v>0.50022285</v>
      </c>
      <c r="Q73">
        <v>83.702459219999994</v>
      </c>
      <c r="R73">
        <v>43.535766199999998</v>
      </c>
      <c r="S73" t="s">
        <v>1047</v>
      </c>
      <c r="T73">
        <v>7.6706432400000004</v>
      </c>
      <c r="U73" t="s">
        <v>2637</v>
      </c>
      <c r="V73" t="s">
        <v>1035</v>
      </c>
      <c r="W73" s="36" t="str">
        <f t="shared" si="4"/>
        <v>ETF</v>
      </c>
      <c r="X73" s="36" t="str">
        <f t="shared" si="5"/>
        <v>Otros ETFs</v>
      </c>
    </row>
    <row r="74" spans="1:24" x14ac:dyDescent="0.35">
      <c r="A74" s="36" t="str">
        <f t="shared" si="3"/>
        <v>2039</v>
      </c>
      <c r="B74" t="s">
        <v>1459</v>
      </c>
      <c r="C74" t="s">
        <v>481</v>
      </c>
      <c r="D74" t="s">
        <v>480</v>
      </c>
      <c r="E74" t="s">
        <v>473</v>
      </c>
      <c r="F74" t="s">
        <v>4537</v>
      </c>
      <c r="G74" t="s">
        <v>1167</v>
      </c>
      <c r="H74" t="s">
        <v>1120</v>
      </c>
      <c r="I74">
        <v>3044.04</v>
      </c>
      <c r="J74">
        <v>355821.57</v>
      </c>
      <c r="K74">
        <v>116.89</v>
      </c>
      <c r="L74">
        <v>4.71</v>
      </c>
      <c r="M74">
        <v>2.9838108099</v>
      </c>
      <c r="N74">
        <v>7.9762725148999998</v>
      </c>
      <c r="O74">
        <v>2.6171875</v>
      </c>
      <c r="P74">
        <v>0</v>
      </c>
      <c r="Q74"/>
      <c r="R74">
        <v>2</v>
      </c>
      <c r="S74" t="s">
        <v>1038</v>
      </c>
      <c r="T74">
        <v>116.89</v>
      </c>
      <c r="U74" t="s">
        <v>2637</v>
      </c>
      <c r="V74" t="s">
        <v>1037</v>
      </c>
      <c r="W74" s="36" t="str">
        <f t="shared" si="4"/>
        <v>Portafolio</v>
      </c>
      <c r="X74" s="36" t="str">
        <f t="shared" si="5"/>
        <v>Portafolio</v>
      </c>
    </row>
    <row r="75" spans="1:24" x14ac:dyDescent="0.35">
      <c r="A75" s="36" t="str">
        <f t="shared" si="3"/>
        <v>7111</v>
      </c>
      <c r="B75" t="s">
        <v>1205</v>
      </c>
      <c r="C75" t="s">
        <v>1206</v>
      </c>
      <c r="D75" t="s">
        <v>1207</v>
      </c>
      <c r="E75" t="s">
        <v>566</v>
      </c>
      <c r="F75" t="s">
        <v>1032</v>
      </c>
      <c r="G75" t="s">
        <v>1033</v>
      </c>
      <c r="H75" t="s">
        <v>6019</v>
      </c>
      <c r="I75" t="s">
        <v>90</v>
      </c>
      <c r="J75" t="s">
        <v>90</v>
      </c>
      <c r="K75">
        <v>9.9673169999999995</v>
      </c>
      <c r="L75">
        <v>7.2972684499999998</v>
      </c>
      <c r="M75">
        <v>4.9320157499999997</v>
      </c>
      <c r="N75">
        <v>6.1296500900000002</v>
      </c>
      <c r="O75">
        <v>6.7117419900000002</v>
      </c>
      <c r="P75">
        <v>6.1438220000000002E-2</v>
      </c>
      <c r="Q75">
        <v>60.164343819999999</v>
      </c>
      <c r="R75">
        <v>34.391829899999998</v>
      </c>
      <c r="S75" t="s">
        <v>1047</v>
      </c>
      <c r="T75">
        <v>9.9673169999999995</v>
      </c>
      <c r="U75" t="s">
        <v>2637</v>
      </c>
      <c r="V75" t="s">
        <v>1035</v>
      </c>
      <c r="W75" s="36" t="str">
        <f t="shared" si="4"/>
        <v>ETF</v>
      </c>
      <c r="X75" s="36" t="str">
        <f t="shared" si="5"/>
        <v>Otros ETFs</v>
      </c>
    </row>
    <row r="76" spans="1:24" x14ac:dyDescent="0.35">
      <c r="A76" s="36" t="str">
        <f t="shared" si="3"/>
        <v>2039</v>
      </c>
      <c r="B76" t="s">
        <v>1459</v>
      </c>
      <c r="C76" t="s">
        <v>334</v>
      </c>
      <c r="D76" t="s">
        <v>333</v>
      </c>
      <c r="E76" t="s">
        <v>246</v>
      </c>
      <c r="F76" t="s">
        <v>4536</v>
      </c>
      <c r="G76" t="s">
        <v>1167</v>
      </c>
      <c r="H76" t="s">
        <v>1120</v>
      </c>
      <c r="I76">
        <v>3044.04</v>
      </c>
      <c r="J76">
        <v>355821.57</v>
      </c>
      <c r="K76">
        <v>116.89</v>
      </c>
      <c r="L76">
        <v>4.71</v>
      </c>
      <c r="M76">
        <v>2.9838108099</v>
      </c>
      <c r="N76">
        <v>7.9762725148999998</v>
      </c>
      <c r="O76">
        <v>2.6171875</v>
      </c>
      <c r="P76">
        <v>0</v>
      </c>
      <c r="Q76"/>
      <c r="R76">
        <v>2</v>
      </c>
      <c r="S76" t="s">
        <v>1038</v>
      </c>
      <c r="T76">
        <v>116.89</v>
      </c>
      <c r="U76" t="s">
        <v>2637</v>
      </c>
      <c r="V76" t="s">
        <v>1037</v>
      </c>
      <c r="W76" s="36" t="str">
        <f t="shared" si="4"/>
        <v>Portafolio</v>
      </c>
      <c r="X76" s="36" t="str">
        <f t="shared" si="5"/>
        <v>Portafolio</v>
      </c>
    </row>
    <row r="77" spans="1:24" x14ac:dyDescent="0.35">
      <c r="A77" s="36" t="str">
        <f t="shared" si="3"/>
        <v>7111</v>
      </c>
      <c r="B77" t="s">
        <v>1208</v>
      </c>
      <c r="C77" t="s">
        <v>1209</v>
      </c>
      <c r="D77" t="s">
        <v>1210</v>
      </c>
      <c r="E77" t="s">
        <v>566</v>
      </c>
      <c r="F77" t="s">
        <v>1032</v>
      </c>
      <c r="G77" t="s">
        <v>1033</v>
      </c>
      <c r="H77" t="s">
        <v>6019</v>
      </c>
      <c r="I77" t="s">
        <v>90</v>
      </c>
      <c r="J77" t="s">
        <v>90</v>
      </c>
      <c r="K77">
        <v>1.8571822</v>
      </c>
      <c r="L77">
        <v>7.28952022</v>
      </c>
      <c r="M77">
        <v>5.7343673400000004</v>
      </c>
      <c r="N77">
        <v>5.3818235100000003</v>
      </c>
      <c r="O77">
        <v>5.7041503599999999</v>
      </c>
      <c r="P77">
        <v>1.73024007</v>
      </c>
      <c r="Q77">
        <v>30.686940759999999</v>
      </c>
      <c r="R77">
        <v>8.5514107500000005</v>
      </c>
      <c r="S77" t="s">
        <v>1047</v>
      </c>
      <c r="T77">
        <v>1.8571822</v>
      </c>
      <c r="U77" t="s">
        <v>2637</v>
      </c>
      <c r="V77" t="s">
        <v>1035</v>
      </c>
      <c r="W77" s="36" t="str">
        <f t="shared" si="4"/>
        <v>ETF</v>
      </c>
      <c r="X77" s="36" t="str">
        <f t="shared" si="5"/>
        <v>Otros ETFs</v>
      </c>
    </row>
    <row r="78" spans="1:24" x14ac:dyDescent="0.35">
      <c r="A78" s="36" t="str">
        <f t="shared" si="3"/>
        <v>7111</v>
      </c>
      <c r="B78" t="s">
        <v>1211</v>
      </c>
      <c r="C78" t="s">
        <v>1212</v>
      </c>
      <c r="D78" t="s">
        <v>1213</v>
      </c>
      <c r="E78" t="s">
        <v>566</v>
      </c>
      <c r="F78" t="s">
        <v>1032</v>
      </c>
      <c r="G78" t="s">
        <v>1214</v>
      </c>
      <c r="H78" t="s">
        <v>1215</v>
      </c>
      <c r="I78" t="s">
        <v>90</v>
      </c>
      <c r="J78" t="s">
        <v>90</v>
      </c>
      <c r="K78">
        <v>43.910291880000003</v>
      </c>
      <c r="L78">
        <v>7.8711610700000003</v>
      </c>
      <c r="M78">
        <v>6.1952591200000002</v>
      </c>
      <c r="N78">
        <v>5.2105284599999999</v>
      </c>
      <c r="O78">
        <v>6.7374794700000002</v>
      </c>
      <c r="P78">
        <v>17.214968880000001</v>
      </c>
      <c r="Q78">
        <v>87.075511250000005</v>
      </c>
      <c r="R78">
        <v>58.928235669999999</v>
      </c>
      <c r="S78" t="s">
        <v>1047</v>
      </c>
      <c r="T78">
        <v>43.910291880000003</v>
      </c>
      <c r="U78" t="s">
        <v>2637</v>
      </c>
      <c r="V78" t="s">
        <v>1035</v>
      </c>
      <c r="W78" s="36" t="str">
        <f t="shared" si="4"/>
        <v>ETF</v>
      </c>
      <c r="X78" s="36" t="str">
        <f t="shared" si="5"/>
        <v>Otros ETFs</v>
      </c>
    </row>
    <row r="79" spans="1:24" x14ac:dyDescent="0.35">
      <c r="A79" s="36" t="str">
        <f t="shared" si="3"/>
        <v>5217</v>
      </c>
      <c r="B79" t="s">
        <v>1468</v>
      </c>
      <c r="C79" t="s">
        <v>1469</v>
      </c>
      <c r="D79" t="s">
        <v>4083</v>
      </c>
      <c r="E79" t="s">
        <v>494</v>
      </c>
      <c r="F79" t="s">
        <v>4527</v>
      </c>
      <c r="G79" t="s">
        <v>1036</v>
      </c>
      <c r="H79" t="s">
        <v>1120</v>
      </c>
      <c r="I79">
        <v>123828.64</v>
      </c>
      <c r="J79">
        <v>3683722</v>
      </c>
      <c r="K79">
        <v>29.75</v>
      </c>
      <c r="L79">
        <v>4.38</v>
      </c>
      <c r="M79">
        <v>3.698567207</v>
      </c>
      <c r="N79">
        <v>5.1187551446999997</v>
      </c>
      <c r="O79">
        <v>4.2319335938</v>
      </c>
      <c r="P79">
        <v>4</v>
      </c>
      <c r="Q79"/>
      <c r="R79">
        <v>9</v>
      </c>
      <c r="S79" t="s">
        <v>1111</v>
      </c>
      <c r="T79">
        <v>29.75</v>
      </c>
      <c r="U79" t="s">
        <v>2637</v>
      </c>
      <c r="V79" t="s">
        <v>1037</v>
      </c>
      <c r="W79" s="36" t="str">
        <f t="shared" si="4"/>
        <v>Portafolio</v>
      </c>
      <c r="X79" s="36" t="str">
        <f t="shared" si="5"/>
        <v>Portafolio</v>
      </c>
    </row>
    <row r="80" spans="1:24" x14ac:dyDescent="0.35">
      <c r="A80" s="36" t="str">
        <f t="shared" si="3"/>
        <v>7111</v>
      </c>
      <c r="B80" t="s">
        <v>1216</v>
      </c>
      <c r="C80" t="s">
        <v>1217</v>
      </c>
      <c r="D80" t="s">
        <v>1218</v>
      </c>
      <c r="E80" t="s">
        <v>566</v>
      </c>
      <c r="F80" t="s">
        <v>1032</v>
      </c>
      <c r="G80" t="s">
        <v>1219</v>
      </c>
      <c r="H80" t="s">
        <v>1220</v>
      </c>
      <c r="I80" t="s">
        <v>90</v>
      </c>
      <c r="J80" t="s">
        <v>90</v>
      </c>
      <c r="K80">
        <v>60.740680529999999</v>
      </c>
      <c r="L80">
        <v>7.8309423899999997</v>
      </c>
      <c r="M80">
        <v>5.8589441300000002</v>
      </c>
      <c r="N80">
        <v>5.0212671799999997</v>
      </c>
      <c r="O80">
        <v>7.0211666399999997</v>
      </c>
      <c r="P80">
        <v>14.6997588</v>
      </c>
      <c r="Q80">
        <v>181.43796042</v>
      </c>
      <c r="R80">
        <v>72.802991199999994</v>
      </c>
      <c r="S80" t="s">
        <v>1047</v>
      </c>
      <c r="T80">
        <v>60.740680529999999</v>
      </c>
      <c r="U80" t="s">
        <v>2637</v>
      </c>
      <c r="V80" t="s">
        <v>1035</v>
      </c>
      <c r="W80" s="36" t="str">
        <f t="shared" si="4"/>
        <v>ETF</v>
      </c>
      <c r="X80" s="36" t="str">
        <f t="shared" si="5"/>
        <v>Otros ETFs</v>
      </c>
    </row>
    <row r="81" spans="1:24" x14ac:dyDescent="0.35">
      <c r="A81" s="36" t="str">
        <f t="shared" si="3"/>
        <v>5217</v>
      </c>
      <c r="B81" t="s">
        <v>1468</v>
      </c>
      <c r="C81" t="s">
        <v>1471</v>
      </c>
      <c r="D81" t="s">
        <v>2904</v>
      </c>
      <c r="E81" t="s">
        <v>191</v>
      </c>
      <c r="F81" t="s">
        <v>4534</v>
      </c>
      <c r="G81" t="s">
        <v>1036</v>
      </c>
      <c r="H81" t="s">
        <v>1120</v>
      </c>
      <c r="I81">
        <v>123828.64</v>
      </c>
      <c r="J81">
        <v>3683722</v>
      </c>
      <c r="K81">
        <v>29.75</v>
      </c>
      <c r="L81">
        <v>4.38</v>
      </c>
      <c r="M81">
        <v>3.698567207</v>
      </c>
      <c r="N81">
        <v>5.1187551446999997</v>
      </c>
      <c r="O81">
        <v>4.2319335938</v>
      </c>
      <c r="P81">
        <v>4</v>
      </c>
      <c r="Q81"/>
      <c r="R81">
        <v>9</v>
      </c>
      <c r="S81" t="s">
        <v>1111</v>
      </c>
      <c r="T81">
        <v>29.75</v>
      </c>
      <c r="U81" t="s">
        <v>2637</v>
      </c>
      <c r="V81" t="s">
        <v>1037</v>
      </c>
      <c r="W81" s="36" t="str">
        <f t="shared" si="4"/>
        <v>Portafolio</v>
      </c>
      <c r="X81" s="36" t="str">
        <f t="shared" si="5"/>
        <v>Portafolio</v>
      </c>
    </row>
    <row r="82" spans="1:24" x14ac:dyDescent="0.35">
      <c r="A82" s="36" t="str">
        <f t="shared" si="3"/>
        <v>5217</v>
      </c>
      <c r="B82" t="s">
        <v>1468</v>
      </c>
      <c r="C82" t="s">
        <v>827</v>
      </c>
      <c r="D82" t="s">
        <v>826</v>
      </c>
      <c r="E82" t="s">
        <v>191</v>
      </c>
      <c r="F82" t="s">
        <v>4534</v>
      </c>
      <c r="G82" t="s">
        <v>1036</v>
      </c>
      <c r="H82" t="s">
        <v>1120</v>
      </c>
      <c r="I82">
        <v>123828.64</v>
      </c>
      <c r="J82">
        <v>3683722</v>
      </c>
      <c r="K82">
        <v>29.75</v>
      </c>
      <c r="L82">
        <v>4.38</v>
      </c>
      <c r="M82">
        <v>3.698567207</v>
      </c>
      <c r="N82">
        <v>5.1187551446999997</v>
      </c>
      <c r="O82">
        <v>4.2319335938</v>
      </c>
      <c r="P82">
        <v>4</v>
      </c>
      <c r="Q82"/>
      <c r="R82">
        <v>9</v>
      </c>
      <c r="S82" t="s">
        <v>1111</v>
      </c>
      <c r="T82">
        <v>29.75</v>
      </c>
      <c r="U82" t="s">
        <v>2637</v>
      </c>
      <c r="V82" t="s">
        <v>1037</v>
      </c>
      <c r="W82" s="36" t="str">
        <f t="shared" si="4"/>
        <v>Portafolio</v>
      </c>
      <c r="X82" s="36" t="str">
        <f t="shared" si="5"/>
        <v>Portafolio</v>
      </c>
    </row>
    <row r="83" spans="1:24" x14ac:dyDescent="0.35">
      <c r="A83" s="36" t="str">
        <f t="shared" si="3"/>
        <v>7111</v>
      </c>
      <c r="B83" t="s">
        <v>1221</v>
      </c>
      <c r="C83" t="s">
        <v>1222</v>
      </c>
      <c r="D83" t="s">
        <v>1223</v>
      </c>
      <c r="E83" t="s">
        <v>566</v>
      </c>
      <c r="F83" t="s">
        <v>1032</v>
      </c>
      <c r="G83" t="s">
        <v>1046</v>
      </c>
      <c r="H83" t="s">
        <v>1172</v>
      </c>
      <c r="I83" t="s">
        <v>90</v>
      </c>
      <c r="J83" t="s">
        <v>90</v>
      </c>
      <c r="K83">
        <v>209.02418713</v>
      </c>
      <c r="L83">
        <v>6.4559467899999996</v>
      </c>
      <c r="M83">
        <v>5.0142125200000001</v>
      </c>
      <c r="N83">
        <v>6.6912385099999998</v>
      </c>
      <c r="O83">
        <v>5.8570899599999997</v>
      </c>
      <c r="P83">
        <v>57.786757770000001</v>
      </c>
      <c r="Q83">
        <v>439.25973585000003</v>
      </c>
      <c r="R83">
        <v>38.856638859999997</v>
      </c>
      <c r="S83" t="s">
        <v>30</v>
      </c>
      <c r="T83">
        <v>209.02418713</v>
      </c>
      <c r="U83" t="s">
        <v>2637</v>
      </c>
      <c r="V83" t="s">
        <v>1035</v>
      </c>
      <c r="W83" s="36" t="str">
        <f t="shared" si="4"/>
        <v>ETF</v>
      </c>
      <c r="X83" s="36" t="str">
        <f t="shared" si="5"/>
        <v>Otros ETFs</v>
      </c>
    </row>
    <row r="84" spans="1:24" x14ac:dyDescent="0.35">
      <c r="A84" s="36" t="str">
        <f t="shared" si="3"/>
        <v>5217</v>
      </c>
      <c r="B84" t="s">
        <v>1468</v>
      </c>
      <c r="C84" t="s">
        <v>828</v>
      </c>
      <c r="D84" t="s">
        <v>2907</v>
      </c>
      <c r="E84" t="s">
        <v>191</v>
      </c>
      <c r="F84" t="s">
        <v>4534</v>
      </c>
      <c r="G84" t="s">
        <v>1036</v>
      </c>
      <c r="H84" t="s">
        <v>1120</v>
      </c>
      <c r="I84">
        <v>123828.64</v>
      </c>
      <c r="J84">
        <v>3683722</v>
      </c>
      <c r="K84">
        <v>29.75</v>
      </c>
      <c r="L84">
        <v>4.38</v>
      </c>
      <c r="M84">
        <v>3.698567207</v>
      </c>
      <c r="N84">
        <v>5.1187551446999997</v>
      </c>
      <c r="O84">
        <v>4.2319335938</v>
      </c>
      <c r="P84">
        <v>4</v>
      </c>
      <c r="Q84"/>
      <c r="R84">
        <v>9</v>
      </c>
      <c r="S84" t="s">
        <v>1111</v>
      </c>
      <c r="T84">
        <v>29.75</v>
      </c>
      <c r="U84" t="s">
        <v>2637</v>
      </c>
      <c r="V84" t="s">
        <v>1037</v>
      </c>
      <c r="W84" s="36" t="str">
        <f t="shared" si="4"/>
        <v>Portafolio</v>
      </c>
      <c r="X84" s="36" t="str">
        <f t="shared" si="5"/>
        <v>Portafolio</v>
      </c>
    </row>
    <row r="85" spans="1:24" x14ac:dyDescent="0.35">
      <c r="A85" s="36" t="str">
        <f t="shared" si="3"/>
        <v>7111</v>
      </c>
      <c r="B85" t="s">
        <v>1224</v>
      </c>
      <c r="C85" t="s">
        <v>1225</v>
      </c>
      <c r="D85" t="s">
        <v>1226</v>
      </c>
      <c r="E85" t="s">
        <v>566</v>
      </c>
      <c r="F85" t="s">
        <v>1032</v>
      </c>
      <c r="G85" t="s">
        <v>1046</v>
      </c>
      <c r="H85" t="s">
        <v>1128</v>
      </c>
      <c r="I85" t="s">
        <v>90</v>
      </c>
      <c r="J85" t="s">
        <v>90</v>
      </c>
      <c r="K85">
        <v>2.6777470999999999</v>
      </c>
      <c r="L85">
        <v>6.8902504999999996</v>
      </c>
      <c r="M85">
        <v>7.3137556799999999</v>
      </c>
      <c r="N85">
        <v>4.7161103200000003</v>
      </c>
      <c r="O85">
        <v>5.9876661599999998</v>
      </c>
      <c r="P85">
        <v>45.978324149999999</v>
      </c>
      <c r="Q85">
        <v>11.448498239999999</v>
      </c>
      <c r="R85">
        <v>28.989526040000001</v>
      </c>
      <c r="S85" t="s">
        <v>30</v>
      </c>
      <c r="T85">
        <v>2.6777470999999999</v>
      </c>
      <c r="U85" t="s">
        <v>2637</v>
      </c>
      <c r="V85" t="s">
        <v>1035</v>
      </c>
      <c r="W85" s="36" t="str">
        <f t="shared" si="4"/>
        <v>ETF</v>
      </c>
      <c r="X85" s="36" t="str">
        <f t="shared" si="5"/>
        <v>Otros ETFs</v>
      </c>
    </row>
    <row r="86" spans="1:24" x14ac:dyDescent="0.35">
      <c r="A86" s="36" t="str">
        <f t="shared" si="3"/>
        <v>5217</v>
      </c>
      <c r="B86" t="s">
        <v>1468</v>
      </c>
      <c r="C86" t="s">
        <v>825</v>
      </c>
      <c r="D86" t="s">
        <v>824</v>
      </c>
      <c r="E86" t="s">
        <v>191</v>
      </c>
      <c r="F86" t="s">
        <v>4534</v>
      </c>
      <c r="G86" t="s">
        <v>1036</v>
      </c>
      <c r="H86" t="s">
        <v>1120</v>
      </c>
      <c r="I86">
        <v>123828.64</v>
      </c>
      <c r="J86">
        <v>3683722</v>
      </c>
      <c r="K86">
        <v>29.75</v>
      </c>
      <c r="L86">
        <v>4.38</v>
      </c>
      <c r="M86">
        <v>3.698567207</v>
      </c>
      <c r="N86">
        <v>5.1187551446999997</v>
      </c>
      <c r="O86">
        <v>4.2319335938</v>
      </c>
      <c r="P86">
        <v>4</v>
      </c>
      <c r="Q86"/>
      <c r="R86">
        <v>9</v>
      </c>
      <c r="S86" t="s">
        <v>1111</v>
      </c>
      <c r="T86">
        <v>29.75</v>
      </c>
      <c r="U86" t="s">
        <v>2637</v>
      </c>
      <c r="V86" t="s">
        <v>1037</v>
      </c>
      <c r="W86" s="36" t="str">
        <f t="shared" si="4"/>
        <v>Portafolio</v>
      </c>
      <c r="X86" s="36" t="str">
        <f t="shared" si="5"/>
        <v>Portafolio</v>
      </c>
    </row>
    <row r="87" spans="1:24" x14ac:dyDescent="0.35">
      <c r="A87" s="36" t="str">
        <f t="shared" si="3"/>
        <v>7111</v>
      </c>
      <c r="B87" t="s">
        <v>1228</v>
      </c>
      <c r="C87" t="s">
        <v>1229</v>
      </c>
      <c r="D87" t="s">
        <v>1230</v>
      </c>
      <c r="E87" t="s">
        <v>566</v>
      </c>
      <c r="F87" t="s">
        <v>1032</v>
      </c>
      <c r="G87" t="s">
        <v>1033</v>
      </c>
      <c r="H87" t="s">
        <v>1231</v>
      </c>
      <c r="I87" t="s">
        <v>90</v>
      </c>
      <c r="J87" t="s">
        <v>90</v>
      </c>
      <c r="K87">
        <v>202.59174264999999</v>
      </c>
      <c r="L87">
        <v>5.72</v>
      </c>
      <c r="M87">
        <v>5.4638745399999999</v>
      </c>
      <c r="N87">
        <v>7.4010047800000001</v>
      </c>
      <c r="O87">
        <v>5.7814596500000004</v>
      </c>
      <c r="P87">
        <v>0</v>
      </c>
      <c r="Q87"/>
      <c r="R87">
        <v>0</v>
      </c>
      <c r="S87" t="s">
        <v>30</v>
      </c>
      <c r="T87">
        <v>202.59174264999999</v>
      </c>
      <c r="U87" t="s">
        <v>2637</v>
      </c>
      <c r="V87" t="s">
        <v>1232</v>
      </c>
      <c r="W87" s="36" t="str">
        <f t="shared" si="4"/>
        <v>ETF</v>
      </c>
      <c r="X87" s="36" t="str">
        <f t="shared" si="5"/>
        <v>Soberanos</v>
      </c>
    </row>
    <row r="88" spans="1:24" x14ac:dyDescent="0.35">
      <c r="A88" s="36" t="str">
        <f t="shared" si="3"/>
        <v>5111</v>
      </c>
      <c r="B88" t="s">
        <v>1513</v>
      </c>
      <c r="C88" t="s">
        <v>886</v>
      </c>
      <c r="D88" t="s">
        <v>885</v>
      </c>
      <c r="E88" t="s">
        <v>200</v>
      </c>
      <c r="F88" t="s">
        <v>4530</v>
      </c>
      <c r="G88" t="s">
        <v>1249</v>
      </c>
      <c r="H88" t="s">
        <v>1093</v>
      </c>
      <c r="I88">
        <v>23078.080000000002</v>
      </c>
      <c r="J88">
        <v>13872.32</v>
      </c>
      <c r="K88">
        <v>0.6</v>
      </c>
      <c r="L88">
        <v>8.0299999999999994</v>
      </c>
      <c r="M88">
        <v>6.7848677635000003</v>
      </c>
      <c r="N88">
        <v>5.6026438606999998</v>
      </c>
      <c r="O88">
        <v>4.8540039063</v>
      </c>
      <c r="P88">
        <v>0</v>
      </c>
      <c r="Q88"/>
      <c r="R88">
        <v>31</v>
      </c>
      <c r="S88" t="s">
        <v>1047</v>
      </c>
      <c r="T88">
        <v>0.6</v>
      </c>
      <c r="U88" t="s">
        <v>2637</v>
      </c>
      <c r="V88" t="s">
        <v>1037</v>
      </c>
      <c r="W88" s="36" t="str">
        <f t="shared" si="4"/>
        <v>Portafolio</v>
      </c>
      <c r="X88" s="36" t="str">
        <f t="shared" si="5"/>
        <v>Portafolio</v>
      </c>
    </row>
    <row r="89" spans="1:24" x14ac:dyDescent="0.35">
      <c r="A89" s="36" t="str">
        <f t="shared" si="3"/>
        <v>7111</v>
      </c>
      <c r="B89" t="s">
        <v>1233</v>
      </c>
      <c r="C89" t="s">
        <v>918</v>
      </c>
      <c r="D89" t="s">
        <v>917</v>
      </c>
      <c r="E89" t="s">
        <v>566</v>
      </c>
      <c r="F89" t="s">
        <v>1032</v>
      </c>
      <c r="G89" t="s">
        <v>1033</v>
      </c>
      <c r="H89" t="s">
        <v>1234</v>
      </c>
      <c r="I89" t="s">
        <v>90</v>
      </c>
      <c r="J89" t="s">
        <v>90</v>
      </c>
      <c r="K89">
        <v>202.59174264999999</v>
      </c>
      <c r="L89">
        <v>5.72</v>
      </c>
      <c r="M89">
        <v>5.4638745399999999</v>
      </c>
      <c r="N89">
        <v>7.4010047800000001</v>
      </c>
      <c r="O89">
        <v>5.7814596500000004</v>
      </c>
      <c r="P89">
        <v>0</v>
      </c>
      <c r="Q89"/>
      <c r="R89">
        <v>0</v>
      </c>
      <c r="S89" t="s">
        <v>30</v>
      </c>
      <c r="T89">
        <v>202.59174264999999</v>
      </c>
      <c r="U89" t="s">
        <v>2637</v>
      </c>
      <c r="V89" t="s">
        <v>1232</v>
      </c>
      <c r="W89" s="36" t="str">
        <f t="shared" si="4"/>
        <v>ETF</v>
      </c>
      <c r="X89" s="36" t="str">
        <f>IF(V89="ETF_ETY","Otros ETFs",IF(V89="ETF_SOV","Soberanos",W89))</f>
        <v>Soberanos</v>
      </c>
    </row>
    <row r="90" spans="1:24" x14ac:dyDescent="0.35">
      <c r="A90" s="36" t="str">
        <f t="shared" si="3"/>
        <v>7111</v>
      </c>
      <c r="B90" t="s">
        <v>1235</v>
      </c>
      <c r="C90" t="s">
        <v>920</v>
      </c>
      <c r="D90" t="s">
        <v>919</v>
      </c>
      <c r="E90" t="s">
        <v>566</v>
      </c>
      <c r="F90" t="s">
        <v>1032</v>
      </c>
      <c r="G90" t="s">
        <v>1033</v>
      </c>
      <c r="H90" t="s">
        <v>1234</v>
      </c>
      <c r="I90" t="s">
        <v>90</v>
      </c>
      <c r="J90" t="s">
        <v>90</v>
      </c>
      <c r="K90">
        <v>202.59174264999999</v>
      </c>
      <c r="L90">
        <v>5.72</v>
      </c>
      <c r="M90">
        <v>5.4638745399999999</v>
      </c>
      <c r="N90">
        <v>7.4010047800000001</v>
      </c>
      <c r="O90">
        <v>5.7814596500000004</v>
      </c>
      <c r="P90">
        <v>0</v>
      </c>
      <c r="Q90"/>
      <c r="R90">
        <v>0</v>
      </c>
      <c r="S90" t="s">
        <v>30</v>
      </c>
      <c r="T90">
        <v>202.59174264999999</v>
      </c>
      <c r="U90" t="s">
        <v>2637</v>
      </c>
      <c r="V90" t="s">
        <v>1232</v>
      </c>
      <c r="W90" s="36" t="str">
        <f t="shared" si="4"/>
        <v>ETF</v>
      </c>
      <c r="X90" s="36" t="str">
        <f t="shared" si="5"/>
        <v>Soberanos</v>
      </c>
    </row>
    <row r="91" spans="1:24" x14ac:dyDescent="0.35">
      <c r="A91" s="36" t="str">
        <f t="shared" si="3"/>
        <v>5111</v>
      </c>
      <c r="B91" t="s">
        <v>1513</v>
      </c>
      <c r="C91" t="s">
        <v>4931</v>
      </c>
      <c r="D91" t="s">
        <v>4932</v>
      </c>
      <c r="E91" t="s">
        <v>200</v>
      </c>
      <c r="F91" t="s">
        <v>4530</v>
      </c>
      <c r="G91" t="s">
        <v>1249</v>
      </c>
      <c r="H91" t="s">
        <v>1093</v>
      </c>
      <c r="I91">
        <v>23078.080000000002</v>
      </c>
      <c r="J91">
        <v>13872.32</v>
      </c>
      <c r="K91">
        <v>0.6</v>
      </c>
      <c r="L91">
        <v>8.0299999999999994</v>
      </c>
      <c r="M91">
        <v>6.7848677635000003</v>
      </c>
      <c r="N91">
        <v>5.6026438606999998</v>
      </c>
      <c r="O91">
        <v>4.8540039063</v>
      </c>
      <c r="P91">
        <v>0</v>
      </c>
      <c r="Q91"/>
      <c r="R91">
        <v>31</v>
      </c>
      <c r="S91" t="s">
        <v>1047</v>
      </c>
      <c r="T91">
        <v>0.6</v>
      </c>
      <c r="U91" t="s">
        <v>2637</v>
      </c>
      <c r="V91" t="s">
        <v>1037</v>
      </c>
      <c r="W91" s="36" t="str">
        <f t="shared" si="4"/>
        <v>Portafolio</v>
      </c>
      <c r="X91" s="36" t="str">
        <f t="shared" si="5"/>
        <v>Portafolio</v>
      </c>
    </row>
    <row r="92" spans="1:24" x14ac:dyDescent="0.35">
      <c r="A92" s="36" t="str">
        <f t="shared" si="3"/>
        <v>7111</v>
      </c>
      <c r="B92" t="s">
        <v>1236</v>
      </c>
      <c r="C92" t="s">
        <v>916</v>
      </c>
      <c r="D92" t="s">
        <v>915</v>
      </c>
      <c r="E92" t="s">
        <v>566</v>
      </c>
      <c r="F92" t="s">
        <v>1032</v>
      </c>
      <c r="G92" t="s">
        <v>1033</v>
      </c>
      <c r="H92" t="s">
        <v>1237</v>
      </c>
      <c r="I92" t="s">
        <v>90</v>
      </c>
      <c r="J92" t="s">
        <v>90</v>
      </c>
      <c r="K92">
        <v>47.041805359999998</v>
      </c>
      <c r="L92">
        <v>6.6805777099999997</v>
      </c>
      <c r="M92">
        <v>6.3010474399999996</v>
      </c>
      <c r="N92">
        <v>4.7174980900000003</v>
      </c>
      <c r="O92">
        <v>5.63718743</v>
      </c>
      <c r="P92">
        <v>41.034576829999999</v>
      </c>
      <c r="Q92">
        <v>162.95491211999999</v>
      </c>
      <c r="R92">
        <v>24.624426239999998</v>
      </c>
      <c r="S92" t="s">
        <v>30</v>
      </c>
      <c r="T92">
        <v>47.041805359999998</v>
      </c>
      <c r="U92" t="s">
        <v>2637</v>
      </c>
      <c r="V92" t="s">
        <v>1035</v>
      </c>
      <c r="W92" s="36" t="str">
        <f t="shared" si="4"/>
        <v>ETF</v>
      </c>
      <c r="X92" s="36" t="str">
        <f t="shared" si="5"/>
        <v>Otros ETFs</v>
      </c>
    </row>
    <row r="93" spans="1:24" x14ac:dyDescent="0.35">
      <c r="A93" s="36" t="str">
        <f t="shared" si="3"/>
        <v>7400</v>
      </c>
      <c r="B93" t="s">
        <v>1239</v>
      </c>
      <c r="C93" t="s">
        <v>1240</v>
      </c>
      <c r="D93" t="s">
        <v>1241</v>
      </c>
      <c r="E93" t="s">
        <v>566</v>
      </c>
      <c r="F93" t="s">
        <v>1032</v>
      </c>
      <c r="G93" t="s">
        <v>1033</v>
      </c>
      <c r="H93" t="s">
        <v>1242</v>
      </c>
      <c r="I93" t="s">
        <v>90</v>
      </c>
      <c r="J93" t="s">
        <v>90</v>
      </c>
      <c r="K93">
        <v>93.151596040000001</v>
      </c>
      <c r="L93">
        <v>5.6522511599999996</v>
      </c>
      <c r="M93">
        <v>4.85890588</v>
      </c>
      <c r="N93">
        <v>4.3731146299999999</v>
      </c>
      <c r="O93">
        <v>6.0630105700000003</v>
      </c>
      <c r="P93">
        <v>4.4528999999999996</v>
      </c>
      <c r="Q93">
        <v>234.88587441999999</v>
      </c>
      <c r="R93">
        <v>16.9572</v>
      </c>
      <c r="S93" t="s">
        <v>1038</v>
      </c>
      <c r="T93">
        <v>93.151596040000001</v>
      </c>
      <c r="U93" t="s">
        <v>2637</v>
      </c>
      <c r="V93" t="s">
        <v>1035</v>
      </c>
      <c r="W93" s="36" t="str">
        <f t="shared" si="4"/>
        <v>ETF</v>
      </c>
      <c r="X93" s="36" t="str">
        <f t="shared" si="5"/>
        <v>Otros ETFs</v>
      </c>
    </row>
    <row r="94" spans="1:24" x14ac:dyDescent="0.35">
      <c r="A94" s="36" t="str">
        <f t="shared" si="3"/>
        <v>7111</v>
      </c>
      <c r="B94" t="s">
        <v>1243</v>
      </c>
      <c r="C94" t="s">
        <v>603</v>
      </c>
      <c r="D94" t="s">
        <v>602</v>
      </c>
      <c r="E94" t="s">
        <v>566</v>
      </c>
      <c r="F94" t="s">
        <v>1032</v>
      </c>
      <c r="G94" t="s">
        <v>1244</v>
      </c>
      <c r="H94" t="s">
        <v>1245</v>
      </c>
      <c r="I94" t="s">
        <v>90</v>
      </c>
      <c r="J94" t="s">
        <v>90</v>
      </c>
      <c r="K94">
        <v>76.89506222</v>
      </c>
      <c r="L94">
        <v>7.4216781000000003</v>
      </c>
      <c r="M94">
        <v>6.4218935400000001</v>
      </c>
      <c r="N94">
        <v>5.7598808999999997</v>
      </c>
      <c r="O94">
        <v>5.0326437899999998</v>
      </c>
      <c r="P94">
        <v>19.97623995</v>
      </c>
      <c r="Q94">
        <v>164.37047464</v>
      </c>
      <c r="R94">
        <v>3.6334072700000002</v>
      </c>
      <c r="S94" t="s">
        <v>1047</v>
      </c>
      <c r="T94">
        <v>76.89506222</v>
      </c>
      <c r="U94" t="s">
        <v>2637</v>
      </c>
      <c r="V94" t="s">
        <v>1035</v>
      </c>
      <c r="W94" s="36" t="str">
        <f t="shared" si="4"/>
        <v>ETF</v>
      </c>
      <c r="X94" s="36" t="str">
        <f t="shared" si="5"/>
        <v>Otros ETFs</v>
      </c>
    </row>
    <row r="95" spans="1:24" x14ac:dyDescent="0.35">
      <c r="A95" s="36" t="str">
        <f t="shared" si="3"/>
        <v>7111</v>
      </c>
      <c r="B95" t="s">
        <v>1246</v>
      </c>
      <c r="C95" t="s">
        <v>599</v>
      </c>
      <c r="D95" t="s">
        <v>598</v>
      </c>
      <c r="E95" t="s">
        <v>566</v>
      </c>
      <c r="F95" t="s">
        <v>1032</v>
      </c>
      <c r="G95" t="s">
        <v>1110</v>
      </c>
      <c r="H95" t="s">
        <v>6004</v>
      </c>
      <c r="I95" t="s">
        <v>90</v>
      </c>
      <c r="J95" t="s">
        <v>90</v>
      </c>
      <c r="K95">
        <v>90.620539129999997</v>
      </c>
      <c r="L95">
        <v>6.6238938699999999</v>
      </c>
      <c r="M95">
        <v>5.6172007199999996</v>
      </c>
      <c r="N95">
        <v>5.2918874100000002</v>
      </c>
      <c r="O95">
        <v>5.3819290100000003</v>
      </c>
      <c r="P95">
        <v>18.37695038</v>
      </c>
      <c r="Q95">
        <v>264.29474598000002</v>
      </c>
      <c r="R95">
        <v>8.0583456400000006</v>
      </c>
      <c r="S95" t="s">
        <v>30</v>
      </c>
      <c r="T95">
        <v>90.620539129999997</v>
      </c>
      <c r="U95" t="s">
        <v>2637</v>
      </c>
      <c r="V95" t="s">
        <v>1035</v>
      </c>
      <c r="W95" s="36" t="str">
        <f t="shared" si="4"/>
        <v>ETF</v>
      </c>
      <c r="X95" s="36" t="str">
        <f t="shared" si="5"/>
        <v>Otros ETFs</v>
      </c>
    </row>
    <row r="96" spans="1:24" x14ac:dyDescent="0.35">
      <c r="A96" s="36" t="str">
        <f t="shared" si="3"/>
        <v>7512</v>
      </c>
      <c r="B96" t="s">
        <v>5989</v>
      </c>
      <c r="C96" t="s">
        <v>1247</v>
      </c>
      <c r="D96" t="s">
        <v>1248</v>
      </c>
      <c r="E96" t="s">
        <v>566</v>
      </c>
      <c r="F96" t="s">
        <v>1032</v>
      </c>
      <c r="G96" t="s">
        <v>1033</v>
      </c>
      <c r="H96" t="s">
        <v>1034</v>
      </c>
      <c r="I96" t="s">
        <v>90</v>
      </c>
      <c r="J96" t="s">
        <v>90</v>
      </c>
      <c r="K96">
        <v>49.837499340000001</v>
      </c>
      <c r="L96">
        <v>6.9058102000000003</v>
      </c>
      <c r="M96">
        <v>5.7499091</v>
      </c>
      <c r="N96">
        <v>4.8776167199999998</v>
      </c>
      <c r="O96">
        <v>6.28569668</v>
      </c>
      <c r="P96">
        <v>13.0576653</v>
      </c>
      <c r="Q96">
        <v>175.93737920000001</v>
      </c>
      <c r="R96">
        <v>29.59334797</v>
      </c>
      <c r="S96" t="s">
        <v>30</v>
      </c>
      <c r="T96">
        <v>49.837499340000001</v>
      </c>
      <c r="U96" t="s">
        <v>2637</v>
      </c>
      <c r="V96" t="s">
        <v>1035</v>
      </c>
      <c r="W96" s="36" t="str">
        <f t="shared" si="4"/>
        <v>ETF</v>
      </c>
      <c r="X96" s="36" t="str">
        <f t="shared" si="5"/>
        <v>Otros ETFs</v>
      </c>
    </row>
    <row r="97" spans="1:24" x14ac:dyDescent="0.35">
      <c r="A97" s="36" t="str">
        <f t="shared" si="3"/>
        <v>7017</v>
      </c>
      <c r="B97" t="s">
        <v>1250</v>
      </c>
      <c r="C97" t="s">
        <v>1251</v>
      </c>
      <c r="D97" t="s">
        <v>1252</v>
      </c>
      <c r="E97" t="s">
        <v>566</v>
      </c>
      <c r="F97" t="s">
        <v>1032</v>
      </c>
      <c r="G97" t="s">
        <v>1136</v>
      </c>
      <c r="H97" t="s">
        <v>1137</v>
      </c>
      <c r="I97" t="s">
        <v>90</v>
      </c>
      <c r="J97" t="s">
        <v>90</v>
      </c>
      <c r="K97">
        <v>47.582611800000002</v>
      </c>
      <c r="L97">
        <v>7.9197720199999999</v>
      </c>
      <c r="M97">
        <v>6.29192251</v>
      </c>
      <c r="N97">
        <v>5.1931520300000003</v>
      </c>
      <c r="O97">
        <v>6.7957714200000003</v>
      </c>
      <c r="P97">
        <v>19.52142401</v>
      </c>
      <c r="Q97">
        <v>79.007483269999994</v>
      </c>
      <c r="R97">
        <v>63.943053130000003</v>
      </c>
      <c r="S97" t="s">
        <v>1047</v>
      </c>
      <c r="T97">
        <v>47.582611800000002</v>
      </c>
      <c r="U97" t="s">
        <v>2637</v>
      </c>
      <c r="V97" t="s">
        <v>1035</v>
      </c>
      <c r="W97" s="36" t="str">
        <f t="shared" si="4"/>
        <v>ETF</v>
      </c>
      <c r="X97" s="36" t="str">
        <f t="shared" si="5"/>
        <v>Otros ETFs</v>
      </c>
    </row>
    <row r="98" spans="1:24" x14ac:dyDescent="0.35">
      <c r="A98" s="36" t="str">
        <f t="shared" si="3"/>
        <v>7017</v>
      </c>
      <c r="B98" t="s">
        <v>1253</v>
      </c>
      <c r="C98" t="s">
        <v>1254</v>
      </c>
      <c r="D98" t="s">
        <v>1255</v>
      </c>
      <c r="E98" t="s">
        <v>566</v>
      </c>
      <c r="F98" t="s">
        <v>1032</v>
      </c>
      <c r="G98" t="s">
        <v>1110</v>
      </c>
      <c r="H98" t="s">
        <v>6004</v>
      </c>
      <c r="I98" t="s">
        <v>90</v>
      </c>
      <c r="J98" t="s">
        <v>90</v>
      </c>
      <c r="K98">
        <v>118.05525702</v>
      </c>
      <c r="L98">
        <v>6.2621592399999999</v>
      </c>
      <c r="M98">
        <v>5.4387588899999999</v>
      </c>
      <c r="N98">
        <v>5.21147253</v>
      </c>
      <c r="O98">
        <v>5.3361939200000004</v>
      </c>
      <c r="P98">
        <v>9.7720153100000005</v>
      </c>
      <c r="Q98">
        <v>343.68583546999997</v>
      </c>
      <c r="R98">
        <v>8.5573230500000008</v>
      </c>
      <c r="S98" t="s">
        <v>30</v>
      </c>
      <c r="T98">
        <v>118.05525702</v>
      </c>
      <c r="U98" t="s">
        <v>2637</v>
      </c>
      <c r="V98" t="s">
        <v>1035</v>
      </c>
      <c r="W98" s="36" t="str">
        <f t="shared" si="4"/>
        <v>ETF</v>
      </c>
      <c r="X98" s="36" t="str">
        <f t="shared" si="5"/>
        <v>Otros ETFs</v>
      </c>
    </row>
    <row r="99" spans="1:24" x14ac:dyDescent="0.35">
      <c r="A99" s="36" t="str">
        <f t="shared" si="3"/>
        <v>7017</v>
      </c>
      <c r="B99" t="s">
        <v>1256</v>
      </c>
      <c r="C99" t="s">
        <v>1257</v>
      </c>
      <c r="D99" t="s">
        <v>1258</v>
      </c>
      <c r="E99" t="s">
        <v>566</v>
      </c>
      <c r="F99" t="s">
        <v>1032</v>
      </c>
      <c r="G99" t="s">
        <v>1033</v>
      </c>
      <c r="H99" t="s">
        <v>1172</v>
      </c>
      <c r="I99" t="s">
        <v>90</v>
      </c>
      <c r="J99" t="s">
        <v>90</v>
      </c>
      <c r="K99">
        <v>195.42838874</v>
      </c>
      <c r="L99">
        <v>6.0545813099999997</v>
      </c>
      <c r="M99">
        <v>4.8988543399999998</v>
      </c>
      <c r="N99">
        <v>6.60984762</v>
      </c>
      <c r="O99">
        <v>5.8168917499999999</v>
      </c>
      <c r="P99">
        <v>48.06945194</v>
      </c>
      <c r="Q99">
        <v>455.26189868</v>
      </c>
      <c r="R99">
        <v>19.010281030000002</v>
      </c>
      <c r="S99" t="s">
        <v>30</v>
      </c>
      <c r="T99">
        <v>195.42838874</v>
      </c>
      <c r="U99" t="s">
        <v>2637</v>
      </c>
      <c r="V99" t="s">
        <v>1035</v>
      </c>
      <c r="W99" s="36" t="str">
        <f t="shared" si="4"/>
        <v>ETF</v>
      </c>
      <c r="X99" s="36" t="str">
        <f t="shared" si="5"/>
        <v>Otros ETFs</v>
      </c>
    </row>
    <row r="100" spans="1:24" x14ac:dyDescent="0.35">
      <c r="A100" s="36" t="str">
        <f t="shared" si="3"/>
        <v>2008</v>
      </c>
      <c r="B100" t="s">
        <v>1656</v>
      </c>
      <c r="C100" t="s">
        <v>425</v>
      </c>
      <c r="D100" t="s">
        <v>424</v>
      </c>
      <c r="E100" t="s">
        <v>407</v>
      </c>
      <c r="F100" t="s">
        <v>4531</v>
      </c>
      <c r="G100" t="s">
        <v>1167</v>
      </c>
      <c r="H100" t="s">
        <v>1120</v>
      </c>
      <c r="I100">
        <v>7713.32</v>
      </c>
      <c r="J100">
        <v>247811.62</v>
      </c>
      <c r="K100">
        <v>32.130000000000003</v>
      </c>
      <c r="L100">
        <v>4.66</v>
      </c>
      <c r="M100">
        <v>2.5276264136000002</v>
      </c>
      <c r="N100">
        <v>4.1929151670999998</v>
      </c>
      <c r="O100">
        <v>6.3671875</v>
      </c>
      <c r="P100">
        <v>0</v>
      </c>
      <c r="Q100"/>
      <c r="R100">
        <v>75</v>
      </c>
      <c r="S100" t="s">
        <v>1038</v>
      </c>
      <c r="T100">
        <v>32.130000000000003</v>
      </c>
      <c r="U100" t="s">
        <v>2637</v>
      </c>
      <c r="V100" t="s">
        <v>1037</v>
      </c>
      <c r="W100" s="36" t="str">
        <f t="shared" si="4"/>
        <v>Portafolio</v>
      </c>
      <c r="X100" s="36" t="str">
        <f t="shared" si="5"/>
        <v>Portafolio</v>
      </c>
    </row>
    <row r="101" spans="1:24" x14ac:dyDescent="0.35">
      <c r="A101" s="36" t="str">
        <f t="shared" si="3"/>
        <v>2008</v>
      </c>
      <c r="B101" t="s">
        <v>1656</v>
      </c>
      <c r="C101" t="s">
        <v>489</v>
      </c>
      <c r="D101" t="s">
        <v>488</v>
      </c>
      <c r="E101" t="s">
        <v>483</v>
      </c>
      <c r="F101" t="s">
        <v>4538</v>
      </c>
      <c r="G101" t="s">
        <v>1167</v>
      </c>
      <c r="H101" t="s">
        <v>1120</v>
      </c>
      <c r="I101">
        <v>7713.32</v>
      </c>
      <c r="J101">
        <v>247811.62</v>
      </c>
      <c r="K101">
        <v>32.130000000000003</v>
      </c>
      <c r="L101">
        <v>4.66</v>
      </c>
      <c r="M101">
        <v>2.5276264136000002</v>
      </c>
      <c r="N101">
        <v>4.1929151670999998</v>
      </c>
      <c r="O101">
        <v>6.3671875</v>
      </c>
      <c r="P101">
        <v>0</v>
      </c>
      <c r="Q101"/>
      <c r="R101">
        <v>75</v>
      </c>
      <c r="S101" t="s">
        <v>1038</v>
      </c>
      <c r="T101">
        <v>32.130000000000003</v>
      </c>
      <c r="U101" t="s">
        <v>2637</v>
      </c>
      <c r="V101" t="s">
        <v>1037</v>
      </c>
      <c r="W101" s="36" t="str">
        <f t="shared" si="4"/>
        <v>Portafolio</v>
      </c>
      <c r="X101" s="36" t="str">
        <f t="shared" si="5"/>
        <v>Portafolio</v>
      </c>
    </row>
    <row r="102" spans="1:24" x14ac:dyDescent="0.35">
      <c r="A102" s="36" t="str">
        <f t="shared" si="3"/>
        <v>7017</v>
      </c>
      <c r="B102" t="s">
        <v>1260</v>
      </c>
      <c r="C102" t="s">
        <v>1261</v>
      </c>
      <c r="D102" t="s">
        <v>1262</v>
      </c>
      <c r="E102" t="s">
        <v>566</v>
      </c>
      <c r="F102" t="s">
        <v>1032</v>
      </c>
      <c r="G102" t="s">
        <v>1033</v>
      </c>
      <c r="H102" t="s">
        <v>6019</v>
      </c>
      <c r="I102" t="s">
        <v>90</v>
      </c>
      <c r="J102" t="s">
        <v>90</v>
      </c>
      <c r="K102">
        <v>5.12212581</v>
      </c>
      <c r="L102">
        <v>6.9443941300000001</v>
      </c>
      <c r="M102">
        <v>5.1401667399999997</v>
      </c>
      <c r="N102">
        <v>5.3495348500000004</v>
      </c>
      <c r="O102">
        <v>5.9442128500000004</v>
      </c>
      <c r="P102">
        <v>0</v>
      </c>
      <c r="Q102">
        <v>34.25561536</v>
      </c>
      <c r="R102">
        <v>15.30986942</v>
      </c>
      <c r="S102" t="s">
        <v>30</v>
      </c>
      <c r="T102">
        <v>5.12212581</v>
      </c>
      <c r="U102" t="s">
        <v>2637</v>
      </c>
      <c r="V102" t="s">
        <v>1035</v>
      </c>
      <c r="W102" s="36" t="str">
        <f t="shared" si="4"/>
        <v>ETF</v>
      </c>
      <c r="X102" s="36" t="str">
        <f t="shared" si="5"/>
        <v>Otros ETFs</v>
      </c>
    </row>
    <row r="103" spans="1:24" x14ac:dyDescent="0.35">
      <c r="A103" s="36" t="str">
        <f t="shared" si="3"/>
        <v>7017</v>
      </c>
      <c r="B103" t="s">
        <v>1264</v>
      </c>
      <c r="C103" t="s">
        <v>1265</v>
      </c>
      <c r="D103" t="s">
        <v>1266</v>
      </c>
      <c r="E103" t="s">
        <v>566</v>
      </c>
      <c r="F103" t="s">
        <v>1032</v>
      </c>
      <c r="G103" t="s">
        <v>1033</v>
      </c>
      <c r="H103" t="s">
        <v>1160</v>
      </c>
      <c r="I103" t="s">
        <v>90</v>
      </c>
      <c r="J103" t="s">
        <v>90</v>
      </c>
      <c r="K103">
        <v>195.03566961000001</v>
      </c>
      <c r="L103">
        <v>6.8121994600000004</v>
      </c>
      <c r="M103">
        <v>4.9874535800000004</v>
      </c>
      <c r="N103">
        <v>5.0817097200000001</v>
      </c>
      <c r="O103">
        <v>6.7408688899999998</v>
      </c>
      <c r="P103">
        <v>13.64882731</v>
      </c>
      <c r="Q103">
        <v>573.41610025</v>
      </c>
      <c r="R103">
        <v>53.620807220000003</v>
      </c>
      <c r="S103" t="s">
        <v>30</v>
      </c>
      <c r="T103">
        <v>195.03566961000001</v>
      </c>
      <c r="U103" t="s">
        <v>2637</v>
      </c>
      <c r="V103" t="s">
        <v>1035</v>
      </c>
      <c r="W103" s="36" t="str">
        <f t="shared" si="4"/>
        <v>ETF</v>
      </c>
      <c r="X103" s="36" t="str">
        <f t="shared" si="5"/>
        <v>Otros ETFs</v>
      </c>
    </row>
    <row r="104" spans="1:24" x14ac:dyDescent="0.35">
      <c r="A104" s="36" t="str">
        <f t="shared" si="3"/>
        <v>2008</v>
      </c>
      <c r="B104" t="s">
        <v>1656</v>
      </c>
      <c r="C104" t="s">
        <v>5383</v>
      </c>
      <c r="D104" t="s">
        <v>5384</v>
      </c>
      <c r="E104" t="s">
        <v>246</v>
      </c>
      <c r="F104" t="s">
        <v>4536</v>
      </c>
      <c r="G104" t="s">
        <v>1167</v>
      </c>
      <c r="H104" t="s">
        <v>1120</v>
      </c>
      <c r="I104">
        <v>7713.32</v>
      </c>
      <c r="J104">
        <v>247811.62</v>
      </c>
      <c r="K104">
        <v>32.130000000000003</v>
      </c>
      <c r="L104">
        <v>4.66</v>
      </c>
      <c r="M104">
        <v>2.5276264136000002</v>
      </c>
      <c r="N104">
        <v>4.1929151670999998</v>
      </c>
      <c r="O104">
        <v>6.3671875</v>
      </c>
      <c r="P104">
        <v>0</v>
      </c>
      <c r="Q104"/>
      <c r="R104">
        <v>75</v>
      </c>
      <c r="S104" t="s">
        <v>1038</v>
      </c>
      <c r="T104">
        <v>32.130000000000003</v>
      </c>
      <c r="U104" t="s">
        <v>2637</v>
      </c>
      <c r="V104" t="s">
        <v>1037</v>
      </c>
      <c r="W104" s="36" t="str">
        <f t="shared" si="4"/>
        <v>Portafolio</v>
      </c>
      <c r="X104" s="36" t="str">
        <f t="shared" si="5"/>
        <v>Portafolio</v>
      </c>
    </row>
    <row r="105" spans="1:24" x14ac:dyDescent="0.35">
      <c r="A105" s="36" t="str">
        <f t="shared" si="3"/>
        <v>0003</v>
      </c>
      <c r="B105" t="s">
        <v>5385</v>
      </c>
      <c r="C105" t="s">
        <v>1684</v>
      </c>
      <c r="D105" t="s">
        <v>3884</v>
      </c>
      <c r="E105" t="s">
        <v>341</v>
      </c>
      <c r="F105" t="s">
        <v>4532</v>
      </c>
      <c r="G105" t="s">
        <v>1167</v>
      </c>
      <c r="H105" t="s">
        <v>1093</v>
      </c>
      <c r="I105">
        <v>6413.48</v>
      </c>
      <c r="J105">
        <v>3096.99</v>
      </c>
      <c r="K105">
        <v>0.48</v>
      </c>
      <c r="L105">
        <v>5.96</v>
      </c>
      <c r="M105">
        <v>6.7094941138999999</v>
      </c>
      <c r="N105">
        <v>4.5613066178999997</v>
      </c>
      <c r="O105">
        <v>4.0625</v>
      </c>
      <c r="P105">
        <v>0</v>
      </c>
      <c r="Q105"/>
      <c r="R105">
        <v>10</v>
      </c>
      <c r="S105" t="s">
        <v>30</v>
      </c>
      <c r="T105">
        <v>0.48</v>
      </c>
      <c r="U105" t="s">
        <v>2637</v>
      </c>
      <c r="V105" t="s">
        <v>1037</v>
      </c>
      <c r="W105" s="36" t="str">
        <f t="shared" si="4"/>
        <v>Portafolio</v>
      </c>
      <c r="X105" s="36" t="str">
        <f t="shared" si="5"/>
        <v>Portafolio</v>
      </c>
    </row>
    <row r="106" spans="1:24" x14ac:dyDescent="0.35">
      <c r="A106" s="36" t="str">
        <f t="shared" si="3"/>
        <v>7017</v>
      </c>
      <c r="B106" t="s">
        <v>1267</v>
      </c>
      <c r="C106" t="s">
        <v>1268</v>
      </c>
      <c r="D106" t="s">
        <v>1269</v>
      </c>
      <c r="E106" t="s">
        <v>566</v>
      </c>
      <c r="F106" t="s">
        <v>1032</v>
      </c>
      <c r="G106" t="s">
        <v>1033</v>
      </c>
      <c r="H106" t="s">
        <v>1183</v>
      </c>
      <c r="I106" t="s">
        <v>90</v>
      </c>
      <c r="J106" t="s">
        <v>90</v>
      </c>
      <c r="K106">
        <v>296.25780129999998</v>
      </c>
      <c r="L106">
        <v>7.19560318</v>
      </c>
      <c r="M106">
        <v>6.7113530099999998</v>
      </c>
      <c r="N106">
        <v>5.2546918700000003</v>
      </c>
      <c r="O106">
        <v>6.7871113799999998</v>
      </c>
      <c r="P106">
        <v>5.0968999999999998</v>
      </c>
      <c r="Q106">
        <v>1765.4671800399999</v>
      </c>
      <c r="R106">
        <v>40.527099999999997</v>
      </c>
      <c r="S106" t="s">
        <v>1047</v>
      </c>
      <c r="T106">
        <v>296.25780129999998</v>
      </c>
      <c r="U106" t="s">
        <v>2637</v>
      </c>
      <c r="V106" t="s">
        <v>1035</v>
      </c>
      <c r="W106" s="36" t="str">
        <f t="shared" si="4"/>
        <v>ETF</v>
      </c>
      <c r="X106" s="36" t="str">
        <f t="shared" si="5"/>
        <v>Otros ETFs</v>
      </c>
    </row>
    <row r="107" spans="1:24" x14ac:dyDescent="0.35">
      <c r="A107" s="36" t="str">
        <f t="shared" si="3"/>
        <v>7111</v>
      </c>
      <c r="B107" t="s">
        <v>1270</v>
      </c>
      <c r="C107" t="s">
        <v>1271</v>
      </c>
      <c r="D107" t="s">
        <v>1272</v>
      </c>
      <c r="E107" t="s">
        <v>566</v>
      </c>
      <c r="F107" t="s">
        <v>1032</v>
      </c>
      <c r="G107" t="s">
        <v>1033</v>
      </c>
      <c r="H107" t="s">
        <v>1177</v>
      </c>
      <c r="I107" t="s">
        <v>90</v>
      </c>
      <c r="J107" t="s">
        <v>90</v>
      </c>
      <c r="K107">
        <v>166.89794734</v>
      </c>
      <c r="L107">
        <v>6.7430359500000003</v>
      </c>
      <c r="M107">
        <v>7.1895471100000004</v>
      </c>
      <c r="N107">
        <v>4.0504388200000001</v>
      </c>
      <c r="O107">
        <v>6.5331259499999996</v>
      </c>
      <c r="P107">
        <v>28.473571530000001</v>
      </c>
      <c r="Q107">
        <v>276.77651229999998</v>
      </c>
      <c r="R107">
        <v>28.123471869999999</v>
      </c>
      <c r="S107" t="s">
        <v>30</v>
      </c>
      <c r="T107">
        <v>166.89794734</v>
      </c>
      <c r="U107" t="s">
        <v>2637</v>
      </c>
      <c r="V107" t="s">
        <v>1035</v>
      </c>
      <c r="W107" s="36" t="str">
        <f t="shared" si="4"/>
        <v>ETF</v>
      </c>
      <c r="X107" s="36" t="str">
        <f t="shared" si="5"/>
        <v>Otros ETFs</v>
      </c>
    </row>
    <row r="108" spans="1:24" x14ac:dyDescent="0.35">
      <c r="A108" s="36" t="str">
        <f t="shared" si="3"/>
        <v>0003</v>
      </c>
      <c r="B108" t="s">
        <v>5385</v>
      </c>
      <c r="C108" t="s">
        <v>1690</v>
      </c>
      <c r="D108" t="s">
        <v>3128</v>
      </c>
      <c r="E108" t="s">
        <v>341</v>
      </c>
      <c r="F108" t="s">
        <v>4532</v>
      </c>
      <c r="G108" t="s">
        <v>1167</v>
      </c>
      <c r="H108" t="s">
        <v>1093</v>
      </c>
      <c r="I108">
        <v>6413.48</v>
      </c>
      <c r="J108">
        <v>3096.99</v>
      </c>
      <c r="K108">
        <v>0.48</v>
      </c>
      <c r="L108">
        <v>5.96</v>
      </c>
      <c r="M108">
        <v>6.7094941138999999</v>
      </c>
      <c r="N108">
        <v>4.5613066178999997</v>
      </c>
      <c r="O108">
        <v>4.0625</v>
      </c>
      <c r="P108">
        <v>0</v>
      </c>
      <c r="Q108"/>
      <c r="R108">
        <v>10</v>
      </c>
      <c r="S108" t="s">
        <v>30</v>
      </c>
      <c r="T108">
        <v>0.48</v>
      </c>
      <c r="U108" t="s">
        <v>2637</v>
      </c>
      <c r="V108" t="s">
        <v>1037</v>
      </c>
      <c r="W108" s="36" t="str">
        <f t="shared" si="4"/>
        <v>Portafolio</v>
      </c>
      <c r="X108" s="36" t="str">
        <f t="shared" si="5"/>
        <v>Portafolio</v>
      </c>
    </row>
    <row r="109" spans="1:24" x14ac:dyDescent="0.35">
      <c r="A109" s="36" t="str">
        <f t="shared" si="3"/>
        <v>0003</v>
      </c>
      <c r="B109" t="s">
        <v>5385</v>
      </c>
      <c r="C109" t="s">
        <v>4548</v>
      </c>
      <c r="D109" t="s">
        <v>4549</v>
      </c>
      <c r="E109" t="s">
        <v>222</v>
      </c>
      <c r="F109" t="s">
        <v>4533</v>
      </c>
      <c r="G109" t="s">
        <v>1167</v>
      </c>
      <c r="H109" t="s">
        <v>1093</v>
      </c>
      <c r="I109">
        <v>6413.48</v>
      </c>
      <c r="J109">
        <v>3096.99</v>
      </c>
      <c r="K109">
        <v>0.48</v>
      </c>
      <c r="L109">
        <v>5.96</v>
      </c>
      <c r="M109">
        <v>6.7094941138999999</v>
      </c>
      <c r="N109">
        <v>4.5613066178999997</v>
      </c>
      <c r="O109">
        <v>4.0625</v>
      </c>
      <c r="P109">
        <v>0</v>
      </c>
      <c r="Q109"/>
      <c r="R109">
        <v>10</v>
      </c>
      <c r="S109" t="s">
        <v>30</v>
      </c>
      <c r="T109">
        <v>0.48</v>
      </c>
      <c r="U109" t="s">
        <v>2637</v>
      </c>
      <c r="V109" t="s">
        <v>1037</v>
      </c>
      <c r="W109" s="36" t="str">
        <f t="shared" si="4"/>
        <v>Portafolio</v>
      </c>
      <c r="X109" s="36" t="str">
        <f t="shared" si="5"/>
        <v>Portafolio</v>
      </c>
    </row>
    <row r="110" spans="1:24" x14ac:dyDescent="0.35">
      <c r="A110" s="36" t="str">
        <f t="shared" si="3"/>
        <v>7111</v>
      </c>
      <c r="B110" t="s">
        <v>1273</v>
      </c>
      <c r="C110" t="s">
        <v>1274</v>
      </c>
      <c r="D110" t="s">
        <v>1275</v>
      </c>
      <c r="E110" t="s">
        <v>566</v>
      </c>
      <c r="F110" t="s">
        <v>1032</v>
      </c>
      <c r="G110" t="s">
        <v>1033</v>
      </c>
      <c r="H110" t="s">
        <v>1276</v>
      </c>
      <c r="I110" t="s">
        <v>90</v>
      </c>
      <c r="J110" t="s">
        <v>90</v>
      </c>
      <c r="K110">
        <v>202.59174264999999</v>
      </c>
      <c r="L110">
        <v>5.72</v>
      </c>
      <c r="M110">
        <v>5.4638745399999999</v>
      </c>
      <c r="N110">
        <v>7.4010047800000001</v>
      </c>
      <c r="O110">
        <v>5.7814596500000004</v>
      </c>
      <c r="P110">
        <v>0</v>
      </c>
      <c r="Q110"/>
      <c r="R110">
        <v>0</v>
      </c>
      <c r="S110" t="s">
        <v>30</v>
      </c>
      <c r="T110">
        <v>202.59174264999999</v>
      </c>
      <c r="U110" t="s">
        <v>2637</v>
      </c>
      <c r="V110" t="s">
        <v>1232</v>
      </c>
      <c r="W110" s="36" t="str">
        <f t="shared" si="4"/>
        <v>ETF</v>
      </c>
      <c r="X110" s="36" t="str">
        <f t="shared" si="5"/>
        <v>Soberanos</v>
      </c>
    </row>
    <row r="111" spans="1:24" x14ac:dyDescent="0.35">
      <c r="A111" s="36" t="str">
        <f t="shared" si="3"/>
        <v>0003</v>
      </c>
      <c r="B111" t="s">
        <v>5385</v>
      </c>
      <c r="C111" t="s">
        <v>5386</v>
      </c>
      <c r="D111" t="s">
        <v>5387</v>
      </c>
      <c r="E111" t="s">
        <v>222</v>
      </c>
      <c r="F111" t="s">
        <v>4533</v>
      </c>
      <c r="G111" t="s">
        <v>1167</v>
      </c>
      <c r="H111" t="s">
        <v>1093</v>
      </c>
      <c r="I111">
        <v>6413.48</v>
      </c>
      <c r="J111">
        <v>3096.99</v>
      </c>
      <c r="K111">
        <v>0.48</v>
      </c>
      <c r="L111">
        <v>5.96</v>
      </c>
      <c r="M111">
        <v>6.7094941138999999</v>
      </c>
      <c r="N111">
        <v>4.5613066178999997</v>
      </c>
      <c r="O111">
        <v>4.0625</v>
      </c>
      <c r="P111">
        <v>0</v>
      </c>
      <c r="Q111"/>
      <c r="R111">
        <v>10</v>
      </c>
      <c r="S111" t="s">
        <v>30</v>
      </c>
      <c r="T111">
        <v>0.48</v>
      </c>
      <c r="U111" t="s">
        <v>2637</v>
      </c>
      <c r="V111" t="s">
        <v>1037</v>
      </c>
      <c r="W111" s="36" t="str">
        <f t="shared" si="4"/>
        <v>Portafolio</v>
      </c>
      <c r="X111" s="36" t="str">
        <f t="shared" si="5"/>
        <v>Portafolio</v>
      </c>
    </row>
    <row r="112" spans="1:24" x14ac:dyDescent="0.35">
      <c r="A112" s="36" t="str">
        <f t="shared" si="3"/>
        <v>5863</v>
      </c>
      <c r="B112" t="s">
        <v>1700</v>
      </c>
      <c r="C112" t="s">
        <v>1701</v>
      </c>
      <c r="D112" t="s">
        <v>2911</v>
      </c>
      <c r="E112" t="s">
        <v>191</v>
      </c>
      <c r="F112" t="s">
        <v>4534</v>
      </c>
      <c r="G112" t="s">
        <v>1157</v>
      </c>
      <c r="H112" t="s">
        <v>1121</v>
      </c>
      <c r="I112">
        <v>25717.439999999999</v>
      </c>
      <c r="J112">
        <v>2747329.7489401251</v>
      </c>
      <c r="K112">
        <v>106.83</v>
      </c>
      <c r="L112">
        <v>3.09</v>
      </c>
      <c r="M112">
        <v>2.8266031548999999</v>
      </c>
      <c r="N112">
        <v>6.9149936914000003</v>
      </c>
      <c r="O112">
        <v>3.2163085938</v>
      </c>
      <c r="P112">
        <v>0</v>
      </c>
      <c r="Q112"/>
      <c r="R112">
        <v>4</v>
      </c>
      <c r="S112" t="s">
        <v>1111</v>
      </c>
      <c r="T112">
        <v>106.83</v>
      </c>
      <c r="U112" t="s">
        <v>2637</v>
      </c>
      <c r="V112" t="s">
        <v>1037</v>
      </c>
      <c r="W112" s="36" t="str">
        <f t="shared" si="4"/>
        <v>Portafolio</v>
      </c>
      <c r="X112" s="36" t="str">
        <f t="shared" si="5"/>
        <v>Portafolio</v>
      </c>
    </row>
    <row r="113" spans="1:24" x14ac:dyDescent="0.35">
      <c r="A113" s="36" t="str">
        <f t="shared" si="3"/>
        <v>7512</v>
      </c>
      <c r="B113" t="s">
        <v>1278</v>
      </c>
      <c r="C113" t="s">
        <v>1279</v>
      </c>
      <c r="D113" t="s">
        <v>1280</v>
      </c>
      <c r="E113" t="s">
        <v>566</v>
      </c>
      <c r="F113" t="s">
        <v>1032</v>
      </c>
      <c r="G113" t="s">
        <v>1033</v>
      </c>
      <c r="H113" t="s">
        <v>1281</v>
      </c>
      <c r="I113" t="s">
        <v>90</v>
      </c>
      <c r="J113" t="s">
        <v>90</v>
      </c>
      <c r="K113">
        <v>38.518919269999998</v>
      </c>
      <c r="L113">
        <v>5.7304620699999997</v>
      </c>
      <c r="M113">
        <v>5.0551587299999996</v>
      </c>
      <c r="N113">
        <v>4.2758103900000002</v>
      </c>
      <c r="O113">
        <v>6.0754941599999999</v>
      </c>
      <c r="P113">
        <v>2.57182982</v>
      </c>
      <c r="Q113">
        <v>216.87876101000001</v>
      </c>
      <c r="R113">
        <v>10.793988730000001</v>
      </c>
      <c r="S113" t="s">
        <v>30</v>
      </c>
      <c r="T113">
        <v>38.518919269999998</v>
      </c>
      <c r="U113" t="s">
        <v>2637</v>
      </c>
      <c r="V113" t="s">
        <v>1035</v>
      </c>
      <c r="W113" s="36" t="str">
        <f t="shared" si="4"/>
        <v>ETF</v>
      </c>
      <c r="X113" s="36" t="str">
        <f t="shared" si="5"/>
        <v>Otros ETFs</v>
      </c>
    </row>
    <row r="114" spans="1:24" x14ac:dyDescent="0.35">
      <c r="A114" s="36" t="str">
        <f t="shared" si="3"/>
        <v>7512</v>
      </c>
      <c r="B114" t="s">
        <v>1278</v>
      </c>
      <c r="C114" t="s">
        <v>1279</v>
      </c>
      <c r="D114" t="s">
        <v>1282</v>
      </c>
      <c r="E114" t="s">
        <v>566</v>
      </c>
      <c r="F114" t="s">
        <v>1032</v>
      </c>
      <c r="G114" t="s">
        <v>1033</v>
      </c>
      <c r="H114" t="s">
        <v>1281</v>
      </c>
      <c r="I114" t="s">
        <v>90</v>
      </c>
      <c r="J114" t="s">
        <v>90</v>
      </c>
      <c r="K114">
        <v>38.518919269999998</v>
      </c>
      <c r="L114">
        <v>5.7304620699999997</v>
      </c>
      <c r="M114">
        <v>5.0551587299999996</v>
      </c>
      <c r="N114">
        <v>4.2758103900000002</v>
      </c>
      <c r="O114">
        <v>6.0754941599999999</v>
      </c>
      <c r="P114">
        <v>2.57182982</v>
      </c>
      <c r="Q114">
        <v>216.87876101000001</v>
      </c>
      <c r="R114">
        <v>10.793988730000001</v>
      </c>
      <c r="S114" t="s">
        <v>30</v>
      </c>
      <c r="T114">
        <v>38.518919269999998</v>
      </c>
      <c r="U114" t="s">
        <v>2637</v>
      </c>
      <c r="V114" t="s">
        <v>1035</v>
      </c>
      <c r="W114" s="36" t="str">
        <f t="shared" si="4"/>
        <v>ETF</v>
      </c>
      <c r="X114" s="36" t="str">
        <f t="shared" si="5"/>
        <v>Otros ETFs</v>
      </c>
    </row>
    <row r="115" spans="1:24" x14ac:dyDescent="0.35">
      <c r="A115" s="36" t="str">
        <f t="shared" si="3"/>
        <v>5863</v>
      </c>
      <c r="B115" t="s">
        <v>1700</v>
      </c>
      <c r="C115" t="s">
        <v>1705</v>
      </c>
      <c r="D115" t="s">
        <v>2909</v>
      </c>
      <c r="E115" t="s">
        <v>191</v>
      </c>
      <c r="F115" t="s">
        <v>4534</v>
      </c>
      <c r="G115" t="s">
        <v>1157</v>
      </c>
      <c r="H115" t="s">
        <v>1121</v>
      </c>
      <c r="I115">
        <v>25717.439999999999</v>
      </c>
      <c r="J115">
        <v>2747329.7489401251</v>
      </c>
      <c r="K115">
        <v>106.83</v>
      </c>
      <c r="L115">
        <v>3.09</v>
      </c>
      <c r="M115">
        <v>2.8266031548999999</v>
      </c>
      <c r="N115">
        <v>6.9149936914000003</v>
      </c>
      <c r="O115">
        <v>3.2163085938</v>
      </c>
      <c r="P115">
        <v>0</v>
      </c>
      <c r="Q115"/>
      <c r="R115">
        <v>4</v>
      </c>
      <c r="S115" t="s">
        <v>1111</v>
      </c>
      <c r="T115">
        <v>106.83</v>
      </c>
      <c r="U115" t="s">
        <v>2637</v>
      </c>
      <c r="V115" t="s">
        <v>1037</v>
      </c>
      <c r="W115" s="36" t="str">
        <f t="shared" si="4"/>
        <v>Portafolio</v>
      </c>
      <c r="X115" s="36" t="str">
        <f t="shared" si="5"/>
        <v>Portafolio</v>
      </c>
    </row>
    <row r="116" spans="1:24" x14ac:dyDescent="0.35">
      <c r="A116" s="36" t="str">
        <f t="shared" si="3"/>
        <v>7024</v>
      </c>
      <c r="B116" t="s">
        <v>5388</v>
      </c>
      <c r="C116" t="s">
        <v>1283</v>
      </c>
      <c r="D116" t="s">
        <v>1284</v>
      </c>
      <c r="E116" t="s">
        <v>566</v>
      </c>
      <c r="F116" t="s">
        <v>1032</v>
      </c>
      <c r="G116" t="s">
        <v>1110</v>
      </c>
      <c r="H116" t="s">
        <v>6004</v>
      </c>
      <c r="I116" t="s">
        <v>90</v>
      </c>
      <c r="J116" t="s">
        <v>90</v>
      </c>
      <c r="K116">
        <v>152.68236902999999</v>
      </c>
      <c r="L116">
        <v>6.0908313300000003</v>
      </c>
      <c r="M116">
        <v>5.3336064299999997</v>
      </c>
      <c r="N116">
        <v>5.1261428599999999</v>
      </c>
      <c r="O116">
        <v>5.1772771000000004</v>
      </c>
      <c r="P116">
        <v>11.92949668</v>
      </c>
      <c r="Q116">
        <v>350.49408829999999</v>
      </c>
      <c r="R116">
        <v>8.7879785500000001</v>
      </c>
      <c r="S116" t="s">
        <v>30</v>
      </c>
      <c r="T116">
        <v>152.68236902999999</v>
      </c>
      <c r="U116" t="s">
        <v>2637</v>
      </c>
      <c r="V116" t="s">
        <v>1035</v>
      </c>
      <c r="W116" s="36" t="str">
        <f t="shared" si="4"/>
        <v>ETF</v>
      </c>
      <c r="X116" s="36" t="str">
        <f t="shared" si="5"/>
        <v>Otros ETFs</v>
      </c>
    </row>
    <row r="117" spans="1:24" x14ac:dyDescent="0.35">
      <c r="A117" s="36" t="str">
        <f t="shared" si="3"/>
        <v>5863</v>
      </c>
      <c r="B117" t="s">
        <v>1700</v>
      </c>
      <c r="C117" t="s">
        <v>1708</v>
      </c>
      <c r="D117" t="s">
        <v>2910</v>
      </c>
      <c r="E117" t="s">
        <v>191</v>
      </c>
      <c r="F117" t="s">
        <v>4534</v>
      </c>
      <c r="G117" t="s">
        <v>1157</v>
      </c>
      <c r="H117" t="s">
        <v>1121</v>
      </c>
      <c r="I117">
        <v>25717.439999999999</v>
      </c>
      <c r="J117">
        <v>2747329.7489401251</v>
      </c>
      <c r="K117">
        <v>106.83</v>
      </c>
      <c r="L117">
        <v>3.09</v>
      </c>
      <c r="M117">
        <v>2.8266031548999999</v>
      </c>
      <c r="N117">
        <v>6.9149936914000003</v>
      </c>
      <c r="O117">
        <v>3.2163085938</v>
      </c>
      <c r="P117">
        <v>0</v>
      </c>
      <c r="Q117"/>
      <c r="R117">
        <v>4</v>
      </c>
      <c r="S117" t="s">
        <v>1111</v>
      </c>
      <c r="T117">
        <v>106.83</v>
      </c>
      <c r="U117" t="s">
        <v>2637</v>
      </c>
      <c r="V117" t="s">
        <v>1037</v>
      </c>
      <c r="W117" s="36" t="str">
        <f t="shared" si="4"/>
        <v>Portafolio</v>
      </c>
      <c r="X117" s="36" t="str">
        <f t="shared" si="5"/>
        <v>Portafolio</v>
      </c>
    </row>
    <row r="118" spans="1:24" x14ac:dyDescent="0.35">
      <c r="A118" s="36" t="str">
        <f t="shared" si="3"/>
        <v>7512</v>
      </c>
      <c r="B118" t="s">
        <v>1285</v>
      </c>
      <c r="C118" t="s">
        <v>1286</v>
      </c>
      <c r="D118" t="s">
        <v>1287</v>
      </c>
      <c r="E118" t="s">
        <v>566</v>
      </c>
      <c r="F118" t="s">
        <v>1032</v>
      </c>
      <c r="G118" t="s">
        <v>1033</v>
      </c>
      <c r="H118" t="s">
        <v>1170</v>
      </c>
      <c r="I118" t="s">
        <v>90</v>
      </c>
      <c r="J118" t="s">
        <v>90</v>
      </c>
      <c r="K118">
        <v>93.874890500000006</v>
      </c>
      <c r="L118">
        <v>4.8388583199999999</v>
      </c>
      <c r="M118">
        <v>4.7964114100000002</v>
      </c>
      <c r="N118">
        <v>3.9960458000000001</v>
      </c>
      <c r="O118">
        <v>4.7229195900000001</v>
      </c>
      <c r="P118">
        <v>8.1487999999999996</v>
      </c>
      <c r="Q118">
        <v>230.05368629</v>
      </c>
      <c r="R118">
        <v>4.9013999999999998</v>
      </c>
      <c r="S118" t="s">
        <v>1038</v>
      </c>
      <c r="T118">
        <v>93.874890500000006</v>
      </c>
      <c r="U118" t="s">
        <v>2637</v>
      </c>
      <c r="V118" t="s">
        <v>1035</v>
      </c>
      <c r="W118" s="36" t="str">
        <f t="shared" si="4"/>
        <v>ETF</v>
      </c>
      <c r="X118" s="36" t="str">
        <f t="shared" si="5"/>
        <v>Otros ETFs</v>
      </c>
    </row>
    <row r="119" spans="1:24" x14ac:dyDescent="0.35">
      <c r="A119" s="36" t="str">
        <f t="shared" si="3"/>
        <v>5151</v>
      </c>
      <c r="B119" t="s">
        <v>5390</v>
      </c>
      <c r="C119" t="s">
        <v>6029</v>
      </c>
      <c r="D119" t="s">
        <v>5611</v>
      </c>
      <c r="E119" t="s">
        <v>200</v>
      </c>
      <c r="F119" t="s">
        <v>4530</v>
      </c>
      <c r="G119" t="s">
        <v>1334</v>
      </c>
      <c r="H119" t="s">
        <v>1093</v>
      </c>
      <c r="I119">
        <v>33342.17</v>
      </c>
      <c r="J119">
        <v>3793.75</v>
      </c>
      <c r="K119">
        <v>0.11</v>
      </c>
      <c r="L119">
        <v>6.46</v>
      </c>
      <c r="M119">
        <v>5.0718321800000004</v>
      </c>
      <c r="N119">
        <v>4.6888746155999996</v>
      </c>
      <c r="O119">
        <v>6.4326171875</v>
      </c>
      <c r="P119">
        <v>0</v>
      </c>
      <c r="Q119"/>
      <c r="R119">
        <v>47</v>
      </c>
      <c r="S119" t="s">
        <v>30</v>
      </c>
      <c r="T119">
        <v>0.11</v>
      </c>
      <c r="U119" t="s">
        <v>2637</v>
      </c>
      <c r="V119" t="s">
        <v>1037</v>
      </c>
      <c r="W119" s="36" t="str">
        <f t="shared" si="4"/>
        <v>Portafolio</v>
      </c>
      <c r="X119" s="36" t="str">
        <f t="shared" si="5"/>
        <v>Portafolio</v>
      </c>
    </row>
    <row r="120" spans="1:24" x14ac:dyDescent="0.35">
      <c r="A120" s="36" t="str">
        <f t="shared" si="3"/>
        <v>7393</v>
      </c>
      <c r="B120" t="s">
        <v>6027</v>
      </c>
      <c r="C120" t="s">
        <v>6028</v>
      </c>
      <c r="D120" t="s">
        <v>5610</v>
      </c>
      <c r="E120" t="s">
        <v>566</v>
      </c>
      <c r="F120" t="s">
        <v>1032</v>
      </c>
      <c r="G120" t="s">
        <v>1033</v>
      </c>
      <c r="H120" t="s">
        <v>1034</v>
      </c>
      <c r="I120" t="s">
        <v>90</v>
      </c>
      <c r="J120" t="s">
        <v>90</v>
      </c>
      <c r="K120">
        <v>21.835546260000001</v>
      </c>
      <c r="L120">
        <v>6.4542227900000002</v>
      </c>
      <c r="M120">
        <v>5.8248625699999996</v>
      </c>
      <c r="N120">
        <v>4.74872827</v>
      </c>
      <c r="O120">
        <v>5.4511010799999999</v>
      </c>
      <c r="P120">
        <v>31.52851021</v>
      </c>
      <c r="Q120">
        <v>88.763222450000001</v>
      </c>
      <c r="R120">
        <v>17.484186659999999</v>
      </c>
      <c r="S120" t="s">
        <v>30</v>
      </c>
      <c r="T120">
        <v>21.835546260000001</v>
      </c>
      <c r="U120" t="s">
        <v>2637</v>
      </c>
      <c r="V120" t="s">
        <v>1035</v>
      </c>
      <c r="W120" s="36" t="str">
        <f t="shared" si="4"/>
        <v>ETF</v>
      </c>
      <c r="X120" s="36" t="str">
        <f t="shared" si="5"/>
        <v>Otros ETFs</v>
      </c>
    </row>
    <row r="121" spans="1:24" x14ac:dyDescent="0.35">
      <c r="A121" s="36" t="str">
        <f t="shared" si="3"/>
        <v>7024</v>
      </c>
      <c r="B121" t="s">
        <v>1288</v>
      </c>
      <c r="C121" t="s">
        <v>1289</v>
      </c>
      <c r="D121" t="s">
        <v>1290</v>
      </c>
      <c r="E121" t="s">
        <v>566</v>
      </c>
      <c r="F121" t="s">
        <v>1032</v>
      </c>
      <c r="G121" t="s">
        <v>1033</v>
      </c>
      <c r="H121" t="s">
        <v>1034</v>
      </c>
      <c r="I121" t="s">
        <v>90</v>
      </c>
      <c r="J121" t="s">
        <v>90</v>
      </c>
      <c r="K121">
        <v>38.425652249999999</v>
      </c>
      <c r="L121">
        <v>6.3660766400000002</v>
      </c>
      <c r="M121">
        <v>5.4542564000000002</v>
      </c>
      <c r="N121">
        <v>4.7175305700000001</v>
      </c>
      <c r="O121">
        <v>5.7014483199999999</v>
      </c>
      <c r="P121">
        <v>25.70213876</v>
      </c>
      <c r="Q121">
        <v>125.7320625</v>
      </c>
      <c r="R121">
        <v>19.42791965</v>
      </c>
      <c r="S121" t="s">
        <v>30</v>
      </c>
      <c r="T121">
        <v>38.425652249999999</v>
      </c>
      <c r="U121" t="s">
        <v>2637</v>
      </c>
      <c r="V121" t="s">
        <v>1035</v>
      </c>
      <c r="W121" s="36" t="str">
        <f t="shared" si="4"/>
        <v>ETF</v>
      </c>
      <c r="X121" s="36" t="str">
        <f t="shared" si="5"/>
        <v>Otros ETFs</v>
      </c>
    </row>
    <row r="122" spans="1:24" x14ac:dyDescent="0.35">
      <c r="A122" s="36" t="str">
        <f t="shared" si="3"/>
        <v>5151</v>
      </c>
      <c r="B122" t="s">
        <v>5390</v>
      </c>
      <c r="C122" t="s">
        <v>5391</v>
      </c>
      <c r="D122" t="s">
        <v>5392</v>
      </c>
      <c r="E122" t="s">
        <v>200</v>
      </c>
      <c r="F122" t="s">
        <v>4530</v>
      </c>
      <c r="G122" t="s">
        <v>1334</v>
      </c>
      <c r="H122" t="s">
        <v>1093</v>
      </c>
      <c r="I122">
        <v>33342.17</v>
      </c>
      <c r="J122">
        <v>3793.75</v>
      </c>
      <c r="K122">
        <v>0.11</v>
      </c>
      <c r="L122">
        <v>6.46</v>
      </c>
      <c r="M122">
        <v>5.0718321800000004</v>
      </c>
      <c r="N122">
        <v>4.6888746155999996</v>
      </c>
      <c r="O122">
        <v>6.4326171875</v>
      </c>
      <c r="P122">
        <v>0</v>
      </c>
      <c r="Q122"/>
      <c r="R122">
        <v>47</v>
      </c>
      <c r="S122" t="s">
        <v>30</v>
      </c>
      <c r="T122">
        <v>0.11</v>
      </c>
      <c r="U122" t="s">
        <v>2637</v>
      </c>
      <c r="V122" t="s">
        <v>1037</v>
      </c>
      <c r="W122" s="36" t="str">
        <f t="shared" si="4"/>
        <v>Portafolio</v>
      </c>
      <c r="X122" s="36" t="str">
        <f t="shared" si="5"/>
        <v>Portafolio</v>
      </c>
    </row>
    <row r="123" spans="1:24" x14ac:dyDescent="0.35">
      <c r="A123" s="36" t="str">
        <f t="shared" si="3"/>
        <v>5034</v>
      </c>
      <c r="B123" t="s">
        <v>1759</v>
      </c>
      <c r="C123" t="s">
        <v>1760</v>
      </c>
      <c r="D123" t="s">
        <v>4059</v>
      </c>
      <c r="E123" t="s">
        <v>494</v>
      </c>
      <c r="F123" t="s">
        <v>4527</v>
      </c>
      <c r="G123" t="s">
        <v>1334</v>
      </c>
      <c r="H123" t="s">
        <v>1072</v>
      </c>
      <c r="I123">
        <v>15652.13</v>
      </c>
      <c r="J123">
        <v>757972</v>
      </c>
      <c r="K123">
        <v>48.43</v>
      </c>
      <c r="L123">
        <v>4.5999999999999996</v>
      </c>
      <c r="M123">
        <v>3.4965205009</v>
      </c>
      <c r="N123">
        <v>4.8512397607000004</v>
      </c>
      <c r="O123">
        <v>4.94140625</v>
      </c>
      <c r="P123">
        <v>0</v>
      </c>
      <c r="Q123"/>
      <c r="R123">
        <v>29</v>
      </c>
      <c r="S123" t="s">
        <v>1038</v>
      </c>
      <c r="T123">
        <v>48.43</v>
      </c>
      <c r="U123" t="s">
        <v>2637</v>
      </c>
      <c r="V123" t="s">
        <v>1037</v>
      </c>
      <c r="W123" s="36" t="str">
        <f t="shared" si="4"/>
        <v>Portafolio</v>
      </c>
      <c r="X123" s="36" t="str">
        <f t="shared" si="5"/>
        <v>Portafolio</v>
      </c>
    </row>
    <row r="124" spans="1:24" x14ac:dyDescent="0.35">
      <c r="A124" s="36" t="str">
        <f t="shared" si="3"/>
        <v>7024</v>
      </c>
      <c r="B124" t="s">
        <v>5389</v>
      </c>
      <c r="C124" t="s">
        <v>1291</v>
      </c>
      <c r="D124" t="s">
        <v>1292</v>
      </c>
      <c r="E124" t="s">
        <v>566</v>
      </c>
      <c r="F124" t="s">
        <v>1032</v>
      </c>
      <c r="G124" t="s">
        <v>1214</v>
      </c>
      <c r="H124" t="s">
        <v>1215</v>
      </c>
      <c r="I124" t="s">
        <v>90</v>
      </c>
      <c r="J124" t="s">
        <v>90</v>
      </c>
      <c r="K124">
        <v>77.564336530000006</v>
      </c>
      <c r="L124">
        <v>7.3463853099999996</v>
      </c>
      <c r="M124">
        <v>5.6804384299999997</v>
      </c>
      <c r="N124">
        <v>5.1421394999999999</v>
      </c>
      <c r="O124">
        <v>6.64320149</v>
      </c>
      <c r="P124">
        <v>12.11031376</v>
      </c>
      <c r="Q124">
        <v>146.75087209</v>
      </c>
      <c r="R124">
        <v>52.050059210000001</v>
      </c>
      <c r="S124" t="s">
        <v>1047</v>
      </c>
      <c r="T124">
        <v>77.564336530000006</v>
      </c>
      <c r="U124" t="s">
        <v>2637</v>
      </c>
      <c r="V124" t="s">
        <v>1035</v>
      </c>
      <c r="W124" s="36" t="str">
        <f t="shared" si="4"/>
        <v>ETF</v>
      </c>
      <c r="X124" s="36" t="str">
        <f t="shared" si="5"/>
        <v>Otros ETFs</v>
      </c>
    </row>
    <row r="125" spans="1:24" x14ac:dyDescent="0.35">
      <c r="A125" s="36" t="str">
        <f t="shared" si="3"/>
        <v>7111</v>
      </c>
      <c r="B125" t="s">
        <v>1293</v>
      </c>
      <c r="C125" t="s">
        <v>584</v>
      </c>
      <c r="D125" t="s">
        <v>583</v>
      </c>
      <c r="E125" t="s">
        <v>566</v>
      </c>
      <c r="F125" t="s">
        <v>1032</v>
      </c>
      <c r="G125" t="s">
        <v>1033</v>
      </c>
      <c r="H125" t="s">
        <v>1172</v>
      </c>
      <c r="I125" t="s">
        <v>90</v>
      </c>
      <c r="J125" t="s">
        <v>90</v>
      </c>
      <c r="K125">
        <v>243.5435075</v>
      </c>
      <c r="L125">
        <v>7.2470607899999999</v>
      </c>
      <c r="M125">
        <v>4.4014434900000001</v>
      </c>
      <c r="N125">
        <v>6.3735925399999998</v>
      </c>
      <c r="O125">
        <v>6.4398279900000004</v>
      </c>
      <c r="P125">
        <v>31.055937889999999</v>
      </c>
      <c r="Q125">
        <v>328.14278459000002</v>
      </c>
      <c r="R125">
        <v>24.94115012</v>
      </c>
      <c r="S125" t="s">
        <v>1047</v>
      </c>
      <c r="T125">
        <v>243.5435075</v>
      </c>
      <c r="U125" t="s">
        <v>2637</v>
      </c>
      <c r="V125" t="s">
        <v>1035</v>
      </c>
      <c r="W125" s="36" t="str">
        <f t="shared" si="4"/>
        <v>ETF</v>
      </c>
      <c r="X125" s="36" t="str">
        <f t="shared" si="5"/>
        <v>Otros ETFs</v>
      </c>
    </row>
    <row r="126" spans="1:24" x14ac:dyDescent="0.35">
      <c r="A126" s="36" t="str">
        <f t="shared" si="3"/>
        <v>5073</v>
      </c>
      <c r="B126" t="s">
        <v>1823</v>
      </c>
      <c r="C126" t="s">
        <v>1824</v>
      </c>
      <c r="D126" t="s">
        <v>4077</v>
      </c>
      <c r="E126" t="s">
        <v>4528</v>
      </c>
      <c r="F126" t="s">
        <v>4529</v>
      </c>
      <c r="G126" t="s">
        <v>1157</v>
      </c>
      <c r="H126" t="s">
        <v>1825</v>
      </c>
      <c r="I126">
        <v>25022.82</v>
      </c>
      <c r="J126">
        <v>622450</v>
      </c>
      <c r="K126">
        <v>24.88</v>
      </c>
      <c r="L126">
        <v>4.08</v>
      </c>
      <c r="M126">
        <v>5.2901807089000004</v>
      </c>
      <c r="N126">
        <v>6.3373488426</v>
      </c>
      <c r="O126">
        <v>1.9306640625</v>
      </c>
      <c r="P126">
        <v>3</v>
      </c>
      <c r="Q126"/>
      <c r="R126">
        <v>1</v>
      </c>
      <c r="S126" t="s">
        <v>1111</v>
      </c>
      <c r="T126">
        <v>24.88</v>
      </c>
      <c r="U126" t="s">
        <v>2637</v>
      </c>
      <c r="V126" t="s">
        <v>1037</v>
      </c>
      <c r="W126" s="36" t="str">
        <f t="shared" si="4"/>
        <v>Portafolio</v>
      </c>
      <c r="X126" s="36" t="str">
        <f t="shared" si="5"/>
        <v>Portafolio</v>
      </c>
    </row>
    <row r="127" spans="1:24" x14ac:dyDescent="0.35">
      <c r="A127" s="36" t="str">
        <f t="shared" si="3"/>
        <v>5960</v>
      </c>
      <c r="B127" t="s">
        <v>6030</v>
      </c>
      <c r="C127" t="s">
        <v>6031</v>
      </c>
      <c r="D127" t="s">
        <v>5986</v>
      </c>
      <c r="E127" t="s">
        <v>494</v>
      </c>
      <c r="F127" t="s">
        <v>4527</v>
      </c>
      <c r="G127" t="s">
        <v>1036</v>
      </c>
      <c r="H127" t="s">
        <v>1121</v>
      </c>
      <c r="I127">
        <v>13155.86</v>
      </c>
      <c r="J127">
        <v>110015</v>
      </c>
      <c r="K127">
        <v>8.36</v>
      </c>
      <c r="L127">
        <v>6.37</v>
      </c>
      <c r="M127">
        <v>3.3915441905999999</v>
      </c>
      <c r="N127">
        <v>6.5835193157000003</v>
      </c>
      <c r="O127">
        <v>6.8359375</v>
      </c>
      <c r="P127">
        <v>0</v>
      </c>
      <c r="Q127"/>
      <c r="R127">
        <v>68</v>
      </c>
      <c r="S127" t="s">
        <v>30</v>
      </c>
      <c r="T127">
        <v>8.36</v>
      </c>
      <c r="U127" t="s">
        <v>2637</v>
      </c>
      <c r="V127" t="s">
        <v>1037</v>
      </c>
      <c r="W127" s="36" t="str">
        <f t="shared" si="4"/>
        <v>Portafolio</v>
      </c>
      <c r="X127" s="36" t="str">
        <f t="shared" si="5"/>
        <v>Portafolio</v>
      </c>
    </row>
    <row r="128" spans="1:24" x14ac:dyDescent="0.35">
      <c r="A128" s="36" t="str">
        <f t="shared" si="3"/>
        <v>7111</v>
      </c>
      <c r="B128" t="s">
        <v>1294</v>
      </c>
      <c r="C128" t="s">
        <v>1295</v>
      </c>
      <c r="D128" t="s">
        <v>1296</v>
      </c>
      <c r="E128" t="s">
        <v>566</v>
      </c>
      <c r="F128" t="s">
        <v>1032</v>
      </c>
      <c r="G128" t="s">
        <v>1033</v>
      </c>
      <c r="H128" t="s">
        <v>1172</v>
      </c>
      <c r="I128" t="s">
        <v>90</v>
      </c>
      <c r="J128" t="s">
        <v>90</v>
      </c>
      <c r="K128">
        <v>84.080299010000005</v>
      </c>
      <c r="L128">
        <v>6.0127366699999998</v>
      </c>
      <c r="M128">
        <v>7.0423057099999999</v>
      </c>
      <c r="N128">
        <v>7.2835832299999996</v>
      </c>
      <c r="O128">
        <v>6.4300542700000003</v>
      </c>
      <c r="P128">
        <v>0</v>
      </c>
      <c r="Q128">
        <v>124.78513221999999</v>
      </c>
      <c r="R128">
        <v>30.585235340000001</v>
      </c>
      <c r="S128" t="s">
        <v>30</v>
      </c>
      <c r="T128">
        <v>84.080299010000005</v>
      </c>
      <c r="U128" t="s">
        <v>2637</v>
      </c>
      <c r="V128" t="s">
        <v>1035</v>
      </c>
      <c r="W128" s="36" t="str">
        <f t="shared" si="4"/>
        <v>ETF</v>
      </c>
      <c r="X128" s="36" t="str">
        <f t="shared" si="5"/>
        <v>Otros ETFs</v>
      </c>
    </row>
    <row r="129" spans="1:24" x14ac:dyDescent="0.35">
      <c r="A129" s="36" t="str">
        <f t="shared" si="3"/>
        <v>2845</v>
      </c>
      <c r="B129" t="s">
        <v>4933</v>
      </c>
      <c r="C129" t="s">
        <v>463</v>
      </c>
      <c r="D129" t="s">
        <v>462</v>
      </c>
      <c r="E129" t="s">
        <v>407</v>
      </c>
      <c r="F129" t="s">
        <v>4531</v>
      </c>
      <c r="G129" t="s">
        <v>1167</v>
      </c>
      <c r="H129" t="s">
        <v>1120</v>
      </c>
      <c r="I129">
        <v>932.67</v>
      </c>
      <c r="J129">
        <v>156328</v>
      </c>
      <c r="K129">
        <v>167.61</v>
      </c>
      <c r="L129">
        <v>3.58</v>
      </c>
      <c r="M129">
        <v>3.2009618740999999</v>
      </c>
      <c r="N129">
        <v>5.9584269864000001</v>
      </c>
      <c r="O129">
        <v>2.353515625</v>
      </c>
      <c r="P129">
        <v>0</v>
      </c>
      <c r="Q129"/>
      <c r="R129">
        <v>1</v>
      </c>
      <c r="S129" t="s">
        <v>1111</v>
      </c>
      <c r="T129">
        <v>167.61</v>
      </c>
      <c r="U129" t="s">
        <v>2637</v>
      </c>
      <c r="V129" t="s">
        <v>1037</v>
      </c>
      <c r="W129" s="36" t="str">
        <f t="shared" si="4"/>
        <v>Portafolio</v>
      </c>
      <c r="X129" s="36" t="str">
        <f t="shared" si="5"/>
        <v>Portafolio</v>
      </c>
    </row>
    <row r="130" spans="1:24" x14ac:dyDescent="0.35">
      <c r="A130" s="36" t="str">
        <f t="shared" ref="A130:A193" si="6">RIGHT(LEFT(D130,6),4)</f>
        <v>7111</v>
      </c>
      <c r="B130" t="s">
        <v>1297</v>
      </c>
      <c r="C130" t="s">
        <v>1298</v>
      </c>
      <c r="D130" t="s">
        <v>1299</v>
      </c>
      <c r="E130" t="s">
        <v>566</v>
      </c>
      <c r="F130" t="s">
        <v>1032</v>
      </c>
      <c r="G130" t="s">
        <v>1033</v>
      </c>
      <c r="H130" t="s">
        <v>1128</v>
      </c>
      <c r="I130" t="s">
        <v>90</v>
      </c>
      <c r="J130" t="s">
        <v>90</v>
      </c>
      <c r="K130">
        <v>2.9224730700000001</v>
      </c>
      <c r="L130">
        <v>6.1770003000000004</v>
      </c>
      <c r="M130">
        <v>8.9969371000000002</v>
      </c>
      <c r="N130">
        <v>5.0638704199999998</v>
      </c>
      <c r="O130">
        <v>6.4065919300000003</v>
      </c>
      <c r="P130">
        <v>40.985647360000002</v>
      </c>
      <c r="Q130">
        <v>13.255647720000001</v>
      </c>
      <c r="R130">
        <v>37.308093040000003</v>
      </c>
      <c r="S130" t="s">
        <v>30</v>
      </c>
      <c r="T130">
        <v>2.9224730700000001</v>
      </c>
      <c r="U130" t="s">
        <v>2637</v>
      </c>
      <c r="V130" t="s">
        <v>1035</v>
      </c>
      <c r="W130" s="36" t="str">
        <f t="shared" ref="W130:W193" si="7">IF(V130="ETF_ETY","ETF",IF(V130="ETF_SOV","ETF",IF(V130="RF_SOV","SOV",IF(V130="-","Cuestionario Integra","Portafolio"))))</f>
        <v>ETF</v>
      </c>
      <c r="X130" s="36" t="str">
        <f t="shared" ref="X130:X193" si="8">IF(V130="ETF_ETY","Otros ETFs",IF(V130="ETF_SOV","Soberanos",W130))</f>
        <v>Otros ETFs</v>
      </c>
    </row>
    <row r="131" spans="1:24" x14ac:dyDescent="0.35">
      <c r="A131" s="36" t="str">
        <f t="shared" si="6"/>
        <v>2011</v>
      </c>
      <c r="B131" t="s">
        <v>4452</v>
      </c>
      <c r="C131" t="s">
        <v>420</v>
      </c>
      <c r="D131" t="s">
        <v>419</v>
      </c>
      <c r="E131" t="s">
        <v>407</v>
      </c>
      <c r="F131" t="s">
        <v>4531</v>
      </c>
      <c r="G131" t="s">
        <v>1167</v>
      </c>
      <c r="H131" t="s">
        <v>1113</v>
      </c>
      <c r="I131">
        <v>2406.7399999999998</v>
      </c>
      <c r="J131">
        <v>86013.58</v>
      </c>
      <c r="K131">
        <v>35.74</v>
      </c>
      <c r="L131">
        <v>3.24</v>
      </c>
      <c r="M131">
        <v>2.7302355885999998</v>
      </c>
      <c r="N131">
        <v>4.5263310009</v>
      </c>
      <c r="O131">
        <v>3.125</v>
      </c>
      <c r="P131">
        <v>0</v>
      </c>
      <c r="Q131"/>
      <c r="R131">
        <v>4</v>
      </c>
      <c r="S131" t="s">
        <v>1111</v>
      </c>
      <c r="T131">
        <v>35.74</v>
      </c>
      <c r="U131" t="s">
        <v>2637</v>
      </c>
      <c r="V131" t="s">
        <v>1037</v>
      </c>
      <c r="W131" s="36" t="str">
        <f t="shared" si="7"/>
        <v>Portafolio</v>
      </c>
      <c r="X131" s="36" t="str">
        <f t="shared" si="8"/>
        <v>Portafolio</v>
      </c>
    </row>
    <row r="132" spans="1:24" x14ac:dyDescent="0.35">
      <c r="A132" s="36" t="str">
        <f t="shared" si="6"/>
        <v>7111</v>
      </c>
      <c r="B132" t="s">
        <v>1300</v>
      </c>
      <c r="C132" t="s">
        <v>1301</v>
      </c>
      <c r="D132" t="s">
        <v>1302</v>
      </c>
      <c r="E132" t="s">
        <v>566</v>
      </c>
      <c r="F132" t="s">
        <v>1032</v>
      </c>
      <c r="G132" t="s">
        <v>1033</v>
      </c>
      <c r="H132" t="s">
        <v>1132</v>
      </c>
      <c r="I132" t="s">
        <v>90</v>
      </c>
      <c r="J132" t="s">
        <v>90</v>
      </c>
      <c r="K132">
        <v>1.2300053399999999</v>
      </c>
      <c r="L132">
        <v>6.2005119200000003</v>
      </c>
      <c r="M132">
        <v>3.50948006</v>
      </c>
      <c r="N132">
        <v>4.1022460799999996</v>
      </c>
      <c r="O132">
        <v>6.3751453800000002</v>
      </c>
      <c r="P132">
        <v>0</v>
      </c>
      <c r="Q132">
        <v>4.8382409400000004</v>
      </c>
      <c r="R132">
        <v>8.7160087199999996</v>
      </c>
      <c r="S132" t="s">
        <v>30</v>
      </c>
      <c r="T132">
        <v>1.2300053399999999</v>
      </c>
      <c r="U132" t="s">
        <v>2637</v>
      </c>
      <c r="V132" t="s">
        <v>1035</v>
      </c>
      <c r="W132" s="36" t="str">
        <f t="shared" si="7"/>
        <v>ETF</v>
      </c>
      <c r="X132" s="36" t="str">
        <f t="shared" si="8"/>
        <v>Otros ETFs</v>
      </c>
    </row>
    <row r="133" spans="1:24" x14ac:dyDescent="0.35">
      <c r="A133" s="36" t="str">
        <f t="shared" si="6"/>
        <v>7111</v>
      </c>
      <c r="B133" t="s">
        <v>1303</v>
      </c>
      <c r="C133" t="s">
        <v>1304</v>
      </c>
      <c r="D133" t="s">
        <v>1305</v>
      </c>
      <c r="E133" t="s">
        <v>566</v>
      </c>
      <c r="F133" t="s">
        <v>1032</v>
      </c>
      <c r="G133" t="s">
        <v>1033</v>
      </c>
      <c r="H133" t="s">
        <v>1170</v>
      </c>
      <c r="I133" t="s">
        <v>90</v>
      </c>
      <c r="J133" t="s">
        <v>90</v>
      </c>
      <c r="K133">
        <v>26.34439141</v>
      </c>
      <c r="L133">
        <v>6.8035145300000002</v>
      </c>
      <c r="M133">
        <v>5.1542307999999997</v>
      </c>
      <c r="N133">
        <v>5.69902833</v>
      </c>
      <c r="O133">
        <v>6.6503714299999999</v>
      </c>
      <c r="P133">
        <v>0</v>
      </c>
      <c r="Q133">
        <v>60.922527639999998</v>
      </c>
      <c r="R133">
        <v>24.5245</v>
      </c>
      <c r="S133" t="s">
        <v>30</v>
      </c>
      <c r="T133">
        <v>26.34439141</v>
      </c>
      <c r="U133" t="s">
        <v>2637</v>
      </c>
      <c r="V133" t="s">
        <v>1035</v>
      </c>
      <c r="W133" s="36" t="str">
        <f t="shared" si="7"/>
        <v>ETF</v>
      </c>
      <c r="X133" s="36" t="str">
        <f t="shared" si="8"/>
        <v>Otros ETFs</v>
      </c>
    </row>
    <row r="134" spans="1:24" x14ac:dyDescent="0.35">
      <c r="A134" s="36" t="str">
        <f t="shared" si="6"/>
        <v>2011</v>
      </c>
      <c r="B134" t="s">
        <v>4452</v>
      </c>
      <c r="C134" t="s">
        <v>5274</v>
      </c>
      <c r="D134" t="s">
        <v>4089</v>
      </c>
      <c r="E134" t="s">
        <v>473</v>
      </c>
      <c r="F134" t="s">
        <v>4537</v>
      </c>
      <c r="G134" t="s">
        <v>1167</v>
      </c>
      <c r="H134" t="s">
        <v>1113</v>
      </c>
      <c r="I134">
        <v>2406.7399999999998</v>
      </c>
      <c r="J134">
        <v>86013.58</v>
      </c>
      <c r="K134">
        <v>35.74</v>
      </c>
      <c r="L134">
        <v>3.24</v>
      </c>
      <c r="M134">
        <v>2.7302355885999998</v>
      </c>
      <c r="N134">
        <v>4.5263310009</v>
      </c>
      <c r="O134">
        <v>3.125</v>
      </c>
      <c r="P134">
        <v>0</v>
      </c>
      <c r="Q134"/>
      <c r="R134">
        <v>4</v>
      </c>
      <c r="S134" t="s">
        <v>1111</v>
      </c>
      <c r="T134">
        <v>35.74</v>
      </c>
      <c r="U134" t="s">
        <v>2637</v>
      </c>
      <c r="V134" t="s">
        <v>1037</v>
      </c>
      <c r="W134" s="36" t="str">
        <f t="shared" si="7"/>
        <v>Portafolio</v>
      </c>
      <c r="X134" s="36" t="str">
        <f t="shared" si="8"/>
        <v>Portafolio</v>
      </c>
    </row>
    <row r="135" spans="1:24" x14ac:dyDescent="0.35">
      <c r="A135" s="36" t="str">
        <f t="shared" si="6"/>
        <v>2011</v>
      </c>
      <c r="B135" t="s">
        <v>4452</v>
      </c>
      <c r="C135" t="s">
        <v>300</v>
      </c>
      <c r="D135" t="s">
        <v>299</v>
      </c>
      <c r="E135" t="s">
        <v>246</v>
      </c>
      <c r="F135" t="s">
        <v>4536</v>
      </c>
      <c r="G135" t="s">
        <v>1167</v>
      </c>
      <c r="H135" t="s">
        <v>1113</v>
      </c>
      <c r="I135">
        <v>2406.7399999999998</v>
      </c>
      <c r="J135">
        <v>86013.58</v>
      </c>
      <c r="K135">
        <v>35.74</v>
      </c>
      <c r="L135">
        <v>3.24</v>
      </c>
      <c r="M135">
        <v>2.7302355885999998</v>
      </c>
      <c r="N135">
        <v>4.5263310009</v>
      </c>
      <c r="O135">
        <v>3.125</v>
      </c>
      <c r="P135">
        <v>0</v>
      </c>
      <c r="Q135"/>
      <c r="R135">
        <v>4</v>
      </c>
      <c r="S135" t="s">
        <v>1111</v>
      </c>
      <c r="T135">
        <v>35.74</v>
      </c>
      <c r="U135" t="s">
        <v>2637</v>
      </c>
      <c r="V135" t="s">
        <v>1037</v>
      </c>
      <c r="W135" s="36" t="str">
        <f t="shared" si="7"/>
        <v>Portafolio</v>
      </c>
      <c r="X135" s="36" t="str">
        <f t="shared" si="8"/>
        <v>Portafolio</v>
      </c>
    </row>
    <row r="136" spans="1:24" x14ac:dyDescent="0.35">
      <c r="A136" s="36" t="str">
        <f t="shared" si="6"/>
        <v>2011</v>
      </c>
      <c r="B136" t="s">
        <v>4452</v>
      </c>
      <c r="C136" t="s">
        <v>5275</v>
      </c>
      <c r="D136" t="s">
        <v>5276</v>
      </c>
      <c r="E136" t="s">
        <v>246</v>
      </c>
      <c r="F136" t="s">
        <v>4536</v>
      </c>
      <c r="G136" t="s">
        <v>1167</v>
      </c>
      <c r="H136" t="s">
        <v>1113</v>
      </c>
      <c r="I136">
        <v>2406.7399999999998</v>
      </c>
      <c r="J136">
        <v>86013.58</v>
      </c>
      <c r="K136">
        <v>35.74</v>
      </c>
      <c r="L136">
        <v>3.24</v>
      </c>
      <c r="M136">
        <v>2.7302355885999998</v>
      </c>
      <c r="N136">
        <v>4.5263310009</v>
      </c>
      <c r="O136">
        <v>3.125</v>
      </c>
      <c r="P136">
        <v>0</v>
      </c>
      <c r="Q136"/>
      <c r="R136">
        <v>4</v>
      </c>
      <c r="S136" t="s">
        <v>1111</v>
      </c>
      <c r="T136">
        <v>35.74</v>
      </c>
      <c r="U136" t="s">
        <v>2637</v>
      </c>
      <c r="V136" t="s">
        <v>1037</v>
      </c>
      <c r="W136" s="36" t="str">
        <f t="shared" si="7"/>
        <v>Portafolio</v>
      </c>
      <c r="X136" s="36" t="str">
        <f t="shared" si="8"/>
        <v>Portafolio</v>
      </c>
    </row>
    <row r="137" spans="1:24" x14ac:dyDescent="0.35">
      <c r="A137" s="36" t="str">
        <f t="shared" si="6"/>
        <v>6001</v>
      </c>
      <c r="B137" t="s">
        <v>6032</v>
      </c>
      <c r="C137" t="s">
        <v>1306</v>
      </c>
      <c r="D137" t="s">
        <v>1307</v>
      </c>
      <c r="E137" t="s">
        <v>566</v>
      </c>
      <c r="F137" t="s">
        <v>1032</v>
      </c>
      <c r="G137" t="s">
        <v>1033</v>
      </c>
      <c r="H137" t="s">
        <v>1170</v>
      </c>
      <c r="I137" t="s">
        <v>90</v>
      </c>
      <c r="J137" t="s">
        <v>90</v>
      </c>
      <c r="K137">
        <v>14.3513441</v>
      </c>
      <c r="L137">
        <v>7.1906959700000002</v>
      </c>
      <c r="M137">
        <v>5.4568117200000001</v>
      </c>
      <c r="N137">
        <v>5.7771235599999997</v>
      </c>
      <c r="O137">
        <v>6.7104884699999996</v>
      </c>
      <c r="P137">
        <v>3.4169034200000001</v>
      </c>
      <c r="Q137">
        <v>28.27758304</v>
      </c>
      <c r="R137">
        <v>24.40952442</v>
      </c>
      <c r="S137" t="s">
        <v>1047</v>
      </c>
      <c r="T137">
        <v>14.3513441</v>
      </c>
      <c r="U137" t="s">
        <v>2637</v>
      </c>
      <c r="V137" t="s">
        <v>1035</v>
      </c>
      <c r="W137" s="36" t="str">
        <f t="shared" si="7"/>
        <v>ETF</v>
      </c>
      <c r="X137" s="36" t="str">
        <f t="shared" si="8"/>
        <v>Otros ETFs</v>
      </c>
    </row>
    <row r="138" spans="1:24" x14ac:dyDescent="0.35">
      <c r="A138" s="36" t="str">
        <f t="shared" si="6"/>
        <v>2011</v>
      </c>
      <c r="B138" t="s">
        <v>4452</v>
      </c>
      <c r="C138" t="s">
        <v>302</v>
      </c>
      <c r="D138" t="s">
        <v>301</v>
      </c>
      <c r="E138" t="s">
        <v>246</v>
      </c>
      <c r="F138" t="s">
        <v>4536</v>
      </c>
      <c r="G138" t="s">
        <v>1167</v>
      </c>
      <c r="H138" t="s">
        <v>1113</v>
      </c>
      <c r="I138">
        <v>2406.7399999999998</v>
      </c>
      <c r="J138">
        <v>86013.58</v>
      </c>
      <c r="K138">
        <v>35.74</v>
      </c>
      <c r="L138">
        <v>3.24</v>
      </c>
      <c r="M138">
        <v>2.7302355885999998</v>
      </c>
      <c r="N138">
        <v>4.5263310009</v>
      </c>
      <c r="O138">
        <v>3.125</v>
      </c>
      <c r="P138">
        <v>0</v>
      </c>
      <c r="Q138"/>
      <c r="R138">
        <v>4</v>
      </c>
      <c r="S138" t="s">
        <v>1111</v>
      </c>
      <c r="T138">
        <v>35.74</v>
      </c>
      <c r="U138" t="s">
        <v>2637</v>
      </c>
      <c r="V138" t="s">
        <v>1037</v>
      </c>
      <c r="W138" s="36" t="str">
        <f t="shared" si="7"/>
        <v>Portafolio</v>
      </c>
      <c r="X138" s="36" t="str">
        <f t="shared" si="8"/>
        <v>Portafolio</v>
      </c>
    </row>
    <row r="139" spans="1:24" x14ac:dyDescent="0.35">
      <c r="A139" s="36" t="str">
        <f t="shared" si="6"/>
        <v>7017</v>
      </c>
      <c r="B139" t="s">
        <v>1308</v>
      </c>
      <c r="C139" t="s">
        <v>1309</v>
      </c>
      <c r="D139" t="s">
        <v>1310</v>
      </c>
      <c r="E139" t="s">
        <v>566</v>
      </c>
      <c r="F139" t="s">
        <v>1032</v>
      </c>
      <c r="G139" t="s">
        <v>1033</v>
      </c>
      <c r="H139" t="s">
        <v>1311</v>
      </c>
      <c r="I139" t="s">
        <v>90</v>
      </c>
      <c r="J139" t="s">
        <v>90</v>
      </c>
      <c r="K139">
        <v>23.603987669999999</v>
      </c>
      <c r="L139">
        <v>6.9649170900000001</v>
      </c>
      <c r="M139">
        <v>5.72592283</v>
      </c>
      <c r="N139">
        <v>4.9537108700000001</v>
      </c>
      <c r="O139">
        <v>6.03112388</v>
      </c>
      <c r="P139">
        <v>30.248416899999999</v>
      </c>
      <c r="Q139">
        <v>103.66675007000001</v>
      </c>
      <c r="R139">
        <v>24.263936940000001</v>
      </c>
      <c r="S139" t="s">
        <v>30</v>
      </c>
      <c r="T139">
        <v>23.603987669999999</v>
      </c>
      <c r="U139" t="s">
        <v>2637</v>
      </c>
      <c r="V139" t="s">
        <v>1035</v>
      </c>
      <c r="W139" s="36" t="str">
        <f t="shared" si="7"/>
        <v>ETF</v>
      </c>
      <c r="X139" s="36" t="str">
        <f t="shared" si="8"/>
        <v>Otros ETFs</v>
      </c>
    </row>
    <row r="140" spans="1:24" x14ac:dyDescent="0.35">
      <c r="A140" s="36" t="str">
        <f t="shared" si="6"/>
        <v>7393</v>
      </c>
      <c r="B140" t="s">
        <v>6033</v>
      </c>
      <c r="C140" t="s">
        <v>1312</v>
      </c>
      <c r="D140" t="s">
        <v>1313</v>
      </c>
      <c r="E140" t="s">
        <v>566</v>
      </c>
      <c r="F140" t="s">
        <v>1032</v>
      </c>
      <c r="G140" t="s">
        <v>1033</v>
      </c>
      <c r="H140" t="s">
        <v>1128</v>
      </c>
      <c r="I140" t="s">
        <v>90</v>
      </c>
      <c r="J140" t="s">
        <v>90</v>
      </c>
      <c r="K140">
        <v>2.7298901500000001</v>
      </c>
      <c r="L140">
        <v>3.7485268899999999</v>
      </c>
      <c r="M140">
        <v>5.0569876200000001</v>
      </c>
      <c r="N140">
        <v>3.3344514300000001</v>
      </c>
      <c r="O140">
        <v>5.8804748900000003</v>
      </c>
      <c r="P140">
        <v>2.0378697200000002</v>
      </c>
      <c r="Q140">
        <v>38.685579400000002</v>
      </c>
      <c r="R140">
        <v>3.69598235</v>
      </c>
      <c r="S140" t="s">
        <v>1111</v>
      </c>
      <c r="T140">
        <v>2.7298901500000001</v>
      </c>
      <c r="U140" t="s">
        <v>2637</v>
      </c>
      <c r="V140" t="s">
        <v>1035</v>
      </c>
      <c r="W140" s="36" t="str">
        <f t="shared" si="7"/>
        <v>ETF</v>
      </c>
      <c r="X140" s="36" t="str">
        <f t="shared" si="8"/>
        <v>Otros ETFs</v>
      </c>
    </row>
    <row r="141" spans="1:24" x14ac:dyDescent="0.35">
      <c r="A141" s="36" t="str">
        <f t="shared" si="6"/>
        <v>2011</v>
      </c>
      <c r="B141" t="s">
        <v>4452</v>
      </c>
      <c r="C141" t="s">
        <v>5612</v>
      </c>
      <c r="D141" t="s">
        <v>5613</v>
      </c>
      <c r="E141" t="s">
        <v>246</v>
      </c>
      <c r="F141" t="s">
        <v>4536</v>
      </c>
      <c r="G141" t="s">
        <v>1167</v>
      </c>
      <c r="H141" t="s">
        <v>1113</v>
      </c>
      <c r="I141">
        <v>2406.7399999999998</v>
      </c>
      <c r="J141">
        <v>86013.58</v>
      </c>
      <c r="K141">
        <v>35.74</v>
      </c>
      <c r="L141">
        <v>3.24</v>
      </c>
      <c r="M141">
        <v>2.7302355885999998</v>
      </c>
      <c r="N141">
        <v>4.5263310009</v>
      </c>
      <c r="O141">
        <v>3.125</v>
      </c>
      <c r="P141">
        <v>0</v>
      </c>
      <c r="Q141"/>
      <c r="R141">
        <v>4</v>
      </c>
      <c r="S141" t="s">
        <v>1111</v>
      </c>
      <c r="T141">
        <v>35.74</v>
      </c>
      <c r="U141" t="s">
        <v>2637</v>
      </c>
      <c r="V141" t="s">
        <v>1037</v>
      </c>
      <c r="W141" s="36" t="str">
        <f t="shared" si="7"/>
        <v>Portafolio</v>
      </c>
      <c r="X141" s="36" t="str">
        <f t="shared" si="8"/>
        <v>Portafolio</v>
      </c>
    </row>
    <row r="142" spans="1:24" x14ac:dyDescent="0.35">
      <c r="A142" s="36" t="str">
        <f t="shared" si="6"/>
        <v>5037</v>
      </c>
      <c r="B142" t="s">
        <v>1925</v>
      </c>
      <c r="C142" t="s">
        <v>4747</v>
      </c>
      <c r="D142" t="s">
        <v>4748</v>
      </c>
      <c r="E142" t="s">
        <v>191</v>
      </c>
      <c r="F142" t="s">
        <v>4534</v>
      </c>
      <c r="G142" t="s">
        <v>1157</v>
      </c>
      <c r="H142" t="s">
        <v>1238</v>
      </c>
      <c r="I142">
        <v>107195.8</v>
      </c>
      <c r="J142">
        <v>2117705</v>
      </c>
      <c r="K142">
        <v>19.760000000000002</v>
      </c>
      <c r="L142">
        <v>6.51</v>
      </c>
      <c r="M142">
        <v>9.2816448212000005</v>
      </c>
      <c r="N142">
        <v>5.8911103482999998</v>
      </c>
      <c r="O142">
        <v>4.7788085938</v>
      </c>
      <c r="P142">
        <v>1</v>
      </c>
      <c r="Q142"/>
      <c r="R142">
        <v>40</v>
      </c>
      <c r="S142" t="s">
        <v>30</v>
      </c>
      <c r="T142">
        <v>19.760000000000002</v>
      </c>
      <c r="U142" t="s">
        <v>2637</v>
      </c>
      <c r="V142" t="s">
        <v>1037</v>
      </c>
      <c r="W142" s="36" t="str">
        <f t="shared" si="7"/>
        <v>Portafolio</v>
      </c>
      <c r="X142" s="36" t="str">
        <f t="shared" si="8"/>
        <v>Portafolio</v>
      </c>
    </row>
    <row r="143" spans="1:24" x14ac:dyDescent="0.35">
      <c r="A143" s="36" t="str">
        <f t="shared" si="6"/>
        <v>6001</v>
      </c>
      <c r="B143" t="s">
        <v>6034</v>
      </c>
      <c r="C143" t="s">
        <v>5044</v>
      </c>
      <c r="D143" t="s">
        <v>5045</v>
      </c>
      <c r="E143" t="s">
        <v>566</v>
      </c>
      <c r="F143" t="s">
        <v>1032</v>
      </c>
      <c r="G143" t="s">
        <v>1033</v>
      </c>
      <c r="H143" t="s">
        <v>6019</v>
      </c>
      <c r="I143" t="s">
        <v>90</v>
      </c>
      <c r="J143" t="s">
        <v>90</v>
      </c>
      <c r="K143">
        <v>12.054520330000001</v>
      </c>
      <c r="L143">
        <v>5.57383776</v>
      </c>
      <c r="M143">
        <v>4.5416881800000004</v>
      </c>
      <c r="N143">
        <v>4.9106313999999998</v>
      </c>
      <c r="O143">
        <v>6.4075219299999997</v>
      </c>
      <c r="P143">
        <v>0</v>
      </c>
      <c r="Q143">
        <v>58.59805472</v>
      </c>
      <c r="R143">
        <v>26.926500000000001</v>
      </c>
      <c r="S143" t="s">
        <v>1038</v>
      </c>
      <c r="T143">
        <v>12.054520330000001</v>
      </c>
      <c r="U143" t="s">
        <v>2637</v>
      </c>
      <c r="V143" t="s">
        <v>1035</v>
      </c>
      <c r="W143" s="36" t="str">
        <f t="shared" si="7"/>
        <v>ETF</v>
      </c>
      <c r="X143" s="36" t="str">
        <f t="shared" si="8"/>
        <v>Otros ETFs</v>
      </c>
    </row>
    <row r="144" spans="1:24" x14ac:dyDescent="0.35">
      <c r="A144" s="36" t="str">
        <f t="shared" si="6"/>
        <v>5037</v>
      </c>
      <c r="B144" t="s">
        <v>1925</v>
      </c>
      <c r="C144" t="s">
        <v>5046</v>
      </c>
      <c r="D144" t="s">
        <v>5047</v>
      </c>
      <c r="E144" t="s">
        <v>191</v>
      </c>
      <c r="F144" t="s">
        <v>4534</v>
      </c>
      <c r="G144" t="s">
        <v>1157</v>
      </c>
      <c r="H144" t="s">
        <v>1238</v>
      </c>
      <c r="I144">
        <v>107195.8</v>
      </c>
      <c r="J144">
        <v>2117705</v>
      </c>
      <c r="K144">
        <v>19.760000000000002</v>
      </c>
      <c r="L144">
        <v>6.51</v>
      </c>
      <c r="M144">
        <v>9.2816448212000005</v>
      </c>
      <c r="N144">
        <v>5.8911103482999998</v>
      </c>
      <c r="O144">
        <v>4.7788085938</v>
      </c>
      <c r="P144">
        <v>1</v>
      </c>
      <c r="Q144"/>
      <c r="R144">
        <v>40</v>
      </c>
      <c r="S144" t="s">
        <v>30</v>
      </c>
      <c r="T144">
        <v>19.760000000000002</v>
      </c>
      <c r="U144" t="s">
        <v>2637</v>
      </c>
      <c r="V144" t="s">
        <v>1037</v>
      </c>
      <c r="W144" s="36" t="str">
        <f t="shared" si="7"/>
        <v>Portafolio</v>
      </c>
      <c r="X144" s="36" t="str">
        <f t="shared" si="8"/>
        <v>Portafolio</v>
      </c>
    </row>
    <row r="145" spans="1:24" x14ac:dyDescent="0.35">
      <c r="A145" s="36" t="str">
        <f t="shared" si="6"/>
        <v>7065</v>
      </c>
      <c r="B145" t="s">
        <v>1314</v>
      </c>
      <c r="C145" t="s">
        <v>839</v>
      </c>
      <c r="D145" t="s">
        <v>838</v>
      </c>
      <c r="E145" t="s">
        <v>566</v>
      </c>
      <c r="F145" t="s">
        <v>1032</v>
      </c>
      <c r="G145" t="s">
        <v>1046</v>
      </c>
      <c r="H145" t="s">
        <v>6035</v>
      </c>
      <c r="I145" t="s">
        <v>90</v>
      </c>
      <c r="J145" t="s">
        <v>90</v>
      </c>
      <c r="K145">
        <v>43.80628574</v>
      </c>
      <c r="L145">
        <v>6.7721586</v>
      </c>
      <c r="M145">
        <v>4.1145947200000004</v>
      </c>
      <c r="N145">
        <v>6.0628809700000001</v>
      </c>
      <c r="O145">
        <v>6.8676825399999997</v>
      </c>
      <c r="P145">
        <v>13.18418679</v>
      </c>
      <c r="Q145">
        <v>238.13579644999999</v>
      </c>
      <c r="R145">
        <v>69.246130750000006</v>
      </c>
      <c r="S145" t="s">
        <v>30</v>
      </c>
      <c r="T145">
        <v>43.80628574</v>
      </c>
      <c r="U145" t="s">
        <v>2637</v>
      </c>
      <c r="V145" t="s">
        <v>1035</v>
      </c>
      <c r="W145" s="36" t="str">
        <f t="shared" si="7"/>
        <v>ETF</v>
      </c>
      <c r="X145" s="36" t="str">
        <f t="shared" si="8"/>
        <v>Otros ETFs</v>
      </c>
    </row>
    <row r="146" spans="1:24" x14ac:dyDescent="0.35">
      <c r="A146" s="36" t="str">
        <f t="shared" si="6"/>
        <v>7404</v>
      </c>
      <c r="B146" t="s">
        <v>1315</v>
      </c>
      <c r="C146" t="s">
        <v>621</v>
      </c>
      <c r="D146" t="s">
        <v>620</v>
      </c>
      <c r="E146" t="s">
        <v>566</v>
      </c>
      <c r="F146" t="s">
        <v>1032</v>
      </c>
      <c r="G146" t="s">
        <v>1033</v>
      </c>
      <c r="H146" t="s">
        <v>6019</v>
      </c>
      <c r="I146" t="s">
        <v>90</v>
      </c>
      <c r="J146" t="s">
        <v>90</v>
      </c>
      <c r="K146">
        <v>2.57847954</v>
      </c>
      <c r="L146">
        <v>5.7205949800000004</v>
      </c>
      <c r="M146">
        <v>6.35932795</v>
      </c>
      <c r="N146">
        <v>4.2869493600000004</v>
      </c>
      <c r="O146">
        <v>4.6248348500000001</v>
      </c>
      <c r="P146">
        <v>34.993493280000003</v>
      </c>
      <c r="Q146">
        <v>22.34936682</v>
      </c>
      <c r="R146">
        <v>10.62142555</v>
      </c>
      <c r="S146" t="s">
        <v>30</v>
      </c>
      <c r="T146">
        <v>2.57847954</v>
      </c>
      <c r="U146" t="s">
        <v>2637</v>
      </c>
      <c r="V146" t="s">
        <v>1035</v>
      </c>
      <c r="W146" s="36" t="str">
        <f t="shared" si="7"/>
        <v>ETF</v>
      </c>
      <c r="X146" s="36" t="str">
        <f t="shared" si="8"/>
        <v>Otros ETFs</v>
      </c>
    </row>
    <row r="147" spans="1:24" x14ac:dyDescent="0.35">
      <c r="A147" s="36" t="str">
        <f t="shared" si="6"/>
        <v>5092</v>
      </c>
      <c r="B147" t="s">
        <v>1931</v>
      </c>
      <c r="C147" t="s">
        <v>4934</v>
      </c>
      <c r="D147" t="s">
        <v>4935</v>
      </c>
      <c r="E147" t="s">
        <v>191</v>
      </c>
      <c r="F147" t="s">
        <v>4534</v>
      </c>
      <c r="G147" t="s">
        <v>1180</v>
      </c>
      <c r="H147" t="s">
        <v>1120</v>
      </c>
      <c r="I147">
        <v>54594.84</v>
      </c>
      <c r="J147">
        <v>2314213</v>
      </c>
      <c r="K147">
        <v>42.39</v>
      </c>
      <c r="L147">
        <v>7.01</v>
      </c>
      <c r="M147">
        <v>3.8044113195999998</v>
      </c>
      <c r="N147">
        <v>6.068978531</v>
      </c>
      <c r="O147">
        <v>6.9794921875</v>
      </c>
      <c r="P147">
        <v>0</v>
      </c>
      <c r="Q147"/>
      <c r="R147">
        <v>68</v>
      </c>
      <c r="S147" t="s">
        <v>30</v>
      </c>
      <c r="T147">
        <v>42.39</v>
      </c>
      <c r="U147" t="s">
        <v>2637</v>
      </c>
      <c r="V147" t="s">
        <v>1037</v>
      </c>
      <c r="W147" s="36" t="str">
        <f t="shared" si="7"/>
        <v>Portafolio</v>
      </c>
      <c r="X147" s="36" t="str">
        <f t="shared" si="8"/>
        <v>Portafolio</v>
      </c>
    </row>
    <row r="148" spans="1:24" x14ac:dyDescent="0.35">
      <c r="A148" s="36" t="str">
        <f t="shared" si="6"/>
        <v>7404</v>
      </c>
      <c r="B148" t="s">
        <v>1316</v>
      </c>
      <c r="C148" t="s">
        <v>1317</v>
      </c>
      <c r="D148" t="s">
        <v>1318</v>
      </c>
      <c r="E148" t="s">
        <v>566</v>
      </c>
      <c r="F148" t="s">
        <v>1032</v>
      </c>
      <c r="G148" t="s">
        <v>1033</v>
      </c>
      <c r="H148" t="s">
        <v>1128</v>
      </c>
      <c r="I148" t="s">
        <v>90</v>
      </c>
      <c r="J148" t="s">
        <v>90</v>
      </c>
      <c r="K148">
        <v>3.2248622999999998</v>
      </c>
      <c r="L148">
        <v>5.5716824300000001</v>
      </c>
      <c r="M148">
        <v>5.0804429400000002</v>
      </c>
      <c r="N148">
        <v>4.0928693999999997</v>
      </c>
      <c r="O148">
        <v>6.2941455800000004</v>
      </c>
      <c r="P148">
        <v>5.7773349600000001</v>
      </c>
      <c r="Q148">
        <v>22.755968039999999</v>
      </c>
      <c r="R148">
        <v>18.685199600000001</v>
      </c>
      <c r="S148" t="s">
        <v>1038</v>
      </c>
      <c r="T148">
        <v>3.2248622999999998</v>
      </c>
      <c r="U148" t="s">
        <v>2637</v>
      </c>
      <c r="V148" t="s">
        <v>1035</v>
      </c>
      <c r="W148" s="36" t="str">
        <f t="shared" si="7"/>
        <v>ETF</v>
      </c>
      <c r="X148" s="36" t="str">
        <f t="shared" si="8"/>
        <v>Otros ETFs</v>
      </c>
    </row>
    <row r="149" spans="1:24" x14ac:dyDescent="0.35">
      <c r="A149" s="36" t="str">
        <f t="shared" si="6"/>
        <v>7287</v>
      </c>
      <c r="B149" t="s">
        <v>1319</v>
      </c>
      <c r="C149" t="s">
        <v>1320</v>
      </c>
      <c r="D149" t="s">
        <v>1321</v>
      </c>
      <c r="E149" t="s">
        <v>566</v>
      </c>
      <c r="F149" t="s">
        <v>1032</v>
      </c>
      <c r="G149" t="s">
        <v>1033</v>
      </c>
      <c r="H149" t="s">
        <v>1034</v>
      </c>
      <c r="I149" t="s">
        <v>90</v>
      </c>
      <c r="J149" t="s">
        <v>90</v>
      </c>
      <c r="K149">
        <v>38.182448749999999</v>
      </c>
      <c r="L149">
        <v>6.7426708900000003</v>
      </c>
      <c r="M149">
        <v>5.7730011000000001</v>
      </c>
      <c r="N149">
        <v>4.89325279</v>
      </c>
      <c r="O149">
        <v>5.7146137299999999</v>
      </c>
      <c r="P149">
        <v>36.629126759999998</v>
      </c>
      <c r="Q149">
        <v>158.62653699000001</v>
      </c>
      <c r="R149">
        <v>19.72066057</v>
      </c>
      <c r="S149" t="s">
        <v>30</v>
      </c>
      <c r="T149">
        <v>38.182448749999999</v>
      </c>
      <c r="U149" t="s">
        <v>2637</v>
      </c>
      <c r="V149" t="s">
        <v>1035</v>
      </c>
      <c r="W149" s="36" t="str">
        <f t="shared" si="7"/>
        <v>ETF</v>
      </c>
      <c r="X149" s="36" t="str">
        <f t="shared" si="8"/>
        <v>Otros ETFs</v>
      </c>
    </row>
    <row r="150" spans="1:24" x14ac:dyDescent="0.35">
      <c r="A150" s="36" t="str">
        <f t="shared" si="6"/>
        <v>0002</v>
      </c>
      <c r="B150" t="s">
        <v>2001</v>
      </c>
      <c r="C150" t="s">
        <v>2008</v>
      </c>
      <c r="D150" t="s">
        <v>3391</v>
      </c>
      <c r="E150" t="s">
        <v>222</v>
      </c>
      <c r="F150" t="s">
        <v>4533</v>
      </c>
      <c r="G150" t="s">
        <v>1167</v>
      </c>
      <c r="H150" t="s">
        <v>1093</v>
      </c>
      <c r="I150">
        <v>28058.41</v>
      </c>
      <c r="J150">
        <v>12369.54</v>
      </c>
      <c r="K150">
        <v>0.44</v>
      </c>
      <c r="L150">
        <v>5.55</v>
      </c>
      <c r="M150">
        <v>4.3727436066000003</v>
      </c>
      <c r="N150">
        <v>4.8090464407000004</v>
      </c>
      <c r="O150">
        <v>4.1667968750000002</v>
      </c>
      <c r="P150">
        <v>0</v>
      </c>
      <c r="Q150"/>
      <c r="R150">
        <v>12</v>
      </c>
      <c r="S150" t="s">
        <v>1038</v>
      </c>
      <c r="T150">
        <v>0.44</v>
      </c>
      <c r="U150" t="s">
        <v>2637</v>
      </c>
      <c r="V150" t="s">
        <v>1037</v>
      </c>
      <c r="W150" s="36" t="str">
        <f t="shared" si="7"/>
        <v>Portafolio</v>
      </c>
      <c r="X150" s="36" t="str">
        <f t="shared" si="8"/>
        <v>Portafolio</v>
      </c>
    </row>
    <row r="151" spans="1:24" x14ac:dyDescent="0.35">
      <c r="A151" s="36" t="str">
        <f t="shared" si="6"/>
        <v>7287</v>
      </c>
      <c r="B151" t="s">
        <v>1322</v>
      </c>
      <c r="C151" t="s">
        <v>1323</v>
      </c>
      <c r="D151" t="s">
        <v>1324</v>
      </c>
      <c r="E151" t="s">
        <v>566</v>
      </c>
      <c r="F151" t="s">
        <v>1032</v>
      </c>
      <c r="G151" t="s">
        <v>1325</v>
      </c>
      <c r="H151" t="s">
        <v>1326</v>
      </c>
      <c r="I151" t="s">
        <v>90</v>
      </c>
      <c r="J151" t="s">
        <v>90</v>
      </c>
      <c r="K151">
        <v>69.230953270000001</v>
      </c>
      <c r="L151">
        <v>7.1464602199999998</v>
      </c>
      <c r="M151">
        <v>5.7105405100000004</v>
      </c>
      <c r="N151">
        <v>5.1393490399999999</v>
      </c>
      <c r="O151">
        <v>6.2141841800000002</v>
      </c>
      <c r="P151">
        <v>4.9189196600000002</v>
      </c>
      <c r="Q151">
        <v>86.764989549999996</v>
      </c>
      <c r="R151">
        <v>31.738926960000001</v>
      </c>
      <c r="S151" t="s">
        <v>1047</v>
      </c>
      <c r="T151">
        <v>69.230953270000001</v>
      </c>
      <c r="U151" t="s">
        <v>2637</v>
      </c>
      <c r="V151" t="s">
        <v>1035</v>
      </c>
      <c r="W151" s="36" t="str">
        <f t="shared" si="7"/>
        <v>ETF</v>
      </c>
      <c r="X151" s="36" t="str">
        <f t="shared" si="8"/>
        <v>Otros ETFs</v>
      </c>
    </row>
    <row r="152" spans="1:24" x14ac:dyDescent="0.35">
      <c r="A152" s="36" t="str">
        <f t="shared" si="6"/>
        <v>0002</v>
      </c>
      <c r="B152" t="s">
        <v>2001</v>
      </c>
      <c r="C152" t="s">
        <v>888</v>
      </c>
      <c r="D152" t="s">
        <v>887</v>
      </c>
      <c r="E152" t="s">
        <v>222</v>
      </c>
      <c r="F152" t="s">
        <v>4533</v>
      </c>
      <c r="G152" t="s">
        <v>1167</v>
      </c>
      <c r="H152" t="s">
        <v>1093</v>
      </c>
      <c r="I152">
        <v>28058.41</v>
      </c>
      <c r="J152">
        <v>12369.54</v>
      </c>
      <c r="K152">
        <v>0.44</v>
      </c>
      <c r="L152">
        <v>5.55</v>
      </c>
      <c r="M152">
        <v>4.3727436066000003</v>
      </c>
      <c r="N152">
        <v>4.8090464407000004</v>
      </c>
      <c r="O152">
        <v>4.1667968750000002</v>
      </c>
      <c r="P152">
        <v>0</v>
      </c>
      <c r="Q152"/>
      <c r="R152">
        <v>12</v>
      </c>
      <c r="S152" t="s">
        <v>1038</v>
      </c>
      <c r="T152">
        <v>0.44</v>
      </c>
      <c r="U152" t="s">
        <v>2637</v>
      </c>
      <c r="V152" t="s">
        <v>1037</v>
      </c>
      <c r="W152" s="36" t="str">
        <f t="shared" si="7"/>
        <v>Portafolio</v>
      </c>
      <c r="X152" s="36" t="str">
        <f t="shared" si="8"/>
        <v>Portafolio</v>
      </c>
    </row>
    <row r="153" spans="1:24" x14ac:dyDescent="0.35">
      <c r="A153" s="36" t="str">
        <f t="shared" si="6"/>
        <v>7287</v>
      </c>
      <c r="B153" t="s">
        <v>1327</v>
      </c>
      <c r="C153" t="s">
        <v>1328</v>
      </c>
      <c r="D153" t="s">
        <v>1329</v>
      </c>
      <c r="E153" t="s">
        <v>566</v>
      </c>
      <c r="F153" t="s">
        <v>1032</v>
      </c>
      <c r="G153" t="s">
        <v>1325</v>
      </c>
      <c r="H153" t="s">
        <v>1330</v>
      </c>
      <c r="I153" t="s">
        <v>90</v>
      </c>
      <c r="J153" t="s">
        <v>90</v>
      </c>
      <c r="K153">
        <v>97.167815230000002</v>
      </c>
      <c r="L153">
        <v>5.2144972999999997</v>
      </c>
      <c r="M153">
        <v>4.5608941200000004</v>
      </c>
      <c r="N153">
        <v>4.7942153899999997</v>
      </c>
      <c r="O153">
        <v>5.1683609099999996</v>
      </c>
      <c r="P153">
        <v>5.5900169999999999E-2</v>
      </c>
      <c r="Q153">
        <v>104.29207631</v>
      </c>
      <c r="R153">
        <v>4.6952141000000003</v>
      </c>
      <c r="S153" t="s">
        <v>1038</v>
      </c>
      <c r="T153">
        <v>97.167815230000002</v>
      </c>
      <c r="U153" t="s">
        <v>2637</v>
      </c>
      <c r="V153" t="s">
        <v>1035</v>
      </c>
      <c r="W153" s="36" t="str">
        <f t="shared" si="7"/>
        <v>ETF</v>
      </c>
      <c r="X153" s="36" t="str">
        <f t="shared" si="8"/>
        <v>Otros ETFs</v>
      </c>
    </row>
    <row r="154" spans="1:24" x14ac:dyDescent="0.35">
      <c r="A154" s="36" t="str">
        <f t="shared" si="6"/>
        <v>7017</v>
      </c>
      <c r="B154" t="s">
        <v>1331</v>
      </c>
      <c r="C154" t="s">
        <v>1332</v>
      </c>
      <c r="D154" t="s">
        <v>1333</v>
      </c>
      <c r="E154" t="s">
        <v>566</v>
      </c>
      <c r="F154" t="s">
        <v>1032</v>
      </c>
      <c r="G154" t="s">
        <v>1033</v>
      </c>
      <c r="H154" t="s">
        <v>1042</v>
      </c>
      <c r="I154" t="s">
        <v>90</v>
      </c>
      <c r="J154" t="s">
        <v>90</v>
      </c>
      <c r="K154">
        <v>28.838098649999999</v>
      </c>
      <c r="L154">
        <v>6.4468577299999996</v>
      </c>
      <c r="M154">
        <v>4.94553303</v>
      </c>
      <c r="N154">
        <v>4.58739556</v>
      </c>
      <c r="O154">
        <v>6.2193634099999997</v>
      </c>
      <c r="P154">
        <v>2.2758977200000001</v>
      </c>
      <c r="Q154">
        <v>158.25337869000001</v>
      </c>
      <c r="R154">
        <v>26.94917306</v>
      </c>
      <c r="S154" t="s">
        <v>30</v>
      </c>
      <c r="T154">
        <v>28.838098649999999</v>
      </c>
      <c r="U154" t="s">
        <v>2637</v>
      </c>
      <c r="V154" t="s">
        <v>1035</v>
      </c>
      <c r="W154" s="36" t="str">
        <f t="shared" si="7"/>
        <v>ETF</v>
      </c>
      <c r="X154" s="36" t="str">
        <f t="shared" si="8"/>
        <v>Otros ETFs</v>
      </c>
    </row>
    <row r="155" spans="1:24" x14ac:dyDescent="0.35">
      <c r="A155" s="36" t="str">
        <f t="shared" si="6"/>
        <v>0002</v>
      </c>
      <c r="B155" t="s">
        <v>2001</v>
      </c>
      <c r="C155" t="s">
        <v>4686</v>
      </c>
      <c r="D155" t="s">
        <v>4564</v>
      </c>
      <c r="E155" t="s">
        <v>341</v>
      </c>
      <c r="F155" t="s">
        <v>4532</v>
      </c>
      <c r="G155" t="s">
        <v>1167</v>
      </c>
      <c r="H155" t="s">
        <v>1093</v>
      </c>
      <c r="I155">
        <v>28058.41</v>
      </c>
      <c r="J155">
        <v>12369.54</v>
      </c>
      <c r="K155">
        <v>0.44</v>
      </c>
      <c r="L155">
        <v>5.55</v>
      </c>
      <c r="M155">
        <v>4.3727436066000003</v>
      </c>
      <c r="N155">
        <v>4.8090464407000004</v>
      </c>
      <c r="O155">
        <v>4.1667968750000002</v>
      </c>
      <c r="P155">
        <v>0</v>
      </c>
      <c r="Q155"/>
      <c r="R155">
        <v>12</v>
      </c>
      <c r="S155" t="s">
        <v>1038</v>
      </c>
      <c r="T155">
        <v>0.44</v>
      </c>
      <c r="U155" t="s">
        <v>2637</v>
      </c>
      <c r="V155" t="s">
        <v>1037</v>
      </c>
      <c r="W155" s="36" t="str">
        <f t="shared" si="7"/>
        <v>Portafolio</v>
      </c>
      <c r="X155" s="36" t="str">
        <f t="shared" si="8"/>
        <v>Portafolio</v>
      </c>
    </row>
    <row r="156" spans="1:24" x14ac:dyDescent="0.35">
      <c r="A156" s="36" t="str">
        <f t="shared" si="6"/>
        <v>6001</v>
      </c>
      <c r="B156" t="s">
        <v>6036</v>
      </c>
      <c r="C156" t="s">
        <v>1335</v>
      </c>
      <c r="D156" t="s">
        <v>1336</v>
      </c>
      <c r="E156" t="s">
        <v>566</v>
      </c>
      <c r="F156" t="s">
        <v>1032</v>
      </c>
      <c r="G156" t="s">
        <v>1033</v>
      </c>
      <c r="H156" t="s">
        <v>1160</v>
      </c>
      <c r="I156" t="s">
        <v>90</v>
      </c>
      <c r="J156" t="s">
        <v>90</v>
      </c>
      <c r="K156">
        <v>467.13967572000001</v>
      </c>
      <c r="L156">
        <v>5.69140669</v>
      </c>
      <c r="M156">
        <v>3.4863536900000001</v>
      </c>
      <c r="N156">
        <v>5.1598391299999999</v>
      </c>
      <c r="O156">
        <v>6.4837023399999998</v>
      </c>
      <c r="P156">
        <v>12.4507751</v>
      </c>
      <c r="Q156">
        <v>1289.76611931</v>
      </c>
      <c r="R156">
        <v>33.615932780000001</v>
      </c>
      <c r="S156" t="s">
        <v>1038</v>
      </c>
      <c r="T156">
        <v>467.13967572000001</v>
      </c>
      <c r="U156" t="s">
        <v>2637</v>
      </c>
      <c r="V156" t="s">
        <v>1035</v>
      </c>
      <c r="W156" s="36" t="str">
        <f t="shared" si="7"/>
        <v>ETF</v>
      </c>
      <c r="X156" s="36" t="str">
        <f t="shared" si="8"/>
        <v>Otros ETFs</v>
      </c>
    </row>
    <row r="157" spans="1:24" x14ac:dyDescent="0.35">
      <c r="A157" s="36" t="str">
        <f t="shared" si="6"/>
        <v>0002</v>
      </c>
      <c r="B157" t="s">
        <v>2001</v>
      </c>
      <c r="C157" t="s">
        <v>5048</v>
      </c>
      <c r="D157" t="s">
        <v>5049</v>
      </c>
      <c r="E157" t="s">
        <v>222</v>
      </c>
      <c r="F157" t="s">
        <v>4533</v>
      </c>
      <c r="G157" t="s">
        <v>1167</v>
      </c>
      <c r="H157" t="s">
        <v>1093</v>
      </c>
      <c r="I157">
        <v>28058.41</v>
      </c>
      <c r="J157">
        <v>12369.54</v>
      </c>
      <c r="K157">
        <v>0.44</v>
      </c>
      <c r="L157">
        <v>5.55</v>
      </c>
      <c r="M157">
        <v>4.3727436066000003</v>
      </c>
      <c r="N157">
        <v>4.8090464407000004</v>
      </c>
      <c r="O157">
        <v>4.1667968750000002</v>
      </c>
      <c r="P157">
        <v>0</v>
      </c>
      <c r="Q157"/>
      <c r="R157">
        <v>12</v>
      </c>
      <c r="S157" t="s">
        <v>1038</v>
      </c>
      <c r="T157">
        <v>0.44</v>
      </c>
      <c r="U157" t="s">
        <v>2637</v>
      </c>
      <c r="V157" t="s">
        <v>1037</v>
      </c>
      <c r="W157" s="36" t="str">
        <f t="shared" si="7"/>
        <v>Portafolio</v>
      </c>
      <c r="X157" s="36" t="str">
        <f t="shared" si="8"/>
        <v>Portafolio</v>
      </c>
    </row>
    <row r="158" spans="1:24" x14ac:dyDescent="0.35">
      <c r="A158" s="36" t="str">
        <f t="shared" si="6"/>
        <v>6001</v>
      </c>
      <c r="B158" t="s">
        <v>6037</v>
      </c>
      <c r="C158" t="s">
        <v>699</v>
      </c>
      <c r="D158" t="s">
        <v>698</v>
      </c>
      <c r="E158" t="s">
        <v>566</v>
      </c>
      <c r="F158" t="s">
        <v>1032</v>
      </c>
      <c r="G158" t="s">
        <v>1033</v>
      </c>
      <c r="H158" t="s">
        <v>1172</v>
      </c>
      <c r="I158" t="s">
        <v>90</v>
      </c>
      <c r="J158" t="s">
        <v>90</v>
      </c>
      <c r="K158">
        <v>296.51118444999997</v>
      </c>
      <c r="L158">
        <v>6.61260504</v>
      </c>
      <c r="M158">
        <v>4.0828665800000001</v>
      </c>
      <c r="N158">
        <v>6.4832125600000001</v>
      </c>
      <c r="O158">
        <v>6.5376103199999998</v>
      </c>
      <c r="P158">
        <v>13.35190525</v>
      </c>
      <c r="Q158">
        <v>402.32441985000003</v>
      </c>
      <c r="R158">
        <v>32.56984696</v>
      </c>
      <c r="S158" t="s">
        <v>30</v>
      </c>
      <c r="T158">
        <v>296.51118444999997</v>
      </c>
      <c r="U158" t="s">
        <v>2637</v>
      </c>
      <c r="V158" t="s">
        <v>1035</v>
      </c>
      <c r="W158" s="36" t="str">
        <f t="shared" si="7"/>
        <v>ETF</v>
      </c>
      <c r="X158" s="36" t="str">
        <f t="shared" si="8"/>
        <v>Otros ETFs</v>
      </c>
    </row>
    <row r="159" spans="1:24" x14ac:dyDescent="0.35">
      <c r="A159" s="36" t="str">
        <f t="shared" si="6"/>
        <v>0002</v>
      </c>
      <c r="B159" t="s">
        <v>2001</v>
      </c>
      <c r="C159" t="s">
        <v>5535</v>
      </c>
      <c r="D159" t="s">
        <v>5534</v>
      </c>
      <c r="E159" t="s">
        <v>222</v>
      </c>
      <c r="F159" t="s">
        <v>4533</v>
      </c>
      <c r="G159" t="s">
        <v>1167</v>
      </c>
      <c r="H159" t="s">
        <v>1093</v>
      </c>
      <c r="I159">
        <v>28058.41</v>
      </c>
      <c r="J159">
        <v>12369.54</v>
      </c>
      <c r="K159">
        <v>0.44</v>
      </c>
      <c r="L159">
        <v>5.55</v>
      </c>
      <c r="M159">
        <v>4.3727436066000003</v>
      </c>
      <c r="N159">
        <v>4.8090464407000004</v>
      </c>
      <c r="O159">
        <v>4.1667968750000002</v>
      </c>
      <c r="P159">
        <v>0</v>
      </c>
      <c r="Q159"/>
      <c r="R159">
        <v>12</v>
      </c>
      <c r="S159" t="s">
        <v>1038</v>
      </c>
      <c r="T159">
        <v>0.44</v>
      </c>
      <c r="U159" t="s">
        <v>2637</v>
      </c>
      <c r="V159" t="s">
        <v>1037</v>
      </c>
      <c r="W159" s="36" t="str">
        <f t="shared" si="7"/>
        <v>Portafolio</v>
      </c>
      <c r="X159" s="36" t="str">
        <f t="shared" si="8"/>
        <v>Portafolio</v>
      </c>
    </row>
    <row r="160" spans="1:24" x14ac:dyDescent="0.35">
      <c r="A160" s="36" t="str">
        <f t="shared" si="6"/>
        <v>7393</v>
      </c>
      <c r="B160" t="s">
        <v>6037</v>
      </c>
      <c r="C160" t="s">
        <v>699</v>
      </c>
      <c r="D160" t="s">
        <v>1337</v>
      </c>
      <c r="E160" t="s">
        <v>566</v>
      </c>
      <c r="F160" t="s">
        <v>1032</v>
      </c>
      <c r="G160" t="s">
        <v>1033</v>
      </c>
      <c r="H160" t="s">
        <v>1172</v>
      </c>
      <c r="I160" t="s">
        <v>90</v>
      </c>
      <c r="J160" t="s">
        <v>90</v>
      </c>
      <c r="K160">
        <v>296.51118444999997</v>
      </c>
      <c r="L160">
        <v>6.61260504</v>
      </c>
      <c r="M160">
        <v>4.0828665800000001</v>
      </c>
      <c r="N160">
        <v>6.4832125600000001</v>
      </c>
      <c r="O160">
        <v>6.5376103199999998</v>
      </c>
      <c r="P160">
        <v>13.35190525</v>
      </c>
      <c r="Q160">
        <v>402.32441985000003</v>
      </c>
      <c r="R160">
        <v>32.56984696</v>
      </c>
      <c r="S160" t="s">
        <v>30</v>
      </c>
      <c r="T160">
        <v>296.51118444999997</v>
      </c>
      <c r="U160" t="s">
        <v>2637</v>
      </c>
      <c r="V160" t="s">
        <v>1035</v>
      </c>
      <c r="W160" s="36" t="str">
        <f t="shared" si="7"/>
        <v>ETF</v>
      </c>
      <c r="X160" s="36" t="str">
        <f t="shared" si="8"/>
        <v>Otros ETFs</v>
      </c>
    </row>
    <row r="161" spans="1:24" x14ac:dyDescent="0.35">
      <c r="A161" s="36" t="str">
        <f t="shared" si="6"/>
        <v>0002</v>
      </c>
      <c r="B161" t="s">
        <v>2001</v>
      </c>
      <c r="C161" t="s">
        <v>6038</v>
      </c>
      <c r="D161" t="s">
        <v>5614</v>
      </c>
      <c r="E161" t="s">
        <v>222</v>
      </c>
      <c r="F161" t="s">
        <v>4533</v>
      </c>
      <c r="G161" t="s">
        <v>1167</v>
      </c>
      <c r="H161" t="s">
        <v>1093</v>
      </c>
      <c r="I161">
        <v>28058.41</v>
      </c>
      <c r="J161">
        <v>12369.54</v>
      </c>
      <c r="K161">
        <v>0.44</v>
      </c>
      <c r="L161">
        <v>5.55</v>
      </c>
      <c r="M161">
        <v>4.3727436066000003</v>
      </c>
      <c r="N161">
        <v>4.8090464407000004</v>
      </c>
      <c r="O161">
        <v>4.1667968750000002</v>
      </c>
      <c r="P161">
        <v>0</v>
      </c>
      <c r="Q161"/>
      <c r="R161">
        <v>12</v>
      </c>
      <c r="S161" t="s">
        <v>1038</v>
      </c>
      <c r="T161">
        <v>0.44</v>
      </c>
      <c r="U161" t="s">
        <v>2637</v>
      </c>
      <c r="V161" t="s">
        <v>1037</v>
      </c>
      <c r="W161" s="36" t="str">
        <f t="shared" si="7"/>
        <v>Portafolio</v>
      </c>
      <c r="X161" s="36" t="str">
        <f t="shared" si="8"/>
        <v>Portafolio</v>
      </c>
    </row>
    <row r="162" spans="1:24" x14ac:dyDescent="0.35">
      <c r="A162" s="36" t="str">
        <f t="shared" si="6"/>
        <v>6001</v>
      </c>
      <c r="B162" t="s">
        <v>6041</v>
      </c>
      <c r="C162" t="s">
        <v>1338</v>
      </c>
      <c r="D162" t="s">
        <v>1339</v>
      </c>
      <c r="E162" t="s">
        <v>566</v>
      </c>
      <c r="F162" t="s">
        <v>1032</v>
      </c>
      <c r="G162" t="s">
        <v>1033</v>
      </c>
      <c r="H162" t="s">
        <v>1170</v>
      </c>
      <c r="I162" t="s">
        <v>90</v>
      </c>
      <c r="J162" t="s">
        <v>90</v>
      </c>
      <c r="K162">
        <v>19.090558949999998</v>
      </c>
      <c r="L162">
        <v>6.1107856199999997</v>
      </c>
      <c r="M162">
        <v>4.0206272700000003</v>
      </c>
      <c r="N162">
        <v>4.47917627</v>
      </c>
      <c r="O162">
        <v>6.1003542499999996</v>
      </c>
      <c r="P162">
        <v>5.75629422</v>
      </c>
      <c r="Q162">
        <v>18.228116419999999</v>
      </c>
      <c r="R162">
        <v>20.112179900000001</v>
      </c>
      <c r="S162" t="s">
        <v>30</v>
      </c>
      <c r="T162">
        <v>19.090558949999998</v>
      </c>
      <c r="U162" t="s">
        <v>2637</v>
      </c>
      <c r="V162" t="s">
        <v>1035</v>
      </c>
      <c r="W162" s="36" t="str">
        <f t="shared" si="7"/>
        <v>ETF</v>
      </c>
      <c r="X162" s="36" t="str">
        <f t="shared" si="8"/>
        <v>Otros ETFs</v>
      </c>
    </row>
    <row r="163" spans="1:24" x14ac:dyDescent="0.35">
      <c r="A163" s="36" t="str">
        <f t="shared" si="6"/>
        <v>5407</v>
      </c>
      <c r="B163" t="s">
        <v>6039</v>
      </c>
      <c r="C163" t="s">
        <v>6040</v>
      </c>
      <c r="D163" t="s">
        <v>5615</v>
      </c>
      <c r="E163" t="s">
        <v>191</v>
      </c>
      <c r="F163" t="s">
        <v>4534</v>
      </c>
      <c r="G163" t="s">
        <v>1157</v>
      </c>
      <c r="H163" t="s">
        <v>1056</v>
      </c>
      <c r="I163">
        <v>25765.55</v>
      </c>
      <c r="J163">
        <v>29400000</v>
      </c>
      <c r="K163">
        <v>1141.06</v>
      </c>
      <c r="L163">
        <v>8.92</v>
      </c>
      <c r="M163">
        <v>7.8233182771000003</v>
      </c>
      <c r="N163">
        <v>7.7772912085000003</v>
      </c>
      <c r="O163">
        <v>5.7421875</v>
      </c>
      <c r="P163">
        <v>1</v>
      </c>
      <c r="Q163"/>
      <c r="R163">
        <v>42</v>
      </c>
      <c r="S163" t="s">
        <v>5369</v>
      </c>
      <c r="T163">
        <v>1141.06</v>
      </c>
      <c r="U163" t="s">
        <v>2637</v>
      </c>
      <c r="V163" t="s">
        <v>1037</v>
      </c>
      <c r="W163" s="36" t="str">
        <f t="shared" si="7"/>
        <v>Portafolio</v>
      </c>
      <c r="X163" s="36" t="str">
        <f t="shared" si="8"/>
        <v>Portafolio</v>
      </c>
    </row>
    <row r="164" spans="1:24" x14ac:dyDescent="0.35">
      <c r="A164" s="36" t="str">
        <f t="shared" si="6"/>
        <v>6001</v>
      </c>
      <c r="B164" t="s">
        <v>6042</v>
      </c>
      <c r="C164" t="s">
        <v>1340</v>
      </c>
      <c r="D164" t="s">
        <v>1341</v>
      </c>
      <c r="E164" t="s">
        <v>566</v>
      </c>
      <c r="F164" t="s">
        <v>1032</v>
      </c>
      <c r="G164" t="s">
        <v>1033</v>
      </c>
      <c r="H164" t="s">
        <v>1132</v>
      </c>
      <c r="I164" t="s">
        <v>90</v>
      </c>
      <c r="J164" t="s">
        <v>90</v>
      </c>
      <c r="K164">
        <v>1.55689195</v>
      </c>
      <c r="L164">
        <v>4.5576064299999999</v>
      </c>
      <c r="M164">
        <v>1.2435436799999999</v>
      </c>
      <c r="N164">
        <v>3.6016526600000001</v>
      </c>
      <c r="O164">
        <v>6.2908337699999999</v>
      </c>
      <c r="P164">
        <v>0</v>
      </c>
      <c r="Q164">
        <v>5.2798787100000002</v>
      </c>
      <c r="R164">
        <v>18.517029610000002</v>
      </c>
      <c r="S164" t="s">
        <v>1038</v>
      </c>
      <c r="T164">
        <v>1.55689195</v>
      </c>
      <c r="U164" t="s">
        <v>2637</v>
      </c>
      <c r="V164" t="s">
        <v>1035</v>
      </c>
      <c r="W164" s="36" t="str">
        <f t="shared" si="7"/>
        <v>ETF</v>
      </c>
      <c r="X164" s="36" t="str">
        <f t="shared" si="8"/>
        <v>Otros ETFs</v>
      </c>
    </row>
    <row r="165" spans="1:24" x14ac:dyDescent="0.35">
      <c r="A165" s="36" t="str">
        <f t="shared" si="6"/>
        <v>7111</v>
      </c>
      <c r="B165" t="s">
        <v>6241</v>
      </c>
      <c r="C165" t="s">
        <v>1342</v>
      </c>
      <c r="D165" t="s">
        <v>1343</v>
      </c>
      <c r="E165" t="s">
        <v>566</v>
      </c>
      <c r="F165" t="s">
        <v>1032</v>
      </c>
      <c r="G165" t="s">
        <v>1033</v>
      </c>
      <c r="H165" t="s">
        <v>1231</v>
      </c>
      <c r="I165" t="s">
        <v>90</v>
      </c>
      <c r="J165" t="s">
        <v>90</v>
      </c>
      <c r="K165">
        <v>202.59174264999999</v>
      </c>
      <c r="L165">
        <v>5.72</v>
      </c>
      <c r="M165">
        <v>5.4638745399999999</v>
      </c>
      <c r="N165">
        <v>7.4010047800000001</v>
      </c>
      <c r="O165">
        <v>5.7814596500000004</v>
      </c>
      <c r="P165">
        <v>0</v>
      </c>
      <c r="Q165"/>
      <c r="R165">
        <v>0</v>
      </c>
      <c r="S165" t="s">
        <v>30</v>
      </c>
      <c r="T165">
        <v>202.59174264999999</v>
      </c>
      <c r="U165" t="s">
        <v>2637</v>
      </c>
      <c r="V165" t="s">
        <v>1232</v>
      </c>
      <c r="W165" s="36" t="str">
        <f t="shared" si="7"/>
        <v>ETF</v>
      </c>
      <c r="X165" s="36" t="str">
        <f t="shared" si="8"/>
        <v>Soberanos</v>
      </c>
    </row>
    <row r="166" spans="1:24" x14ac:dyDescent="0.35">
      <c r="A166" s="36" t="str">
        <f t="shared" si="6"/>
        <v>7111</v>
      </c>
      <c r="B166" t="s">
        <v>1345</v>
      </c>
      <c r="C166" t="s">
        <v>1346</v>
      </c>
      <c r="D166" t="s">
        <v>1347</v>
      </c>
      <c r="E166" t="s">
        <v>566</v>
      </c>
      <c r="F166" t="s">
        <v>1032</v>
      </c>
      <c r="G166" t="s">
        <v>1033</v>
      </c>
      <c r="H166" t="s">
        <v>1234</v>
      </c>
      <c r="I166" t="s">
        <v>90</v>
      </c>
      <c r="J166" t="s">
        <v>90</v>
      </c>
      <c r="K166">
        <v>202.59174264999999</v>
      </c>
      <c r="L166">
        <v>5.72</v>
      </c>
      <c r="M166">
        <v>5.4638745399999999</v>
      </c>
      <c r="N166">
        <v>7.4010047800000001</v>
      </c>
      <c r="O166">
        <v>5.7814596500000004</v>
      </c>
      <c r="P166">
        <v>0</v>
      </c>
      <c r="Q166"/>
      <c r="R166">
        <v>0</v>
      </c>
      <c r="S166" t="s">
        <v>30</v>
      </c>
      <c r="T166">
        <v>202.59174264999999</v>
      </c>
      <c r="U166" t="s">
        <v>2637</v>
      </c>
      <c r="V166" t="s">
        <v>1232</v>
      </c>
      <c r="W166" s="36" t="str">
        <f t="shared" si="7"/>
        <v>ETF</v>
      </c>
      <c r="X166" s="36" t="str">
        <f t="shared" si="8"/>
        <v>Soberanos</v>
      </c>
    </row>
    <row r="167" spans="1:24" x14ac:dyDescent="0.35">
      <c r="A167" s="36" t="str">
        <f t="shared" si="6"/>
        <v>7111</v>
      </c>
      <c r="B167" t="s">
        <v>1348</v>
      </c>
      <c r="C167" t="s">
        <v>1349</v>
      </c>
      <c r="D167" t="s">
        <v>1350</v>
      </c>
      <c r="E167" t="s">
        <v>566</v>
      </c>
      <c r="F167" t="s">
        <v>1032</v>
      </c>
      <c r="G167" t="s">
        <v>1033</v>
      </c>
      <c r="H167" t="s">
        <v>1234</v>
      </c>
      <c r="I167" t="s">
        <v>90</v>
      </c>
      <c r="J167" t="s">
        <v>90</v>
      </c>
      <c r="K167">
        <v>202.59174264999999</v>
      </c>
      <c r="L167">
        <v>5.72</v>
      </c>
      <c r="M167">
        <v>5.4638745399999999</v>
      </c>
      <c r="N167">
        <v>7.4010047800000001</v>
      </c>
      <c r="O167">
        <v>5.7814596500000004</v>
      </c>
      <c r="P167">
        <v>0</v>
      </c>
      <c r="Q167"/>
      <c r="R167">
        <v>0</v>
      </c>
      <c r="S167" t="s">
        <v>30</v>
      </c>
      <c r="T167">
        <v>202.59174264999999</v>
      </c>
      <c r="U167" t="s">
        <v>2637</v>
      </c>
      <c r="V167" t="s">
        <v>1232</v>
      </c>
      <c r="W167" s="36" t="str">
        <f t="shared" si="7"/>
        <v>ETF</v>
      </c>
      <c r="X167" s="36" t="str">
        <f t="shared" si="8"/>
        <v>Soberanos</v>
      </c>
    </row>
    <row r="168" spans="1:24" x14ac:dyDescent="0.35">
      <c r="A168" s="36" t="str">
        <f t="shared" si="6"/>
        <v>7111</v>
      </c>
      <c r="B168" t="s">
        <v>4749</v>
      </c>
      <c r="C168" t="s">
        <v>4750</v>
      </c>
      <c r="D168" t="s">
        <v>4751</v>
      </c>
      <c r="E168" t="s">
        <v>566</v>
      </c>
      <c r="F168" t="s">
        <v>1032</v>
      </c>
      <c r="G168" t="s">
        <v>1033</v>
      </c>
      <c r="H168" t="s">
        <v>4752</v>
      </c>
      <c r="I168" t="s">
        <v>90</v>
      </c>
      <c r="J168" t="s">
        <v>90</v>
      </c>
      <c r="K168">
        <v>10.5133379</v>
      </c>
      <c r="L168">
        <v>7.8656173599999999</v>
      </c>
      <c r="M168">
        <v>7.6350620100000004</v>
      </c>
      <c r="N168">
        <v>4.84549596</v>
      </c>
      <c r="O168">
        <v>6.3355696999999997</v>
      </c>
      <c r="P168">
        <v>0.53287647999999999</v>
      </c>
      <c r="Q168">
        <v>37.70593702</v>
      </c>
      <c r="R168">
        <v>1.51748924</v>
      </c>
      <c r="S168" t="s">
        <v>1047</v>
      </c>
      <c r="T168">
        <v>10.5133379</v>
      </c>
      <c r="U168" t="s">
        <v>2637</v>
      </c>
      <c r="V168" t="s">
        <v>1035</v>
      </c>
      <c r="W168" s="36" t="str">
        <f t="shared" si="7"/>
        <v>ETF</v>
      </c>
      <c r="X168" s="36" t="str">
        <f t="shared" si="8"/>
        <v>Otros ETFs</v>
      </c>
    </row>
    <row r="169" spans="1:24" x14ac:dyDescent="0.35">
      <c r="A169" s="36" t="str">
        <f t="shared" si="6"/>
        <v>7512</v>
      </c>
      <c r="B169" t="s">
        <v>1351</v>
      </c>
      <c r="C169" t="s">
        <v>1352</v>
      </c>
      <c r="D169" t="s">
        <v>1353</v>
      </c>
      <c r="E169" t="s">
        <v>566</v>
      </c>
      <c r="F169" t="s">
        <v>1032</v>
      </c>
      <c r="G169" t="s">
        <v>1033</v>
      </c>
      <c r="H169" t="s">
        <v>1160</v>
      </c>
      <c r="I169" t="s">
        <v>90</v>
      </c>
      <c r="J169" t="s">
        <v>90</v>
      </c>
      <c r="K169">
        <v>210.18450713999999</v>
      </c>
      <c r="L169">
        <v>7.0853693199999999</v>
      </c>
      <c r="M169">
        <v>5.2606702399999996</v>
      </c>
      <c r="N169">
        <v>4.9080613599999996</v>
      </c>
      <c r="O169">
        <v>6.6765953099999997</v>
      </c>
      <c r="P169">
        <v>15.478199999999999</v>
      </c>
      <c r="Q169">
        <v>497.11802663999998</v>
      </c>
      <c r="R169">
        <v>43.8996</v>
      </c>
      <c r="S169" t="s">
        <v>30</v>
      </c>
      <c r="T169">
        <v>210.18450713999999</v>
      </c>
      <c r="U169" t="s">
        <v>2637</v>
      </c>
      <c r="V169" t="s">
        <v>1035</v>
      </c>
      <c r="W169" s="36" t="str">
        <f t="shared" si="7"/>
        <v>ETF</v>
      </c>
      <c r="X169" s="36" t="str">
        <f t="shared" si="8"/>
        <v>Otros ETFs</v>
      </c>
    </row>
    <row r="170" spans="1:24" x14ac:dyDescent="0.35">
      <c r="A170" s="36" t="str">
        <f t="shared" si="6"/>
        <v>7017</v>
      </c>
      <c r="B170" t="s">
        <v>1354</v>
      </c>
      <c r="C170" t="s">
        <v>1355</v>
      </c>
      <c r="D170" t="s">
        <v>1356</v>
      </c>
      <c r="E170" t="s">
        <v>566</v>
      </c>
      <c r="F170" t="s">
        <v>1032</v>
      </c>
      <c r="G170" t="s">
        <v>1214</v>
      </c>
      <c r="H170" t="s">
        <v>1215</v>
      </c>
      <c r="I170" t="s">
        <v>90</v>
      </c>
      <c r="J170" t="s">
        <v>90</v>
      </c>
      <c r="K170">
        <v>67.669077529999996</v>
      </c>
      <c r="L170">
        <v>7.3554729999999999</v>
      </c>
      <c r="M170">
        <v>5.8695352600000001</v>
      </c>
      <c r="N170">
        <v>5.2272119200000002</v>
      </c>
      <c r="O170">
        <v>6.2709017100000004</v>
      </c>
      <c r="P170">
        <v>16.34724679</v>
      </c>
      <c r="Q170">
        <v>172.59024300999999</v>
      </c>
      <c r="R170">
        <v>40.860670460000001</v>
      </c>
      <c r="S170" t="s">
        <v>1047</v>
      </c>
      <c r="T170">
        <v>67.669077529999996</v>
      </c>
      <c r="U170" t="s">
        <v>2637</v>
      </c>
      <c r="V170" t="s">
        <v>1035</v>
      </c>
      <c r="W170" s="36" t="str">
        <f t="shared" si="7"/>
        <v>ETF</v>
      </c>
      <c r="X170" s="36" t="str">
        <f t="shared" si="8"/>
        <v>Otros ETFs</v>
      </c>
    </row>
    <row r="171" spans="1:24" x14ac:dyDescent="0.35">
      <c r="A171" s="36" t="str">
        <f t="shared" si="6"/>
        <v>7393</v>
      </c>
      <c r="B171" t="s">
        <v>6043</v>
      </c>
      <c r="C171" t="s">
        <v>617</v>
      </c>
      <c r="D171" t="s">
        <v>1357</v>
      </c>
      <c r="E171" t="s">
        <v>566</v>
      </c>
      <c r="F171" t="s">
        <v>1032</v>
      </c>
      <c r="G171" t="s">
        <v>1110</v>
      </c>
      <c r="H171" t="s">
        <v>6004</v>
      </c>
      <c r="I171" t="s">
        <v>90</v>
      </c>
      <c r="J171" t="s">
        <v>90</v>
      </c>
      <c r="K171">
        <v>126.43419753000001</v>
      </c>
      <c r="L171">
        <v>6.3060377699999997</v>
      </c>
      <c r="M171">
        <v>5.4422069200000003</v>
      </c>
      <c r="N171">
        <v>5.2435711400000002</v>
      </c>
      <c r="O171">
        <v>5.3127635800000004</v>
      </c>
      <c r="P171">
        <v>10.73890119</v>
      </c>
      <c r="Q171">
        <v>350.56708371000002</v>
      </c>
      <c r="R171">
        <v>7.8956284099999996</v>
      </c>
      <c r="S171" t="s">
        <v>30</v>
      </c>
      <c r="T171">
        <v>126.43419753000001</v>
      </c>
      <c r="U171" t="s">
        <v>2637</v>
      </c>
      <c r="V171" t="s">
        <v>1035</v>
      </c>
      <c r="W171" s="36" t="str">
        <f t="shared" si="7"/>
        <v>ETF</v>
      </c>
      <c r="X171" s="36" t="str">
        <f t="shared" si="8"/>
        <v>Otros ETFs</v>
      </c>
    </row>
    <row r="172" spans="1:24" x14ac:dyDescent="0.35">
      <c r="A172" s="36" t="str">
        <f t="shared" si="6"/>
        <v>5440</v>
      </c>
      <c r="B172" t="s">
        <v>2142</v>
      </c>
      <c r="C172" t="s">
        <v>5393</v>
      </c>
      <c r="D172" t="s">
        <v>5394</v>
      </c>
      <c r="E172" t="s">
        <v>191</v>
      </c>
      <c r="F172" t="s">
        <v>4534</v>
      </c>
      <c r="G172" t="s">
        <v>1157</v>
      </c>
      <c r="H172" t="s">
        <v>1344</v>
      </c>
      <c r="I172">
        <v>10584.37</v>
      </c>
      <c r="J172">
        <v>207539.74</v>
      </c>
      <c r="K172">
        <v>19.61</v>
      </c>
      <c r="L172">
        <v>2.6</v>
      </c>
      <c r="M172">
        <v>3.0616039038</v>
      </c>
      <c r="N172">
        <v>4.0248685943</v>
      </c>
      <c r="O172">
        <v>3.3125</v>
      </c>
      <c r="P172">
        <v>2</v>
      </c>
      <c r="Q172"/>
      <c r="R172">
        <v>15</v>
      </c>
      <c r="S172" t="s">
        <v>21</v>
      </c>
      <c r="T172">
        <v>19.61</v>
      </c>
      <c r="U172" t="s">
        <v>2637</v>
      </c>
      <c r="V172" t="s">
        <v>1037</v>
      </c>
      <c r="W172" s="36" t="str">
        <f t="shared" si="7"/>
        <v>Portafolio</v>
      </c>
      <c r="X172" s="36" t="str">
        <f t="shared" si="8"/>
        <v>Portafolio</v>
      </c>
    </row>
    <row r="173" spans="1:24" x14ac:dyDescent="0.35">
      <c r="A173" s="36" t="str">
        <f t="shared" si="6"/>
        <v>7393</v>
      </c>
      <c r="B173" t="s">
        <v>6043</v>
      </c>
      <c r="C173" t="s">
        <v>617</v>
      </c>
      <c r="D173" t="s">
        <v>616</v>
      </c>
      <c r="E173" t="s">
        <v>566</v>
      </c>
      <c r="F173" t="s">
        <v>1032</v>
      </c>
      <c r="G173" t="s">
        <v>1110</v>
      </c>
      <c r="H173" t="s">
        <v>6004</v>
      </c>
      <c r="I173" t="s">
        <v>90</v>
      </c>
      <c r="J173" t="s">
        <v>90</v>
      </c>
      <c r="K173">
        <v>126.43419753000001</v>
      </c>
      <c r="L173">
        <v>6.3060377699999997</v>
      </c>
      <c r="M173">
        <v>5.4422069200000003</v>
      </c>
      <c r="N173">
        <v>5.2435711400000002</v>
      </c>
      <c r="O173">
        <v>5.3127635800000004</v>
      </c>
      <c r="P173">
        <v>10.73890119</v>
      </c>
      <c r="Q173">
        <v>350.56708371000002</v>
      </c>
      <c r="R173">
        <v>7.8956284099999996</v>
      </c>
      <c r="S173" t="s">
        <v>30</v>
      </c>
      <c r="T173">
        <v>126.43419753000001</v>
      </c>
      <c r="U173" t="s">
        <v>2637</v>
      </c>
      <c r="V173" t="s">
        <v>1035</v>
      </c>
      <c r="W173" s="36" t="str">
        <f t="shared" si="7"/>
        <v>ETF</v>
      </c>
      <c r="X173" s="36" t="str">
        <f t="shared" si="8"/>
        <v>Otros ETFs</v>
      </c>
    </row>
    <row r="174" spans="1:24" x14ac:dyDescent="0.35">
      <c r="A174" s="36" t="str">
        <f t="shared" si="6"/>
        <v>7111</v>
      </c>
      <c r="B174" t="s">
        <v>1358</v>
      </c>
      <c r="C174" t="s">
        <v>597</v>
      </c>
      <c r="D174" t="s">
        <v>596</v>
      </c>
      <c r="E174" t="s">
        <v>566</v>
      </c>
      <c r="F174" t="s">
        <v>1032</v>
      </c>
      <c r="G174" t="s">
        <v>1033</v>
      </c>
      <c r="H174" t="s">
        <v>1242</v>
      </c>
      <c r="I174" t="s">
        <v>90</v>
      </c>
      <c r="J174" t="s">
        <v>90</v>
      </c>
      <c r="K174">
        <v>96.089047769999993</v>
      </c>
      <c r="L174">
        <v>5.4306023100000003</v>
      </c>
      <c r="M174">
        <v>4.8086719599999999</v>
      </c>
      <c r="N174">
        <v>4.2548317600000001</v>
      </c>
      <c r="O174">
        <v>5.7696234000000004</v>
      </c>
      <c r="P174">
        <v>7.7555465899999998</v>
      </c>
      <c r="Q174">
        <v>197.06456341000001</v>
      </c>
      <c r="R174">
        <v>15.66849403</v>
      </c>
      <c r="S174" t="s">
        <v>1038</v>
      </c>
      <c r="T174">
        <v>96.089047769999993</v>
      </c>
      <c r="U174" t="s">
        <v>2637</v>
      </c>
      <c r="V174" t="s">
        <v>1035</v>
      </c>
      <c r="W174" s="36" t="str">
        <f t="shared" si="7"/>
        <v>ETF</v>
      </c>
      <c r="X174" s="36" t="str">
        <f t="shared" si="8"/>
        <v>Otros ETFs</v>
      </c>
    </row>
    <row r="175" spans="1:24" x14ac:dyDescent="0.35">
      <c r="A175" s="36" t="str">
        <f t="shared" si="6"/>
        <v>2106</v>
      </c>
      <c r="B175" t="s">
        <v>5277</v>
      </c>
      <c r="C175" t="s">
        <v>5278</v>
      </c>
      <c r="D175" t="s">
        <v>3786</v>
      </c>
      <c r="E175" t="s">
        <v>246</v>
      </c>
      <c r="F175" t="s">
        <v>4536</v>
      </c>
      <c r="G175" t="s">
        <v>1167</v>
      </c>
      <c r="H175" t="s">
        <v>1277</v>
      </c>
      <c r="I175">
        <v>12871.33</v>
      </c>
      <c r="J175">
        <v>307340.39</v>
      </c>
      <c r="K175">
        <v>23.88</v>
      </c>
      <c r="L175">
        <v>7.61</v>
      </c>
      <c r="M175">
        <v>6.3425428438999996</v>
      </c>
      <c r="N175">
        <v>9.3323888778999997</v>
      </c>
      <c r="O175">
        <v>5.3515625</v>
      </c>
      <c r="P175">
        <v>0</v>
      </c>
      <c r="Q175"/>
      <c r="R175">
        <v>63</v>
      </c>
      <c r="S175" t="s">
        <v>1047</v>
      </c>
      <c r="T175">
        <v>23.88</v>
      </c>
      <c r="U175" t="s">
        <v>2637</v>
      </c>
      <c r="V175" t="s">
        <v>1037</v>
      </c>
      <c r="W175" s="36" t="str">
        <f t="shared" si="7"/>
        <v>Portafolio</v>
      </c>
      <c r="X175" s="36" t="str">
        <f t="shared" si="8"/>
        <v>Portafolio</v>
      </c>
    </row>
    <row r="176" spans="1:24" x14ac:dyDescent="0.35">
      <c r="A176" s="36" t="str">
        <f t="shared" si="6"/>
        <v>2106</v>
      </c>
      <c r="B176" t="s">
        <v>5277</v>
      </c>
      <c r="C176" t="s">
        <v>249</v>
      </c>
      <c r="D176" t="s">
        <v>248</v>
      </c>
      <c r="E176" t="s">
        <v>246</v>
      </c>
      <c r="F176" t="s">
        <v>4536</v>
      </c>
      <c r="G176" t="s">
        <v>1167</v>
      </c>
      <c r="H176" t="s">
        <v>1277</v>
      </c>
      <c r="I176">
        <v>12871.33</v>
      </c>
      <c r="J176">
        <v>307340.39</v>
      </c>
      <c r="K176">
        <v>23.88</v>
      </c>
      <c r="L176">
        <v>7.61</v>
      </c>
      <c r="M176">
        <v>6.3425428438999996</v>
      </c>
      <c r="N176">
        <v>9.3323888778999997</v>
      </c>
      <c r="O176">
        <v>5.3515625</v>
      </c>
      <c r="P176">
        <v>0</v>
      </c>
      <c r="Q176"/>
      <c r="R176">
        <v>63</v>
      </c>
      <c r="S176" t="s">
        <v>1047</v>
      </c>
      <c r="T176">
        <v>23.88</v>
      </c>
      <c r="U176" t="s">
        <v>2637</v>
      </c>
      <c r="V176" t="s">
        <v>1037</v>
      </c>
      <c r="W176" s="36" t="str">
        <f t="shared" si="7"/>
        <v>Portafolio</v>
      </c>
      <c r="X176" s="36" t="str">
        <f t="shared" si="8"/>
        <v>Portafolio</v>
      </c>
    </row>
    <row r="177" spans="1:24" x14ac:dyDescent="0.35">
      <c r="A177" s="36" t="str">
        <f t="shared" si="6"/>
        <v>7404</v>
      </c>
      <c r="B177" t="s">
        <v>1359</v>
      </c>
      <c r="C177" t="s">
        <v>1360</v>
      </c>
      <c r="D177" t="s">
        <v>1361</v>
      </c>
      <c r="E177" t="s">
        <v>566</v>
      </c>
      <c r="F177" t="s">
        <v>1032</v>
      </c>
      <c r="G177" t="s">
        <v>1033</v>
      </c>
      <c r="H177" t="s">
        <v>1172</v>
      </c>
      <c r="I177" t="s">
        <v>90</v>
      </c>
      <c r="J177" t="s">
        <v>90</v>
      </c>
      <c r="K177">
        <v>182.80878261000001</v>
      </c>
      <c r="L177">
        <v>7.5941385700000001</v>
      </c>
      <c r="M177">
        <v>5.1800683999999997</v>
      </c>
      <c r="N177">
        <v>7.0100835200000002</v>
      </c>
      <c r="O177">
        <v>6.6225070500000003</v>
      </c>
      <c r="P177">
        <v>11.59860009</v>
      </c>
      <c r="Q177">
        <v>413.80201466</v>
      </c>
      <c r="R177">
        <v>32.082931080000002</v>
      </c>
      <c r="S177" t="s">
        <v>1047</v>
      </c>
      <c r="T177">
        <v>182.80878261000001</v>
      </c>
      <c r="U177" t="s">
        <v>2637</v>
      </c>
      <c r="V177" t="s">
        <v>1035</v>
      </c>
      <c r="W177" s="36" t="str">
        <f t="shared" si="7"/>
        <v>ETF</v>
      </c>
      <c r="X177" s="36" t="str">
        <f t="shared" si="8"/>
        <v>Otros ETFs</v>
      </c>
    </row>
    <row r="178" spans="1:24" x14ac:dyDescent="0.35">
      <c r="A178" s="36" t="str">
        <f t="shared" si="6"/>
        <v>7393</v>
      </c>
      <c r="B178" t="s">
        <v>6044</v>
      </c>
      <c r="C178" t="s">
        <v>1362</v>
      </c>
      <c r="D178" t="s">
        <v>1363</v>
      </c>
      <c r="E178" t="s">
        <v>566</v>
      </c>
      <c r="F178" t="s">
        <v>1032</v>
      </c>
      <c r="G178" t="s">
        <v>1033</v>
      </c>
      <c r="H178" t="s">
        <v>1231</v>
      </c>
      <c r="I178" t="s">
        <v>90</v>
      </c>
      <c r="J178" t="s">
        <v>90</v>
      </c>
      <c r="K178">
        <v>6.6606440000000003E-2</v>
      </c>
      <c r="L178">
        <v>5.7197364999999998</v>
      </c>
      <c r="M178">
        <v>5.46381169</v>
      </c>
      <c r="N178">
        <v>7.3997912100000001</v>
      </c>
      <c r="O178">
        <v>5.7814307600000001</v>
      </c>
      <c r="P178">
        <v>0</v>
      </c>
      <c r="Q178">
        <v>1.23</v>
      </c>
      <c r="R178">
        <v>0</v>
      </c>
      <c r="S178" t="s">
        <v>30</v>
      </c>
      <c r="T178">
        <v>6.6606440000000003E-2</v>
      </c>
      <c r="U178" t="s">
        <v>2637</v>
      </c>
      <c r="V178" t="s">
        <v>1035</v>
      </c>
      <c r="W178" s="36" t="str">
        <f t="shared" si="7"/>
        <v>ETF</v>
      </c>
      <c r="X178" s="36" t="str">
        <f t="shared" si="8"/>
        <v>Otros ETFs</v>
      </c>
    </row>
    <row r="179" spans="1:24" x14ac:dyDescent="0.35">
      <c r="A179" s="36" t="str">
        <f t="shared" si="6"/>
        <v>2029</v>
      </c>
      <c r="B179" t="s">
        <v>6045</v>
      </c>
      <c r="C179" t="s">
        <v>455</v>
      </c>
      <c r="D179" t="s">
        <v>454</v>
      </c>
      <c r="E179" t="s">
        <v>407</v>
      </c>
      <c r="F179" t="s">
        <v>4531</v>
      </c>
      <c r="G179" t="s">
        <v>1167</v>
      </c>
      <c r="H179" t="s">
        <v>6046</v>
      </c>
      <c r="I179">
        <v>734.31</v>
      </c>
      <c r="J179">
        <v>103249.05</v>
      </c>
      <c r="K179">
        <v>140.61000000000001</v>
      </c>
      <c r="L179">
        <v>6.1</v>
      </c>
      <c r="M179">
        <v>3.9735412598000002</v>
      </c>
      <c r="N179">
        <v>5.7537131309999996</v>
      </c>
      <c r="O179">
        <v>5.5859375</v>
      </c>
      <c r="P179">
        <v>0</v>
      </c>
      <c r="Q179"/>
      <c r="R179">
        <v>46</v>
      </c>
      <c r="S179" t="s">
        <v>30</v>
      </c>
      <c r="T179">
        <v>140.61000000000001</v>
      </c>
      <c r="U179" t="s">
        <v>2637</v>
      </c>
      <c r="V179" t="s">
        <v>1037</v>
      </c>
      <c r="W179" s="36" t="str">
        <f t="shared" si="7"/>
        <v>Portafolio</v>
      </c>
      <c r="X179" s="36" t="str">
        <f t="shared" si="8"/>
        <v>Portafolio</v>
      </c>
    </row>
    <row r="180" spans="1:24" x14ac:dyDescent="0.35">
      <c r="A180" s="36" t="str">
        <f t="shared" si="6"/>
        <v>2029</v>
      </c>
      <c r="B180" t="s">
        <v>6045</v>
      </c>
      <c r="C180" t="s">
        <v>6047</v>
      </c>
      <c r="D180" t="s">
        <v>4101</v>
      </c>
      <c r="E180" t="s">
        <v>483</v>
      </c>
      <c r="F180" t="s">
        <v>4538</v>
      </c>
      <c r="G180" t="s">
        <v>1167</v>
      </c>
      <c r="H180" t="s">
        <v>6046</v>
      </c>
      <c r="I180">
        <v>734.31</v>
      </c>
      <c r="J180">
        <v>103249.05</v>
      </c>
      <c r="K180">
        <v>140.61000000000001</v>
      </c>
      <c r="L180">
        <v>6.1</v>
      </c>
      <c r="M180">
        <v>3.9735412598000002</v>
      </c>
      <c r="N180">
        <v>5.7537131309999996</v>
      </c>
      <c r="O180">
        <v>5.5859375</v>
      </c>
      <c r="P180">
        <v>0</v>
      </c>
      <c r="Q180"/>
      <c r="R180">
        <v>46</v>
      </c>
      <c r="S180" t="s">
        <v>30</v>
      </c>
      <c r="T180">
        <v>140.61000000000001</v>
      </c>
      <c r="U180" t="s">
        <v>2637</v>
      </c>
      <c r="V180" t="s">
        <v>1037</v>
      </c>
      <c r="W180" s="36" t="str">
        <f t="shared" si="7"/>
        <v>Portafolio</v>
      </c>
      <c r="X180" s="36" t="str">
        <f t="shared" si="8"/>
        <v>Portafolio</v>
      </c>
    </row>
    <row r="181" spans="1:24" x14ac:dyDescent="0.35">
      <c r="A181" s="36" t="str">
        <f t="shared" si="6"/>
        <v>7017</v>
      </c>
      <c r="B181" t="s">
        <v>5050</v>
      </c>
      <c r="C181" t="s">
        <v>5051</v>
      </c>
      <c r="D181" t="s">
        <v>5052</v>
      </c>
      <c r="E181" t="s">
        <v>566</v>
      </c>
      <c r="F181" t="s">
        <v>1032</v>
      </c>
      <c r="G181" t="s">
        <v>1033</v>
      </c>
      <c r="H181" t="s">
        <v>1234</v>
      </c>
      <c r="I181" t="s">
        <v>90</v>
      </c>
      <c r="J181" t="s">
        <v>90</v>
      </c>
      <c r="K181">
        <v>202.59174264999999</v>
      </c>
      <c r="L181">
        <v>5.72</v>
      </c>
      <c r="M181">
        <v>5.4638745399999999</v>
      </c>
      <c r="N181">
        <v>7.4010047800000001</v>
      </c>
      <c r="O181">
        <v>5.7814596500000004</v>
      </c>
      <c r="P181">
        <v>0</v>
      </c>
      <c r="Q181"/>
      <c r="R181">
        <v>0</v>
      </c>
      <c r="S181" t="s">
        <v>30</v>
      </c>
      <c r="T181">
        <v>202.59174264999999</v>
      </c>
      <c r="U181" t="s">
        <v>2637</v>
      </c>
      <c r="V181" t="s">
        <v>1232</v>
      </c>
      <c r="W181" s="36" t="str">
        <f t="shared" si="7"/>
        <v>ETF</v>
      </c>
      <c r="X181" s="36" t="str">
        <f t="shared" si="8"/>
        <v>Soberanos</v>
      </c>
    </row>
    <row r="182" spans="1:24" x14ac:dyDescent="0.35">
      <c r="A182" s="36" t="str">
        <f t="shared" si="6"/>
        <v>7551</v>
      </c>
      <c r="B182" t="s">
        <v>1364</v>
      </c>
      <c r="C182" t="s">
        <v>1365</v>
      </c>
      <c r="D182" t="s">
        <v>1366</v>
      </c>
      <c r="E182" t="s">
        <v>566</v>
      </c>
      <c r="F182" t="s">
        <v>1032</v>
      </c>
      <c r="G182" t="s">
        <v>1046</v>
      </c>
      <c r="H182" t="s">
        <v>1177</v>
      </c>
      <c r="I182" t="s">
        <v>90</v>
      </c>
      <c r="J182" t="s">
        <v>90</v>
      </c>
      <c r="K182">
        <v>204.80094546999999</v>
      </c>
      <c r="L182">
        <v>7.1071416300000001</v>
      </c>
      <c r="M182">
        <v>4.9432033000000004</v>
      </c>
      <c r="N182">
        <v>5.81224586</v>
      </c>
      <c r="O182">
        <v>6.15831179</v>
      </c>
      <c r="P182">
        <v>27.964444069999999</v>
      </c>
      <c r="Q182">
        <v>341.03441149000002</v>
      </c>
      <c r="R182">
        <v>35.16062968</v>
      </c>
      <c r="S182" t="s">
        <v>30</v>
      </c>
      <c r="T182">
        <v>204.80094546999999</v>
      </c>
      <c r="U182" t="s">
        <v>2637</v>
      </c>
      <c r="V182" t="s">
        <v>1035</v>
      </c>
      <c r="W182" s="36" t="str">
        <f t="shared" si="7"/>
        <v>ETF</v>
      </c>
      <c r="X182" s="36" t="str">
        <f t="shared" si="8"/>
        <v>Otros ETFs</v>
      </c>
    </row>
    <row r="183" spans="1:24" x14ac:dyDescent="0.35">
      <c r="A183" s="36" t="str">
        <f t="shared" si="6"/>
        <v>2029</v>
      </c>
      <c r="B183" t="s">
        <v>6045</v>
      </c>
      <c r="C183" t="s">
        <v>6048</v>
      </c>
      <c r="D183" t="s">
        <v>5598</v>
      </c>
      <c r="E183" t="s">
        <v>246</v>
      </c>
      <c r="F183" t="s">
        <v>4536</v>
      </c>
      <c r="G183" t="s">
        <v>1167</v>
      </c>
      <c r="H183" t="s">
        <v>6046</v>
      </c>
      <c r="I183">
        <v>734.31</v>
      </c>
      <c r="J183">
        <v>103249.05</v>
      </c>
      <c r="K183">
        <v>140.61000000000001</v>
      </c>
      <c r="L183">
        <v>6.1</v>
      </c>
      <c r="M183">
        <v>3.9735412598000002</v>
      </c>
      <c r="N183">
        <v>5.7537131309999996</v>
      </c>
      <c r="O183">
        <v>5.5859375</v>
      </c>
      <c r="P183">
        <v>0</v>
      </c>
      <c r="Q183"/>
      <c r="R183">
        <v>46</v>
      </c>
      <c r="S183" t="s">
        <v>30</v>
      </c>
      <c r="T183">
        <v>140.61000000000001</v>
      </c>
      <c r="U183" t="s">
        <v>2637</v>
      </c>
      <c r="V183" t="s">
        <v>1037</v>
      </c>
      <c r="W183" s="36" t="str">
        <f t="shared" si="7"/>
        <v>Portafolio</v>
      </c>
      <c r="X183" s="36" t="str">
        <f t="shared" si="8"/>
        <v>Portafolio</v>
      </c>
    </row>
    <row r="184" spans="1:24" x14ac:dyDescent="0.35">
      <c r="A184" s="36" t="str">
        <f t="shared" si="6"/>
        <v>5205</v>
      </c>
      <c r="B184" t="s">
        <v>2238</v>
      </c>
      <c r="C184" t="s">
        <v>2239</v>
      </c>
      <c r="D184" t="s">
        <v>4082</v>
      </c>
      <c r="E184" t="s">
        <v>494</v>
      </c>
      <c r="F184" t="s">
        <v>4527</v>
      </c>
      <c r="G184" t="s">
        <v>1157</v>
      </c>
      <c r="H184" t="s">
        <v>1120</v>
      </c>
      <c r="I184">
        <v>48827.37</v>
      </c>
      <c r="J184">
        <v>6035857</v>
      </c>
      <c r="K184">
        <v>123.62</v>
      </c>
      <c r="L184">
        <v>4.82</v>
      </c>
      <c r="M184">
        <v>4.2945673648999998</v>
      </c>
      <c r="N184">
        <v>5.1876729215999999</v>
      </c>
      <c r="O184">
        <v>3.59375</v>
      </c>
      <c r="P184">
        <v>6</v>
      </c>
      <c r="Q184"/>
      <c r="R184">
        <v>4</v>
      </c>
      <c r="S184" t="s">
        <v>1038</v>
      </c>
      <c r="T184">
        <v>123.62</v>
      </c>
      <c r="U184" t="s">
        <v>2637</v>
      </c>
      <c r="V184" t="s">
        <v>1037</v>
      </c>
      <c r="W184" s="36" t="str">
        <f t="shared" si="7"/>
        <v>Portafolio</v>
      </c>
      <c r="X184" s="36" t="str">
        <f t="shared" si="8"/>
        <v>Portafolio</v>
      </c>
    </row>
    <row r="185" spans="1:24" x14ac:dyDescent="0.35">
      <c r="A185" s="36" t="str">
        <f t="shared" si="6"/>
        <v>6001</v>
      </c>
      <c r="B185" t="s">
        <v>6049</v>
      </c>
      <c r="C185" t="s">
        <v>1368</v>
      </c>
      <c r="D185" t="s">
        <v>1369</v>
      </c>
      <c r="E185" t="s">
        <v>566</v>
      </c>
      <c r="F185" t="s">
        <v>1032</v>
      </c>
      <c r="G185" t="s">
        <v>1033</v>
      </c>
      <c r="H185" t="s">
        <v>1242</v>
      </c>
      <c r="I185" t="s">
        <v>90</v>
      </c>
      <c r="J185" t="s">
        <v>90</v>
      </c>
      <c r="K185">
        <v>114.52907703</v>
      </c>
      <c r="L185">
        <v>5.3157218100000003</v>
      </c>
      <c r="M185">
        <v>4.5670169200000004</v>
      </c>
      <c r="N185">
        <v>4.2468682299999996</v>
      </c>
      <c r="O185">
        <v>5.8022501699999998</v>
      </c>
      <c r="P185">
        <v>5.6187708199999999</v>
      </c>
      <c r="Q185">
        <v>215.66542344000001</v>
      </c>
      <c r="R185">
        <v>13.640586170000001</v>
      </c>
      <c r="S185" t="s">
        <v>1038</v>
      </c>
      <c r="T185">
        <v>114.52907703</v>
      </c>
      <c r="U185" t="s">
        <v>2637</v>
      </c>
      <c r="V185" t="s">
        <v>1035</v>
      </c>
      <c r="W185" s="36" t="str">
        <f t="shared" si="7"/>
        <v>ETF</v>
      </c>
      <c r="X185" s="36" t="str">
        <f t="shared" si="8"/>
        <v>Otros ETFs</v>
      </c>
    </row>
    <row r="186" spans="1:24" x14ac:dyDescent="0.35">
      <c r="A186" s="36" t="str">
        <f t="shared" si="6"/>
        <v>7111</v>
      </c>
      <c r="B186" t="s">
        <v>1370</v>
      </c>
      <c r="C186" t="s">
        <v>1371</v>
      </c>
      <c r="D186" t="s">
        <v>1372</v>
      </c>
      <c r="E186" t="s">
        <v>566</v>
      </c>
      <c r="F186" t="s">
        <v>1032</v>
      </c>
      <c r="G186" t="s">
        <v>1373</v>
      </c>
      <c r="H186" t="s">
        <v>1374</v>
      </c>
      <c r="I186" t="s">
        <v>90</v>
      </c>
      <c r="J186" t="s">
        <v>90</v>
      </c>
      <c r="K186">
        <v>124.04951370000001</v>
      </c>
      <c r="L186">
        <v>5.6875789000000001</v>
      </c>
      <c r="M186">
        <v>4.9606620100000001</v>
      </c>
      <c r="N186">
        <v>5.56642452</v>
      </c>
      <c r="O186">
        <v>4.9617882599999996</v>
      </c>
      <c r="P186">
        <v>0</v>
      </c>
      <c r="Q186">
        <v>307.69232570000003</v>
      </c>
      <c r="R186">
        <v>0</v>
      </c>
      <c r="S186" t="s">
        <v>1038</v>
      </c>
      <c r="T186">
        <v>124.04951370000001</v>
      </c>
      <c r="U186" t="s">
        <v>2637</v>
      </c>
      <c r="V186" t="s">
        <v>1035</v>
      </c>
      <c r="W186" s="36" t="str">
        <f t="shared" si="7"/>
        <v>ETF</v>
      </c>
      <c r="X186" s="36" t="str">
        <f t="shared" si="8"/>
        <v>Otros ETFs</v>
      </c>
    </row>
    <row r="187" spans="1:24" x14ac:dyDescent="0.35">
      <c r="A187" s="36" t="str">
        <f t="shared" si="6"/>
        <v>5434</v>
      </c>
      <c r="B187" t="s">
        <v>6050</v>
      </c>
      <c r="C187" t="s">
        <v>6051</v>
      </c>
      <c r="D187" t="s">
        <v>6052</v>
      </c>
      <c r="E187" t="s">
        <v>191</v>
      </c>
      <c r="F187" t="s">
        <v>4534</v>
      </c>
      <c r="G187" t="s">
        <v>1249</v>
      </c>
      <c r="H187" t="s">
        <v>1113</v>
      </c>
      <c r="I187">
        <v>38588.93</v>
      </c>
      <c r="J187">
        <v>165948</v>
      </c>
      <c r="K187">
        <v>4.3</v>
      </c>
      <c r="L187">
        <v>4.6900000000000004</v>
      </c>
      <c r="M187">
        <v>3.9574372091000001</v>
      </c>
      <c r="N187">
        <v>3.7735535817999999</v>
      </c>
      <c r="O187">
        <v>4.31640625</v>
      </c>
      <c r="P187">
        <v>0</v>
      </c>
      <c r="Q187"/>
      <c r="R187">
        <v>25</v>
      </c>
      <c r="S187" t="s">
        <v>1038</v>
      </c>
      <c r="T187">
        <v>4.3</v>
      </c>
      <c r="U187" t="s">
        <v>2637</v>
      </c>
      <c r="V187" t="s">
        <v>1037</v>
      </c>
      <c r="W187" s="36" t="str">
        <f t="shared" si="7"/>
        <v>Portafolio</v>
      </c>
      <c r="X187" s="36" t="str">
        <f t="shared" si="8"/>
        <v>Portafolio</v>
      </c>
    </row>
    <row r="188" spans="1:24" x14ac:dyDescent="0.35">
      <c r="A188" s="36" t="str">
        <f t="shared" si="6"/>
        <v>5434</v>
      </c>
      <c r="B188" t="s">
        <v>6050</v>
      </c>
      <c r="C188" t="s">
        <v>5617</v>
      </c>
      <c r="D188" t="s">
        <v>5618</v>
      </c>
      <c r="E188" t="s">
        <v>191</v>
      </c>
      <c r="F188" t="s">
        <v>4534</v>
      </c>
      <c r="G188" t="s">
        <v>1249</v>
      </c>
      <c r="H188" t="s">
        <v>1113</v>
      </c>
      <c r="I188">
        <v>38588.93</v>
      </c>
      <c r="J188">
        <v>165948</v>
      </c>
      <c r="K188">
        <v>4.3</v>
      </c>
      <c r="L188">
        <v>4.6900000000000004</v>
      </c>
      <c r="M188">
        <v>3.9574372091000001</v>
      </c>
      <c r="N188">
        <v>3.7735535817999999</v>
      </c>
      <c r="O188">
        <v>4.31640625</v>
      </c>
      <c r="P188">
        <v>0</v>
      </c>
      <c r="Q188"/>
      <c r="R188">
        <v>25</v>
      </c>
      <c r="S188" t="s">
        <v>1038</v>
      </c>
      <c r="T188">
        <v>4.3</v>
      </c>
      <c r="U188" t="s">
        <v>2637</v>
      </c>
      <c r="V188" t="s">
        <v>1037</v>
      </c>
      <c r="W188" s="36" t="str">
        <f t="shared" si="7"/>
        <v>Portafolio</v>
      </c>
      <c r="X188" s="36" t="str">
        <f t="shared" si="8"/>
        <v>Portafolio</v>
      </c>
    </row>
    <row r="189" spans="1:24" x14ac:dyDescent="0.35">
      <c r="A189" s="36" t="str">
        <f t="shared" si="6"/>
        <v>7287</v>
      </c>
      <c r="B189" t="s">
        <v>1375</v>
      </c>
      <c r="C189" t="s">
        <v>1376</v>
      </c>
      <c r="D189" t="s">
        <v>1377</v>
      </c>
      <c r="E189" t="s">
        <v>566</v>
      </c>
      <c r="F189" t="s">
        <v>1032</v>
      </c>
      <c r="G189" t="s">
        <v>1110</v>
      </c>
      <c r="H189" t="s">
        <v>6004</v>
      </c>
      <c r="I189" t="s">
        <v>90</v>
      </c>
      <c r="J189" t="s">
        <v>90</v>
      </c>
      <c r="K189">
        <v>207.39585348</v>
      </c>
      <c r="L189">
        <v>5.1568933499999998</v>
      </c>
      <c r="M189">
        <v>4.5315508600000003</v>
      </c>
      <c r="N189">
        <v>4.6603209799999998</v>
      </c>
      <c r="O189">
        <v>5.2911286999999998</v>
      </c>
      <c r="P189">
        <v>1.37861068</v>
      </c>
      <c r="Q189">
        <v>407.0447714</v>
      </c>
      <c r="R189">
        <v>15.144929579999999</v>
      </c>
      <c r="S189" t="s">
        <v>1038</v>
      </c>
      <c r="T189">
        <v>207.39585348</v>
      </c>
      <c r="U189" t="s">
        <v>2637</v>
      </c>
      <c r="V189" t="s">
        <v>1035</v>
      </c>
      <c r="W189" s="36" t="str">
        <f t="shared" si="7"/>
        <v>ETF</v>
      </c>
      <c r="X189" s="36" t="str">
        <f t="shared" si="8"/>
        <v>Otros ETFs</v>
      </c>
    </row>
    <row r="190" spans="1:24" x14ac:dyDescent="0.35">
      <c r="A190" s="36" t="str">
        <f t="shared" si="6"/>
        <v>7111</v>
      </c>
      <c r="B190" t="s">
        <v>1378</v>
      </c>
      <c r="C190" t="s">
        <v>595</v>
      </c>
      <c r="D190" t="s">
        <v>594</v>
      </c>
      <c r="E190" t="s">
        <v>566</v>
      </c>
      <c r="F190" t="s">
        <v>1032</v>
      </c>
      <c r="G190" t="s">
        <v>1110</v>
      </c>
      <c r="H190" t="s">
        <v>1379</v>
      </c>
      <c r="I190" t="s">
        <v>90</v>
      </c>
      <c r="J190" t="s">
        <v>90</v>
      </c>
      <c r="K190">
        <v>383.52408081999999</v>
      </c>
      <c r="L190">
        <v>3.89250571</v>
      </c>
      <c r="M190">
        <v>4.8612069</v>
      </c>
      <c r="N190">
        <v>5.5588361099999997</v>
      </c>
      <c r="O190">
        <v>4.9553672500000001</v>
      </c>
      <c r="P190">
        <v>3.68842947</v>
      </c>
      <c r="Q190">
        <v>675.07340331</v>
      </c>
      <c r="R190">
        <v>0</v>
      </c>
      <c r="S190" t="s">
        <v>1111</v>
      </c>
      <c r="T190">
        <v>383.52408081999999</v>
      </c>
      <c r="U190" t="s">
        <v>2637</v>
      </c>
      <c r="V190" t="s">
        <v>1035</v>
      </c>
      <c r="W190" s="36" t="str">
        <f t="shared" si="7"/>
        <v>ETF</v>
      </c>
      <c r="X190" s="36" t="str">
        <f t="shared" si="8"/>
        <v>Otros ETFs</v>
      </c>
    </row>
    <row r="191" spans="1:24" x14ac:dyDescent="0.35">
      <c r="A191" s="36" t="str">
        <f t="shared" si="6"/>
        <v>5072</v>
      </c>
      <c r="B191" t="s">
        <v>5395</v>
      </c>
      <c r="C191" t="s">
        <v>2247</v>
      </c>
      <c r="D191" t="s">
        <v>3253</v>
      </c>
      <c r="E191" t="s">
        <v>191</v>
      </c>
      <c r="F191" t="s">
        <v>4534</v>
      </c>
      <c r="G191" t="s">
        <v>1157</v>
      </c>
      <c r="H191" t="s">
        <v>1672</v>
      </c>
      <c r="I191">
        <v>7163.54</v>
      </c>
      <c r="J191">
        <v>250231.05</v>
      </c>
      <c r="K191">
        <v>34.93</v>
      </c>
      <c r="L191">
        <v>4.67</v>
      </c>
      <c r="M191">
        <v>6.5969491004999998</v>
      </c>
      <c r="N191">
        <v>5.2119317054999996</v>
      </c>
      <c r="O191">
        <v>4.09375</v>
      </c>
      <c r="P191">
        <v>1</v>
      </c>
      <c r="Q191"/>
      <c r="R191">
        <v>11</v>
      </c>
      <c r="S191" t="s">
        <v>1038</v>
      </c>
      <c r="T191">
        <v>34.93</v>
      </c>
      <c r="U191" t="s">
        <v>2637</v>
      </c>
      <c r="V191" t="s">
        <v>1037</v>
      </c>
      <c r="W191" s="36" t="str">
        <f t="shared" si="7"/>
        <v>Portafolio</v>
      </c>
      <c r="X191" s="36" t="str">
        <f t="shared" si="8"/>
        <v>Portafolio</v>
      </c>
    </row>
    <row r="192" spans="1:24" x14ac:dyDescent="0.35">
      <c r="A192" s="36" t="str">
        <f t="shared" si="6"/>
        <v>7111</v>
      </c>
      <c r="B192" t="s">
        <v>1380</v>
      </c>
      <c r="C192" t="s">
        <v>1381</v>
      </c>
      <c r="D192" t="s">
        <v>1382</v>
      </c>
      <c r="E192" t="s">
        <v>566</v>
      </c>
      <c r="F192" t="s">
        <v>1032</v>
      </c>
      <c r="G192" t="s">
        <v>1110</v>
      </c>
      <c r="H192" t="s">
        <v>6004</v>
      </c>
      <c r="I192" t="s">
        <v>90</v>
      </c>
      <c r="J192" t="s">
        <v>90</v>
      </c>
      <c r="K192">
        <v>166.42026347999999</v>
      </c>
      <c r="L192">
        <v>4.3721641299999998</v>
      </c>
      <c r="M192">
        <v>4.2899372400000004</v>
      </c>
      <c r="N192">
        <v>4.27196379</v>
      </c>
      <c r="O192">
        <v>4.9069470500000003</v>
      </c>
      <c r="P192">
        <v>1.43685865</v>
      </c>
      <c r="Q192">
        <v>382.82279538</v>
      </c>
      <c r="R192">
        <v>11.72013119</v>
      </c>
      <c r="S192" t="s">
        <v>1038</v>
      </c>
      <c r="T192">
        <v>166.42026347999999</v>
      </c>
      <c r="U192" t="s">
        <v>2637</v>
      </c>
      <c r="V192" t="s">
        <v>1035</v>
      </c>
      <c r="W192" s="36" t="str">
        <f t="shared" si="7"/>
        <v>ETF</v>
      </c>
      <c r="X192" s="36" t="str">
        <f t="shared" si="8"/>
        <v>Otros ETFs</v>
      </c>
    </row>
    <row r="193" spans="1:24" x14ac:dyDescent="0.35">
      <c r="A193" s="36" t="str">
        <f t="shared" si="6"/>
        <v>7111</v>
      </c>
      <c r="B193" t="s">
        <v>1383</v>
      </c>
      <c r="C193" t="s">
        <v>1384</v>
      </c>
      <c r="D193" t="s">
        <v>1385</v>
      </c>
      <c r="E193" t="s">
        <v>566</v>
      </c>
      <c r="F193" t="s">
        <v>1032</v>
      </c>
      <c r="G193" t="s">
        <v>1046</v>
      </c>
      <c r="H193" t="s">
        <v>1386</v>
      </c>
      <c r="I193" t="s">
        <v>90</v>
      </c>
      <c r="J193" t="s">
        <v>90</v>
      </c>
      <c r="K193">
        <v>35.184054670000002</v>
      </c>
      <c r="L193">
        <v>6.81237212</v>
      </c>
      <c r="M193">
        <v>5.8550241300000003</v>
      </c>
      <c r="N193">
        <v>4.9220175599999996</v>
      </c>
      <c r="O193">
        <v>5.7666336400000002</v>
      </c>
      <c r="P193">
        <v>26.101923289999998</v>
      </c>
      <c r="Q193">
        <v>114.95039265</v>
      </c>
      <c r="R193">
        <v>26.68454504</v>
      </c>
      <c r="S193" t="s">
        <v>30</v>
      </c>
      <c r="T193">
        <v>35.184054670000002</v>
      </c>
      <c r="U193" t="s">
        <v>2637</v>
      </c>
      <c r="V193" t="s">
        <v>1035</v>
      </c>
      <c r="W193" s="36" t="str">
        <f t="shared" si="7"/>
        <v>ETF</v>
      </c>
      <c r="X193" s="36" t="str">
        <f t="shared" si="8"/>
        <v>Otros ETFs</v>
      </c>
    </row>
    <row r="194" spans="1:24" x14ac:dyDescent="0.35">
      <c r="A194" s="36" t="str">
        <f t="shared" ref="A194:A257" si="9">RIGHT(LEFT(D194,6),4)</f>
        <v>5878</v>
      </c>
      <c r="B194" t="s">
        <v>2293</v>
      </c>
      <c r="C194" t="s">
        <v>2294</v>
      </c>
      <c r="D194" t="s">
        <v>3925</v>
      </c>
      <c r="E194" t="s">
        <v>494</v>
      </c>
      <c r="F194" t="s">
        <v>4527</v>
      </c>
      <c r="G194" t="s">
        <v>1112</v>
      </c>
      <c r="H194"/>
      <c r="I194">
        <v>193.32</v>
      </c>
      <c r="J194">
        <v>85087</v>
      </c>
      <c r="K194">
        <v>440.14</v>
      </c>
      <c r="L194"/>
      <c r="M194"/>
      <c r="N194"/>
      <c r="O194"/>
      <c r="P194"/>
      <c r="Q194"/>
      <c r="R194"/>
      <c r="S194"/>
      <c r="T194">
        <v>440.14</v>
      </c>
      <c r="U194" t="s">
        <v>2637</v>
      </c>
      <c r="V194" t="s">
        <v>1037</v>
      </c>
      <c r="W194" s="36" t="str">
        <f t="shared" ref="W194:W257" si="10">IF(V194="ETF_ETY","ETF",IF(V194="ETF_SOV","ETF",IF(V194="RF_SOV","SOV",IF(V194="-","Cuestionario Integra","Portafolio"))))</f>
        <v>Portafolio</v>
      </c>
      <c r="X194" s="36" t="str">
        <f t="shared" ref="X194:X257" si="11">IF(V194="ETF_ETY","Otros ETFs",IF(V194="ETF_SOV","Soberanos",W194))</f>
        <v>Portafolio</v>
      </c>
    </row>
    <row r="195" spans="1:24" x14ac:dyDescent="0.35">
      <c r="A195" s="36" t="str">
        <f t="shared" si="9"/>
        <v>7111</v>
      </c>
      <c r="B195" t="s">
        <v>6053</v>
      </c>
      <c r="C195" t="s">
        <v>6054</v>
      </c>
      <c r="D195" t="s">
        <v>5616</v>
      </c>
      <c r="E195" t="s">
        <v>566</v>
      </c>
      <c r="F195" t="s">
        <v>1032</v>
      </c>
      <c r="G195" t="s">
        <v>1214</v>
      </c>
      <c r="H195" t="s">
        <v>1215</v>
      </c>
      <c r="I195" t="s">
        <v>90</v>
      </c>
      <c r="J195" t="s">
        <v>90</v>
      </c>
      <c r="K195">
        <v>60.104971290000002</v>
      </c>
      <c r="L195">
        <v>7.4403283399999998</v>
      </c>
      <c r="M195">
        <v>5.9330346199999999</v>
      </c>
      <c r="N195">
        <v>5.2344435899999997</v>
      </c>
      <c r="O195">
        <v>6.3045284600000002</v>
      </c>
      <c r="P195">
        <v>17.886591450000001</v>
      </c>
      <c r="Q195">
        <v>158.38785763999999</v>
      </c>
      <c r="R195">
        <v>42.656528819999998</v>
      </c>
      <c r="S195" t="s">
        <v>1047</v>
      </c>
      <c r="T195">
        <v>60.104971290000002</v>
      </c>
      <c r="U195" t="s">
        <v>2637</v>
      </c>
      <c r="V195" t="s">
        <v>1035</v>
      </c>
      <c r="W195" s="36" t="str">
        <f t="shared" si="10"/>
        <v>ETF</v>
      </c>
      <c r="X195" s="36" t="str">
        <f t="shared" si="11"/>
        <v>Otros ETFs</v>
      </c>
    </row>
    <row r="196" spans="1:24" x14ac:dyDescent="0.35">
      <c r="A196" s="36" t="str">
        <f t="shared" si="9"/>
        <v>7512</v>
      </c>
      <c r="B196" t="s">
        <v>1387</v>
      </c>
      <c r="C196" t="s">
        <v>1388</v>
      </c>
      <c r="D196" t="s">
        <v>1389</v>
      </c>
      <c r="E196" t="s">
        <v>566</v>
      </c>
      <c r="F196" t="s">
        <v>1032</v>
      </c>
      <c r="G196" t="s">
        <v>1046</v>
      </c>
      <c r="H196" t="s">
        <v>1281</v>
      </c>
      <c r="I196" t="s">
        <v>90</v>
      </c>
      <c r="J196" t="s">
        <v>90</v>
      </c>
      <c r="K196">
        <v>101.96690516</v>
      </c>
      <c r="L196">
        <v>7.3506287400000003</v>
      </c>
      <c r="M196">
        <v>7.1268807299999999</v>
      </c>
      <c r="N196">
        <v>5.3064322199999996</v>
      </c>
      <c r="O196">
        <v>6.0122463000000002</v>
      </c>
      <c r="P196">
        <v>0</v>
      </c>
      <c r="Q196">
        <v>325.69524647999998</v>
      </c>
      <c r="R196">
        <v>14.278901129999999</v>
      </c>
      <c r="S196" t="s">
        <v>1047</v>
      </c>
      <c r="T196">
        <v>101.96690516</v>
      </c>
      <c r="U196" t="s">
        <v>2637</v>
      </c>
      <c r="V196" t="s">
        <v>1035</v>
      </c>
      <c r="W196" s="36" t="str">
        <f t="shared" si="10"/>
        <v>ETF</v>
      </c>
      <c r="X196" s="36" t="str">
        <f t="shared" si="11"/>
        <v>Otros ETFs</v>
      </c>
    </row>
    <row r="197" spans="1:24" x14ac:dyDescent="0.35">
      <c r="A197" s="36" t="str">
        <f t="shared" si="9"/>
        <v>7111</v>
      </c>
      <c r="B197" t="s">
        <v>1390</v>
      </c>
      <c r="C197" t="s">
        <v>605</v>
      </c>
      <c r="D197" t="s">
        <v>604</v>
      </c>
      <c r="E197" t="s">
        <v>566</v>
      </c>
      <c r="F197" t="s">
        <v>1032</v>
      </c>
      <c r="G197" t="s">
        <v>1219</v>
      </c>
      <c r="H197" t="s">
        <v>1220</v>
      </c>
      <c r="I197" t="s">
        <v>90</v>
      </c>
      <c r="J197" t="s">
        <v>90</v>
      </c>
      <c r="K197">
        <v>81.435930540000001</v>
      </c>
      <c r="L197">
        <v>6.7631361700000001</v>
      </c>
      <c r="M197">
        <v>5.7058826800000002</v>
      </c>
      <c r="N197">
        <v>5.3052990700000002</v>
      </c>
      <c r="O197">
        <v>5.4797269000000002</v>
      </c>
      <c r="P197">
        <v>17.941651279999999</v>
      </c>
      <c r="Q197">
        <v>247.912981</v>
      </c>
      <c r="R197">
        <v>7.9186697800000001</v>
      </c>
      <c r="S197" t="s">
        <v>30</v>
      </c>
      <c r="T197">
        <v>81.435930540000001</v>
      </c>
      <c r="U197" t="s">
        <v>2637</v>
      </c>
      <c r="V197" t="s">
        <v>1035</v>
      </c>
      <c r="W197" s="36" t="str">
        <f t="shared" si="10"/>
        <v>ETF</v>
      </c>
      <c r="X197" s="36" t="str">
        <f t="shared" si="11"/>
        <v>Otros ETFs</v>
      </c>
    </row>
    <row r="198" spans="1:24" x14ac:dyDescent="0.35">
      <c r="A198" s="36" t="str">
        <f t="shared" si="9"/>
        <v>7017</v>
      </c>
      <c r="B198" t="s">
        <v>1391</v>
      </c>
      <c r="C198" t="s">
        <v>1392</v>
      </c>
      <c r="D198" t="s">
        <v>1393</v>
      </c>
      <c r="E198" t="s">
        <v>566</v>
      </c>
      <c r="F198" t="s">
        <v>1032</v>
      </c>
      <c r="G198" t="s">
        <v>1046</v>
      </c>
      <c r="H198" t="s">
        <v>1386</v>
      </c>
      <c r="I198" t="s">
        <v>90</v>
      </c>
      <c r="J198" t="s">
        <v>90</v>
      </c>
      <c r="K198">
        <v>40.66361285</v>
      </c>
      <c r="L198">
        <v>6.7158546499999998</v>
      </c>
      <c r="M198">
        <v>5.7397045699999998</v>
      </c>
      <c r="N198">
        <v>4.88019347</v>
      </c>
      <c r="O198">
        <v>5.8125545499999998</v>
      </c>
      <c r="P198">
        <v>23.14113085</v>
      </c>
      <c r="Q198">
        <v>124.23445853</v>
      </c>
      <c r="R198">
        <v>26.651134420000002</v>
      </c>
      <c r="S198" t="s">
        <v>30</v>
      </c>
      <c r="T198">
        <v>40.66361285</v>
      </c>
      <c r="U198" t="s">
        <v>2637</v>
      </c>
      <c r="V198" t="s">
        <v>1035</v>
      </c>
      <c r="W198" s="36" t="str">
        <f t="shared" si="10"/>
        <v>ETF</v>
      </c>
      <c r="X198" s="36" t="str">
        <f t="shared" si="11"/>
        <v>Otros ETFs</v>
      </c>
    </row>
    <row r="199" spans="1:24" x14ac:dyDescent="0.35">
      <c r="A199" s="36" t="str">
        <f t="shared" si="9"/>
        <v>7393</v>
      </c>
      <c r="B199" t="s">
        <v>6055</v>
      </c>
      <c r="C199" t="s">
        <v>1394</v>
      </c>
      <c r="D199" t="s">
        <v>1395</v>
      </c>
      <c r="E199" t="s">
        <v>566</v>
      </c>
      <c r="F199" t="s">
        <v>1032</v>
      </c>
      <c r="G199" t="s">
        <v>1033</v>
      </c>
      <c r="H199" t="s">
        <v>1396</v>
      </c>
      <c r="I199" t="s">
        <v>90</v>
      </c>
      <c r="J199" t="s">
        <v>90</v>
      </c>
      <c r="K199">
        <v>46.54267703</v>
      </c>
      <c r="L199">
        <v>5.9794755200000003</v>
      </c>
      <c r="M199">
        <v>5.10317065</v>
      </c>
      <c r="N199">
        <v>4.24673912</v>
      </c>
      <c r="O199">
        <v>5.9252970600000001</v>
      </c>
      <c r="P199">
        <v>8.6780173499999993</v>
      </c>
      <c r="Q199">
        <v>253.33180428</v>
      </c>
      <c r="R199">
        <v>21.342242670000001</v>
      </c>
      <c r="S199" t="s">
        <v>30</v>
      </c>
      <c r="T199">
        <v>46.54267703</v>
      </c>
      <c r="U199" t="s">
        <v>2637</v>
      </c>
      <c r="V199" t="s">
        <v>1035</v>
      </c>
      <c r="W199" s="36" t="str">
        <f t="shared" si="10"/>
        <v>ETF</v>
      </c>
      <c r="X199" s="36" t="str">
        <f t="shared" si="11"/>
        <v>Otros ETFs</v>
      </c>
    </row>
    <row r="200" spans="1:24" x14ac:dyDescent="0.35">
      <c r="A200" s="36" t="str">
        <f t="shared" si="9"/>
        <v>7111</v>
      </c>
      <c r="B200" t="s">
        <v>6242</v>
      </c>
      <c r="C200" t="s">
        <v>6243</v>
      </c>
      <c r="D200" t="s">
        <v>6244</v>
      </c>
      <c r="E200" t="s">
        <v>566</v>
      </c>
      <c r="F200" t="s">
        <v>1032</v>
      </c>
      <c r="G200" t="s">
        <v>1214</v>
      </c>
      <c r="H200" t="s">
        <v>1802</v>
      </c>
      <c r="I200" t="s">
        <v>90</v>
      </c>
      <c r="J200" t="s">
        <v>90</v>
      </c>
      <c r="K200">
        <v>185.35705941000001</v>
      </c>
      <c r="L200">
        <v>6.5502843999999998</v>
      </c>
      <c r="M200">
        <v>5.6325661499999997</v>
      </c>
      <c r="N200">
        <v>7.6148597699999998</v>
      </c>
      <c r="O200">
        <v>6.9247480499999998</v>
      </c>
      <c r="P200">
        <v>0</v>
      </c>
      <c r="Q200"/>
      <c r="R200">
        <v>0</v>
      </c>
      <c r="S200" t="s">
        <v>30</v>
      </c>
      <c r="T200">
        <v>185.35705941000001</v>
      </c>
      <c r="U200" t="s">
        <v>2637</v>
      </c>
      <c r="V200" t="s">
        <v>1232</v>
      </c>
      <c r="W200" s="36" t="str">
        <f t="shared" si="10"/>
        <v>ETF</v>
      </c>
      <c r="X200" s="36" t="str">
        <f t="shared" si="11"/>
        <v>Soberanos</v>
      </c>
    </row>
    <row r="201" spans="1:24" x14ac:dyDescent="0.35">
      <c r="A201" s="36" t="str">
        <f t="shared" si="9"/>
        <v>6004</v>
      </c>
      <c r="B201" t="s">
        <v>1397</v>
      </c>
      <c r="C201" t="s">
        <v>800</v>
      </c>
      <c r="D201" t="s">
        <v>799</v>
      </c>
      <c r="E201" t="s">
        <v>798</v>
      </c>
      <c r="F201" t="s">
        <v>1398</v>
      </c>
      <c r="G201" t="s">
        <v>1399</v>
      </c>
      <c r="H201" t="s">
        <v>6056</v>
      </c>
      <c r="I201" t="s">
        <v>90</v>
      </c>
      <c r="J201" t="s">
        <v>90</v>
      </c>
      <c r="K201">
        <v>20.496116310000001</v>
      </c>
      <c r="L201">
        <v>6.3575448300000001</v>
      </c>
      <c r="M201">
        <v>4.6623544600000004</v>
      </c>
      <c r="N201">
        <v>5.1886952600000003</v>
      </c>
      <c r="O201">
        <v>5.33574971</v>
      </c>
      <c r="P201">
        <v>32.138632139999999</v>
      </c>
      <c r="Q201">
        <v>211.83729969000001</v>
      </c>
      <c r="R201">
        <v>16.81661682</v>
      </c>
      <c r="S201" t="s">
        <v>30</v>
      </c>
      <c r="T201">
        <v>20.496116310000001</v>
      </c>
      <c r="U201" t="s">
        <v>2637</v>
      </c>
      <c r="V201" t="s">
        <v>1035</v>
      </c>
      <c r="W201" s="36" t="str">
        <f t="shared" si="10"/>
        <v>ETF</v>
      </c>
      <c r="X201" s="36" t="str">
        <f t="shared" si="11"/>
        <v>Otros ETFs</v>
      </c>
    </row>
    <row r="202" spans="1:24" x14ac:dyDescent="0.35">
      <c r="A202" s="36" t="str">
        <f t="shared" si="9"/>
        <v>7528</v>
      </c>
      <c r="B202" t="s">
        <v>6057</v>
      </c>
      <c r="C202" t="s">
        <v>6058</v>
      </c>
      <c r="D202" t="s">
        <v>5619</v>
      </c>
      <c r="E202" t="s">
        <v>566</v>
      </c>
      <c r="F202" t="s">
        <v>1032</v>
      </c>
      <c r="G202" t="s">
        <v>5620</v>
      </c>
      <c r="H202" t="s">
        <v>6059</v>
      </c>
      <c r="I202" t="s">
        <v>90</v>
      </c>
      <c r="J202" t="s">
        <v>90</v>
      </c>
      <c r="K202">
        <v>295.08338693000002</v>
      </c>
      <c r="L202">
        <v>4.8813576200000002</v>
      </c>
      <c r="M202">
        <v>4.79699367</v>
      </c>
      <c r="N202">
        <v>4.6610124199999996</v>
      </c>
      <c r="O202">
        <v>4.7898131299999998</v>
      </c>
      <c r="P202">
        <v>1.3235756000000001</v>
      </c>
      <c r="Q202">
        <v>694.40814243</v>
      </c>
      <c r="R202">
        <v>8.2986943800000006</v>
      </c>
      <c r="S202" t="s">
        <v>1038</v>
      </c>
      <c r="T202">
        <v>295.08338693000002</v>
      </c>
      <c r="U202" t="s">
        <v>2637</v>
      </c>
      <c r="V202" t="s">
        <v>1035</v>
      </c>
      <c r="W202" s="36" t="str">
        <f t="shared" si="10"/>
        <v>ETF</v>
      </c>
      <c r="X202" s="36" t="str">
        <f t="shared" si="11"/>
        <v>Otros ETFs</v>
      </c>
    </row>
    <row r="203" spans="1:24" x14ac:dyDescent="0.35">
      <c r="A203" s="36" t="str">
        <f t="shared" si="9"/>
        <v>7065</v>
      </c>
      <c r="B203" t="s">
        <v>1400</v>
      </c>
      <c r="C203" t="s">
        <v>1401</v>
      </c>
      <c r="D203" t="s">
        <v>1402</v>
      </c>
      <c r="E203" t="s">
        <v>566</v>
      </c>
      <c r="F203" t="s">
        <v>1032</v>
      </c>
      <c r="G203" t="s">
        <v>1147</v>
      </c>
      <c r="H203" t="s">
        <v>1148</v>
      </c>
      <c r="I203" t="s">
        <v>90</v>
      </c>
      <c r="J203" t="s">
        <v>90</v>
      </c>
      <c r="K203">
        <v>160.73265548000001</v>
      </c>
      <c r="L203">
        <v>4.4636081900000004</v>
      </c>
      <c r="M203">
        <v>4.5143228899999999</v>
      </c>
      <c r="N203">
        <v>4.6366539500000004</v>
      </c>
      <c r="O203">
        <v>4.721876</v>
      </c>
      <c r="P203">
        <v>4.4795999999999996</v>
      </c>
      <c r="Q203">
        <v>239.96535491</v>
      </c>
      <c r="R203">
        <v>4.3067000000000002</v>
      </c>
      <c r="S203" t="s">
        <v>1038</v>
      </c>
      <c r="T203">
        <v>160.73265548000001</v>
      </c>
      <c r="U203" t="s">
        <v>2637</v>
      </c>
      <c r="V203" t="s">
        <v>1035</v>
      </c>
      <c r="W203" s="36" t="str">
        <f t="shared" si="10"/>
        <v>ETF</v>
      </c>
      <c r="X203" s="36" t="str">
        <f t="shared" si="11"/>
        <v>Otros ETFs</v>
      </c>
    </row>
    <row r="204" spans="1:24" x14ac:dyDescent="0.35">
      <c r="A204" s="36" t="str">
        <f t="shared" si="9"/>
        <v>7725</v>
      </c>
      <c r="B204" t="s">
        <v>4936</v>
      </c>
      <c r="C204" t="s">
        <v>4937</v>
      </c>
      <c r="D204" t="s">
        <v>4938</v>
      </c>
      <c r="E204" t="s">
        <v>566</v>
      </c>
      <c r="F204" t="s">
        <v>1032</v>
      </c>
      <c r="G204" t="s">
        <v>1033</v>
      </c>
      <c r="H204" t="s">
        <v>1234</v>
      </c>
      <c r="I204" t="s">
        <v>90</v>
      </c>
      <c r="J204" t="s">
        <v>90</v>
      </c>
      <c r="K204">
        <v>202.59174264999999</v>
      </c>
      <c r="L204">
        <v>5.72</v>
      </c>
      <c r="M204">
        <v>5.4638745399999999</v>
      </c>
      <c r="N204">
        <v>7.4010047800000001</v>
      </c>
      <c r="O204">
        <v>5.7814596500000004</v>
      </c>
      <c r="P204">
        <v>0</v>
      </c>
      <c r="Q204"/>
      <c r="R204">
        <v>0</v>
      </c>
      <c r="S204" t="s">
        <v>30</v>
      </c>
      <c r="T204">
        <v>202.59174264999999</v>
      </c>
      <c r="U204" t="s">
        <v>2637</v>
      </c>
      <c r="V204" t="s">
        <v>1232</v>
      </c>
      <c r="W204" s="36" t="str">
        <f t="shared" si="10"/>
        <v>ETF</v>
      </c>
      <c r="X204" s="36" t="str">
        <f t="shared" si="11"/>
        <v>Soberanos</v>
      </c>
    </row>
    <row r="205" spans="1:24" x14ac:dyDescent="0.35">
      <c r="A205" s="36" t="str">
        <f t="shared" si="9"/>
        <v>7065</v>
      </c>
      <c r="B205" t="s">
        <v>1403</v>
      </c>
      <c r="C205" t="s">
        <v>1404</v>
      </c>
      <c r="D205" t="s">
        <v>1405</v>
      </c>
      <c r="E205" t="s">
        <v>566</v>
      </c>
      <c r="F205" t="s">
        <v>1032</v>
      </c>
      <c r="G205" t="s">
        <v>1046</v>
      </c>
      <c r="H205" t="s">
        <v>6035</v>
      </c>
      <c r="I205" t="s">
        <v>90</v>
      </c>
      <c r="J205" t="s">
        <v>90</v>
      </c>
      <c r="K205">
        <v>55.278184439999997</v>
      </c>
      <c r="L205">
        <v>6.0592365499999996</v>
      </c>
      <c r="M205">
        <v>3.3658087700000001</v>
      </c>
      <c r="N205">
        <v>6.0354333699999998</v>
      </c>
      <c r="O205">
        <v>7.0319823799999996</v>
      </c>
      <c r="P205">
        <v>4.3111956899999999</v>
      </c>
      <c r="Q205">
        <v>276.02827121000001</v>
      </c>
      <c r="R205">
        <v>70.617229370000004</v>
      </c>
      <c r="S205" t="s">
        <v>30</v>
      </c>
      <c r="T205">
        <v>55.278184439999997</v>
      </c>
      <c r="U205" t="s">
        <v>2637</v>
      </c>
      <c r="V205" t="s">
        <v>1035</v>
      </c>
      <c r="W205" s="36" t="str">
        <f t="shared" si="10"/>
        <v>ETF</v>
      </c>
      <c r="X205" s="36" t="str">
        <f t="shared" si="11"/>
        <v>Otros ETFs</v>
      </c>
    </row>
    <row r="206" spans="1:24" x14ac:dyDescent="0.35">
      <c r="A206" s="36" t="str">
        <f t="shared" si="9"/>
        <v>5953</v>
      </c>
      <c r="B206" t="s">
        <v>6060</v>
      </c>
      <c r="C206" t="s">
        <v>6061</v>
      </c>
      <c r="D206" t="s">
        <v>5996</v>
      </c>
      <c r="E206" t="s">
        <v>498</v>
      </c>
      <c r="F206" t="s">
        <v>4544</v>
      </c>
      <c r="G206" t="s">
        <v>1941</v>
      </c>
      <c r="H206" t="s">
        <v>1120</v>
      </c>
      <c r="I206">
        <v>20517.36</v>
      </c>
      <c r="J206">
        <v>963910.2</v>
      </c>
      <c r="K206">
        <v>46.98</v>
      </c>
      <c r="L206">
        <v>4.5</v>
      </c>
      <c r="M206">
        <v>3.1248141802</v>
      </c>
      <c r="N206">
        <v>5.6118978261999999</v>
      </c>
      <c r="O206">
        <v>4.2319335938</v>
      </c>
      <c r="P206">
        <v>1</v>
      </c>
      <c r="Q206"/>
      <c r="R206">
        <v>33</v>
      </c>
      <c r="S206" t="s">
        <v>1038</v>
      </c>
      <c r="T206">
        <v>46.98</v>
      </c>
      <c r="U206" t="s">
        <v>2637</v>
      </c>
      <c r="V206" t="s">
        <v>1037</v>
      </c>
      <c r="W206" s="36" t="str">
        <f t="shared" si="10"/>
        <v>Portafolio</v>
      </c>
      <c r="X206" s="36" t="str">
        <f t="shared" si="11"/>
        <v>Portafolio</v>
      </c>
    </row>
    <row r="207" spans="1:24" x14ac:dyDescent="0.35">
      <c r="A207" s="36" t="str">
        <f t="shared" si="9"/>
        <v>7404</v>
      </c>
      <c r="B207" t="s">
        <v>6062</v>
      </c>
      <c r="C207" t="s">
        <v>5914</v>
      </c>
      <c r="D207" t="s">
        <v>5913</v>
      </c>
      <c r="E207" t="s">
        <v>566</v>
      </c>
      <c r="F207" t="s">
        <v>1032</v>
      </c>
      <c r="G207" t="s">
        <v>1046</v>
      </c>
      <c r="H207" t="s">
        <v>2326</v>
      </c>
      <c r="I207" t="s">
        <v>90</v>
      </c>
      <c r="J207" t="s">
        <v>90</v>
      </c>
      <c r="K207">
        <v>14.47568732</v>
      </c>
      <c r="L207">
        <v>7.7443470899999998</v>
      </c>
      <c r="M207">
        <v>6.4842488600000001</v>
      </c>
      <c r="N207">
        <v>5.3325562800000004</v>
      </c>
      <c r="O207">
        <v>6.6702981000000001</v>
      </c>
      <c r="P207">
        <v>10.291537399999999</v>
      </c>
      <c r="Q207">
        <v>56.929554860000003</v>
      </c>
      <c r="R207">
        <v>43.590945849999997</v>
      </c>
      <c r="S207" t="s">
        <v>1047</v>
      </c>
      <c r="T207">
        <v>14.47568732</v>
      </c>
      <c r="U207" t="s">
        <v>2637</v>
      </c>
      <c r="V207" t="s">
        <v>1035</v>
      </c>
      <c r="W207" s="36" t="str">
        <f t="shared" si="10"/>
        <v>ETF</v>
      </c>
      <c r="X207" s="36" t="str">
        <f t="shared" si="11"/>
        <v>Otros ETFs</v>
      </c>
    </row>
    <row r="208" spans="1:24" x14ac:dyDescent="0.35">
      <c r="A208" s="36" t="str">
        <f t="shared" si="9"/>
        <v>5074</v>
      </c>
      <c r="B208" t="s">
        <v>2428</v>
      </c>
      <c r="C208" t="s">
        <v>823</v>
      </c>
      <c r="D208" t="s">
        <v>2894</v>
      </c>
      <c r="E208" t="s">
        <v>191</v>
      </c>
      <c r="F208" t="s">
        <v>4534</v>
      </c>
      <c r="G208" t="s">
        <v>1334</v>
      </c>
      <c r="H208" t="s">
        <v>1344</v>
      </c>
      <c r="I208">
        <v>25953.27</v>
      </c>
      <c r="J208">
        <v>289723</v>
      </c>
      <c r="K208">
        <v>11.16</v>
      </c>
      <c r="L208">
        <v>6.38</v>
      </c>
      <c r="M208">
        <v>3.7697966099000002</v>
      </c>
      <c r="N208">
        <v>6.0500669479000004</v>
      </c>
      <c r="O208">
        <v>5.0390625</v>
      </c>
      <c r="P208">
        <v>0</v>
      </c>
      <c r="Q208"/>
      <c r="R208">
        <v>26</v>
      </c>
      <c r="S208" t="s">
        <v>30</v>
      </c>
      <c r="T208">
        <v>11.16</v>
      </c>
      <c r="U208" t="s">
        <v>2637</v>
      </c>
      <c r="V208" t="s">
        <v>1037</v>
      </c>
      <c r="W208" s="36" t="str">
        <f t="shared" si="10"/>
        <v>Portafolio</v>
      </c>
      <c r="X208" s="36" t="str">
        <f t="shared" si="11"/>
        <v>Portafolio</v>
      </c>
    </row>
    <row r="209" spans="1:24" x14ac:dyDescent="0.35">
      <c r="A209" s="36" t="str">
        <f t="shared" si="9"/>
        <v>5074</v>
      </c>
      <c r="B209" t="s">
        <v>2428</v>
      </c>
      <c r="C209" t="s">
        <v>2436</v>
      </c>
      <c r="D209" t="s">
        <v>2897</v>
      </c>
      <c r="E209" t="s">
        <v>191</v>
      </c>
      <c r="F209" t="s">
        <v>4534</v>
      </c>
      <c r="G209" t="s">
        <v>1334</v>
      </c>
      <c r="H209" t="s">
        <v>1344</v>
      </c>
      <c r="I209">
        <v>25953.27</v>
      </c>
      <c r="J209">
        <v>289723</v>
      </c>
      <c r="K209">
        <v>11.16</v>
      </c>
      <c r="L209">
        <v>6.38</v>
      </c>
      <c r="M209">
        <v>3.7697966099000002</v>
      </c>
      <c r="N209">
        <v>6.0500669479000004</v>
      </c>
      <c r="O209">
        <v>5.0390625</v>
      </c>
      <c r="P209">
        <v>0</v>
      </c>
      <c r="Q209"/>
      <c r="R209">
        <v>26</v>
      </c>
      <c r="S209" t="s">
        <v>30</v>
      </c>
      <c r="T209">
        <v>11.16</v>
      </c>
      <c r="U209" t="s">
        <v>2637</v>
      </c>
      <c r="V209" t="s">
        <v>1037</v>
      </c>
      <c r="W209" s="36" t="str">
        <f t="shared" si="10"/>
        <v>Portafolio</v>
      </c>
      <c r="X209" s="36" t="str">
        <f t="shared" si="11"/>
        <v>Portafolio</v>
      </c>
    </row>
    <row r="210" spans="1:24" x14ac:dyDescent="0.35">
      <c r="A210" s="36" t="str">
        <f t="shared" si="9"/>
        <v>7512</v>
      </c>
      <c r="B210" t="s">
        <v>1406</v>
      </c>
      <c r="C210" t="s">
        <v>662</v>
      </c>
      <c r="D210" t="s">
        <v>661</v>
      </c>
      <c r="E210" t="s">
        <v>566</v>
      </c>
      <c r="F210" t="s">
        <v>1032</v>
      </c>
      <c r="G210" t="s">
        <v>1244</v>
      </c>
      <c r="H210" t="s">
        <v>6019</v>
      </c>
      <c r="I210" t="s">
        <v>90</v>
      </c>
      <c r="J210" t="s">
        <v>90</v>
      </c>
      <c r="K210">
        <v>19.223285820000001</v>
      </c>
      <c r="L210">
        <v>4.6857380300000004</v>
      </c>
      <c r="M210">
        <v>4.9486526299999998</v>
      </c>
      <c r="N210">
        <v>4.3257654099999998</v>
      </c>
      <c r="O210">
        <v>4.5036829799999998</v>
      </c>
      <c r="P210">
        <v>0.45891642999999999</v>
      </c>
      <c r="Q210">
        <v>97.202448649999994</v>
      </c>
      <c r="R210">
        <v>5.2088164700000004</v>
      </c>
      <c r="S210" t="s">
        <v>1038</v>
      </c>
      <c r="T210">
        <v>19.223285820000001</v>
      </c>
      <c r="U210" t="s">
        <v>2637</v>
      </c>
      <c r="V210" t="s">
        <v>1035</v>
      </c>
      <c r="W210" s="36" t="str">
        <f t="shared" si="10"/>
        <v>ETF</v>
      </c>
      <c r="X210" s="36" t="str">
        <f t="shared" si="11"/>
        <v>Otros ETFs</v>
      </c>
    </row>
    <row r="211" spans="1:24" x14ac:dyDescent="0.35">
      <c r="A211" s="36" t="str">
        <f t="shared" si="9"/>
        <v>7287</v>
      </c>
      <c r="B211" t="s">
        <v>1407</v>
      </c>
      <c r="C211" t="s">
        <v>1408</v>
      </c>
      <c r="D211" t="s">
        <v>1409</v>
      </c>
      <c r="E211" t="s">
        <v>566</v>
      </c>
      <c r="F211" t="s">
        <v>1032</v>
      </c>
      <c r="G211" t="s">
        <v>1136</v>
      </c>
      <c r="H211" t="s">
        <v>1137</v>
      </c>
      <c r="I211" t="s">
        <v>90</v>
      </c>
      <c r="J211" t="s">
        <v>90</v>
      </c>
      <c r="K211">
        <v>41.133763979999998</v>
      </c>
      <c r="L211">
        <v>7.4332679099999996</v>
      </c>
      <c r="M211">
        <v>6.0324475700000004</v>
      </c>
      <c r="N211">
        <v>5.0310363599999999</v>
      </c>
      <c r="O211">
        <v>6.4440347600000001</v>
      </c>
      <c r="P211">
        <v>22.01151196</v>
      </c>
      <c r="Q211">
        <v>74.185138769999995</v>
      </c>
      <c r="R211">
        <v>39.353242549999997</v>
      </c>
      <c r="S211" t="s">
        <v>1047</v>
      </c>
      <c r="T211">
        <v>41.133763979999998</v>
      </c>
      <c r="U211" t="s">
        <v>2637</v>
      </c>
      <c r="V211" t="s">
        <v>1035</v>
      </c>
      <c r="W211" s="36" t="str">
        <f t="shared" si="10"/>
        <v>ETF</v>
      </c>
      <c r="X211" s="36" t="str">
        <f t="shared" si="11"/>
        <v>Otros ETFs</v>
      </c>
    </row>
    <row r="212" spans="1:24" x14ac:dyDescent="0.35">
      <c r="A212" s="36" t="str">
        <f t="shared" si="9"/>
        <v>7111</v>
      </c>
      <c r="B212" t="s">
        <v>1410</v>
      </c>
      <c r="C212" t="s">
        <v>1411</v>
      </c>
      <c r="D212" t="s">
        <v>1412</v>
      </c>
      <c r="E212" t="s">
        <v>566</v>
      </c>
      <c r="F212" t="s">
        <v>1032</v>
      </c>
      <c r="G212" t="s">
        <v>1136</v>
      </c>
      <c r="H212" t="s">
        <v>1132</v>
      </c>
      <c r="I212" t="s">
        <v>90</v>
      </c>
      <c r="J212" t="s">
        <v>90</v>
      </c>
      <c r="K212">
        <v>0.31722736000000001</v>
      </c>
      <c r="L212">
        <v>8.6107753500000008</v>
      </c>
      <c r="M212">
        <v>8.8160222499999996</v>
      </c>
      <c r="N212">
        <v>5.35568109</v>
      </c>
      <c r="O212">
        <v>6.6418476200000001</v>
      </c>
      <c r="P212">
        <v>8.7405262199999996</v>
      </c>
      <c r="Q212">
        <v>1.4025978100000001</v>
      </c>
      <c r="R212">
        <v>75.443326310000003</v>
      </c>
      <c r="S212" t="s">
        <v>5369</v>
      </c>
      <c r="T212">
        <v>0.31722736000000001</v>
      </c>
      <c r="U212" t="s">
        <v>2637</v>
      </c>
      <c r="V212" t="s">
        <v>1035</v>
      </c>
      <c r="W212" s="36" t="str">
        <f t="shared" si="10"/>
        <v>ETF</v>
      </c>
      <c r="X212" s="36" t="str">
        <f t="shared" si="11"/>
        <v>Otros ETFs</v>
      </c>
    </row>
    <row r="213" spans="1:24" x14ac:dyDescent="0.35">
      <c r="A213" s="36" t="str">
        <f t="shared" si="9"/>
        <v>7111</v>
      </c>
      <c r="B213" t="s">
        <v>1410</v>
      </c>
      <c r="C213" t="s">
        <v>1411</v>
      </c>
      <c r="D213" t="s">
        <v>1413</v>
      </c>
      <c r="E213" t="s">
        <v>566</v>
      </c>
      <c r="F213" t="s">
        <v>1032</v>
      </c>
      <c r="G213" t="s">
        <v>1136</v>
      </c>
      <c r="H213" t="s">
        <v>1132</v>
      </c>
      <c r="I213" t="s">
        <v>90</v>
      </c>
      <c r="J213" t="s">
        <v>90</v>
      </c>
      <c r="K213">
        <v>0.31722736000000001</v>
      </c>
      <c r="L213">
        <v>8.6107753500000008</v>
      </c>
      <c r="M213">
        <v>8.8160222499999996</v>
      </c>
      <c r="N213">
        <v>5.35568109</v>
      </c>
      <c r="O213">
        <v>6.6418476200000001</v>
      </c>
      <c r="P213">
        <v>8.7405262199999996</v>
      </c>
      <c r="Q213">
        <v>1.4025978100000001</v>
      </c>
      <c r="R213">
        <v>75.443326310000003</v>
      </c>
      <c r="S213" t="s">
        <v>5369</v>
      </c>
      <c r="T213">
        <v>0.31722736000000001</v>
      </c>
      <c r="U213" t="s">
        <v>2637</v>
      </c>
      <c r="V213" t="s">
        <v>1035</v>
      </c>
      <c r="W213" s="36" t="str">
        <f t="shared" si="10"/>
        <v>ETF</v>
      </c>
      <c r="X213" s="36" t="str">
        <f t="shared" si="11"/>
        <v>Otros ETFs</v>
      </c>
    </row>
    <row r="214" spans="1:24" x14ac:dyDescent="0.35">
      <c r="A214" s="36" t="str">
        <f t="shared" si="9"/>
        <v>7528</v>
      </c>
      <c r="B214" t="s">
        <v>1414</v>
      </c>
      <c r="C214" t="s">
        <v>1415</v>
      </c>
      <c r="D214" t="s">
        <v>1416</v>
      </c>
      <c r="E214" t="s">
        <v>566</v>
      </c>
      <c r="F214" t="s">
        <v>1032</v>
      </c>
      <c r="G214" t="s">
        <v>1046</v>
      </c>
      <c r="H214" t="s">
        <v>1160</v>
      </c>
      <c r="I214" t="s">
        <v>90</v>
      </c>
      <c r="J214" t="s">
        <v>90</v>
      </c>
      <c r="K214">
        <v>73.482587359999997</v>
      </c>
      <c r="L214">
        <v>6.1910267399999999</v>
      </c>
      <c r="M214">
        <v>3.7816211700000002</v>
      </c>
      <c r="N214">
        <v>5.4147503500000003</v>
      </c>
      <c r="O214">
        <v>6.3615106600000004</v>
      </c>
      <c r="P214">
        <v>27.114347510000002</v>
      </c>
      <c r="Q214">
        <v>283.92864536000002</v>
      </c>
      <c r="R214">
        <v>53.571103569999998</v>
      </c>
      <c r="S214" t="s">
        <v>30</v>
      </c>
      <c r="T214">
        <v>73.482587359999997</v>
      </c>
      <c r="U214" t="s">
        <v>2637</v>
      </c>
      <c r="V214" t="s">
        <v>1035</v>
      </c>
      <c r="W214" s="36" t="str">
        <f t="shared" si="10"/>
        <v>ETF</v>
      </c>
      <c r="X214" s="36" t="str">
        <f t="shared" si="11"/>
        <v>Otros ETFs</v>
      </c>
    </row>
    <row r="215" spans="1:24" x14ac:dyDescent="0.35">
      <c r="A215" s="36" t="str">
        <f t="shared" si="9"/>
        <v>7528</v>
      </c>
      <c r="B215" t="s">
        <v>6063</v>
      </c>
      <c r="C215" t="s">
        <v>6064</v>
      </c>
      <c r="D215" t="s">
        <v>5621</v>
      </c>
      <c r="E215" t="s">
        <v>566</v>
      </c>
      <c r="F215" t="s">
        <v>1032</v>
      </c>
      <c r="G215" t="s">
        <v>1046</v>
      </c>
      <c r="H215" t="s">
        <v>6035</v>
      </c>
      <c r="I215" t="s">
        <v>90</v>
      </c>
      <c r="J215" t="s">
        <v>90</v>
      </c>
      <c r="K215">
        <v>25.523464279999999</v>
      </c>
      <c r="L215">
        <v>6.8698382499999999</v>
      </c>
      <c r="M215">
        <v>4.0415098699999996</v>
      </c>
      <c r="N215">
        <v>6.2791609499999996</v>
      </c>
      <c r="O215">
        <v>6.6451527500000003</v>
      </c>
      <c r="P215">
        <v>13.055413059999999</v>
      </c>
      <c r="Q215">
        <v>186.21547325</v>
      </c>
      <c r="R215">
        <v>60.08276008</v>
      </c>
      <c r="S215" t="s">
        <v>30</v>
      </c>
      <c r="T215">
        <v>25.523464279999999</v>
      </c>
      <c r="U215" t="s">
        <v>2637</v>
      </c>
      <c r="V215" t="s">
        <v>1035</v>
      </c>
      <c r="W215" s="36" t="str">
        <f t="shared" si="10"/>
        <v>ETF</v>
      </c>
      <c r="X215" s="36" t="str">
        <f t="shared" si="11"/>
        <v>Otros ETFs</v>
      </c>
    </row>
    <row r="216" spans="1:24" x14ac:dyDescent="0.35">
      <c r="A216" s="36" t="str">
        <f t="shared" si="9"/>
        <v>7111</v>
      </c>
      <c r="B216" t="s">
        <v>1417</v>
      </c>
      <c r="C216" t="s">
        <v>1418</v>
      </c>
      <c r="D216" t="s">
        <v>1419</v>
      </c>
      <c r="E216" t="s">
        <v>566</v>
      </c>
      <c r="F216" t="s">
        <v>1032</v>
      </c>
      <c r="G216" t="s">
        <v>1420</v>
      </c>
      <c r="H216" t="s">
        <v>1421</v>
      </c>
      <c r="I216" t="s">
        <v>90</v>
      </c>
      <c r="J216" t="s">
        <v>90</v>
      </c>
      <c r="K216">
        <v>297.96220054999998</v>
      </c>
      <c r="L216">
        <v>6.3730588700000004</v>
      </c>
      <c r="M216">
        <v>5.97202609</v>
      </c>
      <c r="N216">
        <v>4.4119180599999996</v>
      </c>
      <c r="O216">
        <v>5.5558848599999999</v>
      </c>
      <c r="P216">
        <v>0</v>
      </c>
      <c r="Q216">
        <v>212.00609684</v>
      </c>
      <c r="R216">
        <v>21.837656330000002</v>
      </c>
      <c r="S216" t="s">
        <v>30</v>
      </c>
      <c r="T216">
        <v>297.96220054999998</v>
      </c>
      <c r="U216" t="s">
        <v>2637</v>
      </c>
      <c r="V216" t="s">
        <v>1035</v>
      </c>
      <c r="W216" s="36" t="str">
        <f t="shared" si="10"/>
        <v>ETF</v>
      </c>
      <c r="X216" s="36" t="str">
        <f t="shared" si="11"/>
        <v>Otros ETFs</v>
      </c>
    </row>
    <row r="217" spans="1:24" x14ac:dyDescent="0.35">
      <c r="A217" s="36" t="str">
        <f t="shared" si="9"/>
        <v>7111</v>
      </c>
      <c r="B217" t="s">
        <v>1422</v>
      </c>
      <c r="C217" t="s">
        <v>912</v>
      </c>
      <c r="D217" t="s">
        <v>911</v>
      </c>
      <c r="E217" t="s">
        <v>566</v>
      </c>
      <c r="F217" t="s">
        <v>1032</v>
      </c>
      <c r="G217" t="s">
        <v>1147</v>
      </c>
      <c r="H217" t="s">
        <v>1148</v>
      </c>
      <c r="I217" t="s">
        <v>90</v>
      </c>
      <c r="J217" t="s">
        <v>90</v>
      </c>
      <c r="K217">
        <v>144.67517136000001</v>
      </c>
      <c r="L217">
        <v>4.6656505099999999</v>
      </c>
      <c r="M217">
        <v>4.6611413800000001</v>
      </c>
      <c r="N217">
        <v>4.5763368599999996</v>
      </c>
      <c r="O217">
        <v>4.9284511200000001</v>
      </c>
      <c r="P217">
        <v>7.7252540700000001</v>
      </c>
      <c r="Q217">
        <v>238.97894640999999</v>
      </c>
      <c r="R217">
        <v>8.1173568199999995</v>
      </c>
      <c r="S217" t="s">
        <v>1038</v>
      </c>
      <c r="T217">
        <v>144.67517136000001</v>
      </c>
      <c r="U217" t="s">
        <v>2637</v>
      </c>
      <c r="V217" t="s">
        <v>1035</v>
      </c>
      <c r="W217" s="36" t="str">
        <f t="shared" si="10"/>
        <v>ETF</v>
      </c>
      <c r="X217" s="36" t="str">
        <f t="shared" si="11"/>
        <v>Otros ETFs</v>
      </c>
    </row>
    <row r="218" spans="1:24" x14ac:dyDescent="0.35">
      <c r="A218" s="36" t="str">
        <f t="shared" si="9"/>
        <v>2043</v>
      </c>
      <c r="B218" t="s">
        <v>2454</v>
      </c>
      <c r="C218" t="s">
        <v>471</v>
      </c>
      <c r="D218" t="s">
        <v>470</v>
      </c>
      <c r="E218" t="s">
        <v>407</v>
      </c>
      <c r="F218" t="s">
        <v>4531</v>
      </c>
      <c r="G218" t="s">
        <v>1167</v>
      </c>
      <c r="H218" t="s">
        <v>1120</v>
      </c>
      <c r="I218">
        <v>1736.78</v>
      </c>
      <c r="J218">
        <v>197740.36</v>
      </c>
      <c r="K218">
        <v>113.85</v>
      </c>
      <c r="L218"/>
      <c r="M218"/>
      <c r="N218"/>
      <c r="O218"/>
      <c r="P218"/>
      <c r="Q218"/>
      <c r="R218">
        <v>19</v>
      </c>
      <c r="S218"/>
      <c r="T218">
        <v>113.85</v>
      </c>
      <c r="U218" t="s">
        <v>2637</v>
      </c>
      <c r="V218" t="s">
        <v>1037</v>
      </c>
      <c r="W218" s="36" t="str">
        <f t="shared" si="10"/>
        <v>Portafolio</v>
      </c>
      <c r="X218" s="36" t="str">
        <f t="shared" si="11"/>
        <v>Portafolio</v>
      </c>
    </row>
    <row r="219" spans="1:24" x14ac:dyDescent="0.35">
      <c r="A219" s="36" t="str">
        <f t="shared" si="9"/>
        <v>7111</v>
      </c>
      <c r="B219" t="s">
        <v>1422</v>
      </c>
      <c r="C219" t="s">
        <v>912</v>
      </c>
      <c r="D219" t="s">
        <v>1423</v>
      </c>
      <c r="E219" t="s">
        <v>566</v>
      </c>
      <c r="F219" t="s">
        <v>1032</v>
      </c>
      <c r="G219" t="s">
        <v>1147</v>
      </c>
      <c r="H219" t="s">
        <v>1148</v>
      </c>
      <c r="I219" t="s">
        <v>90</v>
      </c>
      <c r="J219" t="s">
        <v>90</v>
      </c>
      <c r="K219">
        <v>144.67517136000001</v>
      </c>
      <c r="L219">
        <v>4.6656505099999999</v>
      </c>
      <c r="M219">
        <v>4.6611413800000001</v>
      </c>
      <c r="N219">
        <v>4.5763368599999996</v>
      </c>
      <c r="O219">
        <v>4.9284511200000001</v>
      </c>
      <c r="P219">
        <v>7.7252540700000001</v>
      </c>
      <c r="Q219">
        <v>238.97894640999999</v>
      </c>
      <c r="R219">
        <v>8.1173568199999995</v>
      </c>
      <c r="S219" t="s">
        <v>1038</v>
      </c>
      <c r="T219">
        <v>144.67517136000001</v>
      </c>
      <c r="U219" t="s">
        <v>2637</v>
      </c>
      <c r="V219" t="s">
        <v>1035</v>
      </c>
      <c r="W219" s="36" t="str">
        <f t="shared" si="10"/>
        <v>ETF</v>
      </c>
      <c r="X219" s="36" t="str">
        <f t="shared" si="11"/>
        <v>Otros ETFs</v>
      </c>
    </row>
    <row r="220" spans="1:24" x14ac:dyDescent="0.35">
      <c r="A220" s="36" t="str">
        <f t="shared" si="9"/>
        <v>2043</v>
      </c>
      <c r="B220" t="s">
        <v>2454</v>
      </c>
      <c r="C220" t="s">
        <v>468</v>
      </c>
      <c r="D220" t="s">
        <v>467</v>
      </c>
      <c r="E220" t="s">
        <v>407</v>
      </c>
      <c r="F220" t="s">
        <v>4531</v>
      </c>
      <c r="G220" t="s">
        <v>1167</v>
      </c>
      <c r="H220" t="s">
        <v>1120</v>
      </c>
      <c r="I220">
        <v>1736.78</v>
      </c>
      <c r="J220">
        <v>197740.36</v>
      </c>
      <c r="K220">
        <v>113.85</v>
      </c>
      <c r="L220"/>
      <c r="M220"/>
      <c r="N220"/>
      <c r="O220"/>
      <c r="P220"/>
      <c r="Q220"/>
      <c r="R220">
        <v>19</v>
      </c>
      <c r="S220"/>
      <c r="T220">
        <v>113.85</v>
      </c>
      <c r="U220" t="s">
        <v>2637</v>
      </c>
      <c r="V220" t="s">
        <v>1037</v>
      </c>
      <c r="W220" s="36" t="str">
        <f t="shared" si="10"/>
        <v>Portafolio</v>
      </c>
      <c r="X220" s="36" t="str">
        <f t="shared" si="11"/>
        <v>Portafolio</v>
      </c>
    </row>
    <row r="221" spans="1:24" x14ac:dyDescent="0.35">
      <c r="A221" s="36" t="str">
        <f t="shared" si="9"/>
        <v>7111</v>
      </c>
      <c r="B221" t="s">
        <v>1424</v>
      </c>
      <c r="C221" t="s">
        <v>1425</v>
      </c>
      <c r="D221" t="s">
        <v>1426</v>
      </c>
      <c r="E221" t="s">
        <v>566</v>
      </c>
      <c r="F221" t="s">
        <v>1032</v>
      </c>
      <c r="G221" t="s">
        <v>1427</v>
      </c>
      <c r="H221" t="s">
        <v>1428</v>
      </c>
      <c r="I221" t="s">
        <v>90</v>
      </c>
      <c r="J221" t="s">
        <v>90</v>
      </c>
      <c r="K221">
        <v>31.569923719999998</v>
      </c>
      <c r="L221">
        <v>7.5258007300000003</v>
      </c>
      <c r="M221">
        <v>6.9722701200000001</v>
      </c>
      <c r="N221">
        <v>4.9434462699999999</v>
      </c>
      <c r="O221">
        <v>7.1558475000000001</v>
      </c>
      <c r="P221">
        <v>0</v>
      </c>
      <c r="Q221">
        <v>48.650581350000003</v>
      </c>
      <c r="R221">
        <v>77.221511649999997</v>
      </c>
      <c r="S221" t="s">
        <v>1047</v>
      </c>
      <c r="T221">
        <v>31.569923719999998</v>
      </c>
      <c r="U221" t="s">
        <v>2637</v>
      </c>
      <c r="V221" t="s">
        <v>1035</v>
      </c>
      <c r="W221" s="36" t="str">
        <f t="shared" si="10"/>
        <v>ETF</v>
      </c>
      <c r="X221" s="36" t="str">
        <f t="shared" si="11"/>
        <v>Otros ETFs</v>
      </c>
    </row>
    <row r="222" spans="1:24" x14ac:dyDescent="0.35">
      <c r="A222" s="36" t="str">
        <f t="shared" si="9"/>
        <v>2043</v>
      </c>
      <c r="B222" t="s">
        <v>2454</v>
      </c>
      <c r="C222" t="s">
        <v>6065</v>
      </c>
      <c r="D222" t="s">
        <v>5984</v>
      </c>
      <c r="E222" t="s">
        <v>246</v>
      </c>
      <c r="F222" t="s">
        <v>4536</v>
      </c>
      <c r="G222" t="s">
        <v>1167</v>
      </c>
      <c r="H222" t="s">
        <v>1120</v>
      </c>
      <c r="I222">
        <v>1736.78</v>
      </c>
      <c r="J222">
        <v>197740.36</v>
      </c>
      <c r="K222">
        <v>113.85</v>
      </c>
      <c r="L222"/>
      <c r="M222"/>
      <c r="N222"/>
      <c r="O222"/>
      <c r="P222"/>
      <c r="Q222"/>
      <c r="R222">
        <v>19</v>
      </c>
      <c r="S222"/>
      <c r="T222">
        <v>113.85</v>
      </c>
      <c r="U222" t="s">
        <v>2637</v>
      </c>
      <c r="V222" t="s">
        <v>1037</v>
      </c>
      <c r="W222" s="36" t="str">
        <f t="shared" si="10"/>
        <v>Portafolio</v>
      </c>
      <c r="X222" s="36" t="str">
        <f t="shared" si="11"/>
        <v>Portafolio</v>
      </c>
    </row>
    <row r="223" spans="1:24" x14ac:dyDescent="0.35">
      <c r="A223" s="36" t="str">
        <f t="shared" si="9"/>
        <v>7065</v>
      </c>
      <c r="B223" t="s">
        <v>1430</v>
      </c>
      <c r="C223" t="s">
        <v>704</v>
      </c>
      <c r="D223" t="s">
        <v>703</v>
      </c>
      <c r="E223" t="s">
        <v>566</v>
      </c>
      <c r="F223" t="s">
        <v>1032</v>
      </c>
      <c r="G223" t="s">
        <v>1110</v>
      </c>
      <c r="H223" t="s">
        <v>1431</v>
      </c>
      <c r="I223" t="s">
        <v>90</v>
      </c>
      <c r="J223" t="s">
        <v>90</v>
      </c>
      <c r="K223">
        <v>9.8245593800000002</v>
      </c>
      <c r="L223">
        <v>4.7428152099999998</v>
      </c>
      <c r="M223">
        <v>5.1296927300000004</v>
      </c>
      <c r="N223">
        <v>6.1944555100000001</v>
      </c>
      <c r="O223">
        <v>5.4501754800000004</v>
      </c>
      <c r="P223">
        <v>0</v>
      </c>
      <c r="Q223">
        <v>21.26510575</v>
      </c>
      <c r="R223">
        <v>0</v>
      </c>
      <c r="S223" t="s">
        <v>1038</v>
      </c>
      <c r="T223">
        <v>9.8245593800000002</v>
      </c>
      <c r="U223" t="s">
        <v>2637</v>
      </c>
      <c r="V223" t="s">
        <v>1035</v>
      </c>
      <c r="W223" s="36" t="str">
        <f t="shared" si="10"/>
        <v>ETF</v>
      </c>
      <c r="X223" s="36" t="str">
        <f t="shared" si="11"/>
        <v>Otros ETFs</v>
      </c>
    </row>
    <row r="224" spans="1:24" x14ac:dyDescent="0.35">
      <c r="A224" s="36" t="str">
        <f t="shared" si="9"/>
        <v>7528</v>
      </c>
      <c r="B224" t="s">
        <v>6066</v>
      </c>
      <c r="C224" t="s">
        <v>6067</v>
      </c>
      <c r="D224" t="s">
        <v>5622</v>
      </c>
      <c r="E224" t="s">
        <v>566</v>
      </c>
      <c r="F224" t="s">
        <v>1032</v>
      </c>
      <c r="G224" t="s">
        <v>1046</v>
      </c>
      <c r="H224" t="s">
        <v>1281</v>
      </c>
      <c r="I224" t="s">
        <v>90</v>
      </c>
      <c r="J224" t="s">
        <v>90</v>
      </c>
      <c r="K224">
        <v>21.065412559999999</v>
      </c>
      <c r="L224">
        <v>6.4291650000000002</v>
      </c>
      <c r="M224">
        <v>3.6779726300000002</v>
      </c>
      <c r="N224">
        <v>5.5819366800000001</v>
      </c>
      <c r="O224">
        <v>6.2758341399999997</v>
      </c>
      <c r="P224">
        <v>5.8567781099999996</v>
      </c>
      <c r="Q224">
        <v>1382.3065785599999</v>
      </c>
      <c r="R224">
        <v>45.864415860000001</v>
      </c>
      <c r="S224" t="s">
        <v>30</v>
      </c>
      <c r="T224">
        <v>21.065412559999999</v>
      </c>
      <c r="U224" t="s">
        <v>2637</v>
      </c>
      <c r="V224" t="s">
        <v>1035</v>
      </c>
      <c r="W224" s="36" t="str">
        <f t="shared" si="10"/>
        <v>ETF</v>
      </c>
      <c r="X224" s="36" t="str">
        <f t="shared" si="11"/>
        <v>Otros ETFs</v>
      </c>
    </row>
    <row r="225" spans="1:24" x14ac:dyDescent="0.35">
      <c r="A225" s="36" t="str">
        <f t="shared" si="9"/>
        <v>7017</v>
      </c>
      <c r="B225" t="s">
        <v>1432</v>
      </c>
      <c r="C225" t="s">
        <v>706</v>
      </c>
      <c r="D225" t="s">
        <v>705</v>
      </c>
      <c r="E225" t="s">
        <v>566</v>
      </c>
      <c r="F225" t="s">
        <v>1032</v>
      </c>
      <c r="G225" t="s">
        <v>1033</v>
      </c>
      <c r="H225" t="s">
        <v>1034</v>
      </c>
      <c r="I225" t="s">
        <v>90</v>
      </c>
      <c r="J225" t="s">
        <v>90</v>
      </c>
      <c r="K225">
        <v>21.873540890000001</v>
      </c>
      <c r="L225">
        <v>6.4534195499999996</v>
      </c>
      <c r="M225">
        <v>5.8222840500000004</v>
      </c>
      <c r="N225">
        <v>4.7486107300000002</v>
      </c>
      <c r="O225">
        <v>5.4521350599999998</v>
      </c>
      <c r="P225">
        <v>31.363649120000002</v>
      </c>
      <c r="Q225">
        <v>88.926375309999997</v>
      </c>
      <c r="R225">
        <v>17.444760380000002</v>
      </c>
      <c r="S225" t="s">
        <v>30</v>
      </c>
      <c r="T225">
        <v>21.873540890000001</v>
      </c>
      <c r="U225" t="s">
        <v>2637</v>
      </c>
      <c r="V225" t="s">
        <v>1035</v>
      </c>
      <c r="W225" s="36" t="str">
        <f t="shared" si="10"/>
        <v>ETF</v>
      </c>
      <c r="X225" s="36" t="str">
        <f t="shared" si="11"/>
        <v>Otros ETFs</v>
      </c>
    </row>
    <row r="226" spans="1:24" x14ac:dyDescent="0.35">
      <c r="A226" s="36" t="str">
        <f t="shared" si="9"/>
        <v>7209</v>
      </c>
      <c r="B226" t="s">
        <v>1435</v>
      </c>
      <c r="C226" t="s">
        <v>1436</v>
      </c>
      <c r="D226" t="s">
        <v>1437</v>
      </c>
      <c r="E226" t="s">
        <v>566</v>
      </c>
      <c r="F226" t="s">
        <v>1032</v>
      </c>
      <c r="G226" t="s">
        <v>1438</v>
      </c>
      <c r="H226" t="s">
        <v>1439</v>
      </c>
      <c r="I226" t="s">
        <v>90</v>
      </c>
      <c r="J226" t="s">
        <v>90</v>
      </c>
      <c r="K226">
        <v>53.617020230000001</v>
      </c>
      <c r="L226">
        <v>6.26869079</v>
      </c>
      <c r="M226">
        <v>5.3347239000000002</v>
      </c>
      <c r="N226">
        <v>4.8047399000000004</v>
      </c>
      <c r="O226">
        <v>5.0996323700000001</v>
      </c>
      <c r="P226">
        <v>10.90827692</v>
      </c>
      <c r="Q226">
        <v>212.95470871000001</v>
      </c>
      <c r="R226">
        <v>25.708923209999998</v>
      </c>
      <c r="S226" t="s">
        <v>30</v>
      </c>
      <c r="T226">
        <v>53.617020230000001</v>
      </c>
      <c r="U226" t="s">
        <v>2637</v>
      </c>
      <c r="V226" t="s">
        <v>1035</v>
      </c>
      <c r="W226" s="36" t="str">
        <f t="shared" si="10"/>
        <v>ETF</v>
      </c>
      <c r="X226" s="36" t="str">
        <f t="shared" si="11"/>
        <v>Otros ETFs</v>
      </c>
    </row>
    <row r="227" spans="1:24" x14ac:dyDescent="0.35">
      <c r="A227" s="36" t="str">
        <f t="shared" si="9"/>
        <v>7209</v>
      </c>
      <c r="B227" t="s">
        <v>1440</v>
      </c>
      <c r="C227" t="s">
        <v>1441</v>
      </c>
      <c r="D227" t="s">
        <v>1442</v>
      </c>
      <c r="E227" t="s">
        <v>566</v>
      </c>
      <c r="F227" t="s">
        <v>1032</v>
      </c>
      <c r="G227" t="s">
        <v>1325</v>
      </c>
      <c r="H227" t="s">
        <v>1326</v>
      </c>
      <c r="I227" t="s">
        <v>90</v>
      </c>
      <c r="J227" t="s">
        <v>90</v>
      </c>
      <c r="K227">
        <v>24.427922460000001</v>
      </c>
      <c r="L227">
        <v>7.3669527600000002</v>
      </c>
      <c r="M227">
        <v>5.4830438600000004</v>
      </c>
      <c r="N227">
        <v>5.2397082199999998</v>
      </c>
      <c r="O227">
        <v>6.5196021899999996</v>
      </c>
      <c r="P227">
        <v>6.6950771700000002</v>
      </c>
      <c r="Q227">
        <v>51.61904303</v>
      </c>
      <c r="R227">
        <v>39.701060550000001</v>
      </c>
      <c r="S227" t="s">
        <v>1047</v>
      </c>
      <c r="T227">
        <v>24.427922460000001</v>
      </c>
      <c r="U227" t="s">
        <v>2637</v>
      </c>
      <c r="V227" t="s">
        <v>1035</v>
      </c>
      <c r="W227" s="36" t="str">
        <f t="shared" si="10"/>
        <v>ETF</v>
      </c>
      <c r="X227" s="36" t="str">
        <f t="shared" si="11"/>
        <v>Otros ETFs</v>
      </c>
    </row>
    <row r="228" spans="1:24" x14ac:dyDescent="0.35">
      <c r="A228" s="36" t="str">
        <f t="shared" si="9"/>
        <v>7209</v>
      </c>
      <c r="B228" t="s">
        <v>1443</v>
      </c>
      <c r="C228" t="s">
        <v>1444</v>
      </c>
      <c r="D228" t="s">
        <v>1445</v>
      </c>
      <c r="E228" t="s">
        <v>566</v>
      </c>
      <c r="F228" t="s">
        <v>1032</v>
      </c>
      <c r="G228" t="s">
        <v>1446</v>
      </c>
      <c r="H228" t="s">
        <v>1447</v>
      </c>
      <c r="I228" t="s">
        <v>90</v>
      </c>
      <c r="J228" t="s">
        <v>90</v>
      </c>
      <c r="K228">
        <v>24.394733080000002</v>
      </c>
      <c r="L228">
        <v>6.4058447200000002</v>
      </c>
      <c r="M228">
        <v>5.4111766399999999</v>
      </c>
      <c r="N228">
        <v>5.1094010900000004</v>
      </c>
      <c r="O228">
        <v>5.4573259900000002</v>
      </c>
      <c r="P228">
        <v>12.688549249999999</v>
      </c>
      <c r="Q228">
        <v>92.955089540000003</v>
      </c>
      <c r="R228">
        <v>8.60536557</v>
      </c>
      <c r="S228" t="s">
        <v>30</v>
      </c>
      <c r="T228">
        <v>24.394733080000002</v>
      </c>
      <c r="U228" t="s">
        <v>2637</v>
      </c>
      <c r="V228" t="s">
        <v>1035</v>
      </c>
      <c r="W228" s="36" t="str">
        <f t="shared" si="10"/>
        <v>ETF</v>
      </c>
      <c r="X228" s="36" t="str">
        <f t="shared" si="11"/>
        <v>Otros ETFs</v>
      </c>
    </row>
    <row r="229" spans="1:24" x14ac:dyDescent="0.35">
      <c r="A229" s="36" t="str">
        <f t="shared" si="9"/>
        <v>7209</v>
      </c>
      <c r="B229" t="s">
        <v>1448</v>
      </c>
      <c r="C229" t="s">
        <v>1449</v>
      </c>
      <c r="D229" t="s">
        <v>1450</v>
      </c>
      <c r="E229" t="s">
        <v>566</v>
      </c>
      <c r="F229" t="s">
        <v>1032</v>
      </c>
      <c r="G229" t="s">
        <v>1219</v>
      </c>
      <c r="H229" t="s">
        <v>1220</v>
      </c>
      <c r="I229" t="s">
        <v>90</v>
      </c>
      <c r="J229" t="s">
        <v>90</v>
      </c>
      <c r="K229">
        <v>43.807130409999999</v>
      </c>
      <c r="L229">
        <v>6.8507085999999999</v>
      </c>
      <c r="M229">
        <v>5.8161944300000004</v>
      </c>
      <c r="N229">
        <v>5.4099233299999998</v>
      </c>
      <c r="O229">
        <v>5.5554640400000004</v>
      </c>
      <c r="P229">
        <v>15.98903198</v>
      </c>
      <c r="Q229">
        <v>142.13825374000001</v>
      </c>
      <c r="R229">
        <v>6.5669131299999997</v>
      </c>
      <c r="S229" t="s">
        <v>30</v>
      </c>
      <c r="T229">
        <v>43.807130409999999</v>
      </c>
      <c r="U229" t="s">
        <v>2637</v>
      </c>
      <c r="V229" t="s">
        <v>1035</v>
      </c>
      <c r="W229" s="36" t="str">
        <f t="shared" si="10"/>
        <v>ETF</v>
      </c>
      <c r="X229" s="36" t="str">
        <f t="shared" si="11"/>
        <v>Otros ETFs</v>
      </c>
    </row>
    <row r="230" spans="1:24" x14ac:dyDescent="0.35">
      <c r="A230" s="36" t="str">
        <f t="shared" si="9"/>
        <v>7209</v>
      </c>
      <c r="B230" t="s">
        <v>1452</v>
      </c>
      <c r="C230" t="s">
        <v>1453</v>
      </c>
      <c r="D230" t="s">
        <v>1454</v>
      </c>
      <c r="E230" t="s">
        <v>566</v>
      </c>
      <c r="F230" t="s">
        <v>1032</v>
      </c>
      <c r="G230" t="s">
        <v>1244</v>
      </c>
      <c r="H230" t="s">
        <v>1245</v>
      </c>
      <c r="I230" t="s">
        <v>90</v>
      </c>
      <c r="J230" t="s">
        <v>90</v>
      </c>
      <c r="K230">
        <v>43.529952880000003</v>
      </c>
      <c r="L230">
        <v>5.8461969900000001</v>
      </c>
      <c r="M230">
        <v>5.81003911</v>
      </c>
      <c r="N230">
        <v>4.9626121699999999</v>
      </c>
      <c r="O230">
        <v>5.1641213300000004</v>
      </c>
      <c r="P230">
        <v>12.6315872</v>
      </c>
      <c r="Q230">
        <v>91.125352789999994</v>
      </c>
      <c r="R230">
        <v>4.0357658299999999</v>
      </c>
      <c r="S230" t="s">
        <v>30</v>
      </c>
      <c r="T230">
        <v>43.529952880000003</v>
      </c>
      <c r="U230" t="s">
        <v>2637</v>
      </c>
      <c r="V230" t="s">
        <v>1035</v>
      </c>
      <c r="W230" s="36" t="str">
        <f t="shared" si="10"/>
        <v>ETF</v>
      </c>
      <c r="X230" s="36" t="str">
        <f t="shared" si="11"/>
        <v>Otros ETFs</v>
      </c>
    </row>
    <row r="231" spans="1:24" x14ac:dyDescent="0.35">
      <c r="A231" s="36" t="str">
        <f t="shared" si="9"/>
        <v>7065</v>
      </c>
      <c r="B231" t="s">
        <v>5998</v>
      </c>
      <c r="C231" t="s">
        <v>6068</v>
      </c>
      <c r="D231" t="s">
        <v>5997</v>
      </c>
      <c r="E231" t="s">
        <v>566</v>
      </c>
      <c r="F231" t="s">
        <v>1032</v>
      </c>
      <c r="G231" t="s">
        <v>1046</v>
      </c>
      <c r="H231" t="s">
        <v>1160</v>
      </c>
      <c r="I231" t="s">
        <v>90</v>
      </c>
      <c r="J231" t="s">
        <v>90</v>
      </c>
      <c r="K231">
        <v>73.860658990000005</v>
      </c>
      <c r="L231">
        <v>5.4994858500000001</v>
      </c>
      <c r="M231">
        <v>3.2415314799999999</v>
      </c>
      <c r="N231">
        <v>5.4279626099999998</v>
      </c>
      <c r="O231">
        <v>6.0646207600000004</v>
      </c>
      <c r="P231">
        <v>10.88586112</v>
      </c>
      <c r="Q231">
        <v>352.79834238000001</v>
      </c>
      <c r="R231">
        <v>46.44943919</v>
      </c>
      <c r="S231" t="s">
        <v>1038</v>
      </c>
      <c r="T231">
        <v>73.860658990000005</v>
      </c>
      <c r="U231" t="s">
        <v>2637</v>
      </c>
      <c r="V231" t="s">
        <v>1035</v>
      </c>
      <c r="W231" s="36" t="str">
        <f t="shared" si="10"/>
        <v>ETF</v>
      </c>
      <c r="X231" s="36" t="str">
        <f t="shared" si="11"/>
        <v>Otros ETFs</v>
      </c>
    </row>
    <row r="232" spans="1:24" x14ac:dyDescent="0.35">
      <c r="A232" s="36" t="str">
        <f t="shared" si="9"/>
        <v>7111</v>
      </c>
      <c r="B232" t="s">
        <v>1455</v>
      </c>
      <c r="C232" t="s">
        <v>1456</v>
      </c>
      <c r="D232" t="s">
        <v>1457</v>
      </c>
      <c r="E232" t="s">
        <v>566</v>
      </c>
      <c r="F232" t="s">
        <v>1032</v>
      </c>
      <c r="G232" t="s">
        <v>1033</v>
      </c>
      <c r="H232" t="s">
        <v>1276</v>
      </c>
      <c r="I232" t="s">
        <v>90</v>
      </c>
      <c r="J232" t="s">
        <v>90</v>
      </c>
      <c r="K232">
        <v>202.59174264999999</v>
      </c>
      <c r="L232">
        <v>5.72</v>
      </c>
      <c r="M232">
        <v>5.4638745399999999</v>
      </c>
      <c r="N232">
        <v>7.4010047800000001</v>
      </c>
      <c r="O232">
        <v>5.7814596500000004</v>
      </c>
      <c r="P232">
        <v>0</v>
      </c>
      <c r="Q232"/>
      <c r="R232">
        <v>0</v>
      </c>
      <c r="S232" t="s">
        <v>30</v>
      </c>
      <c r="T232">
        <v>202.59174264999999</v>
      </c>
      <c r="U232" t="s">
        <v>2637</v>
      </c>
      <c r="V232" t="s">
        <v>1232</v>
      </c>
      <c r="W232" s="36" t="str">
        <f t="shared" si="10"/>
        <v>ETF</v>
      </c>
      <c r="X232" s="36" t="str">
        <f t="shared" si="11"/>
        <v>Soberanos</v>
      </c>
    </row>
    <row r="233" spans="1:24" x14ac:dyDescent="0.35">
      <c r="A233" s="36" t="str">
        <f t="shared" si="9"/>
        <v>7111</v>
      </c>
      <c r="B233" t="s">
        <v>1458</v>
      </c>
      <c r="C233" t="s">
        <v>591</v>
      </c>
      <c r="D233" t="s">
        <v>590</v>
      </c>
      <c r="E233" t="s">
        <v>566</v>
      </c>
      <c r="F233" t="s">
        <v>1032</v>
      </c>
      <c r="G233" t="s">
        <v>1244</v>
      </c>
      <c r="H233" t="s">
        <v>1245</v>
      </c>
      <c r="I233" t="s">
        <v>90</v>
      </c>
      <c r="J233" t="s">
        <v>90</v>
      </c>
      <c r="K233">
        <v>107.50246688</v>
      </c>
      <c r="L233">
        <v>6.3059587099999996</v>
      </c>
      <c r="M233">
        <v>5.8949054399999996</v>
      </c>
      <c r="N233">
        <v>5.2154038700000003</v>
      </c>
      <c r="O233">
        <v>4.76052959</v>
      </c>
      <c r="P233">
        <v>17.410717439999999</v>
      </c>
      <c r="Q233">
        <v>256.67676585999999</v>
      </c>
      <c r="R233">
        <v>4.4210044100000001</v>
      </c>
      <c r="S233" t="s">
        <v>30</v>
      </c>
      <c r="T233">
        <v>107.50246688</v>
      </c>
      <c r="U233" t="s">
        <v>2637</v>
      </c>
      <c r="V233" t="s">
        <v>1035</v>
      </c>
      <c r="W233" s="36" t="str">
        <f t="shared" si="10"/>
        <v>ETF</v>
      </c>
      <c r="X233" s="36" t="str">
        <f t="shared" si="11"/>
        <v>Otros ETFs</v>
      </c>
    </row>
    <row r="234" spans="1:24" x14ac:dyDescent="0.35">
      <c r="A234" s="36" t="str">
        <f t="shared" si="9"/>
        <v>7393</v>
      </c>
      <c r="B234" t="s">
        <v>6069</v>
      </c>
      <c r="C234" t="s">
        <v>1460</v>
      </c>
      <c r="D234" t="s">
        <v>1461</v>
      </c>
      <c r="E234" t="s">
        <v>566</v>
      </c>
      <c r="F234" t="s">
        <v>1032</v>
      </c>
      <c r="G234" t="s">
        <v>1033</v>
      </c>
      <c r="H234" t="s">
        <v>1128</v>
      </c>
      <c r="I234" t="s">
        <v>90</v>
      </c>
      <c r="J234" t="s">
        <v>90</v>
      </c>
      <c r="K234">
        <v>5.91322467</v>
      </c>
      <c r="L234">
        <v>6.1083397399999999</v>
      </c>
      <c r="M234">
        <v>7.45738316</v>
      </c>
      <c r="N234">
        <v>4.9949614699999998</v>
      </c>
      <c r="O234">
        <v>6.3377278400000003</v>
      </c>
      <c r="P234">
        <v>9.2646402999999999</v>
      </c>
      <c r="Q234">
        <v>16.656247759999999</v>
      </c>
      <c r="R234">
        <v>27.98990483</v>
      </c>
      <c r="S234" t="s">
        <v>30</v>
      </c>
      <c r="T234">
        <v>5.91322467</v>
      </c>
      <c r="U234" t="s">
        <v>2637</v>
      </c>
      <c r="V234" t="s">
        <v>1035</v>
      </c>
      <c r="W234" s="36" t="str">
        <f t="shared" si="10"/>
        <v>ETF</v>
      </c>
      <c r="X234" s="36" t="str">
        <f t="shared" si="11"/>
        <v>Otros ETFs</v>
      </c>
    </row>
    <row r="235" spans="1:24" x14ac:dyDescent="0.35">
      <c r="A235" s="36" t="str">
        <f t="shared" si="9"/>
        <v>7379</v>
      </c>
      <c r="B235" t="s">
        <v>1462</v>
      </c>
      <c r="C235" t="s">
        <v>1463</v>
      </c>
      <c r="D235" t="s">
        <v>1464</v>
      </c>
      <c r="E235" t="s">
        <v>566</v>
      </c>
      <c r="F235" t="s">
        <v>1032</v>
      </c>
      <c r="G235" t="s">
        <v>1214</v>
      </c>
      <c r="H235" t="s">
        <v>1215</v>
      </c>
      <c r="I235" t="s">
        <v>90</v>
      </c>
      <c r="J235" t="s">
        <v>90</v>
      </c>
      <c r="K235">
        <v>44.124447869999997</v>
      </c>
      <c r="L235">
        <v>7.8699869600000003</v>
      </c>
      <c r="M235">
        <v>6.2342833000000004</v>
      </c>
      <c r="N235">
        <v>5.2281328499999997</v>
      </c>
      <c r="O235">
        <v>6.7365516300000001</v>
      </c>
      <c r="P235">
        <v>16.654390029999998</v>
      </c>
      <c r="Q235">
        <v>86.717860799999997</v>
      </c>
      <c r="R235">
        <v>55.785372299999999</v>
      </c>
      <c r="S235" t="s">
        <v>1047</v>
      </c>
      <c r="T235">
        <v>44.124447869999997</v>
      </c>
      <c r="U235" t="s">
        <v>2637</v>
      </c>
      <c r="V235" t="s">
        <v>1035</v>
      </c>
      <c r="W235" s="36" t="str">
        <f t="shared" si="10"/>
        <v>ETF</v>
      </c>
      <c r="X235" s="36" t="str">
        <f t="shared" si="11"/>
        <v>Otros ETFs</v>
      </c>
    </row>
    <row r="236" spans="1:24" x14ac:dyDescent="0.35">
      <c r="A236" s="36" t="str">
        <f t="shared" si="9"/>
        <v>7404</v>
      </c>
      <c r="B236" t="s">
        <v>1465</v>
      </c>
      <c r="C236" t="s">
        <v>1466</v>
      </c>
      <c r="D236" t="s">
        <v>1467</v>
      </c>
      <c r="E236" t="s">
        <v>566</v>
      </c>
      <c r="F236" t="s">
        <v>1032</v>
      </c>
      <c r="G236" t="s">
        <v>1110</v>
      </c>
      <c r="H236" t="s">
        <v>6004</v>
      </c>
      <c r="I236" t="s">
        <v>90</v>
      </c>
      <c r="J236" t="s">
        <v>90</v>
      </c>
      <c r="K236">
        <v>362.03508663999997</v>
      </c>
      <c r="L236">
        <v>5.0874200700000003</v>
      </c>
      <c r="M236">
        <v>5.0893691800000003</v>
      </c>
      <c r="N236">
        <v>5.0523027899999997</v>
      </c>
      <c r="O236">
        <v>4.5772393100000004</v>
      </c>
      <c r="P236">
        <v>6.7483325699999996</v>
      </c>
      <c r="Q236">
        <v>611.64496623000002</v>
      </c>
      <c r="R236">
        <v>6.1994170100000003</v>
      </c>
      <c r="S236" t="s">
        <v>1038</v>
      </c>
      <c r="T236">
        <v>362.03508663999997</v>
      </c>
      <c r="U236" t="s">
        <v>2637</v>
      </c>
      <c r="V236" t="s">
        <v>1035</v>
      </c>
      <c r="W236" s="36" t="str">
        <f t="shared" si="10"/>
        <v>ETF</v>
      </c>
      <c r="X236" s="36" t="str">
        <f t="shared" si="11"/>
        <v>Otros ETFs</v>
      </c>
    </row>
    <row r="237" spans="1:24" x14ac:dyDescent="0.35">
      <c r="A237" s="36" t="str">
        <f t="shared" si="9"/>
        <v>7552</v>
      </c>
      <c r="B237" t="s">
        <v>1470</v>
      </c>
      <c r="C237" t="s">
        <v>664</v>
      </c>
      <c r="D237" t="s">
        <v>663</v>
      </c>
      <c r="E237" t="s">
        <v>566</v>
      </c>
      <c r="F237" t="s">
        <v>1032</v>
      </c>
      <c r="G237" t="s">
        <v>1033</v>
      </c>
      <c r="H237" t="s">
        <v>6019</v>
      </c>
      <c r="I237" t="s">
        <v>90</v>
      </c>
      <c r="J237" t="s">
        <v>90</v>
      </c>
      <c r="K237">
        <v>4.1620599800000004</v>
      </c>
      <c r="L237">
        <v>7.1790130599999999</v>
      </c>
      <c r="M237">
        <v>5.7182719799999999</v>
      </c>
      <c r="N237">
        <v>5.0927629699999999</v>
      </c>
      <c r="O237">
        <v>5.6370256799999998</v>
      </c>
      <c r="P237">
        <v>7.0469047099999997</v>
      </c>
      <c r="Q237">
        <v>20.864822019999998</v>
      </c>
      <c r="R237">
        <v>4.7474600000000002</v>
      </c>
      <c r="S237" t="s">
        <v>1047</v>
      </c>
      <c r="T237">
        <v>4.1620599800000004</v>
      </c>
      <c r="U237" t="s">
        <v>2637</v>
      </c>
      <c r="V237" t="s">
        <v>1035</v>
      </c>
      <c r="W237" s="36" t="str">
        <f t="shared" si="10"/>
        <v>ETF</v>
      </c>
      <c r="X237" s="36" t="str">
        <f t="shared" si="11"/>
        <v>Otros ETFs</v>
      </c>
    </row>
    <row r="238" spans="1:24" s="16" customFormat="1" x14ac:dyDescent="0.35">
      <c r="A238" s="37" t="str">
        <f t="shared" si="9"/>
        <v>7528</v>
      </c>
      <c r="B238" t="s">
        <v>6070</v>
      </c>
      <c r="C238" t="s">
        <v>6071</v>
      </c>
      <c r="D238" t="s">
        <v>5987</v>
      </c>
      <c r="E238" t="s">
        <v>566</v>
      </c>
      <c r="F238" t="s">
        <v>1032</v>
      </c>
      <c r="G238" t="s">
        <v>6072</v>
      </c>
      <c r="H238" t="s">
        <v>6073</v>
      </c>
      <c r="I238" t="s">
        <v>90</v>
      </c>
      <c r="J238" t="s">
        <v>90</v>
      </c>
      <c r="K238">
        <v>176.33529184</v>
      </c>
      <c r="L238">
        <v>7.32663405</v>
      </c>
      <c r="M238">
        <v>5.7351458400000004</v>
      </c>
      <c r="N238">
        <v>5.2459142500000002</v>
      </c>
      <c r="O238">
        <v>6.6292329800000003</v>
      </c>
      <c r="P238">
        <v>0</v>
      </c>
      <c r="Q238">
        <v>325.75940037999999</v>
      </c>
      <c r="R238">
        <v>50.226503510000001</v>
      </c>
      <c r="S238" t="s">
        <v>1047</v>
      </c>
      <c r="T238">
        <v>176.33529184</v>
      </c>
      <c r="U238" t="s">
        <v>2637</v>
      </c>
      <c r="V238" t="s">
        <v>1035</v>
      </c>
      <c r="W238" s="36" t="str">
        <f t="shared" si="10"/>
        <v>ETF</v>
      </c>
      <c r="X238" s="36" t="str">
        <f t="shared" si="11"/>
        <v>Otros ETFs</v>
      </c>
    </row>
    <row r="239" spans="1:24" x14ac:dyDescent="0.35">
      <c r="A239" s="36" t="str">
        <f t="shared" si="9"/>
        <v>7111</v>
      </c>
      <c r="B239" t="s">
        <v>1472</v>
      </c>
      <c r="C239" t="s">
        <v>1473</v>
      </c>
      <c r="D239" t="s">
        <v>1474</v>
      </c>
      <c r="E239" t="s">
        <v>566</v>
      </c>
      <c r="F239" t="s">
        <v>1032</v>
      </c>
      <c r="G239" t="s">
        <v>1110</v>
      </c>
      <c r="H239" t="s">
        <v>6004</v>
      </c>
      <c r="I239" t="s">
        <v>90</v>
      </c>
      <c r="J239" t="s">
        <v>90</v>
      </c>
      <c r="K239">
        <v>78.807295800000006</v>
      </c>
      <c r="L239">
        <v>6.2679789699999997</v>
      </c>
      <c r="M239">
        <v>5.4118339500000001</v>
      </c>
      <c r="N239">
        <v>5.2815575099999998</v>
      </c>
      <c r="O239">
        <v>5.09208587</v>
      </c>
      <c r="P239">
        <v>6.9278824500000002</v>
      </c>
      <c r="Q239">
        <v>239.76253638</v>
      </c>
      <c r="R239">
        <v>6.36133273</v>
      </c>
      <c r="S239" t="s">
        <v>30</v>
      </c>
      <c r="T239">
        <v>78.807295800000006</v>
      </c>
      <c r="U239" t="s">
        <v>2637</v>
      </c>
      <c r="V239" t="s">
        <v>1035</v>
      </c>
      <c r="W239" s="36" t="str">
        <f t="shared" si="10"/>
        <v>ETF</v>
      </c>
      <c r="X239" s="36" t="str">
        <f t="shared" si="11"/>
        <v>Otros ETFs</v>
      </c>
    </row>
    <row r="240" spans="1:24" x14ac:dyDescent="0.35">
      <c r="A240" s="36" t="str">
        <f t="shared" si="9"/>
        <v>7111</v>
      </c>
      <c r="B240" t="s">
        <v>1475</v>
      </c>
      <c r="C240" t="s">
        <v>1476</v>
      </c>
      <c r="D240" t="s">
        <v>1477</v>
      </c>
      <c r="E240" t="s">
        <v>566</v>
      </c>
      <c r="F240" t="s">
        <v>1032</v>
      </c>
      <c r="G240" t="s">
        <v>1110</v>
      </c>
      <c r="H240" t="s">
        <v>1431</v>
      </c>
      <c r="I240" t="s">
        <v>90</v>
      </c>
      <c r="J240" t="s">
        <v>90</v>
      </c>
      <c r="K240">
        <v>660.80018402999997</v>
      </c>
      <c r="L240">
        <v>4.3752534399999998</v>
      </c>
      <c r="M240">
        <v>5.1146171100000002</v>
      </c>
      <c r="N240">
        <v>6.0199930699999999</v>
      </c>
      <c r="O240">
        <v>5.2974780600000004</v>
      </c>
      <c r="P240">
        <v>0</v>
      </c>
      <c r="Q240"/>
      <c r="R240">
        <v>0</v>
      </c>
      <c r="S240" t="s">
        <v>1038</v>
      </c>
      <c r="T240">
        <v>660.80018402999997</v>
      </c>
      <c r="U240" t="s">
        <v>2637</v>
      </c>
      <c r="V240" t="s">
        <v>1232</v>
      </c>
      <c r="W240" s="36" t="str">
        <f t="shared" si="10"/>
        <v>ETF</v>
      </c>
      <c r="X240" s="36" t="str">
        <f t="shared" si="11"/>
        <v>Soberanos</v>
      </c>
    </row>
    <row r="241" spans="1:24" x14ac:dyDescent="0.35">
      <c r="A241" s="36" t="str">
        <f t="shared" si="9"/>
        <v>7512</v>
      </c>
      <c r="B241" t="s">
        <v>1478</v>
      </c>
      <c r="C241" t="s">
        <v>1479</v>
      </c>
      <c r="D241" t="s">
        <v>1480</v>
      </c>
      <c r="E241" t="s">
        <v>566</v>
      </c>
      <c r="F241" t="s">
        <v>1032</v>
      </c>
      <c r="G241" t="s">
        <v>1033</v>
      </c>
      <c r="H241" t="s">
        <v>1132</v>
      </c>
      <c r="I241" t="s">
        <v>90</v>
      </c>
      <c r="J241" t="s">
        <v>90</v>
      </c>
      <c r="K241">
        <v>0.80095963999999997</v>
      </c>
      <c r="L241">
        <v>6.8024214199999999</v>
      </c>
      <c r="M241">
        <v>6.4847307799999996</v>
      </c>
      <c r="N241">
        <v>4.5275778799999999</v>
      </c>
      <c r="O241">
        <v>5.4448687099999997</v>
      </c>
      <c r="P241">
        <v>44.849053840000003</v>
      </c>
      <c r="Q241">
        <v>3.5420727400000001</v>
      </c>
      <c r="R241">
        <v>13.11040186</v>
      </c>
      <c r="S241" t="s">
        <v>30</v>
      </c>
      <c r="T241">
        <v>0.80095963999999997</v>
      </c>
      <c r="U241" t="s">
        <v>2637</v>
      </c>
      <c r="V241" t="s">
        <v>1035</v>
      </c>
      <c r="W241" s="36" t="str">
        <f t="shared" si="10"/>
        <v>ETF</v>
      </c>
      <c r="X241" s="36" t="str">
        <f t="shared" si="11"/>
        <v>Otros ETFs</v>
      </c>
    </row>
    <row r="242" spans="1:24" x14ac:dyDescent="0.35">
      <c r="A242" s="36" t="str">
        <f t="shared" si="9"/>
        <v>7512</v>
      </c>
      <c r="B242" t="s">
        <v>1478</v>
      </c>
      <c r="C242" t="s">
        <v>1479</v>
      </c>
      <c r="D242" t="s">
        <v>1481</v>
      </c>
      <c r="E242" t="s">
        <v>566</v>
      </c>
      <c r="F242" t="s">
        <v>1032</v>
      </c>
      <c r="G242" t="s">
        <v>1033</v>
      </c>
      <c r="H242" t="s">
        <v>1132</v>
      </c>
      <c r="I242" t="s">
        <v>90</v>
      </c>
      <c r="J242" t="s">
        <v>90</v>
      </c>
      <c r="K242">
        <v>0.80095963999999997</v>
      </c>
      <c r="L242">
        <v>6.8024214199999999</v>
      </c>
      <c r="M242">
        <v>6.4847307799999996</v>
      </c>
      <c r="N242">
        <v>4.5275778799999999</v>
      </c>
      <c r="O242">
        <v>5.4448687099999997</v>
      </c>
      <c r="P242">
        <v>44.849053840000003</v>
      </c>
      <c r="Q242">
        <v>3.5420727400000001</v>
      </c>
      <c r="R242">
        <v>13.11040186</v>
      </c>
      <c r="S242" t="s">
        <v>30</v>
      </c>
      <c r="T242">
        <v>0.80095963999999997</v>
      </c>
      <c r="U242" t="s">
        <v>2637</v>
      </c>
      <c r="V242" t="s">
        <v>1035</v>
      </c>
      <c r="W242" s="36" t="str">
        <f t="shared" si="10"/>
        <v>ETF</v>
      </c>
      <c r="X242" s="36" t="str">
        <f t="shared" si="11"/>
        <v>Otros ETFs</v>
      </c>
    </row>
    <row r="243" spans="1:24" x14ac:dyDescent="0.35">
      <c r="A243" s="36" t="str">
        <f t="shared" si="9"/>
        <v>7065</v>
      </c>
      <c r="B243" t="s">
        <v>1482</v>
      </c>
      <c r="C243" t="s">
        <v>1483</v>
      </c>
      <c r="D243" t="s">
        <v>1484</v>
      </c>
      <c r="E243" t="s">
        <v>566</v>
      </c>
      <c r="F243" t="s">
        <v>1032</v>
      </c>
      <c r="G243" t="s">
        <v>1033</v>
      </c>
      <c r="H243" t="s">
        <v>6019</v>
      </c>
      <c r="I243" t="s">
        <v>90</v>
      </c>
      <c r="J243" t="s">
        <v>90</v>
      </c>
      <c r="K243">
        <v>7.0654771800000002</v>
      </c>
      <c r="L243">
        <v>7.77774798</v>
      </c>
      <c r="M243">
        <v>5.2196672700000004</v>
      </c>
      <c r="N243">
        <v>6.6686879899999996</v>
      </c>
      <c r="O243">
        <v>6.5665976400000003</v>
      </c>
      <c r="P243">
        <v>0</v>
      </c>
      <c r="Q243">
        <v>55.078347129999997</v>
      </c>
      <c r="R243">
        <v>31.707736610000001</v>
      </c>
      <c r="S243" t="s">
        <v>1047</v>
      </c>
      <c r="T243">
        <v>7.0654771800000002</v>
      </c>
      <c r="U243" t="s">
        <v>2637</v>
      </c>
      <c r="V243" t="s">
        <v>1035</v>
      </c>
      <c r="W243" s="36" t="str">
        <f t="shared" si="10"/>
        <v>ETF</v>
      </c>
      <c r="X243" s="36" t="str">
        <f t="shared" si="11"/>
        <v>Otros ETFs</v>
      </c>
    </row>
    <row r="244" spans="1:24" x14ac:dyDescent="0.35">
      <c r="A244" s="36" t="str">
        <f t="shared" si="9"/>
        <v>7065</v>
      </c>
      <c r="B244" t="s">
        <v>1485</v>
      </c>
      <c r="C244" t="s">
        <v>1486</v>
      </c>
      <c r="D244" t="s">
        <v>1487</v>
      </c>
      <c r="E244" t="s">
        <v>566</v>
      </c>
      <c r="F244" t="s">
        <v>1032</v>
      </c>
      <c r="G244" t="s">
        <v>1033</v>
      </c>
      <c r="H244" t="s">
        <v>1172</v>
      </c>
      <c r="I244" t="s">
        <v>90</v>
      </c>
      <c r="J244" t="s">
        <v>90</v>
      </c>
      <c r="K244">
        <v>123.28321760999999</v>
      </c>
      <c r="L244">
        <v>5.5317000299999997</v>
      </c>
      <c r="M244">
        <v>6.6876805700000004</v>
      </c>
      <c r="N244">
        <v>7.0617679200000003</v>
      </c>
      <c r="O244">
        <v>6.2844102800000003</v>
      </c>
      <c r="P244">
        <v>0</v>
      </c>
      <c r="Q244">
        <v>169.88489440999999</v>
      </c>
      <c r="R244">
        <v>36.062199999999997</v>
      </c>
      <c r="S244" t="s">
        <v>1038</v>
      </c>
      <c r="T244">
        <v>123.28321760999999</v>
      </c>
      <c r="U244" t="s">
        <v>2637</v>
      </c>
      <c r="V244" t="s">
        <v>1035</v>
      </c>
      <c r="W244" s="36" t="str">
        <f t="shared" si="10"/>
        <v>ETF</v>
      </c>
      <c r="X244" s="36" t="str">
        <f t="shared" si="11"/>
        <v>Otros ETFs</v>
      </c>
    </row>
    <row r="245" spans="1:24" x14ac:dyDescent="0.35">
      <c r="A245" s="36" t="str">
        <f t="shared" si="9"/>
        <v>7111</v>
      </c>
      <c r="B245" t="s">
        <v>1488</v>
      </c>
      <c r="C245" t="s">
        <v>1489</v>
      </c>
      <c r="D245" t="s">
        <v>1490</v>
      </c>
      <c r="E245" t="s">
        <v>566</v>
      </c>
      <c r="F245" t="s">
        <v>1032</v>
      </c>
      <c r="G245" t="s">
        <v>1046</v>
      </c>
      <c r="H245" t="s">
        <v>1160</v>
      </c>
      <c r="I245" t="s">
        <v>90</v>
      </c>
      <c r="J245" t="s">
        <v>90</v>
      </c>
      <c r="K245">
        <v>383.36610003999999</v>
      </c>
      <c r="L245">
        <v>6.0842980899999999</v>
      </c>
      <c r="M245">
        <v>3.8290911900000002</v>
      </c>
      <c r="N245">
        <v>4.9792158899999999</v>
      </c>
      <c r="O245">
        <v>6.5632600800000001</v>
      </c>
      <c r="P245">
        <v>47.224320489999997</v>
      </c>
      <c r="Q245">
        <v>622.19273053999996</v>
      </c>
      <c r="R245">
        <v>55.919517089999999</v>
      </c>
      <c r="S245" t="s">
        <v>30</v>
      </c>
      <c r="T245">
        <v>383.36610003999999</v>
      </c>
      <c r="U245" t="s">
        <v>2637</v>
      </c>
      <c r="V245" t="s">
        <v>1035</v>
      </c>
      <c r="W245" s="36" t="str">
        <f t="shared" si="10"/>
        <v>ETF</v>
      </c>
      <c r="X245" s="36" t="str">
        <f t="shared" si="11"/>
        <v>Otros ETFs</v>
      </c>
    </row>
    <row r="246" spans="1:24" x14ac:dyDescent="0.35">
      <c r="A246" s="36" t="str">
        <f t="shared" si="9"/>
        <v>7111</v>
      </c>
      <c r="B246" t="s">
        <v>1491</v>
      </c>
      <c r="C246" t="s">
        <v>1492</v>
      </c>
      <c r="D246" t="s">
        <v>1493</v>
      </c>
      <c r="E246" t="s">
        <v>566</v>
      </c>
      <c r="F246" t="s">
        <v>1032</v>
      </c>
      <c r="G246" t="s">
        <v>1046</v>
      </c>
      <c r="H246" t="s">
        <v>6074</v>
      </c>
      <c r="I246" t="s">
        <v>90</v>
      </c>
      <c r="J246" t="s">
        <v>90</v>
      </c>
      <c r="K246">
        <v>187.87976452999999</v>
      </c>
      <c r="L246">
        <v>6.6847181999999998</v>
      </c>
      <c r="M246">
        <v>5.0869458600000002</v>
      </c>
      <c r="N246">
        <v>5.7486531999999997</v>
      </c>
      <c r="O246">
        <v>5.9446909699999999</v>
      </c>
      <c r="P246">
        <v>18.902393419999999</v>
      </c>
      <c r="Q246">
        <v>327.64528113</v>
      </c>
      <c r="R246">
        <v>31.8456528</v>
      </c>
      <c r="S246" t="s">
        <v>30</v>
      </c>
      <c r="T246">
        <v>187.87976452999999</v>
      </c>
      <c r="U246" t="s">
        <v>2637</v>
      </c>
      <c r="V246" t="s">
        <v>1035</v>
      </c>
      <c r="W246" s="36" t="str">
        <f t="shared" si="10"/>
        <v>ETF</v>
      </c>
      <c r="X246" s="36" t="str">
        <f t="shared" si="11"/>
        <v>Otros ETFs</v>
      </c>
    </row>
    <row r="247" spans="1:24" x14ac:dyDescent="0.35">
      <c r="A247" s="36" t="str">
        <f t="shared" si="9"/>
        <v>7111</v>
      </c>
      <c r="B247" t="s">
        <v>1494</v>
      </c>
      <c r="C247" t="s">
        <v>1495</v>
      </c>
      <c r="D247" t="s">
        <v>1496</v>
      </c>
      <c r="E247" t="s">
        <v>566</v>
      </c>
      <c r="F247" t="s">
        <v>1032</v>
      </c>
      <c r="G247" t="s">
        <v>1438</v>
      </c>
      <c r="H247" t="s">
        <v>1439</v>
      </c>
      <c r="I247" t="s">
        <v>90</v>
      </c>
      <c r="J247" t="s">
        <v>90</v>
      </c>
      <c r="K247">
        <v>231.40212414000001</v>
      </c>
      <c r="L247">
        <v>5.3013497100000002</v>
      </c>
      <c r="M247">
        <v>5.0064223300000004</v>
      </c>
      <c r="N247">
        <v>4.5266972599999997</v>
      </c>
      <c r="O247">
        <v>4.7001519299999996</v>
      </c>
      <c r="P247">
        <v>17.25969598</v>
      </c>
      <c r="Q247">
        <v>693.78667597000003</v>
      </c>
      <c r="R247">
        <v>13.259598520000001</v>
      </c>
      <c r="S247" t="s">
        <v>1038</v>
      </c>
      <c r="T247">
        <v>231.40212414000001</v>
      </c>
      <c r="U247" t="s">
        <v>2637</v>
      </c>
      <c r="V247" t="s">
        <v>1035</v>
      </c>
      <c r="W247" s="36" t="str">
        <f t="shared" si="10"/>
        <v>ETF</v>
      </c>
      <c r="X247" s="36" t="str">
        <f t="shared" si="11"/>
        <v>Otros ETFs</v>
      </c>
    </row>
    <row r="248" spans="1:24" x14ac:dyDescent="0.35">
      <c r="A248" s="36" t="str">
        <f t="shared" si="9"/>
        <v>7111</v>
      </c>
      <c r="B248" t="s">
        <v>1494</v>
      </c>
      <c r="C248" t="s">
        <v>1495</v>
      </c>
      <c r="D248" t="s">
        <v>1497</v>
      </c>
      <c r="E248" t="s">
        <v>566</v>
      </c>
      <c r="F248" t="s">
        <v>1032</v>
      </c>
      <c r="G248" t="s">
        <v>1438</v>
      </c>
      <c r="H248" t="s">
        <v>1439</v>
      </c>
      <c r="I248" t="s">
        <v>90</v>
      </c>
      <c r="J248" t="s">
        <v>90</v>
      </c>
      <c r="K248">
        <v>231.40212414000001</v>
      </c>
      <c r="L248">
        <v>5.3013497100000002</v>
      </c>
      <c r="M248">
        <v>5.0064223300000004</v>
      </c>
      <c r="N248">
        <v>4.5266972599999997</v>
      </c>
      <c r="O248">
        <v>4.7001519299999996</v>
      </c>
      <c r="P248">
        <v>17.25969598</v>
      </c>
      <c r="Q248">
        <v>693.78667597000003</v>
      </c>
      <c r="R248">
        <v>13.259598520000001</v>
      </c>
      <c r="S248" t="s">
        <v>1038</v>
      </c>
      <c r="T248">
        <v>231.40212414000001</v>
      </c>
      <c r="U248" t="s">
        <v>2637</v>
      </c>
      <c r="V248" t="s">
        <v>1035</v>
      </c>
      <c r="W248" s="36" t="str">
        <f t="shared" si="10"/>
        <v>ETF</v>
      </c>
      <c r="X248" s="36" t="str">
        <f t="shared" si="11"/>
        <v>Otros ETFs</v>
      </c>
    </row>
    <row r="249" spans="1:24" x14ac:dyDescent="0.35">
      <c r="A249" s="36" t="str">
        <f t="shared" si="9"/>
        <v>7111</v>
      </c>
      <c r="B249" t="s">
        <v>6075</v>
      </c>
      <c r="C249" t="s">
        <v>6076</v>
      </c>
      <c r="D249" t="s">
        <v>5545</v>
      </c>
      <c r="E249" t="s">
        <v>566</v>
      </c>
      <c r="F249" t="s">
        <v>1032</v>
      </c>
      <c r="G249" t="s">
        <v>1438</v>
      </c>
      <c r="H249" t="s">
        <v>1439</v>
      </c>
      <c r="I249" t="s">
        <v>90</v>
      </c>
      <c r="J249" t="s">
        <v>90</v>
      </c>
      <c r="K249">
        <v>239.67673463</v>
      </c>
      <c r="L249">
        <v>4.5143996599999996</v>
      </c>
      <c r="M249">
        <v>4.3462396099999996</v>
      </c>
      <c r="N249">
        <v>3.8689107900000002</v>
      </c>
      <c r="O249">
        <v>5.2988402800000003</v>
      </c>
      <c r="P249">
        <v>0.40718259000000001</v>
      </c>
      <c r="Q249">
        <v>631.33610640999996</v>
      </c>
      <c r="R249">
        <v>16.577175990000001</v>
      </c>
      <c r="S249" t="s">
        <v>1038</v>
      </c>
      <c r="T249">
        <v>239.67673463</v>
      </c>
      <c r="U249" t="s">
        <v>2637</v>
      </c>
      <c r="V249" t="s">
        <v>1035</v>
      </c>
      <c r="W249" s="36" t="str">
        <f t="shared" si="10"/>
        <v>ETF</v>
      </c>
      <c r="X249" s="36" t="str">
        <f t="shared" si="11"/>
        <v>Otros ETFs</v>
      </c>
    </row>
    <row r="250" spans="1:24" x14ac:dyDescent="0.35">
      <c r="A250" s="36" t="str">
        <f t="shared" si="9"/>
        <v>7111</v>
      </c>
      <c r="B250" t="s">
        <v>1498</v>
      </c>
      <c r="C250" t="s">
        <v>1499</v>
      </c>
      <c r="D250" t="s">
        <v>1500</v>
      </c>
      <c r="E250" t="s">
        <v>566</v>
      </c>
      <c r="F250" t="s">
        <v>1032</v>
      </c>
      <c r="G250" t="s">
        <v>1110</v>
      </c>
      <c r="H250" t="s">
        <v>1379</v>
      </c>
      <c r="I250" t="s">
        <v>90</v>
      </c>
      <c r="J250" t="s">
        <v>90</v>
      </c>
      <c r="K250">
        <v>342.15153237999999</v>
      </c>
      <c r="L250">
        <v>4.0266645600000004</v>
      </c>
      <c r="M250">
        <v>4.76218772</v>
      </c>
      <c r="N250">
        <v>5.0040421400000001</v>
      </c>
      <c r="O250">
        <v>4.6516100600000003</v>
      </c>
      <c r="P250">
        <v>8.7179410500000003</v>
      </c>
      <c r="Q250">
        <v>514.86825993000002</v>
      </c>
      <c r="R250">
        <v>4.5585542400000003</v>
      </c>
      <c r="S250" t="s">
        <v>1111</v>
      </c>
      <c r="T250">
        <v>342.15153237999999</v>
      </c>
      <c r="U250" t="s">
        <v>2637</v>
      </c>
      <c r="V250" t="s">
        <v>1035</v>
      </c>
      <c r="W250" s="36" t="str">
        <f t="shared" si="10"/>
        <v>ETF</v>
      </c>
      <c r="X250" s="36" t="str">
        <f t="shared" si="11"/>
        <v>Otros ETFs</v>
      </c>
    </row>
    <row r="251" spans="1:24" x14ac:dyDescent="0.35">
      <c r="A251" s="36" t="str">
        <f t="shared" si="9"/>
        <v>7111</v>
      </c>
      <c r="B251" t="s">
        <v>1501</v>
      </c>
      <c r="C251" t="s">
        <v>1502</v>
      </c>
      <c r="D251" t="s">
        <v>1503</v>
      </c>
      <c r="E251" t="s">
        <v>566</v>
      </c>
      <c r="F251" t="s">
        <v>1032</v>
      </c>
      <c r="G251" t="s">
        <v>1110</v>
      </c>
      <c r="H251" t="s">
        <v>1379</v>
      </c>
      <c r="I251" t="s">
        <v>90</v>
      </c>
      <c r="J251" t="s">
        <v>90</v>
      </c>
      <c r="K251">
        <v>187.81258367000001</v>
      </c>
      <c r="L251">
        <v>5.6764211400000004</v>
      </c>
      <c r="M251">
        <v>5.2272103100000002</v>
      </c>
      <c r="N251">
        <v>5.2694143499999999</v>
      </c>
      <c r="O251">
        <v>4.6897190200000001</v>
      </c>
      <c r="P251">
        <v>11.74001848</v>
      </c>
      <c r="Q251">
        <v>406.62342826000003</v>
      </c>
      <c r="R251">
        <v>10.833461310000001</v>
      </c>
      <c r="S251" t="s">
        <v>1038</v>
      </c>
      <c r="T251">
        <v>187.81258367000001</v>
      </c>
      <c r="U251" t="s">
        <v>2637</v>
      </c>
      <c r="V251" t="s">
        <v>1035</v>
      </c>
      <c r="W251" s="36" t="str">
        <f t="shared" si="10"/>
        <v>ETF</v>
      </c>
      <c r="X251" s="36" t="str">
        <f t="shared" si="11"/>
        <v>Otros ETFs</v>
      </c>
    </row>
    <row r="252" spans="1:24" x14ac:dyDescent="0.35">
      <c r="A252" s="36" t="str">
        <f t="shared" si="9"/>
        <v>7065</v>
      </c>
      <c r="B252" t="s">
        <v>1504</v>
      </c>
      <c r="C252" t="s">
        <v>1505</v>
      </c>
      <c r="D252" t="s">
        <v>1506</v>
      </c>
      <c r="E252" t="s">
        <v>566</v>
      </c>
      <c r="F252" t="s">
        <v>1032</v>
      </c>
      <c r="G252" t="s">
        <v>1033</v>
      </c>
      <c r="H252" t="s">
        <v>1242</v>
      </c>
      <c r="I252" t="s">
        <v>90</v>
      </c>
      <c r="J252" t="s">
        <v>90</v>
      </c>
      <c r="K252">
        <v>93.930314760000002</v>
      </c>
      <c r="L252">
        <v>5.76926659</v>
      </c>
      <c r="M252">
        <v>5.9815614200000002</v>
      </c>
      <c r="N252">
        <v>4.0889941500000004</v>
      </c>
      <c r="O252">
        <v>5.5213519599999996</v>
      </c>
      <c r="P252">
        <v>15.64554077</v>
      </c>
      <c r="Q252">
        <v>226.08232538999999</v>
      </c>
      <c r="R252">
        <v>10.21779987</v>
      </c>
      <c r="S252" t="s">
        <v>30</v>
      </c>
      <c r="T252">
        <v>93.930314760000002</v>
      </c>
      <c r="U252" t="s">
        <v>2637</v>
      </c>
      <c r="V252" t="s">
        <v>1035</v>
      </c>
      <c r="W252" s="36" t="str">
        <f t="shared" si="10"/>
        <v>ETF</v>
      </c>
      <c r="X252" s="36" t="str">
        <f t="shared" si="11"/>
        <v>Otros ETFs</v>
      </c>
    </row>
    <row r="253" spans="1:24" x14ac:dyDescent="0.35">
      <c r="A253" s="36" t="str">
        <f t="shared" si="9"/>
        <v>7065</v>
      </c>
      <c r="B253" t="s">
        <v>6077</v>
      </c>
      <c r="C253" t="s">
        <v>6078</v>
      </c>
      <c r="D253" t="s">
        <v>6079</v>
      </c>
      <c r="E253" t="s">
        <v>566</v>
      </c>
      <c r="F253" t="s">
        <v>1032</v>
      </c>
      <c r="G253" t="s">
        <v>1110</v>
      </c>
      <c r="H253" t="s">
        <v>1379</v>
      </c>
      <c r="I253" t="s">
        <v>90</v>
      </c>
      <c r="J253" t="s">
        <v>90</v>
      </c>
      <c r="K253">
        <v>422.87967643000002</v>
      </c>
      <c r="L253">
        <v>4.5159044499999998</v>
      </c>
      <c r="M253">
        <v>4.70885</v>
      </c>
      <c r="N253">
        <v>4.8653135399999998</v>
      </c>
      <c r="O253">
        <v>4.2894780900000002</v>
      </c>
      <c r="P253">
        <v>14.963610470000001</v>
      </c>
      <c r="Q253">
        <v>654.20466868999995</v>
      </c>
      <c r="R253">
        <v>6.6838508699999997</v>
      </c>
      <c r="S253" t="s">
        <v>1038</v>
      </c>
      <c r="T253">
        <v>422.87967643000002</v>
      </c>
      <c r="U253" t="s">
        <v>2637</v>
      </c>
      <c r="V253" t="s">
        <v>1035</v>
      </c>
      <c r="W253" s="36" t="str">
        <f t="shared" si="10"/>
        <v>ETF</v>
      </c>
      <c r="X253" s="36" t="str">
        <f t="shared" si="11"/>
        <v>Otros ETFs</v>
      </c>
    </row>
    <row r="254" spans="1:24" x14ac:dyDescent="0.35">
      <c r="A254" s="36" t="str">
        <f t="shared" si="9"/>
        <v>7287</v>
      </c>
      <c r="B254" t="s">
        <v>1509</v>
      </c>
      <c r="C254" t="s">
        <v>1510</v>
      </c>
      <c r="D254" t="s">
        <v>1511</v>
      </c>
      <c r="E254" t="s">
        <v>566</v>
      </c>
      <c r="F254" t="s">
        <v>1032</v>
      </c>
      <c r="G254" t="s">
        <v>1244</v>
      </c>
      <c r="H254" t="s">
        <v>1245</v>
      </c>
      <c r="I254" t="s">
        <v>90</v>
      </c>
      <c r="J254" t="s">
        <v>90</v>
      </c>
      <c r="K254">
        <v>51.97936018</v>
      </c>
      <c r="L254">
        <v>5.84071753</v>
      </c>
      <c r="M254">
        <v>5.5518827899999996</v>
      </c>
      <c r="N254">
        <v>4.7757133300000003</v>
      </c>
      <c r="O254">
        <v>5.1619581800000001</v>
      </c>
      <c r="P254">
        <v>13.87545549</v>
      </c>
      <c r="Q254">
        <v>140.63194016</v>
      </c>
      <c r="R254">
        <v>4.3927175600000004</v>
      </c>
      <c r="S254" t="s">
        <v>30</v>
      </c>
      <c r="T254">
        <v>51.97936018</v>
      </c>
      <c r="U254" t="s">
        <v>2637</v>
      </c>
      <c r="V254" t="s">
        <v>1035</v>
      </c>
      <c r="W254" s="36" t="str">
        <f t="shared" si="10"/>
        <v>ETF</v>
      </c>
      <c r="X254" s="36" t="str">
        <f t="shared" si="11"/>
        <v>Otros ETFs</v>
      </c>
    </row>
    <row r="255" spans="1:24" x14ac:dyDescent="0.35">
      <c r="A255" s="36" t="str">
        <f t="shared" si="9"/>
        <v>7111</v>
      </c>
      <c r="B255" t="s">
        <v>1512</v>
      </c>
      <c r="C255" t="s">
        <v>589</v>
      </c>
      <c r="D255" t="s">
        <v>588</v>
      </c>
      <c r="E255" t="s">
        <v>566</v>
      </c>
      <c r="F255" t="s">
        <v>1032</v>
      </c>
      <c r="G255" t="s">
        <v>1110</v>
      </c>
      <c r="H255" t="s">
        <v>6004</v>
      </c>
      <c r="I255" t="s">
        <v>90</v>
      </c>
      <c r="J255" t="s">
        <v>90</v>
      </c>
      <c r="K255">
        <v>99.203524689999995</v>
      </c>
      <c r="L255">
        <v>6.4177234900000002</v>
      </c>
      <c r="M255">
        <v>5.5019561899999996</v>
      </c>
      <c r="N255">
        <v>5.20333369</v>
      </c>
      <c r="O255">
        <v>5.3350591700000001</v>
      </c>
      <c r="P255">
        <v>16.256585520000002</v>
      </c>
      <c r="Q255">
        <v>276.26572385999998</v>
      </c>
      <c r="R255">
        <v>8.5239968000000008</v>
      </c>
      <c r="S255" t="s">
        <v>30</v>
      </c>
      <c r="T255">
        <v>99.203524689999995</v>
      </c>
      <c r="U255" t="s">
        <v>2637</v>
      </c>
      <c r="V255" t="s">
        <v>1035</v>
      </c>
      <c r="W255" s="36" t="str">
        <f t="shared" si="10"/>
        <v>ETF</v>
      </c>
      <c r="X255" s="36" t="str">
        <f t="shared" si="11"/>
        <v>Otros ETFs</v>
      </c>
    </row>
    <row r="256" spans="1:24" x14ac:dyDescent="0.35">
      <c r="A256" s="36" t="str">
        <f t="shared" si="9"/>
        <v>6001</v>
      </c>
      <c r="B256" t="s">
        <v>6080</v>
      </c>
      <c r="C256" t="s">
        <v>1514</v>
      </c>
      <c r="D256" t="s">
        <v>1515</v>
      </c>
      <c r="E256" t="s">
        <v>566</v>
      </c>
      <c r="F256" t="s">
        <v>1032</v>
      </c>
      <c r="G256" t="s">
        <v>1033</v>
      </c>
      <c r="H256" t="s">
        <v>1516</v>
      </c>
      <c r="I256" t="s">
        <v>90</v>
      </c>
      <c r="J256" t="s">
        <v>90</v>
      </c>
      <c r="K256">
        <v>112.00656762</v>
      </c>
      <c r="L256">
        <v>5.5353177000000002</v>
      </c>
      <c r="M256">
        <v>4.86799611</v>
      </c>
      <c r="N256">
        <v>5.0840475899999999</v>
      </c>
      <c r="O256">
        <v>5.86810133</v>
      </c>
      <c r="P256">
        <v>0.27257768999999998</v>
      </c>
      <c r="Q256">
        <v>147.71455721000001</v>
      </c>
      <c r="R256">
        <v>0.98876403000000002</v>
      </c>
      <c r="S256" t="s">
        <v>1038</v>
      </c>
      <c r="T256">
        <v>112.00656762</v>
      </c>
      <c r="U256" t="s">
        <v>2637</v>
      </c>
      <c r="V256" t="s">
        <v>1035</v>
      </c>
      <c r="W256" s="36" t="str">
        <f t="shared" si="10"/>
        <v>ETF</v>
      </c>
      <c r="X256" s="36" t="str">
        <f t="shared" si="11"/>
        <v>Otros ETFs</v>
      </c>
    </row>
    <row r="257" spans="1:24" x14ac:dyDescent="0.35">
      <c r="A257" s="36" t="str">
        <f t="shared" si="9"/>
        <v>7393</v>
      </c>
      <c r="B257" t="s">
        <v>6080</v>
      </c>
      <c r="C257" t="s">
        <v>1514</v>
      </c>
      <c r="D257" t="s">
        <v>5623</v>
      </c>
      <c r="E257" t="s">
        <v>566</v>
      </c>
      <c r="F257" t="s">
        <v>1032</v>
      </c>
      <c r="G257" t="s">
        <v>1033</v>
      </c>
      <c r="H257" t="s">
        <v>1516</v>
      </c>
      <c r="I257" t="s">
        <v>90</v>
      </c>
      <c r="J257" t="s">
        <v>90</v>
      </c>
      <c r="K257">
        <v>112.00656762</v>
      </c>
      <c r="L257">
        <v>5.5353177000000002</v>
      </c>
      <c r="M257">
        <v>4.86799611</v>
      </c>
      <c r="N257">
        <v>5.0840475899999999</v>
      </c>
      <c r="O257">
        <v>5.86810133</v>
      </c>
      <c r="P257">
        <v>0.27257768999999998</v>
      </c>
      <c r="Q257">
        <v>147.71455721000001</v>
      </c>
      <c r="R257">
        <v>0.98876403000000002</v>
      </c>
      <c r="S257" t="s">
        <v>1038</v>
      </c>
      <c r="T257">
        <v>112.00656762</v>
      </c>
      <c r="U257" t="s">
        <v>2637</v>
      </c>
      <c r="V257" t="s">
        <v>1035</v>
      </c>
      <c r="W257" s="36" t="str">
        <f t="shared" si="10"/>
        <v>ETF</v>
      </c>
      <c r="X257" s="36" t="str">
        <f t="shared" si="11"/>
        <v>Otros ETFs</v>
      </c>
    </row>
    <row r="258" spans="1:24" x14ac:dyDescent="0.35">
      <c r="A258" s="36" t="str">
        <f t="shared" ref="A258:A321" si="12">RIGHT(LEFT(D258,6),4)</f>
        <v>7111</v>
      </c>
      <c r="B258" t="s">
        <v>1517</v>
      </c>
      <c r="C258" t="s">
        <v>1518</v>
      </c>
      <c r="D258" t="s">
        <v>1519</v>
      </c>
      <c r="E258" t="s">
        <v>566</v>
      </c>
      <c r="F258" t="s">
        <v>1032</v>
      </c>
      <c r="G258" t="s">
        <v>1033</v>
      </c>
      <c r="H258" t="s">
        <v>1034</v>
      </c>
      <c r="I258" t="s">
        <v>90</v>
      </c>
      <c r="J258" t="s">
        <v>90</v>
      </c>
      <c r="K258">
        <v>36.5583302</v>
      </c>
      <c r="L258">
        <v>6.9521130600000003</v>
      </c>
      <c r="M258">
        <v>5.5860197200000004</v>
      </c>
      <c r="N258">
        <v>5.0184379899999998</v>
      </c>
      <c r="O258">
        <v>6.1687761200000004</v>
      </c>
      <c r="P258">
        <v>14.828859339999999</v>
      </c>
      <c r="Q258">
        <v>97.062876799999998</v>
      </c>
      <c r="R258">
        <v>22.28658914</v>
      </c>
      <c r="S258" t="s">
        <v>30</v>
      </c>
      <c r="T258">
        <v>36.5583302</v>
      </c>
      <c r="U258" t="s">
        <v>2637</v>
      </c>
      <c r="V258" t="s">
        <v>1035</v>
      </c>
      <c r="W258" s="36" t="str">
        <f t="shared" ref="W258:W321" si="13">IF(V258="ETF_ETY","ETF",IF(V258="ETF_SOV","ETF",IF(V258="RF_SOV","SOV",IF(V258="-","Cuestionario Integra","Portafolio"))))</f>
        <v>ETF</v>
      </c>
      <c r="X258" s="36" t="str">
        <f t="shared" ref="X258:X321" si="14">IF(V258="ETF_ETY","Otros ETFs",IF(V258="ETF_SOV","Soberanos",W258))</f>
        <v>Otros ETFs</v>
      </c>
    </row>
    <row r="259" spans="1:24" x14ac:dyDescent="0.35">
      <c r="A259" s="36" t="str">
        <f t="shared" si="12"/>
        <v>7209</v>
      </c>
      <c r="B259" t="s">
        <v>1520</v>
      </c>
      <c r="C259" t="s">
        <v>1521</v>
      </c>
      <c r="D259" t="s">
        <v>1522</v>
      </c>
      <c r="E259" t="s">
        <v>566</v>
      </c>
      <c r="F259" t="s">
        <v>1032</v>
      </c>
      <c r="G259" t="s">
        <v>1110</v>
      </c>
      <c r="H259" t="s">
        <v>6004</v>
      </c>
      <c r="I259" t="s">
        <v>90</v>
      </c>
      <c r="J259" t="s">
        <v>90</v>
      </c>
      <c r="K259">
        <v>36.030254659999997</v>
      </c>
      <c r="L259">
        <v>4.8771786500000003</v>
      </c>
      <c r="M259">
        <v>3.8875785999999999</v>
      </c>
      <c r="N259">
        <v>4.3022618599999998</v>
      </c>
      <c r="O259">
        <v>5.6326035299999999</v>
      </c>
      <c r="P259">
        <v>0</v>
      </c>
      <c r="Q259">
        <v>93.427411120000002</v>
      </c>
      <c r="R259">
        <v>13.960887980000001</v>
      </c>
      <c r="S259" t="s">
        <v>1038</v>
      </c>
      <c r="T259">
        <v>36.030254659999997</v>
      </c>
      <c r="U259" t="s">
        <v>2637</v>
      </c>
      <c r="V259" t="s">
        <v>1035</v>
      </c>
      <c r="W259" s="36" t="str">
        <f t="shared" si="13"/>
        <v>ETF</v>
      </c>
      <c r="X259" s="36" t="str">
        <f t="shared" si="14"/>
        <v>Otros ETFs</v>
      </c>
    </row>
    <row r="260" spans="1:24" x14ac:dyDescent="0.35">
      <c r="A260" s="36" t="str">
        <f t="shared" si="12"/>
        <v>7393</v>
      </c>
      <c r="B260" t="s">
        <v>6081</v>
      </c>
      <c r="C260" t="s">
        <v>1523</v>
      </c>
      <c r="D260" t="s">
        <v>1524</v>
      </c>
      <c r="E260" t="s">
        <v>566</v>
      </c>
      <c r="F260" t="s">
        <v>1032</v>
      </c>
      <c r="G260" t="s">
        <v>1033</v>
      </c>
      <c r="H260" t="s">
        <v>1042</v>
      </c>
      <c r="I260" t="s">
        <v>90</v>
      </c>
      <c r="J260" t="s">
        <v>90</v>
      </c>
      <c r="K260">
        <v>58.057164620000002</v>
      </c>
      <c r="L260">
        <v>5.5952299600000002</v>
      </c>
      <c r="M260">
        <v>4.4332408299999999</v>
      </c>
      <c r="N260">
        <v>4.2493334899999997</v>
      </c>
      <c r="O260">
        <v>6.3597078800000002</v>
      </c>
      <c r="P260">
        <v>1.4795871</v>
      </c>
      <c r="Q260">
        <v>122.3179751</v>
      </c>
      <c r="R260">
        <v>25.885628539999999</v>
      </c>
      <c r="S260" t="s">
        <v>1038</v>
      </c>
      <c r="T260">
        <v>58.057164620000002</v>
      </c>
      <c r="U260" t="s">
        <v>2637</v>
      </c>
      <c r="V260" t="s">
        <v>1035</v>
      </c>
      <c r="W260" s="36" t="str">
        <f t="shared" si="13"/>
        <v>ETF</v>
      </c>
      <c r="X260" s="36" t="str">
        <f t="shared" si="14"/>
        <v>Otros ETFs</v>
      </c>
    </row>
    <row r="261" spans="1:24" x14ac:dyDescent="0.35">
      <c r="A261" s="36" t="str">
        <f t="shared" si="12"/>
        <v>7111</v>
      </c>
      <c r="B261" t="s">
        <v>1525</v>
      </c>
      <c r="C261" t="s">
        <v>1526</v>
      </c>
      <c r="D261" t="s">
        <v>1527</v>
      </c>
      <c r="E261" t="s">
        <v>566</v>
      </c>
      <c r="F261" t="s">
        <v>1032</v>
      </c>
      <c r="G261" t="s">
        <v>1033</v>
      </c>
      <c r="H261" t="s">
        <v>1034</v>
      </c>
      <c r="I261" t="s">
        <v>90</v>
      </c>
      <c r="J261" t="s">
        <v>90</v>
      </c>
      <c r="K261">
        <v>7.0234469700000002</v>
      </c>
      <c r="L261">
        <v>6.7687301700000004</v>
      </c>
      <c r="M261">
        <v>5.5444743499999998</v>
      </c>
      <c r="N261">
        <v>5.0590294599999996</v>
      </c>
      <c r="O261">
        <v>5.8617798299999997</v>
      </c>
      <c r="P261">
        <v>20.515738450000001</v>
      </c>
      <c r="Q261">
        <v>46.236274960000003</v>
      </c>
      <c r="R261">
        <v>26.41642075</v>
      </c>
      <c r="S261" t="s">
        <v>30</v>
      </c>
      <c r="T261">
        <v>7.0234469700000002</v>
      </c>
      <c r="U261" t="s">
        <v>2637</v>
      </c>
      <c r="V261" t="s">
        <v>1035</v>
      </c>
      <c r="W261" s="36" t="str">
        <f t="shared" si="13"/>
        <v>ETF</v>
      </c>
      <c r="X261" s="36" t="str">
        <f t="shared" si="14"/>
        <v>Otros ETFs</v>
      </c>
    </row>
    <row r="262" spans="1:24" x14ac:dyDescent="0.35">
      <c r="A262" s="36" t="str">
        <f t="shared" si="12"/>
        <v>7017</v>
      </c>
      <c r="B262" t="s">
        <v>6082</v>
      </c>
      <c r="C262" t="s">
        <v>6083</v>
      </c>
      <c r="D262" t="s">
        <v>5624</v>
      </c>
      <c r="E262" t="s">
        <v>566</v>
      </c>
      <c r="F262" t="s">
        <v>1032</v>
      </c>
      <c r="G262" t="s">
        <v>1110</v>
      </c>
      <c r="H262" t="s">
        <v>1379</v>
      </c>
      <c r="I262" t="s">
        <v>90</v>
      </c>
      <c r="J262" t="s">
        <v>90</v>
      </c>
      <c r="K262">
        <v>326.64821662999998</v>
      </c>
      <c r="L262">
        <v>4.0070437999999999</v>
      </c>
      <c r="M262">
        <v>4.8607713300000004</v>
      </c>
      <c r="N262">
        <v>5.7827294599999997</v>
      </c>
      <c r="O262">
        <v>5.0598267699999999</v>
      </c>
      <c r="P262">
        <v>5.5127779400000003</v>
      </c>
      <c r="Q262">
        <v>583.51446779000003</v>
      </c>
      <c r="R262">
        <v>0</v>
      </c>
      <c r="S262" t="s">
        <v>1111</v>
      </c>
      <c r="T262">
        <v>326.64821662999998</v>
      </c>
      <c r="U262" t="s">
        <v>2637</v>
      </c>
      <c r="V262" t="s">
        <v>1035</v>
      </c>
      <c r="W262" s="36" t="str">
        <f t="shared" si="13"/>
        <v>ETF</v>
      </c>
      <c r="X262" s="36" t="str">
        <f t="shared" si="14"/>
        <v>Otros ETFs</v>
      </c>
    </row>
    <row r="263" spans="1:24" x14ac:dyDescent="0.35">
      <c r="A263" s="36" t="str">
        <f t="shared" si="12"/>
        <v>7472</v>
      </c>
      <c r="B263" t="s">
        <v>1528</v>
      </c>
      <c r="C263" t="s">
        <v>922</v>
      </c>
      <c r="D263" t="s">
        <v>1529</v>
      </c>
      <c r="E263" t="s">
        <v>566</v>
      </c>
      <c r="F263" t="s">
        <v>1032</v>
      </c>
      <c r="G263" t="s">
        <v>1244</v>
      </c>
      <c r="H263" t="s">
        <v>6019</v>
      </c>
      <c r="I263" t="s">
        <v>90</v>
      </c>
      <c r="J263" t="s">
        <v>90</v>
      </c>
      <c r="K263">
        <v>6.8848396200000002</v>
      </c>
      <c r="L263">
        <v>6.4687391200000004</v>
      </c>
      <c r="M263">
        <v>6.40638752</v>
      </c>
      <c r="N263">
        <v>5.2189031200000002</v>
      </c>
      <c r="O263">
        <v>4.5778908300000003</v>
      </c>
      <c r="P263">
        <v>9.4538716399999991</v>
      </c>
      <c r="Q263">
        <v>13.619962810000001</v>
      </c>
      <c r="R263">
        <v>0</v>
      </c>
      <c r="S263" t="s">
        <v>30</v>
      </c>
      <c r="T263">
        <v>6.8848396200000002</v>
      </c>
      <c r="U263" t="s">
        <v>2637</v>
      </c>
      <c r="V263" t="s">
        <v>1035</v>
      </c>
      <c r="W263" s="36" t="str">
        <f t="shared" si="13"/>
        <v>ETF</v>
      </c>
      <c r="X263" s="36" t="str">
        <f t="shared" si="14"/>
        <v>Otros ETFs</v>
      </c>
    </row>
    <row r="264" spans="1:24" x14ac:dyDescent="0.35">
      <c r="A264" s="36" t="str">
        <f t="shared" si="12"/>
        <v>7472</v>
      </c>
      <c r="B264" t="s">
        <v>1528</v>
      </c>
      <c r="C264" t="s">
        <v>922</v>
      </c>
      <c r="D264" t="s">
        <v>921</v>
      </c>
      <c r="E264" t="s">
        <v>566</v>
      </c>
      <c r="F264" t="s">
        <v>1032</v>
      </c>
      <c r="G264" t="s">
        <v>1244</v>
      </c>
      <c r="H264" t="s">
        <v>6019</v>
      </c>
      <c r="I264" t="s">
        <v>90</v>
      </c>
      <c r="J264" t="s">
        <v>90</v>
      </c>
      <c r="K264">
        <v>6.8848396200000002</v>
      </c>
      <c r="L264">
        <v>6.4687391200000004</v>
      </c>
      <c r="M264">
        <v>6.40638752</v>
      </c>
      <c r="N264">
        <v>5.2189031200000002</v>
      </c>
      <c r="O264">
        <v>4.5778908300000003</v>
      </c>
      <c r="P264">
        <v>9.4538716399999991</v>
      </c>
      <c r="Q264">
        <v>13.619962810000001</v>
      </c>
      <c r="R264">
        <v>0</v>
      </c>
      <c r="S264" t="s">
        <v>30</v>
      </c>
      <c r="T264">
        <v>6.8848396200000002</v>
      </c>
      <c r="U264" t="s">
        <v>2637</v>
      </c>
      <c r="V264" t="s">
        <v>1035</v>
      </c>
      <c r="W264" s="36" t="str">
        <f t="shared" si="13"/>
        <v>ETF</v>
      </c>
      <c r="X264" s="36" t="str">
        <f t="shared" si="14"/>
        <v>Otros ETFs</v>
      </c>
    </row>
    <row r="265" spans="1:24" x14ac:dyDescent="0.35">
      <c r="A265" s="36" t="str">
        <f t="shared" si="12"/>
        <v>7287</v>
      </c>
      <c r="B265" t="s">
        <v>1530</v>
      </c>
      <c r="C265" t="s">
        <v>1531</v>
      </c>
      <c r="D265" t="s">
        <v>1532</v>
      </c>
      <c r="E265" t="s">
        <v>566</v>
      </c>
      <c r="F265" t="s">
        <v>1032</v>
      </c>
      <c r="G265" t="s">
        <v>1033</v>
      </c>
      <c r="H265" t="s">
        <v>1311</v>
      </c>
      <c r="I265" t="s">
        <v>90</v>
      </c>
      <c r="J265" t="s">
        <v>90</v>
      </c>
      <c r="K265">
        <v>22.976002510000001</v>
      </c>
      <c r="L265">
        <v>6.5081665199999996</v>
      </c>
      <c r="M265">
        <v>5.4658284799999999</v>
      </c>
      <c r="N265">
        <v>4.9598816100000001</v>
      </c>
      <c r="O265">
        <v>5.4776041700000002</v>
      </c>
      <c r="P265">
        <v>30.851276599999998</v>
      </c>
      <c r="Q265">
        <v>56.731417800000003</v>
      </c>
      <c r="R265">
        <v>15.02003994</v>
      </c>
      <c r="S265" t="s">
        <v>30</v>
      </c>
      <c r="T265">
        <v>22.976002510000001</v>
      </c>
      <c r="U265" t="s">
        <v>2637</v>
      </c>
      <c r="V265" t="s">
        <v>1035</v>
      </c>
      <c r="W265" s="36" t="str">
        <f t="shared" si="13"/>
        <v>ETF</v>
      </c>
      <c r="X265" s="36" t="str">
        <f t="shared" si="14"/>
        <v>Otros ETFs</v>
      </c>
    </row>
    <row r="266" spans="1:24" x14ac:dyDescent="0.35">
      <c r="A266" s="36" t="str">
        <f t="shared" si="12"/>
        <v>7379</v>
      </c>
      <c r="B266" t="s">
        <v>1533</v>
      </c>
      <c r="C266" t="s">
        <v>1534</v>
      </c>
      <c r="D266" t="s">
        <v>1535</v>
      </c>
      <c r="E266" t="s">
        <v>566</v>
      </c>
      <c r="F266" t="s">
        <v>1032</v>
      </c>
      <c r="G266" t="s">
        <v>1136</v>
      </c>
      <c r="H266" t="s">
        <v>1137</v>
      </c>
      <c r="I266" t="s">
        <v>90</v>
      </c>
      <c r="J266" t="s">
        <v>90</v>
      </c>
      <c r="K266">
        <v>44.431064470000003</v>
      </c>
      <c r="L266">
        <v>7.9801228899999996</v>
      </c>
      <c r="M266">
        <v>6.3881152800000001</v>
      </c>
      <c r="N266">
        <v>5.2184789699999996</v>
      </c>
      <c r="O266">
        <v>6.7823384999999998</v>
      </c>
      <c r="P266">
        <v>21.582568649999999</v>
      </c>
      <c r="Q266">
        <v>81.661115679999995</v>
      </c>
      <c r="R266">
        <v>59.775797220000001</v>
      </c>
      <c r="S266" t="s">
        <v>1047</v>
      </c>
      <c r="T266">
        <v>44.431064470000003</v>
      </c>
      <c r="U266" t="s">
        <v>2637</v>
      </c>
      <c r="V266" t="s">
        <v>1035</v>
      </c>
      <c r="W266" s="36" t="str">
        <f t="shared" si="13"/>
        <v>ETF</v>
      </c>
      <c r="X266" s="36" t="str">
        <f t="shared" si="14"/>
        <v>Otros ETFs</v>
      </c>
    </row>
    <row r="267" spans="1:24" x14ac:dyDescent="0.35">
      <c r="A267" s="36" t="str">
        <f t="shared" si="12"/>
        <v>7379</v>
      </c>
      <c r="B267" t="s">
        <v>1536</v>
      </c>
      <c r="C267" t="s">
        <v>607</v>
      </c>
      <c r="D267" t="s">
        <v>606</v>
      </c>
      <c r="E267" t="s">
        <v>566</v>
      </c>
      <c r="F267" t="s">
        <v>1032</v>
      </c>
      <c r="G267" t="s">
        <v>1537</v>
      </c>
      <c r="H267" t="s">
        <v>1538</v>
      </c>
      <c r="I267" t="s">
        <v>90</v>
      </c>
      <c r="J267" t="s">
        <v>90</v>
      </c>
      <c r="K267">
        <v>139.20161705000001</v>
      </c>
      <c r="L267">
        <v>5.1831775599999999</v>
      </c>
      <c r="M267">
        <v>5.0744207699999997</v>
      </c>
      <c r="N267">
        <v>4.7004622500000002</v>
      </c>
      <c r="O267">
        <v>5.0003579</v>
      </c>
      <c r="P267">
        <v>8.4980509899999994</v>
      </c>
      <c r="Q267">
        <v>323.69481267999998</v>
      </c>
      <c r="R267">
        <v>4.30692583</v>
      </c>
      <c r="S267" t="s">
        <v>1038</v>
      </c>
      <c r="T267">
        <v>139.20161705000001</v>
      </c>
      <c r="U267" t="s">
        <v>2637</v>
      </c>
      <c r="V267" t="s">
        <v>1035</v>
      </c>
      <c r="W267" s="36" t="str">
        <f t="shared" si="13"/>
        <v>ETF</v>
      </c>
      <c r="X267" s="36" t="str">
        <f t="shared" si="14"/>
        <v>Otros ETFs</v>
      </c>
    </row>
    <row r="268" spans="1:24" x14ac:dyDescent="0.35">
      <c r="A268" s="36" t="str">
        <f t="shared" si="12"/>
        <v>7111</v>
      </c>
      <c r="B268" t="s">
        <v>1539</v>
      </c>
      <c r="C268" t="s">
        <v>1540</v>
      </c>
      <c r="D268" t="s">
        <v>1541</v>
      </c>
      <c r="E268" t="s">
        <v>566</v>
      </c>
      <c r="F268" t="s">
        <v>1032</v>
      </c>
      <c r="G268" t="s">
        <v>1325</v>
      </c>
      <c r="H268" t="s">
        <v>1326</v>
      </c>
      <c r="I268" t="s">
        <v>90</v>
      </c>
      <c r="J268" t="s">
        <v>90</v>
      </c>
      <c r="K268">
        <v>38.786312590000001</v>
      </c>
      <c r="L268">
        <v>7.6636016099999997</v>
      </c>
      <c r="M268">
        <v>5.9832874599999997</v>
      </c>
      <c r="N268">
        <v>5.3503879699999999</v>
      </c>
      <c r="O268">
        <v>6.5671762400000002</v>
      </c>
      <c r="P268">
        <v>4.5401345600000003</v>
      </c>
      <c r="Q268">
        <v>62.302295299999997</v>
      </c>
      <c r="R268">
        <v>40.38452195</v>
      </c>
      <c r="S268" t="s">
        <v>1047</v>
      </c>
      <c r="T268">
        <v>38.786312590000001</v>
      </c>
      <c r="U268" t="s">
        <v>2637</v>
      </c>
      <c r="V268" t="s">
        <v>1035</v>
      </c>
      <c r="W268" s="36" t="str">
        <f t="shared" si="13"/>
        <v>ETF</v>
      </c>
      <c r="X268" s="36" t="str">
        <f t="shared" si="14"/>
        <v>Otros ETFs</v>
      </c>
    </row>
    <row r="269" spans="1:24" x14ac:dyDescent="0.35">
      <c r="A269" s="36" t="str">
        <f t="shared" si="12"/>
        <v>7472</v>
      </c>
      <c r="B269" t="s">
        <v>1542</v>
      </c>
      <c r="C269" t="s">
        <v>1543</v>
      </c>
      <c r="D269" t="s">
        <v>1544</v>
      </c>
      <c r="E269" t="s">
        <v>566</v>
      </c>
      <c r="F269" t="s">
        <v>1032</v>
      </c>
      <c r="G269" t="s">
        <v>1244</v>
      </c>
      <c r="H269" t="s">
        <v>1245</v>
      </c>
      <c r="I269" t="s">
        <v>90</v>
      </c>
      <c r="J269" t="s">
        <v>90</v>
      </c>
      <c r="K269">
        <v>57.398665899999997</v>
      </c>
      <c r="L269">
        <v>5.6483291099999997</v>
      </c>
      <c r="M269">
        <v>5.5891133399999999</v>
      </c>
      <c r="N269">
        <v>4.7942769399999996</v>
      </c>
      <c r="O269">
        <v>5.0593075699999996</v>
      </c>
      <c r="P269">
        <v>13.83850954</v>
      </c>
      <c r="Q269">
        <v>138.38465149999999</v>
      </c>
      <c r="R269">
        <v>3.2250628300000002</v>
      </c>
      <c r="S269" t="s">
        <v>1038</v>
      </c>
      <c r="T269">
        <v>57.398665899999997</v>
      </c>
      <c r="U269" t="s">
        <v>2637</v>
      </c>
      <c r="V269" t="s">
        <v>1035</v>
      </c>
      <c r="W269" s="36" t="str">
        <f t="shared" si="13"/>
        <v>ETF</v>
      </c>
      <c r="X269" s="36" t="str">
        <f t="shared" si="14"/>
        <v>Otros ETFs</v>
      </c>
    </row>
    <row r="270" spans="1:24" x14ac:dyDescent="0.35">
      <c r="A270" s="36" t="str">
        <f t="shared" si="12"/>
        <v>7404</v>
      </c>
      <c r="B270" t="s">
        <v>5279</v>
      </c>
      <c r="C270" t="s">
        <v>5280</v>
      </c>
      <c r="D270" t="s">
        <v>5281</v>
      </c>
      <c r="E270" t="s">
        <v>566</v>
      </c>
      <c r="F270" t="s">
        <v>1032</v>
      </c>
      <c r="G270" t="s">
        <v>1033</v>
      </c>
      <c r="H270" t="s">
        <v>1177</v>
      </c>
      <c r="I270" t="s">
        <v>90</v>
      </c>
      <c r="J270" t="s">
        <v>90</v>
      </c>
      <c r="K270">
        <v>25.095012019999999</v>
      </c>
      <c r="L270">
        <v>6.6774362500000004</v>
      </c>
      <c r="M270">
        <v>4.1896903200000004</v>
      </c>
      <c r="N270">
        <v>5.4035594299999996</v>
      </c>
      <c r="O270">
        <v>6.6759703899999998</v>
      </c>
      <c r="P270">
        <v>0</v>
      </c>
      <c r="Q270">
        <v>54.240465469999997</v>
      </c>
      <c r="R270">
        <v>22.272361109999999</v>
      </c>
      <c r="S270" t="s">
        <v>30</v>
      </c>
      <c r="T270">
        <v>25.095012019999999</v>
      </c>
      <c r="U270" t="s">
        <v>2637</v>
      </c>
      <c r="V270" t="s">
        <v>1035</v>
      </c>
      <c r="W270" s="36" t="str">
        <f t="shared" si="13"/>
        <v>ETF</v>
      </c>
      <c r="X270" s="36" t="str">
        <f t="shared" si="14"/>
        <v>Otros ETFs</v>
      </c>
    </row>
    <row r="271" spans="1:24" x14ac:dyDescent="0.35">
      <c r="A271" s="36" t="str">
        <f t="shared" si="12"/>
        <v>7111</v>
      </c>
      <c r="B271" t="s">
        <v>1545</v>
      </c>
      <c r="C271" t="s">
        <v>1546</v>
      </c>
      <c r="D271" t="s">
        <v>1547</v>
      </c>
      <c r="E271" t="s">
        <v>566</v>
      </c>
      <c r="F271" t="s">
        <v>1032</v>
      </c>
      <c r="G271" t="s">
        <v>1136</v>
      </c>
      <c r="H271" t="s">
        <v>1137</v>
      </c>
      <c r="I271" t="s">
        <v>90</v>
      </c>
      <c r="J271" t="s">
        <v>90</v>
      </c>
      <c r="K271">
        <v>46.642512179999997</v>
      </c>
      <c r="L271">
        <v>7.9143632400000001</v>
      </c>
      <c r="M271">
        <v>6.5634648000000002</v>
      </c>
      <c r="N271">
        <v>5.3632252200000003</v>
      </c>
      <c r="O271">
        <v>6.6503330800000002</v>
      </c>
      <c r="P271">
        <v>17.374738789999999</v>
      </c>
      <c r="Q271">
        <v>88.564131320000001</v>
      </c>
      <c r="R271">
        <v>55.723490869999999</v>
      </c>
      <c r="S271" t="s">
        <v>1047</v>
      </c>
      <c r="T271">
        <v>46.642512179999997</v>
      </c>
      <c r="U271" t="s">
        <v>2637</v>
      </c>
      <c r="V271" t="s">
        <v>1035</v>
      </c>
      <c r="W271" s="36" t="str">
        <f t="shared" si="13"/>
        <v>ETF</v>
      </c>
      <c r="X271" s="36" t="str">
        <f t="shared" si="14"/>
        <v>Otros ETFs</v>
      </c>
    </row>
    <row r="272" spans="1:24" x14ac:dyDescent="0.35">
      <c r="A272" s="36" t="str">
        <f t="shared" si="12"/>
        <v>7111</v>
      </c>
      <c r="B272" t="s">
        <v>6084</v>
      </c>
      <c r="C272" t="s">
        <v>1548</v>
      </c>
      <c r="D272" t="s">
        <v>1549</v>
      </c>
      <c r="E272" t="s">
        <v>566</v>
      </c>
      <c r="F272" t="s">
        <v>1032</v>
      </c>
      <c r="G272" t="s">
        <v>1046</v>
      </c>
      <c r="H272" t="s">
        <v>1386</v>
      </c>
      <c r="I272" t="s">
        <v>90</v>
      </c>
      <c r="J272" t="s">
        <v>90</v>
      </c>
      <c r="K272">
        <v>7.9294449699999996</v>
      </c>
      <c r="L272">
        <v>6.8980297000000004</v>
      </c>
      <c r="M272">
        <v>6.0774073599999996</v>
      </c>
      <c r="N272">
        <v>4.9506079300000003</v>
      </c>
      <c r="O272">
        <v>5.7720725100000001</v>
      </c>
      <c r="P272">
        <v>22.084175999999999</v>
      </c>
      <c r="Q272">
        <v>46.448716830000002</v>
      </c>
      <c r="R272">
        <v>25.70625686</v>
      </c>
      <c r="S272" t="s">
        <v>30</v>
      </c>
      <c r="T272">
        <v>7.9294449699999996</v>
      </c>
      <c r="U272" t="s">
        <v>2637</v>
      </c>
      <c r="V272" t="s">
        <v>1035</v>
      </c>
      <c r="W272" s="36" t="str">
        <f t="shared" si="13"/>
        <v>ETF</v>
      </c>
      <c r="X272" s="36" t="str">
        <f t="shared" si="14"/>
        <v>Otros ETFs</v>
      </c>
    </row>
    <row r="273" spans="1:24" x14ac:dyDescent="0.35">
      <c r="A273" s="36" t="str">
        <f t="shared" si="12"/>
        <v>7287</v>
      </c>
      <c r="B273" t="s">
        <v>1550</v>
      </c>
      <c r="C273" t="s">
        <v>1551</v>
      </c>
      <c r="D273" t="s">
        <v>1552</v>
      </c>
      <c r="E273" t="s">
        <v>566</v>
      </c>
      <c r="F273" t="s">
        <v>1032</v>
      </c>
      <c r="G273" t="s">
        <v>1110</v>
      </c>
      <c r="H273" t="s">
        <v>6004</v>
      </c>
      <c r="I273" t="s">
        <v>90</v>
      </c>
      <c r="J273" t="s">
        <v>90</v>
      </c>
      <c r="K273">
        <v>69.819893339999993</v>
      </c>
      <c r="L273">
        <v>6.5060941799999998</v>
      </c>
      <c r="M273">
        <v>5.5730082000000003</v>
      </c>
      <c r="N273">
        <v>5.1105795799999996</v>
      </c>
      <c r="O273">
        <v>5.4840090200000002</v>
      </c>
      <c r="P273">
        <v>16.805291050000001</v>
      </c>
      <c r="Q273">
        <v>214.22885714</v>
      </c>
      <c r="R273">
        <v>9.4817843199999992</v>
      </c>
      <c r="S273" t="s">
        <v>30</v>
      </c>
      <c r="T273">
        <v>69.819893339999993</v>
      </c>
      <c r="U273" t="s">
        <v>2637</v>
      </c>
      <c r="V273" t="s">
        <v>1035</v>
      </c>
      <c r="W273" s="36" t="str">
        <f t="shared" si="13"/>
        <v>ETF</v>
      </c>
      <c r="X273" s="36" t="str">
        <f t="shared" si="14"/>
        <v>Otros ETFs</v>
      </c>
    </row>
    <row r="274" spans="1:24" x14ac:dyDescent="0.35">
      <c r="A274" s="36" t="str">
        <f t="shared" si="12"/>
        <v>7111</v>
      </c>
      <c r="B274" t="s">
        <v>1553</v>
      </c>
      <c r="C274" t="s">
        <v>1554</v>
      </c>
      <c r="D274" t="s">
        <v>1555</v>
      </c>
      <c r="E274" t="s">
        <v>566</v>
      </c>
      <c r="F274" t="s">
        <v>1032</v>
      </c>
      <c r="G274" t="s">
        <v>1556</v>
      </c>
      <c r="H274" t="s">
        <v>1557</v>
      </c>
      <c r="I274" t="s">
        <v>90</v>
      </c>
      <c r="J274" t="s">
        <v>90</v>
      </c>
      <c r="K274">
        <v>135.58237219</v>
      </c>
      <c r="L274">
        <v>5.1648501700000002</v>
      </c>
      <c r="M274">
        <v>4.4619252899999999</v>
      </c>
      <c r="N274">
        <v>5.4264365300000001</v>
      </c>
      <c r="O274">
        <v>4.1388025300000004</v>
      </c>
      <c r="P274">
        <v>0</v>
      </c>
      <c r="Q274">
        <v>789.42586003999998</v>
      </c>
      <c r="R274">
        <v>0.34892511999999998</v>
      </c>
      <c r="S274" t="s">
        <v>1038</v>
      </c>
      <c r="T274">
        <v>135.58237219</v>
      </c>
      <c r="U274" t="s">
        <v>2637</v>
      </c>
      <c r="V274" t="s">
        <v>1035</v>
      </c>
      <c r="W274" s="36" t="str">
        <f t="shared" si="13"/>
        <v>ETF</v>
      </c>
      <c r="X274" s="36" t="str">
        <f t="shared" si="14"/>
        <v>Otros ETFs</v>
      </c>
    </row>
    <row r="275" spans="1:24" x14ac:dyDescent="0.35">
      <c r="A275" s="36" t="str">
        <f t="shared" si="12"/>
        <v>7111</v>
      </c>
      <c r="B275" t="s">
        <v>1558</v>
      </c>
      <c r="C275" t="s">
        <v>1559</v>
      </c>
      <c r="D275" t="s">
        <v>1560</v>
      </c>
      <c r="E275" t="s">
        <v>566</v>
      </c>
      <c r="F275" t="s">
        <v>1032</v>
      </c>
      <c r="G275" t="s">
        <v>1033</v>
      </c>
      <c r="H275" t="s">
        <v>1034</v>
      </c>
      <c r="I275" t="s">
        <v>90</v>
      </c>
      <c r="J275" t="s">
        <v>90</v>
      </c>
      <c r="K275">
        <v>22.289535749999999</v>
      </c>
      <c r="L275">
        <v>6.5588397699999996</v>
      </c>
      <c r="M275">
        <v>5.7336697000000001</v>
      </c>
      <c r="N275">
        <v>4.7943018300000002</v>
      </c>
      <c r="O275">
        <v>5.7389225399999999</v>
      </c>
      <c r="P275">
        <v>26.626208989999999</v>
      </c>
      <c r="Q275">
        <v>74.671348769999994</v>
      </c>
      <c r="R275">
        <v>23.07885181</v>
      </c>
      <c r="S275" t="s">
        <v>30</v>
      </c>
      <c r="T275">
        <v>22.289535749999999</v>
      </c>
      <c r="U275" t="s">
        <v>2637</v>
      </c>
      <c r="V275" t="s">
        <v>1035</v>
      </c>
      <c r="W275" s="36" t="str">
        <f t="shared" si="13"/>
        <v>ETF</v>
      </c>
      <c r="X275" s="36" t="str">
        <f t="shared" si="14"/>
        <v>Otros ETFs</v>
      </c>
    </row>
    <row r="276" spans="1:24" x14ac:dyDescent="0.35">
      <c r="A276" s="36" t="str">
        <f t="shared" si="12"/>
        <v>7111</v>
      </c>
      <c r="B276" t="s">
        <v>1561</v>
      </c>
      <c r="C276" t="s">
        <v>1562</v>
      </c>
      <c r="D276" t="s">
        <v>1563</v>
      </c>
      <c r="E276" t="s">
        <v>566</v>
      </c>
      <c r="F276" t="s">
        <v>1032</v>
      </c>
      <c r="G276" t="s">
        <v>1033</v>
      </c>
      <c r="H276" t="s">
        <v>1396</v>
      </c>
      <c r="I276" t="s">
        <v>90</v>
      </c>
      <c r="J276" t="s">
        <v>90</v>
      </c>
      <c r="K276">
        <v>46.738496959999999</v>
      </c>
      <c r="L276">
        <v>5.8691009599999999</v>
      </c>
      <c r="M276">
        <v>4.8380615899999997</v>
      </c>
      <c r="N276">
        <v>4.1758864600000001</v>
      </c>
      <c r="O276">
        <v>6.0144091399999997</v>
      </c>
      <c r="P276">
        <v>3.9563332600000001</v>
      </c>
      <c r="Q276">
        <v>230.91939525999999</v>
      </c>
      <c r="R276">
        <v>22.8983001</v>
      </c>
      <c r="S276" t="s">
        <v>30</v>
      </c>
      <c r="T276">
        <v>46.738496959999999</v>
      </c>
      <c r="U276" t="s">
        <v>2637</v>
      </c>
      <c r="V276" t="s">
        <v>1035</v>
      </c>
      <c r="W276" s="36" t="str">
        <f t="shared" si="13"/>
        <v>ETF</v>
      </c>
      <c r="X276" s="36" t="str">
        <f t="shared" si="14"/>
        <v>Otros ETFs</v>
      </c>
    </row>
    <row r="277" spans="1:24" x14ac:dyDescent="0.35">
      <c r="A277" s="36" t="str">
        <f t="shared" si="12"/>
        <v>7404</v>
      </c>
      <c r="B277" t="s">
        <v>1564</v>
      </c>
      <c r="C277" t="s">
        <v>1565</v>
      </c>
      <c r="D277" t="s">
        <v>5991</v>
      </c>
      <c r="E277" t="s">
        <v>566</v>
      </c>
      <c r="F277" t="s">
        <v>1032</v>
      </c>
      <c r="G277" t="s">
        <v>1033</v>
      </c>
      <c r="H277" t="s">
        <v>6019</v>
      </c>
      <c r="I277" t="s">
        <v>90</v>
      </c>
      <c r="J277" t="s">
        <v>90</v>
      </c>
      <c r="K277">
        <v>1.29570338</v>
      </c>
      <c r="L277">
        <v>7.5957161600000003</v>
      </c>
      <c r="M277">
        <v>6.4289310400000002</v>
      </c>
      <c r="N277">
        <v>4.8157864400000001</v>
      </c>
      <c r="O277">
        <v>6.01077276</v>
      </c>
      <c r="P277">
        <v>1.6952981499999999</v>
      </c>
      <c r="Q277">
        <v>9.2100570099999999</v>
      </c>
      <c r="R277">
        <v>18.896077009999999</v>
      </c>
      <c r="S277" t="s">
        <v>1047</v>
      </c>
      <c r="T277">
        <v>1.29570338</v>
      </c>
      <c r="U277" t="s">
        <v>2637</v>
      </c>
      <c r="V277" t="s">
        <v>1035</v>
      </c>
      <c r="W277" s="36" t="str">
        <f t="shared" si="13"/>
        <v>ETF</v>
      </c>
      <c r="X277" s="36" t="str">
        <f t="shared" si="14"/>
        <v>Otros ETFs</v>
      </c>
    </row>
    <row r="278" spans="1:24" x14ac:dyDescent="0.35">
      <c r="A278" s="36" t="str">
        <f t="shared" si="12"/>
        <v>7552</v>
      </c>
      <c r="B278" t="s">
        <v>1564</v>
      </c>
      <c r="C278" t="s">
        <v>1565</v>
      </c>
      <c r="D278" t="s">
        <v>1566</v>
      </c>
      <c r="E278" t="s">
        <v>566</v>
      </c>
      <c r="F278" t="s">
        <v>1032</v>
      </c>
      <c r="G278" t="s">
        <v>1033</v>
      </c>
      <c r="H278" t="s">
        <v>6019</v>
      </c>
      <c r="I278" t="s">
        <v>90</v>
      </c>
      <c r="J278" t="s">
        <v>90</v>
      </c>
      <c r="K278">
        <v>1.29570338</v>
      </c>
      <c r="L278">
        <v>7.5957161600000003</v>
      </c>
      <c r="M278">
        <v>6.4289310400000002</v>
      </c>
      <c r="N278">
        <v>4.8157864400000001</v>
      </c>
      <c r="O278">
        <v>6.01077276</v>
      </c>
      <c r="P278">
        <v>1.6952981499999999</v>
      </c>
      <c r="Q278">
        <v>9.2100570099999999</v>
      </c>
      <c r="R278">
        <v>18.896077009999999</v>
      </c>
      <c r="S278" t="s">
        <v>1047</v>
      </c>
      <c r="T278">
        <v>1.29570338</v>
      </c>
      <c r="U278" t="s">
        <v>2637</v>
      </c>
      <c r="V278" t="s">
        <v>1035</v>
      </c>
      <c r="W278" s="36" t="str">
        <f t="shared" si="13"/>
        <v>ETF</v>
      </c>
      <c r="X278" s="36" t="str">
        <f t="shared" si="14"/>
        <v>Otros ETFs</v>
      </c>
    </row>
    <row r="279" spans="1:24" x14ac:dyDescent="0.35">
      <c r="A279" s="36" t="str">
        <f t="shared" si="12"/>
        <v>7512</v>
      </c>
      <c r="B279" t="s">
        <v>6085</v>
      </c>
      <c r="C279" t="s">
        <v>6086</v>
      </c>
      <c r="D279" t="s">
        <v>6087</v>
      </c>
      <c r="E279" t="s">
        <v>566</v>
      </c>
      <c r="F279" t="s">
        <v>1032</v>
      </c>
      <c r="G279" t="s">
        <v>1033</v>
      </c>
      <c r="H279" t="s">
        <v>1034</v>
      </c>
      <c r="I279" t="s">
        <v>90</v>
      </c>
      <c r="J279" t="s">
        <v>90</v>
      </c>
      <c r="K279">
        <v>18.887185410000001</v>
      </c>
      <c r="L279">
        <v>6.8318538000000002</v>
      </c>
      <c r="M279">
        <v>5.1384189899999999</v>
      </c>
      <c r="N279">
        <v>5.0850638400000001</v>
      </c>
      <c r="O279">
        <v>5.9371257899999996</v>
      </c>
      <c r="P279">
        <v>25.667125649999999</v>
      </c>
      <c r="Q279">
        <v>80.924638959999996</v>
      </c>
      <c r="R279">
        <v>26.140726140000002</v>
      </c>
      <c r="S279" t="s">
        <v>30</v>
      </c>
      <c r="T279">
        <v>18.887185410000001</v>
      </c>
      <c r="U279" t="s">
        <v>2637</v>
      </c>
      <c r="V279" t="s">
        <v>1035</v>
      </c>
      <c r="W279" s="36" t="str">
        <f t="shared" si="13"/>
        <v>ETF</v>
      </c>
      <c r="X279" s="36" t="str">
        <f t="shared" si="14"/>
        <v>Otros ETFs</v>
      </c>
    </row>
    <row r="280" spans="1:24" x14ac:dyDescent="0.35">
      <c r="A280" s="36" t="str">
        <f t="shared" si="12"/>
        <v>7111</v>
      </c>
      <c r="B280" t="s">
        <v>1567</v>
      </c>
      <c r="C280" t="s">
        <v>1568</v>
      </c>
      <c r="D280" t="s">
        <v>1569</v>
      </c>
      <c r="E280" t="s">
        <v>566</v>
      </c>
      <c r="F280" t="s">
        <v>1032</v>
      </c>
      <c r="G280" t="s">
        <v>1033</v>
      </c>
      <c r="H280" t="s">
        <v>1242</v>
      </c>
      <c r="I280" t="s">
        <v>90</v>
      </c>
      <c r="J280" t="s">
        <v>90</v>
      </c>
      <c r="K280">
        <v>125.63796714999999</v>
      </c>
      <c r="L280">
        <v>5.8068691100000001</v>
      </c>
      <c r="M280">
        <v>5.5966516400000001</v>
      </c>
      <c r="N280">
        <v>4.1664425700000001</v>
      </c>
      <c r="O280">
        <v>5.8218043499999999</v>
      </c>
      <c r="P280">
        <v>11.121094250000001</v>
      </c>
      <c r="Q280">
        <v>289.66031594999998</v>
      </c>
      <c r="R280">
        <v>17.263307739999998</v>
      </c>
      <c r="S280" t="s">
        <v>30</v>
      </c>
      <c r="T280">
        <v>125.63796714999999</v>
      </c>
      <c r="U280" t="s">
        <v>2637</v>
      </c>
      <c r="V280" t="s">
        <v>1035</v>
      </c>
      <c r="W280" s="36" t="str">
        <f t="shared" si="13"/>
        <v>ETF</v>
      </c>
      <c r="X280" s="36" t="str">
        <f t="shared" si="14"/>
        <v>Otros ETFs</v>
      </c>
    </row>
    <row r="281" spans="1:24" x14ac:dyDescent="0.35">
      <c r="A281" s="36" t="str">
        <f t="shared" si="12"/>
        <v>7528</v>
      </c>
      <c r="B281" t="s">
        <v>6088</v>
      </c>
      <c r="C281" t="s">
        <v>5916</v>
      </c>
      <c r="D281" t="s">
        <v>5915</v>
      </c>
      <c r="E281" t="s">
        <v>566</v>
      </c>
      <c r="F281" t="s">
        <v>1032</v>
      </c>
      <c r="G281" t="s">
        <v>1033</v>
      </c>
      <c r="H281" t="s">
        <v>1177</v>
      </c>
      <c r="I281" t="s">
        <v>90</v>
      </c>
      <c r="J281" t="s">
        <v>90</v>
      </c>
      <c r="K281">
        <v>81.516516780000003</v>
      </c>
      <c r="L281">
        <v>6.9181884</v>
      </c>
      <c r="M281">
        <v>5.1356301200000001</v>
      </c>
      <c r="N281">
        <v>5.3753308100000003</v>
      </c>
      <c r="O281">
        <v>6.61258123</v>
      </c>
      <c r="P281">
        <v>1.08820435</v>
      </c>
      <c r="Q281">
        <v>203.68819035999999</v>
      </c>
      <c r="R281">
        <v>31.45902585</v>
      </c>
      <c r="S281" t="s">
        <v>30</v>
      </c>
      <c r="T281">
        <v>81.516516780000003</v>
      </c>
      <c r="U281" t="s">
        <v>2637</v>
      </c>
      <c r="V281" t="s">
        <v>1035</v>
      </c>
      <c r="W281" s="36" t="str">
        <f t="shared" si="13"/>
        <v>ETF</v>
      </c>
      <c r="X281" s="36" t="str">
        <f t="shared" si="14"/>
        <v>Otros ETFs</v>
      </c>
    </row>
    <row r="282" spans="1:24" x14ac:dyDescent="0.35">
      <c r="A282" s="36" t="str">
        <f t="shared" si="12"/>
        <v>7111</v>
      </c>
      <c r="B282" t="s">
        <v>1570</v>
      </c>
      <c r="C282" t="s">
        <v>833</v>
      </c>
      <c r="D282" t="s">
        <v>832</v>
      </c>
      <c r="E282" t="s">
        <v>566</v>
      </c>
      <c r="F282" t="s">
        <v>1032</v>
      </c>
      <c r="G282" t="s">
        <v>1110</v>
      </c>
      <c r="H282" t="s">
        <v>6004</v>
      </c>
      <c r="I282" t="s">
        <v>90</v>
      </c>
      <c r="J282" t="s">
        <v>90</v>
      </c>
      <c r="K282">
        <v>86.209370239999998</v>
      </c>
      <c r="L282">
        <v>6.7056343800000002</v>
      </c>
      <c r="M282">
        <v>5.5687773700000003</v>
      </c>
      <c r="N282">
        <v>5.3146386000000003</v>
      </c>
      <c r="O282">
        <v>5.54050698</v>
      </c>
      <c r="P282">
        <v>18.625205080000001</v>
      </c>
      <c r="Q282">
        <v>265.56261276999999</v>
      </c>
      <c r="R282">
        <v>8.9746134000000009</v>
      </c>
      <c r="S282" t="s">
        <v>30</v>
      </c>
      <c r="T282">
        <v>86.209370239999998</v>
      </c>
      <c r="U282" t="s">
        <v>2637</v>
      </c>
      <c r="V282" t="s">
        <v>1035</v>
      </c>
      <c r="W282" s="36" t="str">
        <f t="shared" si="13"/>
        <v>ETF</v>
      </c>
      <c r="X282" s="36" t="str">
        <f t="shared" si="14"/>
        <v>Otros ETFs</v>
      </c>
    </row>
    <row r="283" spans="1:24" x14ac:dyDescent="0.35">
      <c r="A283" s="36" t="str">
        <f t="shared" si="12"/>
        <v>7472</v>
      </c>
      <c r="B283" t="s">
        <v>1571</v>
      </c>
      <c r="C283" t="s">
        <v>1572</v>
      </c>
      <c r="D283" t="s">
        <v>1573</v>
      </c>
      <c r="E283" t="s">
        <v>566</v>
      </c>
      <c r="F283" t="s">
        <v>1032</v>
      </c>
      <c r="G283" t="s">
        <v>1244</v>
      </c>
      <c r="H283" t="s">
        <v>1245</v>
      </c>
      <c r="I283" t="s">
        <v>90</v>
      </c>
      <c r="J283" t="s">
        <v>90</v>
      </c>
      <c r="K283">
        <v>108.98936279</v>
      </c>
      <c r="L283">
        <v>7.4571740499999999</v>
      </c>
      <c r="M283">
        <v>7.4365189200000001</v>
      </c>
      <c r="N283">
        <v>4.6328672500000003</v>
      </c>
      <c r="O283">
        <v>5.0068605599999998</v>
      </c>
      <c r="P283">
        <v>8.9047999999999998</v>
      </c>
      <c r="Q283">
        <v>463.50218312999999</v>
      </c>
      <c r="R283">
        <v>0.29120000000000001</v>
      </c>
      <c r="S283" t="s">
        <v>1047</v>
      </c>
      <c r="T283">
        <v>108.98936279</v>
      </c>
      <c r="U283" t="s">
        <v>2637</v>
      </c>
      <c r="V283" t="s">
        <v>1035</v>
      </c>
      <c r="W283" s="36" t="str">
        <f t="shared" si="13"/>
        <v>ETF</v>
      </c>
      <c r="X283" s="36" t="str">
        <f t="shared" si="14"/>
        <v>Otros ETFs</v>
      </c>
    </row>
    <row r="284" spans="1:24" x14ac:dyDescent="0.35">
      <c r="A284" s="36" t="str">
        <f t="shared" si="12"/>
        <v>7404</v>
      </c>
      <c r="B284" t="s">
        <v>6089</v>
      </c>
      <c r="C284" t="s">
        <v>6090</v>
      </c>
      <c r="D284" t="s">
        <v>6091</v>
      </c>
      <c r="E284" t="s">
        <v>566</v>
      </c>
      <c r="F284" t="s">
        <v>1032</v>
      </c>
      <c r="G284" t="s">
        <v>1033</v>
      </c>
      <c r="H284" t="s">
        <v>1311</v>
      </c>
      <c r="I284" t="s">
        <v>90</v>
      </c>
      <c r="J284" t="s">
        <v>90</v>
      </c>
      <c r="K284">
        <v>16.036434790000001</v>
      </c>
      <c r="L284">
        <v>5.8767860900000004</v>
      </c>
      <c r="M284">
        <v>4.5355057900000002</v>
      </c>
      <c r="N284">
        <v>4.33285828</v>
      </c>
      <c r="O284">
        <v>6.3572648000000003</v>
      </c>
      <c r="P284">
        <v>1.1306505</v>
      </c>
      <c r="Q284">
        <v>38.482768540000002</v>
      </c>
      <c r="R284">
        <v>27.10902501</v>
      </c>
      <c r="S284" t="s">
        <v>30</v>
      </c>
      <c r="T284">
        <v>16.036434790000001</v>
      </c>
      <c r="U284" t="s">
        <v>2637</v>
      </c>
      <c r="V284" t="s">
        <v>1035</v>
      </c>
      <c r="W284" s="36" t="str">
        <f t="shared" si="13"/>
        <v>ETF</v>
      </c>
      <c r="X284" s="36" t="str">
        <f t="shared" si="14"/>
        <v>Otros ETFs</v>
      </c>
    </row>
    <row r="285" spans="1:24" x14ac:dyDescent="0.35">
      <c r="A285" s="36" t="str">
        <f t="shared" si="12"/>
        <v>7555</v>
      </c>
      <c r="B285" t="s">
        <v>5396</v>
      </c>
      <c r="C285" t="s">
        <v>5397</v>
      </c>
      <c r="D285" t="s">
        <v>5398</v>
      </c>
      <c r="E285" t="s">
        <v>566</v>
      </c>
      <c r="F285" t="s">
        <v>1032</v>
      </c>
      <c r="G285" t="s">
        <v>1033</v>
      </c>
      <c r="H285" t="s">
        <v>1034</v>
      </c>
      <c r="I285" t="s">
        <v>90</v>
      </c>
      <c r="J285" t="s">
        <v>90</v>
      </c>
      <c r="K285">
        <v>21.49774154</v>
      </c>
      <c r="L285">
        <v>6.7095502800000002</v>
      </c>
      <c r="M285">
        <v>5.3194408299999996</v>
      </c>
      <c r="N285">
        <v>4.8005020900000002</v>
      </c>
      <c r="O285">
        <v>6.0746392900000004</v>
      </c>
      <c r="P285">
        <v>15.354346870000001</v>
      </c>
      <c r="Q285">
        <v>87.945516429999998</v>
      </c>
      <c r="R285">
        <v>23.775053209999999</v>
      </c>
      <c r="S285" t="s">
        <v>30</v>
      </c>
      <c r="T285">
        <v>21.49774154</v>
      </c>
      <c r="U285" t="s">
        <v>2637</v>
      </c>
      <c r="V285" t="s">
        <v>1035</v>
      </c>
      <c r="W285" s="36" t="str">
        <f t="shared" si="13"/>
        <v>ETF</v>
      </c>
      <c r="X285" s="36" t="str">
        <f t="shared" si="14"/>
        <v>Otros ETFs</v>
      </c>
    </row>
    <row r="286" spans="1:24" x14ac:dyDescent="0.35">
      <c r="A286" s="36" t="str">
        <f t="shared" si="12"/>
        <v>7472</v>
      </c>
      <c r="B286" t="s">
        <v>1574</v>
      </c>
      <c r="C286" t="s">
        <v>1575</v>
      </c>
      <c r="D286" t="s">
        <v>1576</v>
      </c>
      <c r="E286" t="s">
        <v>566</v>
      </c>
      <c r="F286" t="s">
        <v>1032</v>
      </c>
      <c r="G286" t="s">
        <v>1046</v>
      </c>
      <c r="H286" t="s">
        <v>1281</v>
      </c>
      <c r="I286" t="s">
        <v>90</v>
      </c>
      <c r="J286" t="s">
        <v>90</v>
      </c>
      <c r="K286">
        <v>41.800468690000002</v>
      </c>
      <c r="L286">
        <v>6.9343686</v>
      </c>
      <c r="M286">
        <v>5.9654559000000003</v>
      </c>
      <c r="N286">
        <v>4.6011876200000001</v>
      </c>
      <c r="O286">
        <v>5.7713195099999997</v>
      </c>
      <c r="P286">
        <v>11.12038888</v>
      </c>
      <c r="Q286">
        <v>145.4978428</v>
      </c>
      <c r="R286">
        <v>24.089175910000002</v>
      </c>
      <c r="S286" t="s">
        <v>30</v>
      </c>
      <c r="T286">
        <v>41.800468690000002</v>
      </c>
      <c r="U286" t="s">
        <v>2637</v>
      </c>
      <c r="V286" t="s">
        <v>1035</v>
      </c>
      <c r="W286" s="36" t="str">
        <f t="shared" si="13"/>
        <v>ETF</v>
      </c>
      <c r="X286" s="36" t="str">
        <f t="shared" si="14"/>
        <v>Otros ETFs</v>
      </c>
    </row>
    <row r="287" spans="1:24" x14ac:dyDescent="0.35">
      <c r="A287" s="36" t="str">
        <f t="shared" si="12"/>
        <v>7472</v>
      </c>
      <c r="B287" t="s">
        <v>1577</v>
      </c>
      <c r="C287" t="s">
        <v>1578</v>
      </c>
      <c r="D287" t="s">
        <v>1579</v>
      </c>
      <c r="E287" t="s">
        <v>566</v>
      </c>
      <c r="F287" t="s">
        <v>1032</v>
      </c>
      <c r="G287" t="s">
        <v>1244</v>
      </c>
      <c r="H287" t="s">
        <v>1245</v>
      </c>
      <c r="I287" t="s">
        <v>90</v>
      </c>
      <c r="J287" t="s">
        <v>90</v>
      </c>
      <c r="K287">
        <v>15.41265763</v>
      </c>
      <c r="L287">
        <v>7.3946746299999999</v>
      </c>
      <c r="M287">
        <v>7.23952113</v>
      </c>
      <c r="N287">
        <v>5.4349373400000003</v>
      </c>
      <c r="O287">
        <v>6.0750261300000004</v>
      </c>
      <c r="P287">
        <v>1.6830528899999999</v>
      </c>
      <c r="Q287">
        <v>82.905285809999995</v>
      </c>
      <c r="R287">
        <v>19.651134559999999</v>
      </c>
      <c r="S287" t="s">
        <v>1047</v>
      </c>
      <c r="T287">
        <v>15.41265763</v>
      </c>
      <c r="U287" t="s">
        <v>2637</v>
      </c>
      <c r="V287" t="s">
        <v>1035</v>
      </c>
      <c r="W287" s="36" t="str">
        <f t="shared" si="13"/>
        <v>ETF</v>
      </c>
      <c r="X287" s="36" t="str">
        <f t="shared" si="14"/>
        <v>Otros ETFs</v>
      </c>
    </row>
    <row r="288" spans="1:24" x14ac:dyDescent="0.35">
      <c r="A288" s="36" t="str">
        <f t="shared" si="12"/>
        <v>7393</v>
      </c>
      <c r="B288" t="s">
        <v>6092</v>
      </c>
      <c r="C288" t="s">
        <v>835</v>
      </c>
      <c r="D288" t="s">
        <v>834</v>
      </c>
      <c r="E288" t="s">
        <v>566</v>
      </c>
      <c r="F288" t="s">
        <v>1032</v>
      </c>
      <c r="G288" t="s">
        <v>1033</v>
      </c>
      <c r="H288" t="s">
        <v>1204</v>
      </c>
      <c r="I288" t="s">
        <v>90</v>
      </c>
      <c r="J288" t="s">
        <v>90</v>
      </c>
      <c r="K288">
        <v>3.4312394300000002</v>
      </c>
      <c r="L288">
        <v>4.1966258700000001</v>
      </c>
      <c r="M288">
        <v>8.0693697800000006</v>
      </c>
      <c r="N288">
        <v>3.80176705</v>
      </c>
      <c r="O288">
        <v>3.79887598</v>
      </c>
      <c r="P288">
        <v>51.573917739999999</v>
      </c>
      <c r="Q288">
        <v>11.304631540000001</v>
      </c>
      <c r="R288">
        <v>7.8769189700000002</v>
      </c>
      <c r="S288" t="s">
        <v>1111</v>
      </c>
      <c r="T288">
        <v>3.4312394300000002</v>
      </c>
      <c r="U288" t="s">
        <v>2637</v>
      </c>
      <c r="V288" t="s">
        <v>1035</v>
      </c>
      <c r="W288" s="36" t="str">
        <f t="shared" si="13"/>
        <v>ETF</v>
      </c>
      <c r="X288" s="36" t="str">
        <f t="shared" si="14"/>
        <v>Otros ETFs</v>
      </c>
    </row>
    <row r="289" spans="1:24" x14ac:dyDescent="0.35">
      <c r="A289" s="36" t="str">
        <f t="shared" si="12"/>
        <v>7555</v>
      </c>
      <c r="B289" t="s">
        <v>1580</v>
      </c>
      <c r="C289" t="s">
        <v>666</v>
      </c>
      <c r="D289" t="s">
        <v>665</v>
      </c>
      <c r="E289" t="s">
        <v>566</v>
      </c>
      <c r="F289" t="s">
        <v>1032</v>
      </c>
      <c r="G289" t="s">
        <v>1325</v>
      </c>
      <c r="H289" t="s">
        <v>1326</v>
      </c>
      <c r="I289" t="s">
        <v>90</v>
      </c>
      <c r="J289" t="s">
        <v>90</v>
      </c>
      <c r="K289">
        <v>41.360084739999998</v>
      </c>
      <c r="L289">
        <v>7.6444124699999998</v>
      </c>
      <c r="M289">
        <v>5.9963258599999998</v>
      </c>
      <c r="N289">
        <v>5.3499180400000004</v>
      </c>
      <c r="O289">
        <v>6.5377679500000001</v>
      </c>
      <c r="P289">
        <v>4.5910091800000004</v>
      </c>
      <c r="Q289">
        <v>64.838272160000002</v>
      </c>
      <c r="R289">
        <v>40.134080249999997</v>
      </c>
      <c r="S289" t="s">
        <v>1047</v>
      </c>
      <c r="T289">
        <v>41.360084739999998</v>
      </c>
      <c r="U289" t="s">
        <v>2637</v>
      </c>
      <c r="V289" t="s">
        <v>1035</v>
      </c>
      <c r="W289" s="36" t="str">
        <f t="shared" si="13"/>
        <v>ETF</v>
      </c>
      <c r="X289" s="36" t="str">
        <f t="shared" si="14"/>
        <v>Otros ETFs</v>
      </c>
    </row>
    <row r="290" spans="1:24" x14ac:dyDescent="0.35">
      <c r="A290" s="36" t="str">
        <f t="shared" si="12"/>
        <v>7555</v>
      </c>
      <c r="B290" t="s">
        <v>5399</v>
      </c>
      <c r="C290" t="s">
        <v>5400</v>
      </c>
      <c r="D290" t="s">
        <v>5401</v>
      </c>
      <c r="E290" t="s">
        <v>566</v>
      </c>
      <c r="F290" t="s">
        <v>1032</v>
      </c>
      <c r="G290" t="s">
        <v>1136</v>
      </c>
      <c r="H290" t="s">
        <v>1137</v>
      </c>
      <c r="I290" t="s">
        <v>90</v>
      </c>
      <c r="J290" t="s">
        <v>90</v>
      </c>
      <c r="K290">
        <v>46.196024020000003</v>
      </c>
      <c r="L290">
        <v>7.9800934000000003</v>
      </c>
      <c r="M290">
        <v>6.3145211899999998</v>
      </c>
      <c r="N290">
        <v>5.2209771700000003</v>
      </c>
      <c r="O290">
        <v>6.7529430899999996</v>
      </c>
      <c r="P290">
        <v>23.165723060000001</v>
      </c>
      <c r="Q290">
        <v>85.568374460000001</v>
      </c>
      <c r="R290">
        <v>64.07576401</v>
      </c>
      <c r="S290" t="s">
        <v>1047</v>
      </c>
      <c r="T290">
        <v>46.196024020000003</v>
      </c>
      <c r="U290" t="s">
        <v>2637</v>
      </c>
      <c r="V290" t="s">
        <v>1035</v>
      </c>
      <c r="W290" s="36" t="str">
        <f t="shared" si="13"/>
        <v>ETF</v>
      </c>
      <c r="X290" s="36" t="str">
        <f t="shared" si="14"/>
        <v>Otros ETFs</v>
      </c>
    </row>
    <row r="291" spans="1:24" x14ac:dyDescent="0.35">
      <c r="A291" s="36" t="str">
        <f t="shared" si="12"/>
        <v>7287</v>
      </c>
      <c r="B291" t="s">
        <v>1581</v>
      </c>
      <c r="C291" t="s">
        <v>1582</v>
      </c>
      <c r="D291" t="s">
        <v>1583</v>
      </c>
      <c r="E291" t="s">
        <v>566</v>
      </c>
      <c r="F291" t="s">
        <v>1032</v>
      </c>
      <c r="G291" t="s">
        <v>1033</v>
      </c>
      <c r="H291" t="s">
        <v>6019</v>
      </c>
      <c r="I291" t="s">
        <v>90</v>
      </c>
      <c r="J291" t="s">
        <v>90</v>
      </c>
      <c r="K291">
        <v>1.00644914</v>
      </c>
      <c r="L291">
        <v>7.0761442700000003</v>
      </c>
      <c r="M291">
        <v>5.2849017900000002</v>
      </c>
      <c r="N291">
        <v>4.8368577500000001</v>
      </c>
      <c r="O291">
        <v>5.8457681399999997</v>
      </c>
      <c r="P291">
        <v>0</v>
      </c>
      <c r="Q291">
        <v>8.4004969999999997</v>
      </c>
      <c r="R291">
        <v>8.5193975200000001</v>
      </c>
      <c r="S291" t="s">
        <v>30</v>
      </c>
      <c r="T291">
        <v>1.00644914</v>
      </c>
      <c r="U291" t="s">
        <v>2637</v>
      </c>
      <c r="V291" t="s">
        <v>1035</v>
      </c>
      <c r="W291" s="36" t="str">
        <f t="shared" si="13"/>
        <v>ETF</v>
      </c>
      <c r="X291" s="36" t="str">
        <f t="shared" si="14"/>
        <v>Otros ETFs</v>
      </c>
    </row>
    <row r="292" spans="1:24" x14ac:dyDescent="0.35">
      <c r="A292" s="36" t="str">
        <f t="shared" si="12"/>
        <v>7512</v>
      </c>
      <c r="B292" t="s">
        <v>4753</v>
      </c>
      <c r="C292" t="s">
        <v>4754</v>
      </c>
      <c r="D292" t="s">
        <v>4755</v>
      </c>
      <c r="E292" t="s">
        <v>566</v>
      </c>
      <c r="F292" t="s">
        <v>1032</v>
      </c>
      <c r="G292" t="s">
        <v>1033</v>
      </c>
      <c r="H292" t="s">
        <v>1034</v>
      </c>
      <c r="I292" t="s">
        <v>90</v>
      </c>
      <c r="J292" t="s">
        <v>90</v>
      </c>
      <c r="K292">
        <v>9.7887333499999993</v>
      </c>
      <c r="L292">
        <v>6.4510013800000001</v>
      </c>
      <c r="M292">
        <v>5.7369522100000001</v>
      </c>
      <c r="N292">
        <v>4.7430585199999999</v>
      </c>
      <c r="O292">
        <v>5.5110927500000004</v>
      </c>
      <c r="P292">
        <v>26.156880149999999</v>
      </c>
      <c r="Q292">
        <v>59.421207500000001</v>
      </c>
      <c r="R292">
        <v>17.476668440000001</v>
      </c>
      <c r="S292" t="s">
        <v>30</v>
      </c>
      <c r="T292">
        <v>9.7887333499999993</v>
      </c>
      <c r="U292" t="s">
        <v>2637</v>
      </c>
      <c r="V292" t="s">
        <v>1035</v>
      </c>
      <c r="W292" s="36" t="str">
        <f t="shared" si="13"/>
        <v>ETF</v>
      </c>
      <c r="X292" s="36" t="str">
        <f t="shared" si="14"/>
        <v>Otros ETFs</v>
      </c>
    </row>
    <row r="293" spans="1:24" x14ac:dyDescent="0.35">
      <c r="A293" s="36" t="str">
        <f t="shared" si="12"/>
        <v>7512</v>
      </c>
      <c r="B293" t="s">
        <v>4753</v>
      </c>
      <c r="C293" t="s">
        <v>4754</v>
      </c>
      <c r="D293" t="s">
        <v>4756</v>
      </c>
      <c r="E293" t="s">
        <v>566</v>
      </c>
      <c r="F293" t="s">
        <v>1032</v>
      </c>
      <c r="G293" t="s">
        <v>1033</v>
      </c>
      <c r="H293" t="s">
        <v>1034</v>
      </c>
      <c r="I293" t="s">
        <v>90</v>
      </c>
      <c r="J293" t="s">
        <v>90</v>
      </c>
      <c r="K293">
        <v>9.7887333499999993</v>
      </c>
      <c r="L293">
        <v>6.4510013800000001</v>
      </c>
      <c r="M293">
        <v>5.7369522100000001</v>
      </c>
      <c r="N293">
        <v>4.7430585199999999</v>
      </c>
      <c r="O293">
        <v>5.5110927500000004</v>
      </c>
      <c r="P293">
        <v>26.156880149999999</v>
      </c>
      <c r="Q293">
        <v>59.421207500000001</v>
      </c>
      <c r="R293">
        <v>17.476668440000001</v>
      </c>
      <c r="S293" t="s">
        <v>30</v>
      </c>
      <c r="T293">
        <v>9.7887333499999993</v>
      </c>
      <c r="U293" t="s">
        <v>2637</v>
      </c>
      <c r="V293" t="s">
        <v>1035</v>
      </c>
      <c r="W293" s="36" t="str">
        <f t="shared" si="13"/>
        <v>ETF</v>
      </c>
      <c r="X293" s="36" t="str">
        <f t="shared" si="14"/>
        <v>Otros ETFs</v>
      </c>
    </row>
    <row r="294" spans="1:24" x14ac:dyDescent="0.35">
      <c r="A294" s="36" t="str">
        <f t="shared" si="12"/>
        <v>7528</v>
      </c>
      <c r="B294" t="s">
        <v>6093</v>
      </c>
      <c r="C294" t="s">
        <v>6094</v>
      </c>
      <c r="D294" t="s">
        <v>5625</v>
      </c>
      <c r="E294" t="s">
        <v>566</v>
      </c>
      <c r="F294" t="s">
        <v>1032</v>
      </c>
      <c r="G294" t="s">
        <v>1046</v>
      </c>
      <c r="H294" t="s">
        <v>6019</v>
      </c>
      <c r="I294" t="s">
        <v>90</v>
      </c>
      <c r="J294" t="s">
        <v>90</v>
      </c>
      <c r="K294">
        <v>26.475417060000002</v>
      </c>
      <c r="L294">
        <v>7.95140169</v>
      </c>
      <c r="M294">
        <v>5.2176484800000003</v>
      </c>
      <c r="N294">
        <v>5.9121669399999996</v>
      </c>
      <c r="O294">
        <v>6.4077645800000003</v>
      </c>
      <c r="P294">
        <v>0</v>
      </c>
      <c r="Q294">
        <v>286.30555786000002</v>
      </c>
      <c r="R294">
        <v>31.43163715</v>
      </c>
      <c r="S294" t="s">
        <v>1047</v>
      </c>
      <c r="T294">
        <v>26.475417060000002</v>
      </c>
      <c r="U294" t="s">
        <v>2637</v>
      </c>
      <c r="V294" t="s">
        <v>1035</v>
      </c>
      <c r="W294" s="36" t="str">
        <f t="shared" si="13"/>
        <v>ETF</v>
      </c>
      <c r="X294" s="36" t="str">
        <f t="shared" si="14"/>
        <v>Otros ETFs</v>
      </c>
    </row>
    <row r="295" spans="1:24" x14ac:dyDescent="0.35">
      <c r="A295" s="36" t="str">
        <f t="shared" si="12"/>
        <v>7472</v>
      </c>
      <c r="B295" t="s">
        <v>6095</v>
      </c>
      <c r="C295" t="s">
        <v>6096</v>
      </c>
      <c r="D295" t="s">
        <v>6097</v>
      </c>
      <c r="E295" t="s">
        <v>566</v>
      </c>
      <c r="F295" t="s">
        <v>1032</v>
      </c>
      <c r="G295" t="s">
        <v>1244</v>
      </c>
      <c r="H295" t="s">
        <v>6019</v>
      </c>
      <c r="I295" t="s">
        <v>90</v>
      </c>
      <c r="J295" t="s">
        <v>90</v>
      </c>
      <c r="K295">
        <v>15.32432693</v>
      </c>
      <c r="L295">
        <v>3.3642081199999998</v>
      </c>
      <c r="M295">
        <v>3.7261035900000001</v>
      </c>
      <c r="N295">
        <v>4.5365003399999999</v>
      </c>
      <c r="O295">
        <v>5.0066474599999999</v>
      </c>
      <c r="P295">
        <v>0.86138387000000005</v>
      </c>
      <c r="Q295">
        <v>84.847019689999996</v>
      </c>
      <c r="R295">
        <v>0</v>
      </c>
      <c r="S295" t="s">
        <v>1111</v>
      </c>
      <c r="T295">
        <v>15.32432693</v>
      </c>
      <c r="U295" t="s">
        <v>2637</v>
      </c>
      <c r="V295" t="s">
        <v>1035</v>
      </c>
      <c r="W295" s="36" t="str">
        <f t="shared" si="13"/>
        <v>ETF</v>
      </c>
      <c r="X295" s="36" t="str">
        <f t="shared" si="14"/>
        <v>Otros ETFs</v>
      </c>
    </row>
    <row r="296" spans="1:24" x14ac:dyDescent="0.35">
      <c r="A296" s="36" t="str">
        <f t="shared" si="12"/>
        <v>7759</v>
      </c>
      <c r="B296" t="s">
        <v>6098</v>
      </c>
      <c r="C296" t="s">
        <v>6099</v>
      </c>
      <c r="D296" t="s">
        <v>5990</v>
      </c>
      <c r="E296" t="s">
        <v>566</v>
      </c>
      <c r="F296" t="s">
        <v>1032</v>
      </c>
      <c r="G296" t="s">
        <v>1046</v>
      </c>
      <c r="H296" t="s">
        <v>1177</v>
      </c>
      <c r="I296" t="s">
        <v>90</v>
      </c>
      <c r="J296" t="s">
        <v>90</v>
      </c>
      <c r="K296">
        <v>7.3406192800000003</v>
      </c>
      <c r="L296">
        <v>6.2153642800000002</v>
      </c>
      <c r="M296">
        <v>5.1160151200000001</v>
      </c>
      <c r="N296">
        <v>4.7387645000000003</v>
      </c>
      <c r="O296">
        <v>5.7802033599999998</v>
      </c>
      <c r="P296">
        <v>12.76375831</v>
      </c>
      <c r="Q296">
        <v>40.08861864</v>
      </c>
      <c r="R296">
        <v>2.9566321200000001</v>
      </c>
      <c r="S296" t="s">
        <v>30</v>
      </c>
      <c r="T296">
        <v>7.3406192800000003</v>
      </c>
      <c r="U296" t="s">
        <v>2637</v>
      </c>
      <c r="V296" t="s">
        <v>1035</v>
      </c>
      <c r="W296" s="36" t="str">
        <f t="shared" si="13"/>
        <v>ETF</v>
      </c>
      <c r="X296" s="36" t="str">
        <f t="shared" si="14"/>
        <v>Otros ETFs</v>
      </c>
    </row>
    <row r="297" spans="1:24" x14ac:dyDescent="0.35">
      <c r="A297" s="36" t="str">
        <f t="shared" si="12"/>
        <v>7111</v>
      </c>
      <c r="B297" t="s">
        <v>6100</v>
      </c>
      <c r="C297" t="s">
        <v>593</v>
      </c>
      <c r="D297" t="s">
        <v>592</v>
      </c>
      <c r="E297" t="s">
        <v>566</v>
      </c>
      <c r="F297" t="s">
        <v>1032</v>
      </c>
      <c r="G297" t="s">
        <v>1214</v>
      </c>
      <c r="H297" t="s">
        <v>1215</v>
      </c>
      <c r="I297" t="s">
        <v>90</v>
      </c>
      <c r="J297" t="s">
        <v>90</v>
      </c>
      <c r="K297">
        <v>27.885010510000001</v>
      </c>
      <c r="L297">
        <v>8.2052895299999999</v>
      </c>
      <c r="M297">
        <v>6.61758925</v>
      </c>
      <c r="N297">
        <v>5.2399530600000004</v>
      </c>
      <c r="O297">
        <v>6.7903811899999997</v>
      </c>
      <c r="P297">
        <v>17.706755449999999</v>
      </c>
      <c r="Q297">
        <v>50.294897419999998</v>
      </c>
      <c r="R297">
        <v>63.80245601</v>
      </c>
      <c r="S297" t="s">
        <v>1047</v>
      </c>
      <c r="T297">
        <v>27.885010510000001</v>
      </c>
      <c r="U297" t="s">
        <v>2637</v>
      </c>
      <c r="V297" t="s">
        <v>1035</v>
      </c>
      <c r="W297" s="36" t="str">
        <f t="shared" si="13"/>
        <v>ETF</v>
      </c>
      <c r="X297" s="36" t="str">
        <f t="shared" si="14"/>
        <v>Otros ETFs</v>
      </c>
    </row>
    <row r="298" spans="1:24" x14ac:dyDescent="0.35">
      <c r="A298" s="36" t="str">
        <f t="shared" si="12"/>
        <v>7111</v>
      </c>
      <c r="B298" t="s">
        <v>6101</v>
      </c>
      <c r="C298" t="s">
        <v>1585</v>
      </c>
      <c r="D298" t="s">
        <v>1586</v>
      </c>
      <c r="E298" t="s">
        <v>566</v>
      </c>
      <c r="F298" t="s">
        <v>1032</v>
      </c>
      <c r="G298" t="s">
        <v>1033</v>
      </c>
      <c r="H298" t="s">
        <v>1034</v>
      </c>
      <c r="I298" t="s">
        <v>90</v>
      </c>
      <c r="J298" t="s">
        <v>90</v>
      </c>
      <c r="K298">
        <v>14.392075200000001</v>
      </c>
      <c r="L298">
        <v>6.6667008299999999</v>
      </c>
      <c r="M298">
        <v>6.0290662900000003</v>
      </c>
      <c r="N298">
        <v>4.8514580900000004</v>
      </c>
      <c r="O298">
        <v>5.5790448899999996</v>
      </c>
      <c r="P298">
        <v>29.803608610000001</v>
      </c>
      <c r="Q298">
        <v>43.767997819999998</v>
      </c>
      <c r="R298">
        <v>18.20452744</v>
      </c>
      <c r="S298" t="s">
        <v>30</v>
      </c>
      <c r="T298">
        <v>14.392075200000001</v>
      </c>
      <c r="U298" t="s">
        <v>2637</v>
      </c>
      <c r="V298" t="s">
        <v>1035</v>
      </c>
      <c r="W298" s="36" t="str">
        <f t="shared" si="13"/>
        <v>ETF</v>
      </c>
      <c r="X298" s="36" t="str">
        <f t="shared" si="14"/>
        <v>Otros ETFs</v>
      </c>
    </row>
    <row r="299" spans="1:24" x14ac:dyDescent="0.35">
      <c r="A299" s="36" t="str">
        <f t="shared" si="12"/>
        <v>7065</v>
      </c>
      <c r="B299" t="s">
        <v>6102</v>
      </c>
      <c r="C299" t="s">
        <v>6103</v>
      </c>
      <c r="D299" t="s">
        <v>5599</v>
      </c>
      <c r="E299" t="s">
        <v>566</v>
      </c>
      <c r="F299" t="s">
        <v>1032</v>
      </c>
      <c r="G299" t="s">
        <v>1046</v>
      </c>
      <c r="H299" t="s">
        <v>6019</v>
      </c>
      <c r="I299" t="s">
        <v>90</v>
      </c>
      <c r="J299" t="s">
        <v>90</v>
      </c>
      <c r="K299">
        <v>30.925775439999999</v>
      </c>
      <c r="L299">
        <v>3.1351876999999999</v>
      </c>
      <c r="M299">
        <v>1.7481354099999999</v>
      </c>
      <c r="N299">
        <v>1.95596064</v>
      </c>
      <c r="O299">
        <v>5.9252799600000001</v>
      </c>
      <c r="P299">
        <v>0</v>
      </c>
      <c r="Q299">
        <v>507.13814379000002</v>
      </c>
      <c r="R299">
        <v>13.523470100000001</v>
      </c>
      <c r="S299" t="s">
        <v>1111</v>
      </c>
      <c r="T299">
        <v>30.925775439999999</v>
      </c>
      <c r="U299" t="s">
        <v>2637</v>
      </c>
      <c r="V299" t="s">
        <v>1035</v>
      </c>
      <c r="W299" s="36" t="str">
        <f t="shared" si="13"/>
        <v>ETF</v>
      </c>
      <c r="X299" s="36" t="str">
        <f t="shared" si="14"/>
        <v>Otros ETFs</v>
      </c>
    </row>
    <row r="300" spans="1:24" x14ac:dyDescent="0.35">
      <c r="A300" s="36" t="str">
        <f t="shared" si="12"/>
        <v>7287</v>
      </c>
      <c r="B300" t="s">
        <v>6104</v>
      </c>
      <c r="C300" t="s">
        <v>4517</v>
      </c>
      <c r="D300" t="s">
        <v>4518</v>
      </c>
      <c r="E300" t="s">
        <v>566</v>
      </c>
      <c r="F300" t="s">
        <v>1032</v>
      </c>
      <c r="G300" t="s">
        <v>1046</v>
      </c>
      <c r="H300" t="s">
        <v>6019</v>
      </c>
      <c r="I300" t="s">
        <v>90</v>
      </c>
      <c r="J300" t="s">
        <v>90</v>
      </c>
      <c r="K300">
        <v>10.31065121</v>
      </c>
      <c r="L300">
        <v>6.6325716200000002</v>
      </c>
      <c r="M300">
        <v>5.4748699299999997</v>
      </c>
      <c r="N300">
        <v>5.0643190599999999</v>
      </c>
      <c r="O300">
        <v>5.7989023599999996</v>
      </c>
      <c r="P300">
        <v>16.441904050000002</v>
      </c>
      <c r="Q300">
        <v>72.470240439999998</v>
      </c>
      <c r="R300">
        <v>15.97301249</v>
      </c>
      <c r="S300" t="s">
        <v>30</v>
      </c>
      <c r="T300">
        <v>10.31065121</v>
      </c>
      <c r="U300" t="s">
        <v>2637</v>
      </c>
      <c r="V300" t="s">
        <v>1035</v>
      </c>
      <c r="W300" s="36" t="str">
        <f t="shared" si="13"/>
        <v>ETF</v>
      </c>
      <c r="X300" s="36" t="str">
        <f t="shared" si="14"/>
        <v>Otros ETFs</v>
      </c>
    </row>
    <row r="301" spans="1:24" x14ac:dyDescent="0.35">
      <c r="A301" s="36" t="str">
        <f t="shared" si="12"/>
        <v>7725</v>
      </c>
      <c r="B301" t="s">
        <v>6105</v>
      </c>
      <c r="C301" t="s">
        <v>6106</v>
      </c>
      <c r="D301" t="s">
        <v>5626</v>
      </c>
      <c r="E301" t="s">
        <v>566</v>
      </c>
      <c r="F301" t="s">
        <v>1032</v>
      </c>
      <c r="G301" t="s">
        <v>1033</v>
      </c>
      <c r="H301" t="s">
        <v>1516</v>
      </c>
      <c r="I301" t="s">
        <v>90</v>
      </c>
      <c r="J301" t="s">
        <v>90</v>
      </c>
      <c r="K301">
        <v>13.5923281</v>
      </c>
      <c r="L301">
        <v>4.9401682600000001</v>
      </c>
      <c r="M301">
        <v>4.6618781</v>
      </c>
      <c r="N301">
        <v>4.1416321500000004</v>
      </c>
      <c r="O301">
        <v>5.64957317</v>
      </c>
      <c r="P301">
        <v>0</v>
      </c>
      <c r="Q301">
        <v>45.292136990000003</v>
      </c>
      <c r="R301">
        <v>0</v>
      </c>
      <c r="S301" t="s">
        <v>1038</v>
      </c>
      <c r="T301">
        <v>13.5923281</v>
      </c>
      <c r="U301" t="s">
        <v>2637</v>
      </c>
      <c r="V301" t="s">
        <v>1035</v>
      </c>
      <c r="W301" s="36" t="str">
        <f t="shared" si="13"/>
        <v>ETF</v>
      </c>
      <c r="X301" s="36" t="str">
        <f t="shared" si="14"/>
        <v>Otros ETFs</v>
      </c>
    </row>
    <row r="302" spans="1:24" x14ac:dyDescent="0.35">
      <c r="A302" s="36" t="str">
        <f t="shared" si="12"/>
        <v>7287</v>
      </c>
      <c r="B302" t="s">
        <v>6107</v>
      </c>
      <c r="C302" t="s">
        <v>6108</v>
      </c>
      <c r="D302" t="s">
        <v>5627</v>
      </c>
      <c r="E302" t="s">
        <v>566</v>
      </c>
      <c r="F302" t="s">
        <v>1032</v>
      </c>
      <c r="G302" t="s">
        <v>1033</v>
      </c>
      <c r="H302" t="s">
        <v>1034</v>
      </c>
      <c r="I302" t="s">
        <v>90</v>
      </c>
      <c r="J302" t="s">
        <v>90</v>
      </c>
      <c r="K302">
        <v>8.1851208399999997</v>
      </c>
      <c r="L302">
        <v>6.2807667199999999</v>
      </c>
      <c r="M302">
        <v>5.7860610699999997</v>
      </c>
      <c r="N302">
        <v>4.8416504299999996</v>
      </c>
      <c r="O302">
        <v>5.1329109900000001</v>
      </c>
      <c r="P302">
        <v>27.361254729999999</v>
      </c>
      <c r="Q302">
        <v>47.930397630000002</v>
      </c>
      <c r="R302">
        <v>13.8608277</v>
      </c>
      <c r="S302" t="s">
        <v>30</v>
      </c>
      <c r="T302">
        <v>8.1851208399999997</v>
      </c>
      <c r="U302" t="s">
        <v>2637</v>
      </c>
      <c r="V302" t="s">
        <v>1035</v>
      </c>
      <c r="W302" s="36" t="str">
        <f t="shared" si="13"/>
        <v>ETF</v>
      </c>
      <c r="X302" s="36" t="str">
        <f t="shared" si="14"/>
        <v>Otros ETFs</v>
      </c>
    </row>
    <row r="303" spans="1:24" x14ac:dyDescent="0.35">
      <c r="A303" s="36" t="str">
        <f t="shared" si="12"/>
        <v>5925</v>
      </c>
      <c r="B303" t="s">
        <v>5282</v>
      </c>
      <c r="C303" t="s">
        <v>5283</v>
      </c>
      <c r="D303" t="s">
        <v>5284</v>
      </c>
      <c r="E303" t="s">
        <v>566</v>
      </c>
      <c r="F303" t="s">
        <v>1032</v>
      </c>
      <c r="G303" t="s">
        <v>1033</v>
      </c>
      <c r="H303" t="s">
        <v>6019</v>
      </c>
      <c r="I303" t="s">
        <v>90</v>
      </c>
      <c r="J303" t="s">
        <v>90</v>
      </c>
      <c r="K303">
        <v>1.62295426</v>
      </c>
      <c r="L303">
        <v>5.6012940000000002</v>
      </c>
      <c r="M303">
        <v>5.9651533800000003</v>
      </c>
      <c r="N303">
        <v>5.4600597799999999</v>
      </c>
      <c r="O303">
        <v>5.1039639799999996</v>
      </c>
      <c r="P303">
        <v>19.307027890000001</v>
      </c>
      <c r="Q303">
        <v>13.233591329999999</v>
      </c>
      <c r="R303">
        <v>0</v>
      </c>
      <c r="S303" t="s">
        <v>1038</v>
      </c>
      <c r="T303">
        <v>1.62295426</v>
      </c>
      <c r="U303" t="s">
        <v>2637</v>
      </c>
      <c r="V303" t="s">
        <v>1035</v>
      </c>
      <c r="W303" s="36" t="str">
        <f t="shared" si="13"/>
        <v>ETF</v>
      </c>
      <c r="X303" s="36" t="str">
        <f t="shared" si="14"/>
        <v>Otros ETFs</v>
      </c>
    </row>
    <row r="304" spans="1:24" x14ac:dyDescent="0.35">
      <c r="A304" s="36" t="str">
        <f t="shared" si="12"/>
        <v>7111</v>
      </c>
      <c r="B304" t="s">
        <v>6109</v>
      </c>
      <c r="C304" t="s">
        <v>6110</v>
      </c>
      <c r="D304" t="s">
        <v>6111</v>
      </c>
      <c r="E304" t="s">
        <v>566</v>
      </c>
      <c r="F304" t="s">
        <v>1032</v>
      </c>
      <c r="G304" t="s">
        <v>1046</v>
      </c>
      <c r="H304" t="s">
        <v>6019</v>
      </c>
      <c r="I304" t="s">
        <v>90</v>
      </c>
      <c r="J304" t="s">
        <v>90</v>
      </c>
      <c r="K304">
        <v>10.97234385</v>
      </c>
      <c r="L304">
        <v>6.2253727899999998</v>
      </c>
      <c r="M304">
        <v>4.8784156999999997</v>
      </c>
      <c r="N304">
        <v>5.0154881700000002</v>
      </c>
      <c r="O304">
        <v>5.9387931199999997</v>
      </c>
      <c r="P304">
        <v>6.6170024999999999</v>
      </c>
      <c r="Q304">
        <v>72.856345200000007</v>
      </c>
      <c r="R304">
        <v>15.36152126</v>
      </c>
      <c r="S304" t="s">
        <v>30</v>
      </c>
      <c r="T304">
        <v>10.97234385</v>
      </c>
      <c r="U304" t="s">
        <v>2637</v>
      </c>
      <c r="V304" t="s">
        <v>1035</v>
      </c>
      <c r="W304" s="36" t="str">
        <f t="shared" si="13"/>
        <v>ETF</v>
      </c>
      <c r="X304" s="36" t="str">
        <f t="shared" si="14"/>
        <v>Otros ETFs</v>
      </c>
    </row>
    <row r="305" spans="1:24" x14ac:dyDescent="0.35">
      <c r="A305" s="36" t="str">
        <f t="shared" si="12"/>
        <v>5925</v>
      </c>
      <c r="B305" t="s">
        <v>5994</v>
      </c>
      <c r="C305" t="s">
        <v>6112</v>
      </c>
      <c r="D305" t="s">
        <v>5993</v>
      </c>
      <c r="E305" t="s">
        <v>566</v>
      </c>
      <c r="F305" t="s">
        <v>1032</v>
      </c>
      <c r="G305" t="s">
        <v>1033</v>
      </c>
      <c r="H305" t="s">
        <v>6019</v>
      </c>
      <c r="I305" t="s">
        <v>90</v>
      </c>
      <c r="J305" t="s">
        <v>90</v>
      </c>
      <c r="K305">
        <v>26.806979649999999</v>
      </c>
      <c r="L305">
        <v>6.6726958400000003</v>
      </c>
      <c r="M305">
        <v>5.4075132200000002</v>
      </c>
      <c r="N305">
        <v>5.2828307199999998</v>
      </c>
      <c r="O305">
        <v>5.9819921899999997</v>
      </c>
      <c r="P305">
        <v>15.71667197</v>
      </c>
      <c r="Q305">
        <v>150.92306434</v>
      </c>
      <c r="R305">
        <v>7.5960468600000004</v>
      </c>
      <c r="S305" t="s">
        <v>30</v>
      </c>
      <c r="T305">
        <v>26.806979649999999</v>
      </c>
      <c r="U305" t="s">
        <v>2637</v>
      </c>
      <c r="V305" t="s">
        <v>1035</v>
      </c>
      <c r="W305" s="36" t="str">
        <f t="shared" si="13"/>
        <v>ETF</v>
      </c>
      <c r="X305" s="36" t="str">
        <f t="shared" si="14"/>
        <v>Otros ETFs</v>
      </c>
    </row>
    <row r="306" spans="1:24" x14ac:dyDescent="0.35">
      <c r="A306" s="36" t="str">
        <f t="shared" si="12"/>
        <v>7408</v>
      </c>
      <c r="B306" t="s">
        <v>4757</v>
      </c>
      <c r="C306" t="s">
        <v>1587</v>
      </c>
      <c r="D306" t="s">
        <v>1588</v>
      </c>
      <c r="E306" t="s">
        <v>566</v>
      </c>
      <c r="F306" t="s">
        <v>1032</v>
      </c>
      <c r="G306" t="s">
        <v>1537</v>
      </c>
      <c r="H306" t="s">
        <v>1538</v>
      </c>
      <c r="I306" t="s">
        <v>90</v>
      </c>
      <c r="J306" t="s">
        <v>90</v>
      </c>
      <c r="K306">
        <v>30.301895689999998</v>
      </c>
      <c r="L306">
        <v>6.5267774000000003</v>
      </c>
      <c r="M306">
        <v>5.6366591799999997</v>
      </c>
      <c r="N306">
        <v>5.3782360300000001</v>
      </c>
      <c r="O306">
        <v>5.4153026200000003</v>
      </c>
      <c r="P306">
        <v>11.17686921</v>
      </c>
      <c r="Q306">
        <v>116.36891238</v>
      </c>
      <c r="R306">
        <v>1.9490555899999999</v>
      </c>
      <c r="S306" t="s">
        <v>30</v>
      </c>
      <c r="T306">
        <v>30.301895689999998</v>
      </c>
      <c r="U306" t="s">
        <v>2637</v>
      </c>
      <c r="V306" t="s">
        <v>1035</v>
      </c>
      <c r="W306" s="36" t="str">
        <f t="shared" si="13"/>
        <v>ETF</v>
      </c>
      <c r="X306" s="36" t="str">
        <f t="shared" si="14"/>
        <v>Otros ETFs</v>
      </c>
    </row>
    <row r="307" spans="1:24" x14ac:dyDescent="0.35">
      <c r="A307" s="36" t="str">
        <f t="shared" si="12"/>
        <v>7408</v>
      </c>
      <c r="B307" t="s">
        <v>1589</v>
      </c>
      <c r="C307" t="s">
        <v>1590</v>
      </c>
      <c r="D307" t="s">
        <v>1591</v>
      </c>
      <c r="E307" t="s">
        <v>566</v>
      </c>
      <c r="F307" t="s">
        <v>1032</v>
      </c>
      <c r="G307" t="s">
        <v>1046</v>
      </c>
      <c r="H307" t="s">
        <v>1386</v>
      </c>
      <c r="I307" t="s">
        <v>90</v>
      </c>
      <c r="J307" t="s">
        <v>90</v>
      </c>
      <c r="K307">
        <v>8.8096979799999993</v>
      </c>
      <c r="L307">
        <v>5.3738607199999997</v>
      </c>
      <c r="M307">
        <v>5.5145922000000001</v>
      </c>
      <c r="N307">
        <v>3.90546748</v>
      </c>
      <c r="O307">
        <v>5.1949702899999997</v>
      </c>
      <c r="P307">
        <v>27.49758332</v>
      </c>
      <c r="Q307">
        <v>43.940046959999997</v>
      </c>
      <c r="R307">
        <v>4.5349812399999996</v>
      </c>
      <c r="S307" t="s">
        <v>1038</v>
      </c>
      <c r="T307">
        <v>8.8096979799999993</v>
      </c>
      <c r="U307" t="s">
        <v>2637</v>
      </c>
      <c r="V307" t="s">
        <v>1035</v>
      </c>
      <c r="W307" s="36" t="str">
        <f t="shared" si="13"/>
        <v>ETF</v>
      </c>
      <c r="X307" s="36" t="str">
        <f t="shared" si="14"/>
        <v>Otros ETFs</v>
      </c>
    </row>
    <row r="308" spans="1:24" x14ac:dyDescent="0.35">
      <c r="A308" s="36" t="str">
        <f t="shared" si="12"/>
        <v>7080</v>
      </c>
      <c r="B308" t="s">
        <v>1592</v>
      </c>
      <c r="C308" t="s">
        <v>1593</v>
      </c>
      <c r="D308" t="s">
        <v>1594</v>
      </c>
      <c r="E308" t="s">
        <v>566</v>
      </c>
      <c r="F308" t="s">
        <v>1032</v>
      </c>
      <c r="G308" t="s">
        <v>1325</v>
      </c>
      <c r="H308" t="s">
        <v>1326</v>
      </c>
      <c r="I308" t="s">
        <v>90</v>
      </c>
      <c r="J308" t="s">
        <v>90</v>
      </c>
      <c r="K308">
        <v>15.39917911</v>
      </c>
      <c r="L308">
        <v>8.0290602999999994</v>
      </c>
      <c r="M308">
        <v>6.1200200000000002</v>
      </c>
      <c r="N308">
        <v>5.4703495200000001</v>
      </c>
      <c r="O308">
        <v>6.69890177</v>
      </c>
      <c r="P308">
        <v>4.41253765</v>
      </c>
      <c r="Q308">
        <v>42.205233020000001</v>
      </c>
      <c r="R308">
        <v>32.452071529999998</v>
      </c>
      <c r="S308" t="s">
        <v>1047</v>
      </c>
      <c r="T308">
        <v>15.39917911</v>
      </c>
      <c r="U308" t="s">
        <v>2637</v>
      </c>
      <c r="V308" t="s">
        <v>1035</v>
      </c>
      <c r="W308" s="36" t="str">
        <f t="shared" si="13"/>
        <v>ETF</v>
      </c>
      <c r="X308" s="36" t="str">
        <f t="shared" si="14"/>
        <v>Otros ETFs</v>
      </c>
    </row>
    <row r="309" spans="1:24" x14ac:dyDescent="0.35">
      <c r="A309" s="36" t="str">
        <f t="shared" si="12"/>
        <v>7412</v>
      </c>
      <c r="B309" t="s">
        <v>1595</v>
      </c>
      <c r="C309" t="s">
        <v>632</v>
      </c>
      <c r="D309" t="s">
        <v>631</v>
      </c>
      <c r="E309" t="s">
        <v>566</v>
      </c>
      <c r="F309" t="s">
        <v>1032</v>
      </c>
      <c r="G309" t="s">
        <v>1033</v>
      </c>
      <c r="H309" t="s">
        <v>1242</v>
      </c>
      <c r="I309" t="s">
        <v>90</v>
      </c>
      <c r="J309" t="s">
        <v>90</v>
      </c>
      <c r="K309">
        <v>83.780724070000005</v>
      </c>
      <c r="L309">
        <v>5.36747058</v>
      </c>
      <c r="M309">
        <v>5.2475857599999998</v>
      </c>
      <c r="N309">
        <v>4.3295763000000003</v>
      </c>
      <c r="O309">
        <v>5.53730703</v>
      </c>
      <c r="P309">
        <v>6.29240522</v>
      </c>
      <c r="Q309">
        <v>146.81031805000001</v>
      </c>
      <c r="R309">
        <v>13.436894710000001</v>
      </c>
      <c r="S309" t="s">
        <v>1038</v>
      </c>
      <c r="T309">
        <v>83.780724070000005</v>
      </c>
      <c r="U309" t="s">
        <v>2637</v>
      </c>
      <c r="V309" t="s">
        <v>1035</v>
      </c>
      <c r="W309" s="36" t="str">
        <f t="shared" si="13"/>
        <v>ETF</v>
      </c>
      <c r="X309" s="36" t="str">
        <f t="shared" si="14"/>
        <v>Otros ETFs</v>
      </c>
    </row>
    <row r="310" spans="1:24" x14ac:dyDescent="0.35">
      <c r="A310" s="36" t="str">
        <f t="shared" si="12"/>
        <v>7088</v>
      </c>
      <c r="B310" t="s">
        <v>1596</v>
      </c>
      <c r="C310" t="s">
        <v>1597</v>
      </c>
      <c r="D310" t="s">
        <v>1598</v>
      </c>
      <c r="E310" t="s">
        <v>566</v>
      </c>
      <c r="F310" t="s">
        <v>1032</v>
      </c>
      <c r="G310" t="s">
        <v>1033</v>
      </c>
      <c r="H310" t="s">
        <v>1599</v>
      </c>
      <c r="I310" t="s">
        <v>90</v>
      </c>
      <c r="J310" t="s">
        <v>90</v>
      </c>
      <c r="K310">
        <v>0.90116280999999998</v>
      </c>
      <c r="L310">
        <v>7.9561234199999999</v>
      </c>
      <c r="M310">
        <v>7.0799065299999997</v>
      </c>
      <c r="N310">
        <v>5.1494796699999998</v>
      </c>
      <c r="O310">
        <v>6.6355217499999997</v>
      </c>
      <c r="P310">
        <v>4.6667186699999998</v>
      </c>
      <c r="Q310">
        <v>2.7383821899999998</v>
      </c>
      <c r="R310">
        <v>34.25303701</v>
      </c>
      <c r="S310" t="s">
        <v>1047</v>
      </c>
      <c r="T310">
        <v>0.90116280999999998</v>
      </c>
      <c r="U310" t="s">
        <v>2637</v>
      </c>
      <c r="V310" t="s">
        <v>1035</v>
      </c>
      <c r="W310" s="36" t="str">
        <f t="shared" si="13"/>
        <v>ETF</v>
      </c>
      <c r="X310" s="36" t="str">
        <f t="shared" si="14"/>
        <v>Otros ETFs</v>
      </c>
    </row>
    <row r="311" spans="1:24" x14ac:dyDescent="0.35">
      <c r="A311" s="36" t="str">
        <f t="shared" si="12"/>
        <v>7412</v>
      </c>
      <c r="B311" t="s">
        <v>1600</v>
      </c>
      <c r="C311" t="s">
        <v>1601</v>
      </c>
      <c r="D311" t="s">
        <v>1602</v>
      </c>
      <c r="E311" t="s">
        <v>566</v>
      </c>
      <c r="F311" t="s">
        <v>1032</v>
      </c>
      <c r="G311" t="s">
        <v>1033</v>
      </c>
      <c r="H311" t="s">
        <v>1242</v>
      </c>
      <c r="I311" t="s">
        <v>90</v>
      </c>
      <c r="J311" t="s">
        <v>90</v>
      </c>
      <c r="K311">
        <v>83.780724070000005</v>
      </c>
      <c r="L311">
        <v>5.36747058</v>
      </c>
      <c r="M311">
        <v>5.2475857599999998</v>
      </c>
      <c r="N311">
        <v>4.3295763000000003</v>
      </c>
      <c r="O311">
        <v>5.53730703</v>
      </c>
      <c r="P311">
        <v>6.29240522</v>
      </c>
      <c r="Q311">
        <v>146.81031805000001</v>
      </c>
      <c r="R311">
        <v>13.436894710000001</v>
      </c>
      <c r="S311" t="s">
        <v>1038</v>
      </c>
      <c r="T311">
        <v>83.780724070000005</v>
      </c>
      <c r="U311" t="s">
        <v>2637</v>
      </c>
      <c r="V311" t="s">
        <v>1035</v>
      </c>
      <c r="W311" s="36" t="str">
        <f t="shared" si="13"/>
        <v>ETF</v>
      </c>
      <c r="X311" s="36" t="str">
        <f t="shared" si="14"/>
        <v>Otros ETFs</v>
      </c>
    </row>
    <row r="312" spans="1:24" x14ac:dyDescent="0.35">
      <c r="A312" s="36" t="str">
        <f t="shared" si="12"/>
        <v>7462</v>
      </c>
      <c r="B312" t="s">
        <v>1603</v>
      </c>
      <c r="C312" t="s">
        <v>1604</v>
      </c>
      <c r="D312" t="s">
        <v>1605</v>
      </c>
      <c r="E312" t="s">
        <v>566</v>
      </c>
      <c r="F312" t="s">
        <v>1032</v>
      </c>
      <c r="G312" t="s">
        <v>1325</v>
      </c>
      <c r="H312" t="s">
        <v>1606</v>
      </c>
      <c r="I312" t="s">
        <v>90</v>
      </c>
      <c r="J312" t="s">
        <v>90</v>
      </c>
      <c r="K312">
        <v>23.325722460000001</v>
      </c>
      <c r="L312">
        <v>4.88755658</v>
      </c>
      <c r="M312">
        <v>4.0965592600000003</v>
      </c>
      <c r="N312">
        <v>4.6720211599999999</v>
      </c>
      <c r="O312">
        <v>5.2883283399999996</v>
      </c>
      <c r="P312">
        <v>0</v>
      </c>
      <c r="Q312">
        <v>37.935997090000001</v>
      </c>
      <c r="R312">
        <v>7.3860999999999999</v>
      </c>
      <c r="S312" t="s">
        <v>1038</v>
      </c>
      <c r="T312">
        <v>23.325722460000001</v>
      </c>
      <c r="U312" t="s">
        <v>2637</v>
      </c>
      <c r="V312" t="s">
        <v>1035</v>
      </c>
      <c r="W312" s="36" t="str">
        <f t="shared" si="13"/>
        <v>ETF</v>
      </c>
      <c r="X312" s="36" t="str">
        <f t="shared" si="14"/>
        <v>Otros ETFs</v>
      </c>
    </row>
    <row r="313" spans="1:24" x14ac:dyDescent="0.35">
      <c r="A313" s="36" t="str">
        <f t="shared" si="12"/>
        <v>7533</v>
      </c>
      <c r="B313" t="s">
        <v>1603</v>
      </c>
      <c r="C313" t="s">
        <v>1604</v>
      </c>
      <c r="D313" t="s">
        <v>4918</v>
      </c>
      <c r="E313" t="s">
        <v>566</v>
      </c>
      <c r="F313" t="s">
        <v>1032</v>
      </c>
      <c r="G313" t="s">
        <v>1325</v>
      </c>
      <c r="H313" t="s">
        <v>1606</v>
      </c>
      <c r="I313" t="s">
        <v>90</v>
      </c>
      <c r="J313" t="s">
        <v>90</v>
      </c>
      <c r="K313">
        <v>23.325722460000001</v>
      </c>
      <c r="L313">
        <v>4.88755658</v>
      </c>
      <c r="M313">
        <v>4.0965592600000003</v>
      </c>
      <c r="N313">
        <v>4.6720211599999999</v>
      </c>
      <c r="O313">
        <v>5.2883283399999996</v>
      </c>
      <c r="P313">
        <v>0</v>
      </c>
      <c r="Q313">
        <v>37.935997090000001</v>
      </c>
      <c r="R313">
        <v>7.3860999999999999</v>
      </c>
      <c r="S313" t="s">
        <v>1038</v>
      </c>
      <c r="T313">
        <v>23.325722460000001</v>
      </c>
      <c r="U313" t="s">
        <v>2637</v>
      </c>
      <c r="V313" t="s">
        <v>1035</v>
      </c>
      <c r="W313" s="36" t="str">
        <f t="shared" si="13"/>
        <v>ETF</v>
      </c>
      <c r="X313" s="36" t="str">
        <f t="shared" si="14"/>
        <v>Otros ETFs</v>
      </c>
    </row>
    <row r="314" spans="1:24" x14ac:dyDescent="0.35">
      <c r="A314" s="36" t="str">
        <f t="shared" si="12"/>
        <v>7533</v>
      </c>
      <c r="B314" t="s">
        <v>1607</v>
      </c>
      <c r="C314" t="s">
        <v>1608</v>
      </c>
      <c r="D314" t="s">
        <v>5053</v>
      </c>
      <c r="E314" t="s">
        <v>566</v>
      </c>
      <c r="F314" t="s">
        <v>1032</v>
      </c>
      <c r="G314" t="s">
        <v>1219</v>
      </c>
      <c r="H314" t="s">
        <v>1220</v>
      </c>
      <c r="I314" t="s">
        <v>90</v>
      </c>
      <c r="J314" t="s">
        <v>90</v>
      </c>
      <c r="K314">
        <v>21.488529920000001</v>
      </c>
      <c r="L314">
        <v>6.0664198999999996</v>
      </c>
      <c r="M314">
        <v>5.0834647999999998</v>
      </c>
      <c r="N314">
        <v>5.0600298700000002</v>
      </c>
      <c r="O314">
        <v>5.2968209599999998</v>
      </c>
      <c r="P314">
        <v>18.845400000000001</v>
      </c>
      <c r="Q314">
        <v>99.625921349999999</v>
      </c>
      <c r="R314">
        <v>3.2551000000000001</v>
      </c>
      <c r="S314" t="s">
        <v>30</v>
      </c>
      <c r="T314">
        <v>21.488529920000001</v>
      </c>
      <c r="U314" t="s">
        <v>2637</v>
      </c>
      <c r="V314" t="s">
        <v>1035</v>
      </c>
      <c r="W314" s="36" t="str">
        <f t="shared" si="13"/>
        <v>ETF</v>
      </c>
      <c r="X314" s="36" t="str">
        <f t="shared" si="14"/>
        <v>Otros ETFs</v>
      </c>
    </row>
    <row r="315" spans="1:24" x14ac:dyDescent="0.35">
      <c r="A315" s="36" t="str">
        <f t="shared" si="12"/>
        <v>7533</v>
      </c>
      <c r="B315" t="s">
        <v>1607</v>
      </c>
      <c r="C315" t="s">
        <v>1608</v>
      </c>
      <c r="D315" t="s">
        <v>1609</v>
      </c>
      <c r="E315" t="s">
        <v>566</v>
      </c>
      <c r="F315" t="s">
        <v>1032</v>
      </c>
      <c r="G315" t="s">
        <v>1219</v>
      </c>
      <c r="H315" t="s">
        <v>1220</v>
      </c>
      <c r="I315" t="s">
        <v>90</v>
      </c>
      <c r="J315" t="s">
        <v>90</v>
      </c>
      <c r="K315">
        <v>21.488529920000001</v>
      </c>
      <c r="L315">
        <v>6.0664198999999996</v>
      </c>
      <c r="M315">
        <v>5.0834647999999998</v>
      </c>
      <c r="N315">
        <v>5.0600298700000002</v>
      </c>
      <c r="O315">
        <v>5.2968209599999998</v>
      </c>
      <c r="P315">
        <v>18.845400000000001</v>
      </c>
      <c r="Q315">
        <v>99.625921349999999</v>
      </c>
      <c r="R315">
        <v>3.2551000000000001</v>
      </c>
      <c r="S315" t="s">
        <v>30</v>
      </c>
      <c r="T315">
        <v>21.488529920000001</v>
      </c>
      <c r="U315" t="s">
        <v>2637</v>
      </c>
      <c r="V315" t="s">
        <v>1035</v>
      </c>
      <c r="W315" s="36" t="str">
        <f t="shared" si="13"/>
        <v>ETF</v>
      </c>
      <c r="X315" s="36" t="str">
        <f t="shared" si="14"/>
        <v>Otros ETFs</v>
      </c>
    </row>
    <row r="316" spans="1:24" x14ac:dyDescent="0.35">
      <c r="A316" s="36" t="str">
        <f t="shared" si="12"/>
        <v>5093</v>
      </c>
      <c r="B316" t="s">
        <v>2455</v>
      </c>
      <c r="C316" t="s">
        <v>2456</v>
      </c>
      <c r="D316" t="s">
        <v>2923</v>
      </c>
      <c r="E316" t="s">
        <v>191</v>
      </c>
      <c r="F316" t="s">
        <v>4534</v>
      </c>
      <c r="G316" t="s">
        <v>1157</v>
      </c>
      <c r="H316" t="s">
        <v>1121</v>
      </c>
      <c r="I316">
        <v>34461.79</v>
      </c>
      <c r="J316">
        <v>1005644</v>
      </c>
      <c r="K316">
        <v>29.18</v>
      </c>
      <c r="L316">
        <v>2.48</v>
      </c>
      <c r="M316">
        <v>2.8623808267999999</v>
      </c>
      <c r="N316">
        <v>5.3565863608999997</v>
      </c>
      <c r="O316">
        <v>4.0234375</v>
      </c>
      <c r="P316">
        <v>0</v>
      </c>
      <c r="Q316"/>
      <c r="R316">
        <v>11</v>
      </c>
      <c r="S316" t="s">
        <v>21</v>
      </c>
      <c r="T316">
        <v>29.18</v>
      </c>
      <c r="U316" t="s">
        <v>2637</v>
      </c>
      <c r="V316" t="s">
        <v>1037</v>
      </c>
      <c r="W316" s="36" t="str">
        <f t="shared" si="13"/>
        <v>Portafolio</v>
      </c>
      <c r="X316" s="36" t="str">
        <f t="shared" si="14"/>
        <v>Portafolio</v>
      </c>
    </row>
    <row r="317" spans="1:24" x14ac:dyDescent="0.35">
      <c r="A317" s="36" t="str">
        <f t="shared" si="12"/>
        <v>7413</v>
      </c>
      <c r="B317" t="s">
        <v>1610</v>
      </c>
      <c r="C317" t="s">
        <v>1611</v>
      </c>
      <c r="D317" t="s">
        <v>1612</v>
      </c>
      <c r="E317" t="s">
        <v>566</v>
      </c>
      <c r="F317" t="s">
        <v>1032</v>
      </c>
      <c r="G317" t="s">
        <v>1219</v>
      </c>
      <c r="H317" t="s">
        <v>1220</v>
      </c>
      <c r="I317" t="s">
        <v>90</v>
      </c>
      <c r="J317" t="s">
        <v>90</v>
      </c>
      <c r="K317">
        <v>126.46209734</v>
      </c>
      <c r="L317">
        <v>6.8594423999999998</v>
      </c>
      <c r="M317">
        <v>5.3305538800000001</v>
      </c>
      <c r="N317">
        <v>5.3109083100000003</v>
      </c>
      <c r="O317">
        <v>5.3942530299999998</v>
      </c>
      <c r="P317">
        <v>21.97715195</v>
      </c>
      <c r="Q317">
        <v>262.11053156000003</v>
      </c>
      <c r="R317">
        <v>21.541756150000001</v>
      </c>
      <c r="S317" t="s">
        <v>30</v>
      </c>
      <c r="T317">
        <v>126.46209734</v>
      </c>
      <c r="U317" t="s">
        <v>2637</v>
      </c>
      <c r="V317" t="s">
        <v>1035</v>
      </c>
      <c r="W317" s="36" t="str">
        <f t="shared" si="13"/>
        <v>ETF</v>
      </c>
      <c r="X317" s="36" t="str">
        <f t="shared" si="14"/>
        <v>Otros ETFs</v>
      </c>
    </row>
    <row r="318" spans="1:24" x14ac:dyDescent="0.35">
      <c r="A318" s="36" t="str">
        <f t="shared" si="12"/>
        <v>7413</v>
      </c>
      <c r="B318" t="s">
        <v>1614</v>
      </c>
      <c r="C318" t="s">
        <v>1615</v>
      </c>
      <c r="D318" t="s">
        <v>1616</v>
      </c>
      <c r="E318" t="s">
        <v>566</v>
      </c>
      <c r="F318" t="s">
        <v>1032</v>
      </c>
      <c r="G318" t="s">
        <v>1617</v>
      </c>
      <c r="H318" t="s">
        <v>1618</v>
      </c>
      <c r="I318" t="s">
        <v>90</v>
      </c>
      <c r="J318" t="s">
        <v>90</v>
      </c>
      <c r="K318">
        <v>113.30955728000001</v>
      </c>
      <c r="L318">
        <v>7.6256887799999999</v>
      </c>
      <c r="M318">
        <v>6.5701287800000001</v>
      </c>
      <c r="N318">
        <v>5.2390735800000003</v>
      </c>
      <c r="O318">
        <v>6.5273198700000004</v>
      </c>
      <c r="P318">
        <v>23.859458350000001</v>
      </c>
      <c r="Q318">
        <v>129.78957208</v>
      </c>
      <c r="R318">
        <v>57.820122980000001</v>
      </c>
      <c r="S318" t="s">
        <v>1047</v>
      </c>
      <c r="T318">
        <v>113.30955728000001</v>
      </c>
      <c r="U318" t="s">
        <v>2637</v>
      </c>
      <c r="V318" t="s">
        <v>1035</v>
      </c>
      <c r="W318" s="36" t="str">
        <f t="shared" si="13"/>
        <v>ETF</v>
      </c>
      <c r="X318" s="36" t="str">
        <f t="shared" si="14"/>
        <v>Otros ETFs</v>
      </c>
    </row>
    <row r="319" spans="1:24" x14ac:dyDescent="0.35">
      <c r="A319" s="36" t="str">
        <f t="shared" si="12"/>
        <v>5093</v>
      </c>
      <c r="B319" t="s">
        <v>2455</v>
      </c>
      <c r="C319" t="s">
        <v>2457</v>
      </c>
      <c r="D319" t="s">
        <v>2924</v>
      </c>
      <c r="E319" t="s">
        <v>191</v>
      </c>
      <c r="F319" t="s">
        <v>4534</v>
      </c>
      <c r="G319" t="s">
        <v>1157</v>
      </c>
      <c r="H319" t="s">
        <v>1121</v>
      </c>
      <c r="I319">
        <v>34461.79</v>
      </c>
      <c r="J319">
        <v>1005644</v>
      </c>
      <c r="K319">
        <v>29.18</v>
      </c>
      <c r="L319">
        <v>2.48</v>
      </c>
      <c r="M319">
        <v>2.8623808267999999</v>
      </c>
      <c r="N319">
        <v>5.3565863608999997</v>
      </c>
      <c r="O319">
        <v>4.0234375</v>
      </c>
      <c r="P319">
        <v>0</v>
      </c>
      <c r="Q319"/>
      <c r="R319">
        <v>11</v>
      </c>
      <c r="S319" t="s">
        <v>21</v>
      </c>
      <c r="T319">
        <v>29.18</v>
      </c>
      <c r="U319" t="s">
        <v>2637</v>
      </c>
      <c r="V319" t="s">
        <v>1037</v>
      </c>
      <c r="W319" s="36" t="str">
        <f t="shared" si="13"/>
        <v>Portafolio</v>
      </c>
      <c r="X319" s="36" t="str">
        <f t="shared" si="14"/>
        <v>Portafolio</v>
      </c>
    </row>
    <row r="320" spans="1:24" x14ac:dyDescent="0.35">
      <c r="A320" s="36" t="str">
        <f t="shared" si="12"/>
        <v>7413</v>
      </c>
      <c r="B320" t="s">
        <v>1619</v>
      </c>
      <c r="C320" t="s">
        <v>1620</v>
      </c>
      <c r="D320" t="s">
        <v>1621</v>
      </c>
      <c r="E320" t="s">
        <v>566</v>
      </c>
      <c r="F320" t="s">
        <v>1032</v>
      </c>
      <c r="G320" t="s">
        <v>1054</v>
      </c>
      <c r="H320" t="s">
        <v>1055</v>
      </c>
      <c r="I320" t="s">
        <v>90</v>
      </c>
      <c r="J320" t="s">
        <v>90</v>
      </c>
      <c r="K320">
        <v>74.60124759</v>
      </c>
      <c r="L320">
        <v>8.1170908599999994</v>
      </c>
      <c r="M320">
        <v>6.0349702799999996</v>
      </c>
      <c r="N320">
        <v>4.9210477199999998</v>
      </c>
      <c r="O320">
        <v>7.3413736500000004</v>
      </c>
      <c r="P320">
        <v>32.103432079999997</v>
      </c>
      <c r="Q320">
        <v>121.43028006999999</v>
      </c>
      <c r="R320">
        <v>97.520197519999996</v>
      </c>
      <c r="S320" t="s">
        <v>1047</v>
      </c>
      <c r="T320">
        <v>74.60124759</v>
      </c>
      <c r="U320" t="s">
        <v>2637</v>
      </c>
      <c r="V320" t="s">
        <v>1035</v>
      </c>
      <c r="W320" s="36" t="str">
        <f t="shared" si="13"/>
        <v>ETF</v>
      </c>
      <c r="X320" s="36" t="str">
        <f t="shared" si="14"/>
        <v>Otros ETFs</v>
      </c>
    </row>
    <row r="321" spans="1:24" x14ac:dyDescent="0.35">
      <c r="A321" s="36" t="str">
        <f t="shared" si="12"/>
        <v>7085</v>
      </c>
      <c r="B321" t="s">
        <v>4519</v>
      </c>
      <c r="C321" t="s">
        <v>1622</v>
      </c>
      <c r="D321" t="s">
        <v>1623</v>
      </c>
      <c r="E321" t="s">
        <v>566</v>
      </c>
      <c r="F321" t="s">
        <v>1032</v>
      </c>
      <c r="G321" t="s">
        <v>1054</v>
      </c>
      <c r="H321" t="s">
        <v>1624</v>
      </c>
      <c r="I321" t="s">
        <v>90</v>
      </c>
      <c r="J321" t="s">
        <v>90</v>
      </c>
      <c r="K321">
        <v>26.36224777</v>
      </c>
      <c r="L321">
        <v>8.1746856300000008</v>
      </c>
      <c r="M321">
        <v>5.8165341599999998</v>
      </c>
      <c r="N321">
        <v>4.7865971700000003</v>
      </c>
      <c r="O321">
        <v>7.8504682800000003</v>
      </c>
      <c r="P321">
        <v>13.732713739999999</v>
      </c>
      <c r="Q321">
        <v>47.739472139999997</v>
      </c>
      <c r="R321">
        <v>98.190398200000004</v>
      </c>
      <c r="S321" t="s">
        <v>1047</v>
      </c>
      <c r="T321">
        <v>26.36224777</v>
      </c>
      <c r="U321" t="s">
        <v>2637</v>
      </c>
      <c r="V321" t="s">
        <v>1035</v>
      </c>
      <c r="W321" s="36" t="str">
        <f t="shared" si="13"/>
        <v>ETF</v>
      </c>
      <c r="X321" s="36" t="str">
        <f t="shared" si="14"/>
        <v>Otros ETFs</v>
      </c>
    </row>
    <row r="322" spans="1:24" x14ac:dyDescent="0.35">
      <c r="A322" s="36" t="str">
        <f t="shared" ref="A322:A385" si="15">RIGHT(LEFT(D322,6),4)</f>
        <v>7412</v>
      </c>
      <c r="B322" t="s">
        <v>1625</v>
      </c>
      <c r="C322" t="s">
        <v>1626</v>
      </c>
      <c r="D322" t="s">
        <v>1627</v>
      </c>
      <c r="E322" t="s">
        <v>566</v>
      </c>
      <c r="F322" t="s">
        <v>1032</v>
      </c>
      <c r="G322" t="s">
        <v>1033</v>
      </c>
      <c r="H322" t="s">
        <v>1034</v>
      </c>
      <c r="I322" t="s">
        <v>90</v>
      </c>
      <c r="J322" t="s">
        <v>90</v>
      </c>
      <c r="K322">
        <v>75.835675109999997</v>
      </c>
      <c r="L322">
        <v>6.3766533499999998</v>
      </c>
      <c r="M322">
        <v>6.3504544899999997</v>
      </c>
      <c r="N322">
        <v>4.5901649600000001</v>
      </c>
      <c r="O322">
        <v>5.8078150800000001</v>
      </c>
      <c r="P322">
        <v>8.6096956999999996</v>
      </c>
      <c r="Q322">
        <v>198.26615907999999</v>
      </c>
      <c r="R322">
        <v>13.53586825</v>
      </c>
      <c r="S322" t="s">
        <v>30</v>
      </c>
      <c r="T322">
        <v>75.835675109999997</v>
      </c>
      <c r="U322" t="s">
        <v>2637</v>
      </c>
      <c r="V322" t="s">
        <v>1035</v>
      </c>
      <c r="W322" s="36" t="str">
        <f t="shared" ref="W322:W385" si="16">IF(V322="ETF_ETY","ETF",IF(V322="ETF_SOV","ETF",IF(V322="RF_SOV","SOV",IF(V322="-","Cuestionario Integra","Portafolio"))))</f>
        <v>ETF</v>
      </c>
      <c r="X322" s="36" t="str">
        <f t="shared" ref="X322:X385" si="17">IF(V322="ETF_ETY","Otros ETFs",IF(V322="ETF_SOV","Soberanos",W322))</f>
        <v>Otros ETFs</v>
      </c>
    </row>
    <row r="323" spans="1:24" x14ac:dyDescent="0.35">
      <c r="A323" s="36" t="str">
        <f t="shared" si="15"/>
        <v>7388</v>
      </c>
      <c r="B323" t="s">
        <v>1629</v>
      </c>
      <c r="C323" t="s">
        <v>1630</v>
      </c>
      <c r="D323" t="s">
        <v>1631</v>
      </c>
      <c r="E323" t="s">
        <v>566</v>
      </c>
      <c r="F323" t="s">
        <v>1032</v>
      </c>
      <c r="G323" t="s">
        <v>1046</v>
      </c>
      <c r="H323" t="s">
        <v>1386</v>
      </c>
      <c r="I323" t="s">
        <v>90</v>
      </c>
      <c r="J323" t="s">
        <v>90</v>
      </c>
      <c r="K323">
        <v>6.2466670999999998</v>
      </c>
      <c r="L323">
        <v>6.6581889099999998</v>
      </c>
      <c r="M323">
        <v>6.0018777700000001</v>
      </c>
      <c r="N323">
        <v>4.8178788900000002</v>
      </c>
      <c r="O323">
        <v>5.34622829</v>
      </c>
      <c r="P323">
        <v>30.805184629999999</v>
      </c>
      <c r="Q323">
        <v>31.605991589999999</v>
      </c>
      <c r="R323">
        <v>11.434582450000001</v>
      </c>
      <c r="S323" t="s">
        <v>30</v>
      </c>
      <c r="T323">
        <v>6.2466670999999998</v>
      </c>
      <c r="U323" t="s">
        <v>2637</v>
      </c>
      <c r="V323" t="s">
        <v>1035</v>
      </c>
      <c r="W323" s="36" t="str">
        <f t="shared" si="16"/>
        <v>ETF</v>
      </c>
      <c r="X323" s="36" t="str">
        <f t="shared" si="17"/>
        <v>Otros ETFs</v>
      </c>
    </row>
    <row r="324" spans="1:24" x14ac:dyDescent="0.35">
      <c r="A324" s="36" t="str">
        <f t="shared" si="15"/>
        <v>7026</v>
      </c>
      <c r="B324" t="s">
        <v>1632</v>
      </c>
      <c r="C324" t="s">
        <v>1633</v>
      </c>
      <c r="D324" t="s">
        <v>1634</v>
      </c>
      <c r="E324" t="s">
        <v>566</v>
      </c>
      <c r="F324" t="s">
        <v>1032</v>
      </c>
      <c r="G324" t="s">
        <v>1244</v>
      </c>
      <c r="H324" t="s">
        <v>1245</v>
      </c>
      <c r="I324" t="s">
        <v>90</v>
      </c>
      <c r="J324" t="s">
        <v>90</v>
      </c>
      <c r="K324">
        <v>76.81165609</v>
      </c>
      <c r="L324">
        <v>6.3283957500000003</v>
      </c>
      <c r="M324">
        <v>5.6565450999999998</v>
      </c>
      <c r="N324">
        <v>5.3295717500000004</v>
      </c>
      <c r="O324">
        <v>5.0601833200000002</v>
      </c>
      <c r="P324">
        <v>14.250850590000001</v>
      </c>
      <c r="Q324">
        <v>212.94434699999999</v>
      </c>
      <c r="R324">
        <v>3.651859</v>
      </c>
      <c r="S324" t="s">
        <v>30</v>
      </c>
      <c r="T324">
        <v>76.81165609</v>
      </c>
      <c r="U324" t="s">
        <v>2637</v>
      </c>
      <c r="V324" t="s">
        <v>1035</v>
      </c>
      <c r="W324" s="36" t="str">
        <f t="shared" si="16"/>
        <v>ETF</v>
      </c>
      <c r="X324" s="36" t="str">
        <f t="shared" si="17"/>
        <v>Otros ETFs</v>
      </c>
    </row>
    <row r="325" spans="1:24" x14ac:dyDescent="0.35">
      <c r="A325" s="36" t="str">
        <f t="shared" si="15"/>
        <v>7094</v>
      </c>
      <c r="B325" t="s">
        <v>1635</v>
      </c>
      <c r="C325" t="s">
        <v>1636</v>
      </c>
      <c r="D325" t="s">
        <v>1637</v>
      </c>
      <c r="E325" t="s">
        <v>566</v>
      </c>
      <c r="F325" t="s">
        <v>1032</v>
      </c>
      <c r="G325" t="s">
        <v>1046</v>
      </c>
      <c r="H325" t="s">
        <v>6113</v>
      </c>
      <c r="I325" t="s">
        <v>90</v>
      </c>
      <c r="J325" t="s">
        <v>90</v>
      </c>
      <c r="K325">
        <v>42.404722479999997</v>
      </c>
      <c r="L325">
        <v>6.7844868299999996</v>
      </c>
      <c r="M325">
        <v>5.9396590700000003</v>
      </c>
      <c r="N325">
        <v>5.2131178299999998</v>
      </c>
      <c r="O325">
        <v>5.73298139</v>
      </c>
      <c r="P325">
        <v>17.47969282</v>
      </c>
      <c r="Q325">
        <v>110.80741986</v>
      </c>
      <c r="R325">
        <v>17.46939501</v>
      </c>
      <c r="S325" t="s">
        <v>30</v>
      </c>
      <c r="T325">
        <v>42.404722479999997</v>
      </c>
      <c r="U325" t="s">
        <v>2637</v>
      </c>
      <c r="V325" t="s">
        <v>1035</v>
      </c>
      <c r="W325" s="36" t="str">
        <f t="shared" si="16"/>
        <v>ETF</v>
      </c>
      <c r="X325" s="36" t="str">
        <f t="shared" si="17"/>
        <v>Otros ETFs</v>
      </c>
    </row>
    <row r="326" spans="1:24" x14ac:dyDescent="0.35">
      <c r="A326" s="36" t="str">
        <f t="shared" si="15"/>
        <v>7047</v>
      </c>
      <c r="B326" t="s">
        <v>1638</v>
      </c>
      <c r="C326" t="s">
        <v>1639</v>
      </c>
      <c r="D326" t="s">
        <v>1640</v>
      </c>
      <c r="E326" t="s">
        <v>566</v>
      </c>
      <c r="F326" t="s">
        <v>1032</v>
      </c>
      <c r="G326" t="s">
        <v>1641</v>
      </c>
      <c r="H326" t="s">
        <v>1137</v>
      </c>
      <c r="I326" t="s">
        <v>90</v>
      </c>
      <c r="J326" t="s">
        <v>90</v>
      </c>
      <c r="K326">
        <v>26.91997636</v>
      </c>
      <c r="L326">
        <v>7.79176935</v>
      </c>
      <c r="M326">
        <v>6.0402470299999997</v>
      </c>
      <c r="N326">
        <v>4.9708977900000004</v>
      </c>
      <c r="O326">
        <v>6.8669029300000002</v>
      </c>
      <c r="P326">
        <v>17.1341</v>
      </c>
      <c r="Q326">
        <v>59.493588170000002</v>
      </c>
      <c r="R326">
        <v>59.425899999999999</v>
      </c>
      <c r="S326" t="s">
        <v>1047</v>
      </c>
      <c r="T326">
        <v>26.91997636</v>
      </c>
      <c r="U326" t="s">
        <v>2637</v>
      </c>
      <c r="V326" t="s">
        <v>1035</v>
      </c>
      <c r="W326" s="36" t="str">
        <f t="shared" si="16"/>
        <v>ETF</v>
      </c>
      <c r="X326" s="36" t="str">
        <f t="shared" si="17"/>
        <v>Otros ETFs</v>
      </c>
    </row>
    <row r="327" spans="1:24" x14ac:dyDescent="0.35">
      <c r="A327" s="36" t="str">
        <f t="shared" si="15"/>
        <v>5278</v>
      </c>
      <c r="B327" t="s">
        <v>2458</v>
      </c>
      <c r="C327" t="s">
        <v>884</v>
      </c>
      <c r="D327" t="s">
        <v>883</v>
      </c>
      <c r="E327" t="s">
        <v>200</v>
      </c>
      <c r="F327" t="s">
        <v>4530</v>
      </c>
      <c r="G327" t="s">
        <v>1157</v>
      </c>
      <c r="H327" t="s">
        <v>1093</v>
      </c>
      <c r="I327">
        <v>324469.73</v>
      </c>
      <c r="J327">
        <v>249742</v>
      </c>
      <c r="K327">
        <v>0.77</v>
      </c>
      <c r="L327">
        <v>8.27</v>
      </c>
      <c r="M327">
        <v>8.4489927292000004</v>
      </c>
      <c r="N327">
        <v>5.8658711644999997</v>
      </c>
      <c r="O327">
        <v>4.8984375</v>
      </c>
      <c r="P327">
        <v>4</v>
      </c>
      <c r="Q327"/>
      <c r="R327">
        <v>75</v>
      </c>
      <c r="S327" t="s">
        <v>1047</v>
      </c>
      <c r="T327">
        <v>0.77</v>
      </c>
      <c r="U327" t="s">
        <v>2637</v>
      </c>
      <c r="V327" t="s">
        <v>1037</v>
      </c>
      <c r="W327" s="36" t="str">
        <f t="shared" si="16"/>
        <v>Portafolio</v>
      </c>
      <c r="X327" s="36" t="str">
        <f t="shared" si="17"/>
        <v>Portafolio</v>
      </c>
    </row>
    <row r="328" spans="1:24" x14ac:dyDescent="0.35">
      <c r="A328" s="36" t="str">
        <f t="shared" si="15"/>
        <v>7047</v>
      </c>
      <c r="B328" t="s">
        <v>1642</v>
      </c>
      <c r="C328" t="s">
        <v>1643</v>
      </c>
      <c r="D328" t="s">
        <v>1644</v>
      </c>
      <c r="E328" t="s">
        <v>566</v>
      </c>
      <c r="F328" t="s">
        <v>1032</v>
      </c>
      <c r="G328" t="s">
        <v>1102</v>
      </c>
      <c r="H328" t="s">
        <v>1103</v>
      </c>
      <c r="I328" t="s">
        <v>90</v>
      </c>
      <c r="J328" t="s">
        <v>90</v>
      </c>
      <c r="K328">
        <v>14.56118397</v>
      </c>
      <c r="L328">
        <v>7.4808483600000004</v>
      </c>
      <c r="M328">
        <v>6.2997252000000001</v>
      </c>
      <c r="N328">
        <v>4.7555779999999999</v>
      </c>
      <c r="O328">
        <v>6.6670168399999996</v>
      </c>
      <c r="P328">
        <v>9.7861097899999994</v>
      </c>
      <c r="Q328">
        <v>34.973952429999997</v>
      </c>
      <c r="R328">
        <v>45.182738069999999</v>
      </c>
      <c r="S328" t="s">
        <v>1047</v>
      </c>
      <c r="T328">
        <v>14.56118397</v>
      </c>
      <c r="U328" t="s">
        <v>2637</v>
      </c>
      <c r="V328" t="s">
        <v>1035</v>
      </c>
      <c r="W328" s="36" t="str">
        <f t="shared" si="16"/>
        <v>ETF</v>
      </c>
      <c r="X328" s="36" t="str">
        <f t="shared" si="17"/>
        <v>Otros ETFs</v>
      </c>
    </row>
    <row r="329" spans="1:24" x14ac:dyDescent="0.35">
      <c r="A329" s="36" t="str">
        <f t="shared" si="15"/>
        <v>5278</v>
      </c>
      <c r="B329" t="s">
        <v>2458</v>
      </c>
      <c r="C329" t="s">
        <v>4760</v>
      </c>
      <c r="D329" t="s">
        <v>4561</v>
      </c>
      <c r="E329" t="s">
        <v>200</v>
      </c>
      <c r="F329" t="s">
        <v>4530</v>
      </c>
      <c r="G329" t="s">
        <v>1157</v>
      </c>
      <c r="H329" t="s">
        <v>1093</v>
      </c>
      <c r="I329">
        <v>324469.73</v>
      </c>
      <c r="J329">
        <v>249742</v>
      </c>
      <c r="K329">
        <v>0.77</v>
      </c>
      <c r="L329">
        <v>8.27</v>
      </c>
      <c r="M329">
        <v>8.4489927292000004</v>
      </c>
      <c r="N329">
        <v>5.8658711644999997</v>
      </c>
      <c r="O329">
        <v>4.8984375</v>
      </c>
      <c r="P329">
        <v>4</v>
      </c>
      <c r="Q329"/>
      <c r="R329">
        <v>75</v>
      </c>
      <c r="S329" t="s">
        <v>1047</v>
      </c>
      <c r="T329">
        <v>0.77</v>
      </c>
      <c r="U329" t="s">
        <v>2637</v>
      </c>
      <c r="V329" t="s">
        <v>1037</v>
      </c>
      <c r="W329" s="36" t="str">
        <f t="shared" si="16"/>
        <v>Portafolio</v>
      </c>
      <c r="X329" s="36" t="str">
        <f t="shared" si="17"/>
        <v>Portafolio</v>
      </c>
    </row>
    <row r="330" spans="1:24" x14ac:dyDescent="0.35">
      <c r="A330" s="36" t="str">
        <f t="shared" si="15"/>
        <v>7047</v>
      </c>
      <c r="B330" t="s">
        <v>1645</v>
      </c>
      <c r="C330" t="s">
        <v>1646</v>
      </c>
      <c r="D330" t="s">
        <v>1647</v>
      </c>
      <c r="E330" t="s">
        <v>566</v>
      </c>
      <c r="F330" t="s">
        <v>1032</v>
      </c>
      <c r="G330" t="s">
        <v>1136</v>
      </c>
      <c r="H330" t="s">
        <v>1137</v>
      </c>
      <c r="I330" t="s">
        <v>90</v>
      </c>
      <c r="J330" t="s">
        <v>90</v>
      </c>
      <c r="K330">
        <v>5.8190387699999997</v>
      </c>
      <c r="L330">
        <v>7.8731537400000002</v>
      </c>
      <c r="M330">
        <v>5.7779507399999996</v>
      </c>
      <c r="N330">
        <v>4.8263023</v>
      </c>
      <c r="O330">
        <v>7.0678037399999996</v>
      </c>
      <c r="P330">
        <v>11.154388839999999</v>
      </c>
      <c r="Q330">
        <v>15.101523909999999</v>
      </c>
      <c r="R330">
        <v>62.903837099999997</v>
      </c>
      <c r="S330" t="s">
        <v>1047</v>
      </c>
      <c r="T330">
        <v>5.8190387699999997</v>
      </c>
      <c r="U330" t="s">
        <v>2637</v>
      </c>
      <c r="V330" t="s">
        <v>1035</v>
      </c>
      <c r="W330" s="36" t="str">
        <f t="shared" si="16"/>
        <v>ETF</v>
      </c>
      <c r="X330" s="36" t="str">
        <f t="shared" si="17"/>
        <v>Otros ETFs</v>
      </c>
    </row>
    <row r="331" spans="1:24" x14ac:dyDescent="0.35">
      <c r="A331" s="36" t="str">
        <f t="shared" si="15"/>
        <v>7040</v>
      </c>
      <c r="B331" t="s">
        <v>1648</v>
      </c>
      <c r="C331" t="s">
        <v>1649</v>
      </c>
      <c r="D331" t="s">
        <v>1650</v>
      </c>
      <c r="E331" t="s">
        <v>566</v>
      </c>
      <c r="F331" t="s">
        <v>1032</v>
      </c>
      <c r="G331" t="s">
        <v>1110</v>
      </c>
      <c r="H331" t="s">
        <v>6004</v>
      </c>
      <c r="I331" t="s">
        <v>90</v>
      </c>
      <c r="J331" t="s">
        <v>90</v>
      </c>
      <c r="K331">
        <v>18.543900470000001</v>
      </c>
      <c r="L331">
        <v>6.5040799199999997</v>
      </c>
      <c r="M331">
        <v>5.1045141999999997</v>
      </c>
      <c r="N331">
        <v>4.9188624799999996</v>
      </c>
      <c r="O331">
        <v>5.6941005699999998</v>
      </c>
      <c r="P331">
        <v>15.59018968</v>
      </c>
      <c r="Q331">
        <v>92.850301110000004</v>
      </c>
      <c r="R331">
        <v>12.48861885</v>
      </c>
      <c r="S331" t="s">
        <v>30</v>
      </c>
      <c r="T331">
        <v>18.543900470000001</v>
      </c>
      <c r="U331" t="s">
        <v>2637</v>
      </c>
      <c r="V331" t="s">
        <v>1035</v>
      </c>
      <c r="W331" s="36" t="str">
        <f t="shared" si="16"/>
        <v>ETF</v>
      </c>
      <c r="X331" s="36" t="str">
        <f t="shared" si="17"/>
        <v>Otros ETFs</v>
      </c>
    </row>
    <row r="332" spans="1:24" x14ac:dyDescent="0.35">
      <c r="A332" s="36" t="str">
        <f t="shared" si="15"/>
        <v>5278</v>
      </c>
      <c r="B332" t="s">
        <v>2458</v>
      </c>
      <c r="C332" t="s">
        <v>5403</v>
      </c>
      <c r="D332" t="s">
        <v>5404</v>
      </c>
      <c r="E332" t="s">
        <v>200</v>
      </c>
      <c r="F332" t="s">
        <v>4530</v>
      </c>
      <c r="G332" t="s">
        <v>1157</v>
      </c>
      <c r="H332" t="s">
        <v>1093</v>
      </c>
      <c r="I332">
        <v>324469.73</v>
      </c>
      <c r="J332">
        <v>249742</v>
      </c>
      <c r="K332">
        <v>0.77</v>
      </c>
      <c r="L332">
        <v>8.27</v>
      </c>
      <c r="M332">
        <v>8.4489927292000004</v>
      </c>
      <c r="N332">
        <v>5.8658711644999997</v>
      </c>
      <c r="O332">
        <v>4.8984375</v>
      </c>
      <c r="P332">
        <v>4</v>
      </c>
      <c r="Q332"/>
      <c r="R332">
        <v>75</v>
      </c>
      <c r="S332" t="s">
        <v>1047</v>
      </c>
      <c r="T332">
        <v>0.77</v>
      </c>
      <c r="U332" t="s">
        <v>2637</v>
      </c>
      <c r="V332" t="s">
        <v>1037</v>
      </c>
      <c r="W332" s="36" t="str">
        <f t="shared" si="16"/>
        <v>Portafolio</v>
      </c>
      <c r="X332" s="36" t="str">
        <f t="shared" si="17"/>
        <v>Portafolio</v>
      </c>
    </row>
    <row r="333" spans="1:24" x14ac:dyDescent="0.35">
      <c r="A333" s="36" t="str">
        <f t="shared" si="15"/>
        <v>5864</v>
      </c>
      <c r="B333" t="s">
        <v>2459</v>
      </c>
      <c r="C333" t="s">
        <v>5405</v>
      </c>
      <c r="D333" t="s">
        <v>5406</v>
      </c>
      <c r="E333" t="s">
        <v>191</v>
      </c>
      <c r="F333" t="s">
        <v>4534</v>
      </c>
      <c r="G333" t="s">
        <v>1157</v>
      </c>
      <c r="H333" t="s">
        <v>1120</v>
      </c>
      <c r="I333">
        <v>123828.64</v>
      </c>
      <c r="J333">
        <v>3683722</v>
      </c>
      <c r="K333">
        <v>29.75</v>
      </c>
      <c r="L333">
        <v>4.38</v>
      </c>
      <c r="M333">
        <v>3.698567207</v>
      </c>
      <c r="N333">
        <v>5.1187551446999997</v>
      </c>
      <c r="O333">
        <v>4.2319335938</v>
      </c>
      <c r="P333">
        <v>4</v>
      </c>
      <c r="Q333"/>
      <c r="R333">
        <v>9</v>
      </c>
      <c r="S333" t="s">
        <v>1111</v>
      </c>
      <c r="T333">
        <v>29.75</v>
      </c>
      <c r="U333" t="s">
        <v>2637</v>
      </c>
      <c r="V333" t="s">
        <v>1037</v>
      </c>
      <c r="W333" s="36" t="str">
        <f t="shared" si="16"/>
        <v>Portafolio</v>
      </c>
      <c r="X333" s="36" t="str">
        <f t="shared" si="17"/>
        <v>Portafolio</v>
      </c>
    </row>
    <row r="334" spans="1:24" x14ac:dyDescent="0.35">
      <c r="A334" s="36" t="str">
        <f t="shared" si="15"/>
        <v>7040</v>
      </c>
      <c r="B334" t="s">
        <v>4758</v>
      </c>
      <c r="C334" t="s">
        <v>1651</v>
      </c>
      <c r="D334" t="s">
        <v>1652</v>
      </c>
      <c r="E334" t="s">
        <v>566</v>
      </c>
      <c r="F334" t="s">
        <v>1032</v>
      </c>
      <c r="G334" t="s">
        <v>1136</v>
      </c>
      <c r="H334" t="s">
        <v>1653</v>
      </c>
      <c r="I334" t="s">
        <v>90</v>
      </c>
      <c r="J334" t="s">
        <v>90</v>
      </c>
      <c r="K334">
        <v>107.84084943000001</v>
      </c>
      <c r="L334">
        <v>5.6326722800000004</v>
      </c>
      <c r="M334">
        <v>6.0048953300000001</v>
      </c>
      <c r="N334">
        <v>4.5702736399999999</v>
      </c>
      <c r="O334">
        <v>5.4680184000000001</v>
      </c>
      <c r="P334">
        <v>5.3511611200000004</v>
      </c>
      <c r="Q334">
        <v>164.45659239</v>
      </c>
      <c r="R334">
        <v>22.398064479999999</v>
      </c>
      <c r="S334" t="s">
        <v>1038</v>
      </c>
      <c r="T334">
        <v>107.84084943000001</v>
      </c>
      <c r="U334" t="s">
        <v>2637</v>
      </c>
      <c r="V334" t="s">
        <v>1035</v>
      </c>
      <c r="W334" s="36" t="str">
        <f t="shared" si="16"/>
        <v>ETF</v>
      </c>
      <c r="X334" s="36" t="str">
        <f t="shared" si="17"/>
        <v>Otros ETFs</v>
      </c>
    </row>
    <row r="335" spans="1:24" x14ac:dyDescent="0.35">
      <c r="A335" s="36" t="str">
        <f t="shared" si="15"/>
        <v>5864</v>
      </c>
      <c r="B335" t="s">
        <v>2459</v>
      </c>
      <c r="C335" t="s">
        <v>2460</v>
      </c>
      <c r="D335" t="s">
        <v>2908</v>
      </c>
      <c r="E335" t="s">
        <v>191</v>
      </c>
      <c r="F335" t="s">
        <v>4534</v>
      </c>
      <c r="G335" t="s">
        <v>1157</v>
      </c>
      <c r="H335" t="s">
        <v>1120</v>
      </c>
      <c r="I335">
        <v>123828.64</v>
      </c>
      <c r="J335">
        <v>3683722</v>
      </c>
      <c r="K335">
        <v>29.75</v>
      </c>
      <c r="L335">
        <v>4.38</v>
      </c>
      <c r="M335">
        <v>3.698567207</v>
      </c>
      <c r="N335">
        <v>5.1187551446999997</v>
      </c>
      <c r="O335">
        <v>4.2319335938</v>
      </c>
      <c r="P335">
        <v>4</v>
      </c>
      <c r="Q335"/>
      <c r="R335">
        <v>9</v>
      </c>
      <c r="S335" t="s">
        <v>1111</v>
      </c>
      <c r="T335">
        <v>29.75</v>
      </c>
      <c r="U335" t="s">
        <v>2637</v>
      </c>
      <c r="V335" t="s">
        <v>1037</v>
      </c>
      <c r="W335" s="36" t="str">
        <f t="shared" si="16"/>
        <v>Portafolio</v>
      </c>
      <c r="X335" s="36" t="str">
        <f t="shared" si="17"/>
        <v>Portafolio</v>
      </c>
    </row>
    <row r="336" spans="1:24" x14ac:dyDescent="0.35">
      <c r="A336" s="36" t="str">
        <f t="shared" si="15"/>
        <v>7040</v>
      </c>
      <c r="B336" t="s">
        <v>5402</v>
      </c>
      <c r="C336" t="s">
        <v>1654</v>
      </c>
      <c r="D336" t="s">
        <v>1655</v>
      </c>
      <c r="E336" t="s">
        <v>566</v>
      </c>
      <c r="F336" t="s">
        <v>1032</v>
      </c>
      <c r="G336" t="s">
        <v>1046</v>
      </c>
      <c r="H336" t="s">
        <v>1128</v>
      </c>
      <c r="I336" t="s">
        <v>90</v>
      </c>
      <c r="J336" t="s">
        <v>90</v>
      </c>
      <c r="K336">
        <v>3.427686</v>
      </c>
      <c r="L336">
        <v>7.2857869500000003</v>
      </c>
      <c r="M336">
        <v>7.2978443100000003</v>
      </c>
      <c r="N336">
        <v>5.0641222199999998</v>
      </c>
      <c r="O336">
        <v>6.1645906100000003</v>
      </c>
      <c r="P336">
        <v>33.994170230000002</v>
      </c>
      <c r="Q336">
        <v>12.499163599999999</v>
      </c>
      <c r="R336">
        <v>32.85174817</v>
      </c>
      <c r="S336" t="s">
        <v>1047</v>
      </c>
      <c r="T336">
        <v>3.427686</v>
      </c>
      <c r="U336" t="s">
        <v>2637</v>
      </c>
      <c r="V336" t="s">
        <v>1035</v>
      </c>
      <c r="W336" s="36" t="str">
        <f t="shared" si="16"/>
        <v>ETF</v>
      </c>
      <c r="X336" s="36" t="str">
        <f t="shared" si="17"/>
        <v>Otros ETFs</v>
      </c>
    </row>
    <row r="337" spans="1:24" x14ac:dyDescent="0.35">
      <c r="A337" s="36" t="str">
        <f t="shared" si="15"/>
        <v>7040</v>
      </c>
      <c r="B337" t="s">
        <v>1657</v>
      </c>
      <c r="C337" t="s">
        <v>1658</v>
      </c>
      <c r="D337" t="s">
        <v>1659</v>
      </c>
      <c r="E337" t="s">
        <v>566</v>
      </c>
      <c r="F337" t="s">
        <v>1032</v>
      </c>
      <c r="G337" t="s">
        <v>1537</v>
      </c>
      <c r="H337" t="s">
        <v>1538</v>
      </c>
      <c r="I337" t="s">
        <v>90</v>
      </c>
      <c r="J337" t="s">
        <v>90</v>
      </c>
      <c r="K337">
        <v>119.81303719</v>
      </c>
      <c r="L337">
        <v>6.6803684600000004</v>
      </c>
      <c r="M337">
        <v>5.77460635</v>
      </c>
      <c r="N337">
        <v>5.4850078800000004</v>
      </c>
      <c r="O337">
        <v>5.3525497399999997</v>
      </c>
      <c r="P337">
        <v>13.128260210000001</v>
      </c>
      <c r="Q337">
        <v>261.43586518000001</v>
      </c>
      <c r="R337">
        <v>2.0581223099999999</v>
      </c>
      <c r="S337" t="s">
        <v>30</v>
      </c>
      <c r="T337">
        <v>119.81303719</v>
      </c>
      <c r="U337" t="s">
        <v>2637</v>
      </c>
      <c r="V337" t="s">
        <v>1035</v>
      </c>
      <c r="W337" s="36" t="str">
        <f t="shared" si="16"/>
        <v>ETF</v>
      </c>
      <c r="X337" s="36" t="str">
        <f t="shared" si="17"/>
        <v>Otros ETFs</v>
      </c>
    </row>
    <row r="338" spans="1:24" x14ac:dyDescent="0.35">
      <c r="A338" s="36" t="str">
        <f t="shared" si="15"/>
        <v>5356</v>
      </c>
      <c r="B338" t="s">
        <v>2461</v>
      </c>
      <c r="C338" t="s">
        <v>2462</v>
      </c>
      <c r="D338" t="s">
        <v>2927</v>
      </c>
      <c r="E338" t="s">
        <v>191</v>
      </c>
      <c r="F338" t="s">
        <v>4534</v>
      </c>
      <c r="G338" t="s">
        <v>1334</v>
      </c>
      <c r="H338" t="s">
        <v>1755</v>
      </c>
      <c r="I338">
        <v>12586.8</v>
      </c>
      <c r="J338">
        <v>4231568.7270608712</v>
      </c>
      <c r="K338">
        <v>336.19</v>
      </c>
      <c r="L338">
        <v>4.92</v>
      </c>
      <c r="M338">
        <v>5.6635958186000002</v>
      </c>
      <c r="N338">
        <v>4.2290554047000004</v>
      </c>
      <c r="O338">
        <v>4.6943359375</v>
      </c>
      <c r="P338">
        <v>0</v>
      </c>
      <c r="Q338"/>
      <c r="R338"/>
      <c r="S338" t="s">
        <v>1038</v>
      </c>
      <c r="T338">
        <v>336.19</v>
      </c>
      <c r="U338" t="s">
        <v>2637</v>
      </c>
      <c r="V338" t="s">
        <v>1037</v>
      </c>
      <c r="W338" s="36" t="str">
        <f t="shared" si="16"/>
        <v>Portafolio</v>
      </c>
      <c r="X338" s="36" t="str">
        <f t="shared" si="17"/>
        <v>Portafolio</v>
      </c>
    </row>
    <row r="339" spans="1:24" x14ac:dyDescent="0.35">
      <c r="A339" s="36" t="str">
        <f t="shared" si="15"/>
        <v>7387</v>
      </c>
      <c r="B339" t="s">
        <v>1660</v>
      </c>
      <c r="C339" t="s">
        <v>1661</v>
      </c>
      <c r="D339" t="s">
        <v>1662</v>
      </c>
      <c r="E339" t="s">
        <v>566</v>
      </c>
      <c r="F339" t="s">
        <v>1032</v>
      </c>
      <c r="G339" t="s">
        <v>1663</v>
      </c>
      <c r="H339" t="s">
        <v>1664</v>
      </c>
      <c r="I339" t="s">
        <v>90</v>
      </c>
      <c r="J339" t="s">
        <v>90</v>
      </c>
      <c r="K339">
        <v>29.212248890000001</v>
      </c>
      <c r="L339">
        <v>8.0357418000000003</v>
      </c>
      <c r="M339">
        <v>7.6208639399999996</v>
      </c>
      <c r="N339">
        <v>5.1865984799999998</v>
      </c>
      <c r="O339">
        <v>6.4761870500000001</v>
      </c>
      <c r="P339">
        <v>12.905480580000001</v>
      </c>
      <c r="Q339">
        <v>66.330964649999999</v>
      </c>
      <c r="R339">
        <v>58.485090219999996</v>
      </c>
      <c r="S339" t="s">
        <v>1047</v>
      </c>
      <c r="T339">
        <v>29.212248890000001</v>
      </c>
      <c r="U339" t="s">
        <v>2637</v>
      </c>
      <c r="V339" t="s">
        <v>1035</v>
      </c>
      <c r="W339" s="36" t="str">
        <f t="shared" si="16"/>
        <v>ETF</v>
      </c>
      <c r="X339" s="36" t="str">
        <f t="shared" si="17"/>
        <v>Otros ETFs</v>
      </c>
    </row>
    <row r="340" spans="1:24" x14ac:dyDescent="0.35">
      <c r="A340" s="36" t="str">
        <f t="shared" si="15"/>
        <v>5356</v>
      </c>
      <c r="B340" t="s">
        <v>2461</v>
      </c>
      <c r="C340" t="s">
        <v>6114</v>
      </c>
      <c r="D340" t="s">
        <v>5628</v>
      </c>
      <c r="E340" t="s">
        <v>191</v>
      </c>
      <c r="F340" t="s">
        <v>4534</v>
      </c>
      <c r="G340" t="s">
        <v>1334</v>
      </c>
      <c r="H340" t="s">
        <v>1755</v>
      </c>
      <c r="I340">
        <v>12586.8</v>
      </c>
      <c r="J340">
        <v>4231568.7270608712</v>
      </c>
      <c r="K340">
        <v>336.19</v>
      </c>
      <c r="L340">
        <v>4.92</v>
      </c>
      <c r="M340">
        <v>5.6635958186000002</v>
      </c>
      <c r="N340">
        <v>4.2290554047000004</v>
      </c>
      <c r="O340">
        <v>4.6943359375</v>
      </c>
      <c r="P340">
        <v>0</v>
      </c>
      <c r="Q340"/>
      <c r="R340"/>
      <c r="S340" t="s">
        <v>1038</v>
      </c>
      <c r="T340">
        <v>336.19</v>
      </c>
      <c r="U340" t="s">
        <v>2637</v>
      </c>
      <c r="V340" t="s">
        <v>1037</v>
      </c>
      <c r="W340" s="36" t="str">
        <f t="shared" si="16"/>
        <v>Portafolio</v>
      </c>
      <c r="X340" s="36" t="str">
        <f t="shared" si="17"/>
        <v>Portafolio</v>
      </c>
    </row>
    <row r="341" spans="1:24" x14ac:dyDescent="0.35">
      <c r="A341" s="36" t="str">
        <f t="shared" si="15"/>
        <v>7018</v>
      </c>
      <c r="B341" t="s">
        <v>6116</v>
      </c>
      <c r="C341" t="s">
        <v>1665</v>
      </c>
      <c r="D341" t="s">
        <v>1666</v>
      </c>
      <c r="E341" t="s">
        <v>566</v>
      </c>
      <c r="F341" t="s">
        <v>1032</v>
      </c>
      <c r="G341" t="s">
        <v>1110</v>
      </c>
      <c r="H341" t="s">
        <v>1431</v>
      </c>
      <c r="I341" t="s">
        <v>90</v>
      </c>
      <c r="J341" t="s">
        <v>90</v>
      </c>
      <c r="K341">
        <v>239.99280640999999</v>
      </c>
      <c r="L341">
        <v>4.5492255799999999</v>
      </c>
      <c r="M341">
        <v>4.9639129400000002</v>
      </c>
      <c r="N341">
        <v>5.4693413299999998</v>
      </c>
      <c r="O341">
        <v>5.1023229800000003</v>
      </c>
      <c r="P341">
        <v>5.1426240600000002</v>
      </c>
      <c r="Q341">
        <v>560.77662697000005</v>
      </c>
      <c r="R341">
        <v>4.2196889500000001</v>
      </c>
      <c r="S341" t="s">
        <v>1038</v>
      </c>
      <c r="T341">
        <v>239.99280640999999</v>
      </c>
      <c r="U341" t="s">
        <v>2637</v>
      </c>
      <c r="V341" t="s">
        <v>1035</v>
      </c>
      <c r="W341" s="36" t="str">
        <f t="shared" si="16"/>
        <v>ETF</v>
      </c>
      <c r="X341" s="36" t="str">
        <f t="shared" si="17"/>
        <v>Otros ETFs</v>
      </c>
    </row>
    <row r="342" spans="1:24" x14ac:dyDescent="0.35">
      <c r="A342" s="36" t="str">
        <f t="shared" si="15"/>
        <v>5294</v>
      </c>
      <c r="B342" t="s">
        <v>4644</v>
      </c>
      <c r="C342" t="s">
        <v>5054</v>
      </c>
      <c r="D342" t="s">
        <v>2921</v>
      </c>
      <c r="E342" t="s">
        <v>801</v>
      </c>
      <c r="F342" t="s">
        <v>4535</v>
      </c>
      <c r="G342" t="s">
        <v>1157</v>
      </c>
      <c r="H342" t="s">
        <v>1277</v>
      </c>
      <c r="I342">
        <v>100328.73</v>
      </c>
      <c r="J342">
        <v>90105225.930501863</v>
      </c>
      <c r="K342">
        <v>898.1</v>
      </c>
      <c r="L342">
        <v>0.41</v>
      </c>
      <c r="M342">
        <v>3.1706629727000002</v>
      </c>
      <c r="N342">
        <v>1.8493995667000001</v>
      </c>
      <c r="O342">
        <v>2.6171875</v>
      </c>
      <c r="P342">
        <v>0</v>
      </c>
      <c r="Q342"/>
      <c r="R342">
        <v>26</v>
      </c>
      <c r="S342" t="s">
        <v>6115</v>
      </c>
      <c r="T342">
        <v>898.1</v>
      </c>
      <c r="U342" t="s">
        <v>2637</v>
      </c>
      <c r="V342" t="s">
        <v>1037</v>
      </c>
      <c r="W342" s="36" t="str">
        <f t="shared" si="16"/>
        <v>Portafolio</v>
      </c>
      <c r="X342" s="36" t="str">
        <f t="shared" si="17"/>
        <v>Portafolio</v>
      </c>
    </row>
    <row r="343" spans="1:24" x14ac:dyDescent="0.35">
      <c r="A343" s="36" t="str">
        <f t="shared" si="15"/>
        <v>5294</v>
      </c>
      <c r="B343" t="s">
        <v>4644</v>
      </c>
      <c r="C343" t="s">
        <v>5055</v>
      </c>
      <c r="D343" t="s">
        <v>5056</v>
      </c>
      <c r="E343" t="s">
        <v>801</v>
      </c>
      <c r="F343" t="s">
        <v>4535</v>
      </c>
      <c r="G343" t="s">
        <v>1157</v>
      </c>
      <c r="H343" t="s">
        <v>1277</v>
      </c>
      <c r="I343">
        <v>100328.73</v>
      </c>
      <c r="J343">
        <v>90105225.930501863</v>
      </c>
      <c r="K343">
        <v>898.1</v>
      </c>
      <c r="L343">
        <v>0.41</v>
      </c>
      <c r="M343">
        <v>3.1706629727000002</v>
      </c>
      <c r="N343">
        <v>1.8493995667000001</v>
      </c>
      <c r="O343">
        <v>2.6171875</v>
      </c>
      <c r="P343">
        <v>0</v>
      </c>
      <c r="Q343"/>
      <c r="R343">
        <v>26</v>
      </c>
      <c r="S343" t="s">
        <v>6115</v>
      </c>
      <c r="T343">
        <v>898.1</v>
      </c>
      <c r="U343" t="s">
        <v>2637</v>
      </c>
      <c r="V343" t="s">
        <v>1037</v>
      </c>
      <c r="W343" s="36" t="str">
        <f t="shared" si="16"/>
        <v>Portafolio</v>
      </c>
      <c r="X343" s="36" t="str">
        <f t="shared" si="17"/>
        <v>Portafolio</v>
      </c>
    </row>
    <row r="344" spans="1:24" x14ac:dyDescent="0.35">
      <c r="A344" s="36" t="str">
        <f t="shared" si="15"/>
        <v>7046</v>
      </c>
      <c r="B344" t="s">
        <v>1668</v>
      </c>
      <c r="C344" t="s">
        <v>679</v>
      </c>
      <c r="D344" t="s">
        <v>678</v>
      </c>
      <c r="E344" t="s">
        <v>566</v>
      </c>
      <c r="F344" t="s">
        <v>1032</v>
      </c>
      <c r="G344" t="s">
        <v>1325</v>
      </c>
      <c r="H344" t="s">
        <v>1606</v>
      </c>
      <c r="I344" t="s">
        <v>90</v>
      </c>
      <c r="J344" t="s">
        <v>90</v>
      </c>
      <c r="K344">
        <v>106.23905766</v>
      </c>
      <c r="L344">
        <v>5.1164211699999997</v>
      </c>
      <c r="M344">
        <v>4.6252577199999996</v>
      </c>
      <c r="N344">
        <v>4.54144989</v>
      </c>
      <c r="O344">
        <v>5.26132635</v>
      </c>
      <c r="P344">
        <v>0.66065309000000005</v>
      </c>
      <c r="Q344">
        <v>136.24216491999999</v>
      </c>
      <c r="R344">
        <v>5.20683031</v>
      </c>
      <c r="S344" t="s">
        <v>1038</v>
      </c>
      <c r="T344">
        <v>106.23905766</v>
      </c>
      <c r="U344" t="s">
        <v>2637</v>
      </c>
      <c r="V344" t="s">
        <v>1035</v>
      </c>
      <c r="W344" s="36" t="str">
        <f t="shared" si="16"/>
        <v>ETF</v>
      </c>
      <c r="X344" s="36" t="str">
        <f t="shared" si="17"/>
        <v>Otros ETFs</v>
      </c>
    </row>
    <row r="345" spans="1:24" x14ac:dyDescent="0.35">
      <c r="A345" s="36" t="str">
        <f t="shared" si="15"/>
        <v>5024</v>
      </c>
      <c r="B345" t="s">
        <v>2463</v>
      </c>
      <c r="C345" t="s">
        <v>2464</v>
      </c>
      <c r="D345" t="s">
        <v>2886</v>
      </c>
      <c r="E345" t="s">
        <v>191</v>
      </c>
      <c r="F345" t="s">
        <v>4534</v>
      </c>
      <c r="G345" t="s">
        <v>1141</v>
      </c>
      <c r="H345" t="s">
        <v>1149</v>
      </c>
      <c r="I345">
        <v>75781.820000000007</v>
      </c>
      <c r="J345">
        <v>8550000</v>
      </c>
      <c r="K345">
        <v>112.82</v>
      </c>
      <c r="L345">
        <v>2.86</v>
      </c>
      <c r="M345">
        <v>4.1204468608000004</v>
      </c>
      <c r="N345">
        <v>3.3989583563000001</v>
      </c>
      <c r="O345">
        <v>4.984375</v>
      </c>
      <c r="P345">
        <v>15</v>
      </c>
      <c r="Q345"/>
      <c r="R345">
        <v>38</v>
      </c>
      <c r="S345" t="s">
        <v>1111</v>
      </c>
      <c r="T345">
        <v>112.82</v>
      </c>
      <c r="U345" t="s">
        <v>2637</v>
      </c>
      <c r="V345" t="s">
        <v>1037</v>
      </c>
      <c r="W345" s="36" t="str">
        <f t="shared" si="16"/>
        <v>Portafolio</v>
      </c>
      <c r="X345" s="36" t="str">
        <f t="shared" si="17"/>
        <v>Portafolio</v>
      </c>
    </row>
    <row r="346" spans="1:24" x14ac:dyDescent="0.35">
      <c r="A346" s="36" t="str">
        <f t="shared" si="15"/>
        <v>5024</v>
      </c>
      <c r="B346" t="s">
        <v>2463</v>
      </c>
      <c r="C346" t="s">
        <v>4520</v>
      </c>
      <c r="D346" t="s">
        <v>4550</v>
      </c>
      <c r="E346" t="s">
        <v>191</v>
      </c>
      <c r="F346" t="s">
        <v>4534</v>
      </c>
      <c r="G346" t="s">
        <v>1141</v>
      </c>
      <c r="H346" t="s">
        <v>1149</v>
      </c>
      <c r="I346">
        <v>75781.820000000007</v>
      </c>
      <c r="J346">
        <v>8550000</v>
      </c>
      <c r="K346">
        <v>112.82</v>
      </c>
      <c r="L346">
        <v>2.86</v>
      </c>
      <c r="M346">
        <v>4.1204468608000004</v>
      </c>
      <c r="N346">
        <v>3.3989583563000001</v>
      </c>
      <c r="O346">
        <v>4.984375</v>
      </c>
      <c r="P346">
        <v>15</v>
      </c>
      <c r="Q346"/>
      <c r="R346">
        <v>38</v>
      </c>
      <c r="S346" t="s">
        <v>1111</v>
      </c>
      <c r="T346">
        <v>112.82</v>
      </c>
      <c r="U346" t="s">
        <v>2637</v>
      </c>
      <c r="V346" t="s">
        <v>1037</v>
      </c>
      <c r="W346" s="36" t="str">
        <f t="shared" si="16"/>
        <v>Portafolio</v>
      </c>
      <c r="X346" s="36" t="str">
        <f t="shared" si="17"/>
        <v>Portafolio</v>
      </c>
    </row>
    <row r="347" spans="1:24" x14ac:dyDescent="0.35">
      <c r="A347" s="36" t="str">
        <f t="shared" si="15"/>
        <v>7080</v>
      </c>
      <c r="B347" t="s">
        <v>1669</v>
      </c>
      <c r="C347" t="s">
        <v>1670</v>
      </c>
      <c r="D347" t="s">
        <v>1671</v>
      </c>
      <c r="E347" t="s">
        <v>566</v>
      </c>
      <c r="F347" t="s">
        <v>1032</v>
      </c>
      <c r="G347" t="s">
        <v>1046</v>
      </c>
      <c r="H347" t="s">
        <v>1386</v>
      </c>
      <c r="I347" t="s">
        <v>90</v>
      </c>
      <c r="J347" t="s">
        <v>90</v>
      </c>
      <c r="K347">
        <v>3.5676220399999998</v>
      </c>
      <c r="L347">
        <v>6.8724981500000002</v>
      </c>
      <c r="M347">
        <v>6.0184798400000004</v>
      </c>
      <c r="N347">
        <v>5.1763424999999996</v>
      </c>
      <c r="O347">
        <v>5.4617592999999998</v>
      </c>
      <c r="P347">
        <v>31.35385857</v>
      </c>
      <c r="Q347">
        <v>25.51409662</v>
      </c>
      <c r="R347">
        <v>22.944395419999999</v>
      </c>
      <c r="S347" t="s">
        <v>30</v>
      </c>
      <c r="T347">
        <v>3.5676220399999998</v>
      </c>
      <c r="U347" t="s">
        <v>2637</v>
      </c>
      <c r="V347" t="s">
        <v>1035</v>
      </c>
      <c r="W347" s="36" t="str">
        <f t="shared" si="16"/>
        <v>ETF</v>
      </c>
      <c r="X347" s="36" t="str">
        <f t="shared" si="17"/>
        <v>Otros ETFs</v>
      </c>
    </row>
    <row r="348" spans="1:24" x14ac:dyDescent="0.35">
      <c r="A348" s="36" t="str">
        <f t="shared" si="15"/>
        <v>7026</v>
      </c>
      <c r="B348" t="s">
        <v>1673</v>
      </c>
      <c r="C348" t="s">
        <v>1674</v>
      </c>
      <c r="D348" t="s">
        <v>1675</v>
      </c>
      <c r="E348" t="s">
        <v>566</v>
      </c>
      <c r="F348" t="s">
        <v>1032</v>
      </c>
      <c r="G348" t="s">
        <v>1046</v>
      </c>
      <c r="H348" t="s">
        <v>1676</v>
      </c>
      <c r="I348" t="s">
        <v>90</v>
      </c>
      <c r="J348" t="s">
        <v>90</v>
      </c>
      <c r="K348">
        <v>109.84318299</v>
      </c>
      <c r="L348">
        <v>6.0274404099999996</v>
      </c>
      <c r="M348">
        <v>5.4074456099999999</v>
      </c>
      <c r="N348">
        <v>4.44998045</v>
      </c>
      <c r="O348">
        <v>5.9845435199999999</v>
      </c>
      <c r="P348">
        <v>7.7208837600000004</v>
      </c>
      <c r="Q348">
        <v>176.66741544000001</v>
      </c>
      <c r="R348">
        <v>21.303474250000001</v>
      </c>
      <c r="S348" t="s">
        <v>30</v>
      </c>
      <c r="T348">
        <v>109.84318299</v>
      </c>
      <c r="U348" t="s">
        <v>2637</v>
      </c>
      <c r="V348" t="s">
        <v>1035</v>
      </c>
      <c r="W348" s="36" t="str">
        <f t="shared" si="16"/>
        <v>ETF</v>
      </c>
      <c r="X348" s="36" t="str">
        <f t="shared" si="17"/>
        <v>Otros ETFs</v>
      </c>
    </row>
    <row r="349" spans="1:24" x14ac:dyDescent="0.35">
      <c r="A349" s="36" t="str">
        <f t="shared" si="15"/>
        <v>5024</v>
      </c>
      <c r="B349" t="s">
        <v>2463</v>
      </c>
      <c r="C349" t="s">
        <v>5370</v>
      </c>
      <c r="D349" t="s">
        <v>5371</v>
      </c>
      <c r="E349" t="s">
        <v>191</v>
      </c>
      <c r="F349" t="s">
        <v>4534</v>
      </c>
      <c r="G349" t="s">
        <v>1141</v>
      </c>
      <c r="H349" t="s">
        <v>1149</v>
      </c>
      <c r="I349">
        <v>75781.820000000007</v>
      </c>
      <c r="J349">
        <v>8550000</v>
      </c>
      <c r="K349">
        <v>112.82</v>
      </c>
      <c r="L349">
        <v>2.86</v>
      </c>
      <c r="M349">
        <v>4.1204468608000004</v>
      </c>
      <c r="N349">
        <v>3.3989583563000001</v>
      </c>
      <c r="O349">
        <v>4.984375</v>
      </c>
      <c r="P349">
        <v>15</v>
      </c>
      <c r="Q349"/>
      <c r="R349">
        <v>38</v>
      </c>
      <c r="S349" t="s">
        <v>1111</v>
      </c>
      <c r="T349">
        <v>112.82</v>
      </c>
      <c r="U349" t="s">
        <v>2637</v>
      </c>
      <c r="V349" t="s">
        <v>1037</v>
      </c>
      <c r="W349" s="36" t="str">
        <f t="shared" si="16"/>
        <v>Portafolio</v>
      </c>
      <c r="X349" s="36" t="str">
        <f t="shared" si="17"/>
        <v>Portafolio</v>
      </c>
    </row>
    <row r="350" spans="1:24" x14ac:dyDescent="0.35">
      <c r="A350" s="36" t="str">
        <f t="shared" si="15"/>
        <v>0086</v>
      </c>
      <c r="B350" t="s">
        <v>5057</v>
      </c>
      <c r="C350" t="s">
        <v>5058</v>
      </c>
      <c r="D350" t="s">
        <v>358</v>
      </c>
      <c r="E350" t="s">
        <v>341</v>
      </c>
      <c r="F350" t="s">
        <v>4532</v>
      </c>
      <c r="G350" t="s">
        <v>1167</v>
      </c>
      <c r="H350" t="s">
        <v>5059</v>
      </c>
      <c r="I350">
        <v>2786.38</v>
      </c>
      <c r="J350">
        <v>136.07</v>
      </c>
      <c r="K350">
        <v>0.05</v>
      </c>
      <c r="L350">
        <v>7.54</v>
      </c>
      <c r="M350">
        <v>4.7127604485000001</v>
      </c>
      <c r="N350">
        <v>7.2849018698999997</v>
      </c>
      <c r="O350">
        <v>6.6636363636000002</v>
      </c>
      <c r="P350">
        <v>0</v>
      </c>
      <c r="Q350"/>
      <c r="R350"/>
      <c r="S350" t="s">
        <v>1047</v>
      </c>
      <c r="T350">
        <v>0.05</v>
      </c>
      <c r="U350" t="s">
        <v>2637</v>
      </c>
      <c r="V350" t="s">
        <v>1037</v>
      </c>
      <c r="W350" s="36" t="str">
        <f t="shared" si="16"/>
        <v>Portafolio</v>
      </c>
      <c r="X350" s="36" t="str">
        <f t="shared" si="17"/>
        <v>Portafolio</v>
      </c>
    </row>
    <row r="351" spans="1:24" x14ac:dyDescent="0.35">
      <c r="A351" s="36" t="str">
        <f t="shared" si="15"/>
        <v>7019</v>
      </c>
      <c r="B351" t="s">
        <v>1677</v>
      </c>
      <c r="C351" t="s">
        <v>1678</v>
      </c>
      <c r="D351" t="s">
        <v>1679</v>
      </c>
      <c r="E351" t="s">
        <v>566</v>
      </c>
      <c r="F351" t="s">
        <v>1032</v>
      </c>
      <c r="G351" t="s">
        <v>1641</v>
      </c>
      <c r="H351" t="s">
        <v>1137</v>
      </c>
      <c r="I351" t="s">
        <v>90</v>
      </c>
      <c r="J351" t="s">
        <v>90</v>
      </c>
      <c r="K351">
        <v>25.684122500000001</v>
      </c>
      <c r="L351">
        <v>8.0404813399999995</v>
      </c>
      <c r="M351">
        <v>6.0037477199999998</v>
      </c>
      <c r="N351">
        <v>5.6794509499999997</v>
      </c>
      <c r="O351">
        <v>6.9324270600000002</v>
      </c>
      <c r="P351">
        <v>11.915952320000001</v>
      </c>
      <c r="Q351">
        <v>53.851740229999997</v>
      </c>
      <c r="R351">
        <v>59.705661200000002</v>
      </c>
      <c r="S351" t="s">
        <v>1047</v>
      </c>
      <c r="T351">
        <v>25.684122500000001</v>
      </c>
      <c r="U351" t="s">
        <v>2637</v>
      </c>
      <c r="V351" t="s">
        <v>1035</v>
      </c>
      <c r="W351" s="36" t="str">
        <f t="shared" si="16"/>
        <v>ETF</v>
      </c>
      <c r="X351" s="36" t="str">
        <f t="shared" si="17"/>
        <v>Otros ETFs</v>
      </c>
    </row>
    <row r="352" spans="1:24" x14ac:dyDescent="0.35">
      <c r="A352" s="36" t="str">
        <f t="shared" si="15"/>
        <v>7019</v>
      </c>
      <c r="B352" t="s">
        <v>1681</v>
      </c>
      <c r="C352" t="s">
        <v>1682</v>
      </c>
      <c r="D352" t="s">
        <v>1683</v>
      </c>
      <c r="E352" t="s">
        <v>566</v>
      </c>
      <c r="F352" t="s">
        <v>1032</v>
      </c>
      <c r="G352" t="s">
        <v>1325</v>
      </c>
      <c r="H352" t="s">
        <v>1606</v>
      </c>
      <c r="I352" t="s">
        <v>90</v>
      </c>
      <c r="J352" t="s">
        <v>90</v>
      </c>
      <c r="K352">
        <v>18.517587290000002</v>
      </c>
      <c r="L352">
        <v>4.9075829899999999</v>
      </c>
      <c r="M352">
        <v>4.7402389899999999</v>
      </c>
      <c r="N352">
        <v>5.0598868000000001</v>
      </c>
      <c r="O352">
        <v>4.6586002500000001</v>
      </c>
      <c r="P352">
        <v>0</v>
      </c>
      <c r="Q352">
        <v>26.74518694</v>
      </c>
      <c r="R352">
        <v>3.82218854</v>
      </c>
      <c r="S352" t="s">
        <v>1038</v>
      </c>
      <c r="T352">
        <v>18.517587290000002</v>
      </c>
      <c r="U352" t="s">
        <v>2637</v>
      </c>
      <c r="V352" t="s">
        <v>1035</v>
      </c>
      <c r="W352" s="36" t="str">
        <f t="shared" si="16"/>
        <v>ETF</v>
      </c>
      <c r="X352" s="36" t="str">
        <f t="shared" si="17"/>
        <v>Otros ETFs</v>
      </c>
    </row>
    <row r="353" spans="1:24" x14ac:dyDescent="0.35">
      <c r="A353" s="36" t="str">
        <f t="shared" si="15"/>
        <v>0086</v>
      </c>
      <c r="B353" t="s">
        <v>5057</v>
      </c>
      <c r="C353" t="s">
        <v>5060</v>
      </c>
      <c r="D353" t="s">
        <v>3613</v>
      </c>
      <c r="E353" t="s">
        <v>341</v>
      </c>
      <c r="F353" t="s">
        <v>4532</v>
      </c>
      <c r="G353" t="s">
        <v>1167</v>
      </c>
      <c r="H353" t="s">
        <v>5059</v>
      </c>
      <c r="I353">
        <v>2786.38</v>
      </c>
      <c r="J353">
        <v>136.07</v>
      </c>
      <c r="K353">
        <v>0.05</v>
      </c>
      <c r="L353">
        <v>7.54</v>
      </c>
      <c r="M353">
        <v>4.7127604485000001</v>
      </c>
      <c r="N353">
        <v>7.2849018698999997</v>
      </c>
      <c r="O353">
        <v>6.6636363636000002</v>
      </c>
      <c r="P353">
        <v>0</v>
      </c>
      <c r="Q353"/>
      <c r="R353"/>
      <c r="S353" t="s">
        <v>1047</v>
      </c>
      <c r="T353">
        <v>0.05</v>
      </c>
      <c r="U353" t="s">
        <v>2637</v>
      </c>
      <c r="V353" t="s">
        <v>1037</v>
      </c>
      <c r="W353" s="36" t="str">
        <f t="shared" si="16"/>
        <v>Portafolio</v>
      </c>
      <c r="X353" s="36" t="str">
        <f t="shared" si="17"/>
        <v>Portafolio</v>
      </c>
    </row>
    <row r="354" spans="1:24" x14ac:dyDescent="0.35">
      <c r="A354" s="36" t="str">
        <f t="shared" si="15"/>
        <v>0086</v>
      </c>
      <c r="B354" t="s">
        <v>5057</v>
      </c>
      <c r="C354" t="s">
        <v>4456</v>
      </c>
      <c r="D354" t="s">
        <v>3616</v>
      </c>
      <c r="E354" t="s">
        <v>341</v>
      </c>
      <c r="F354" t="s">
        <v>4532</v>
      </c>
      <c r="G354" t="s">
        <v>1167</v>
      </c>
      <c r="H354" t="s">
        <v>5059</v>
      </c>
      <c r="I354">
        <v>2786.38</v>
      </c>
      <c r="J354">
        <v>136.07</v>
      </c>
      <c r="K354">
        <v>0.05</v>
      </c>
      <c r="L354">
        <v>7.54</v>
      </c>
      <c r="M354">
        <v>4.7127604485000001</v>
      </c>
      <c r="N354">
        <v>7.2849018698999997</v>
      </c>
      <c r="O354">
        <v>6.6636363636000002</v>
      </c>
      <c r="P354">
        <v>0</v>
      </c>
      <c r="Q354"/>
      <c r="R354"/>
      <c r="S354" t="s">
        <v>1047</v>
      </c>
      <c r="T354">
        <v>0.05</v>
      </c>
      <c r="U354" t="s">
        <v>2637</v>
      </c>
      <c r="V354" t="s">
        <v>1037</v>
      </c>
      <c r="W354" s="36" t="str">
        <f t="shared" si="16"/>
        <v>Portafolio</v>
      </c>
      <c r="X354" s="36" t="str">
        <f t="shared" si="17"/>
        <v>Portafolio</v>
      </c>
    </row>
    <row r="355" spans="1:24" x14ac:dyDescent="0.35">
      <c r="A355" s="36" t="str">
        <f t="shared" si="15"/>
        <v>7019</v>
      </c>
      <c r="B355" t="s">
        <v>1685</v>
      </c>
      <c r="C355" t="s">
        <v>1686</v>
      </c>
      <c r="D355" t="s">
        <v>1687</v>
      </c>
      <c r="E355" t="s">
        <v>566</v>
      </c>
      <c r="F355" t="s">
        <v>1032</v>
      </c>
      <c r="G355" t="s">
        <v>1325</v>
      </c>
      <c r="H355" t="s">
        <v>1326</v>
      </c>
      <c r="I355" t="s">
        <v>90</v>
      </c>
      <c r="J355" t="s">
        <v>90</v>
      </c>
      <c r="K355">
        <v>14.41057655</v>
      </c>
      <c r="L355">
        <v>7.0063235800000001</v>
      </c>
      <c r="M355">
        <v>5.7939157699999999</v>
      </c>
      <c r="N355">
        <v>5.3808101300000004</v>
      </c>
      <c r="O355">
        <v>5.9230879600000002</v>
      </c>
      <c r="P355">
        <v>0</v>
      </c>
      <c r="Q355">
        <v>36.959431539999997</v>
      </c>
      <c r="R355">
        <v>28.223130640000001</v>
      </c>
      <c r="S355" t="s">
        <v>30</v>
      </c>
      <c r="T355">
        <v>14.41057655</v>
      </c>
      <c r="U355" t="s">
        <v>2637</v>
      </c>
      <c r="V355" t="s">
        <v>1035</v>
      </c>
      <c r="W355" s="36" t="str">
        <f t="shared" si="16"/>
        <v>ETF</v>
      </c>
      <c r="X355" s="36" t="str">
        <f t="shared" si="17"/>
        <v>Otros ETFs</v>
      </c>
    </row>
    <row r="356" spans="1:24" x14ac:dyDescent="0.35">
      <c r="A356" s="36" t="str">
        <f t="shared" si="15"/>
        <v>7019</v>
      </c>
      <c r="B356" t="s">
        <v>1688</v>
      </c>
      <c r="C356" t="s">
        <v>691</v>
      </c>
      <c r="D356" t="s">
        <v>690</v>
      </c>
      <c r="E356" t="s">
        <v>566</v>
      </c>
      <c r="F356" t="s">
        <v>1032</v>
      </c>
      <c r="G356" t="s">
        <v>1689</v>
      </c>
      <c r="H356" t="s">
        <v>1220</v>
      </c>
      <c r="I356" t="s">
        <v>90</v>
      </c>
      <c r="J356" t="s">
        <v>90</v>
      </c>
      <c r="K356">
        <v>18.687118569999999</v>
      </c>
      <c r="L356">
        <v>6.8313056799999998</v>
      </c>
      <c r="M356">
        <v>5.8846058599999997</v>
      </c>
      <c r="N356">
        <v>5.3396463799999996</v>
      </c>
      <c r="O356">
        <v>5.3005484799999998</v>
      </c>
      <c r="P356">
        <v>20.59399247</v>
      </c>
      <c r="Q356">
        <v>80.143967079999996</v>
      </c>
      <c r="R356">
        <v>9.6561188399999995</v>
      </c>
      <c r="S356" t="s">
        <v>30</v>
      </c>
      <c r="T356">
        <v>18.687118569999999</v>
      </c>
      <c r="U356" t="s">
        <v>2637</v>
      </c>
      <c r="V356" t="s">
        <v>1035</v>
      </c>
      <c r="W356" s="36" t="str">
        <f t="shared" si="16"/>
        <v>ETF</v>
      </c>
      <c r="X356" s="36" t="str">
        <f t="shared" si="17"/>
        <v>Otros ETFs</v>
      </c>
    </row>
    <row r="357" spans="1:24" x14ac:dyDescent="0.35">
      <c r="A357" s="36" t="str">
        <f t="shared" si="15"/>
        <v>0086</v>
      </c>
      <c r="B357" t="s">
        <v>5057</v>
      </c>
      <c r="C357" t="s">
        <v>4457</v>
      </c>
      <c r="D357" t="s">
        <v>3617</v>
      </c>
      <c r="E357" t="s">
        <v>341</v>
      </c>
      <c r="F357" t="s">
        <v>4532</v>
      </c>
      <c r="G357" t="s">
        <v>1167</v>
      </c>
      <c r="H357" t="s">
        <v>5059</v>
      </c>
      <c r="I357">
        <v>2786.38</v>
      </c>
      <c r="J357">
        <v>136.07</v>
      </c>
      <c r="K357">
        <v>0.05</v>
      </c>
      <c r="L357">
        <v>7.54</v>
      </c>
      <c r="M357">
        <v>4.7127604485000001</v>
      </c>
      <c r="N357">
        <v>7.2849018698999997</v>
      </c>
      <c r="O357">
        <v>6.6636363636000002</v>
      </c>
      <c r="P357">
        <v>0</v>
      </c>
      <c r="Q357"/>
      <c r="R357"/>
      <c r="S357" t="s">
        <v>1047</v>
      </c>
      <c r="T357">
        <v>0.05</v>
      </c>
      <c r="U357" t="s">
        <v>2637</v>
      </c>
      <c r="V357" t="s">
        <v>1037</v>
      </c>
      <c r="W357" s="36" t="str">
        <f t="shared" si="16"/>
        <v>Portafolio</v>
      </c>
      <c r="X357" s="36" t="str">
        <f t="shared" si="17"/>
        <v>Portafolio</v>
      </c>
    </row>
    <row r="358" spans="1:24" x14ac:dyDescent="0.35">
      <c r="A358" s="36" t="str">
        <f t="shared" si="15"/>
        <v>0086</v>
      </c>
      <c r="B358" t="s">
        <v>5057</v>
      </c>
      <c r="C358" t="s">
        <v>5061</v>
      </c>
      <c r="D358" t="s">
        <v>3618</v>
      </c>
      <c r="E358" t="s">
        <v>341</v>
      </c>
      <c r="F358" t="s">
        <v>4532</v>
      </c>
      <c r="G358" t="s">
        <v>1167</v>
      </c>
      <c r="H358" t="s">
        <v>5059</v>
      </c>
      <c r="I358">
        <v>2786.38</v>
      </c>
      <c r="J358">
        <v>136.07</v>
      </c>
      <c r="K358">
        <v>0.05</v>
      </c>
      <c r="L358">
        <v>7.54</v>
      </c>
      <c r="M358">
        <v>4.7127604485000001</v>
      </c>
      <c r="N358">
        <v>7.2849018698999997</v>
      </c>
      <c r="O358">
        <v>6.6636363636000002</v>
      </c>
      <c r="P358">
        <v>0</v>
      </c>
      <c r="Q358"/>
      <c r="R358"/>
      <c r="S358" t="s">
        <v>1047</v>
      </c>
      <c r="T358">
        <v>0.05</v>
      </c>
      <c r="U358" t="s">
        <v>2637</v>
      </c>
      <c r="V358" t="s">
        <v>1037</v>
      </c>
      <c r="W358" s="36" t="str">
        <f t="shared" si="16"/>
        <v>Portafolio</v>
      </c>
      <c r="X358" s="36" t="str">
        <f t="shared" si="17"/>
        <v>Portafolio</v>
      </c>
    </row>
    <row r="359" spans="1:24" x14ac:dyDescent="0.35">
      <c r="A359" s="36" t="str">
        <f t="shared" si="15"/>
        <v>7008</v>
      </c>
      <c r="B359" t="s">
        <v>1691</v>
      </c>
      <c r="C359" t="s">
        <v>1692</v>
      </c>
      <c r="D359" t="s">
        <v>1693</v>
      </c>
      <c r="E359" t="s">
        <v>566</v>
      </c>
      <c r="F359" t="s">
        <v>1032</v>
      </c>
      <c r="G359" t="s">
        <v>1244</v>
      </c>
      <c r="H359" t="s">
        <v>1245</v>
      </c>
      <c r="I359" t="s">
        <v>90</v>
      </c>
      <c r="J359" t="s">
        <v>90</v>
      </c>
      <c r="K359">
        <v>63.38678522</v>
      </c>
      <c r="L359">
        <v>6.5789032499999998</v>
      </c>
      <c r="M359">
        <v>6.4123282599999998</v>
      </c>
      <c r="N359">
        <v>5.3868098599999996</v>
      </c>
      <c r="O359">
        <v>5.09416153</v>
      </c>
      <c r="P359">
        <v>12.126218870000001</v>
      </c>
      <c r="Q359">
        <v>141.59408812000001</v>
      </c>
      <c r="R359">
        <v>2.3440962399999998</v>
      </c>
      <c r="S359" t="s">
        <v>30</v>
      </c>
      <c r="T359">
        <v>63.38678522</v>
      </c>
      <c r="U359" t="s">
        <v>2637</v>
      </c>
      <c r="V359" t="s">
        <v>1035</v>
      </c>
      <c r="W359" s="36" t="str">
        <f t="shared" si="16"/>
        <v>ETF</v>
      </c>
      <c r="X359" s="36" t="str">
        <f t="shared" si="17"/>
        <v>Otros ETFs</v>
      </c>
    </row>
    <row r="360" spans="1:24" x14ac:dyDescent="0.35">
      <c r="A360" s="36" t="str">
        <f t="shared" si="15"/>
        <v>7049</v>
      </c>
      <c r="B360" t="s">
        <v>6117</v>
      </c>
      <c r="C360" t="s">
        <v>1694</v>
      </c>
      <c r="D360" t="s">
        <v>1695</v>
      </c>
      <c r="E360" t="s">
        <v>566</v>
      </c>
      <c r="F360" t="s">
        <v>1032</v>
      </c>
      <c r="G360" t="s">
        <v>1110</v>
      </c>
      <c r="H360" t="s">
        <v>6004</v>
      </c>
      <c r="I360" t="s">
        <v>90</v>
      </c>
      <c r="J360" t="s">
        <v>90</v>
      </c>
      <c r="K360">
        <v>12.10515182</v>
      </c>
      <c r="L360">
        <v>6.6938742500000004</v>
      </c>
      <c r="M360">
        <v>5.75500583</v>
      </c>
      <c r="N360">
        <v>5.14487556</v>
      </c>
      <c r="O360">
        <v>5.5724247</v>
      </c>
      <c r="P360">
        <v>9.3644570900000002</v>
      </c>
      <c r="Q360">
        <v>66.969166299999998</v>
      </c>
      <c r="R360">
        <v>10.70172561</v>
      </c>
      <c r="S360" t="s">
        <v>30</v>
      </c>
      <c r="T360">
        <v>12.10515182</v>
      </c>
      <c r="U360" t="s">
        <v>2637</v>
      </c>
      <c r="V360" t="s">
        <v>1035</v>
      </c>
      <c r="W360" s="36" t="str">
        <f t="shared" si="16"/>
        <v>ETF</v>
      </c>
      <c r="X360" s="36" t="str">
        <f t="shared" si="17"/>
        <v>Otros ETFs</v>
      </c>
    </row>
    <row r="361" spans="1:24" x14ac:dyDescent="0.35">
      <c r="A361" s="36" t="str">
        <f t="shared" si="15"/>
        <v>5378</v>
      </c>
      <c r="B361" t="s">
        <v>4919</v>
      </c>
      <c r="C361" t="s">
        <v>5372</v>
      </c>
      <c r="D361" t="s">
        <v>5407</v>
      </c>
      <c r="E361" t="s">
        <v>200</v>
      </c>
      <c r="F361" t="s">
        <v>4530</v>
      </c>
      <c r="G361" t="s">
        <v>1157</v>
      </c>
      <c r="H361" t="s">
        <v>1093</v>
      </c>
      <c r="I361">
        <v>32520.51</v>
      </c>
      <c r="J361">
        <v>61232.71</v>
      </c>
      <c r="K361">
        <v>1.88</v>
      </c>
      <c r="L361">
        <v>7.92</v>
      </c>
      <c r="M361">
        <v>5.8153409957999997</v>
      </c>
      <c r="N361">
        <v>5.5090713501000002</v>
      </c>
      <c r="O361">
        <v>5.4949218750000002</v>
      </c>
      <c r="P361">
        <v>0</v>
      </c>
      <c r="Q361"/>
      <c r="R361">
        <v>31</v>
      </c>
      <c r="S361" t="s">
        <v>1047</v>
      </c>
      <c r="T361">
        <v>1.88</v>
      </c>
      <c r="U361" t="s">
        <v>2637</v>
      </c>
      <c r="V361" t="s">
        <v>1037</v>
      </c>
      <c r="W361" s="36" t="str">
        <f t="shared" si="16"/>
        <v>Portafolio</v>
      </c>
      <c r="X361" s="36" t="str">
        <f t="shared" si="17"/>
        <v>Portafolio</v>
      </c>
    </row>
    <row r="362" spans="1:24" x14ac:dyDescent="0.35">
      <c r="A362" s="36" t="str">
        <f t="shared" si="15"/>
        <v>7032</v>
      </c>
      <c r="B362" t="s">
        <v>1697</v>
      </c>
      <c r="C362" t="s">
        <v>1698</v>
      </c>
      <c r="D362" t="s">
        <v>1699</v>
      </c>
      <c r="E362" t="s">
        <v>566</v>
      </c>
      <c r="F362" t="s">
        <v>1032</v>
      </c>
      <c r="G362" t="s">
        <v>1617</v>
      </c>
      <c r="H362" t="s">
        <v>1618</v>
      </c>
      <c r="I362" t="s">
        <v>90</v>
      </c>
      <c r="J362" t="s">
        <v>90</v>
      </c>
      <c r="K362">
        <v>38.916990089999999</v>
      </c>
      <c r="L362">
        <v>8.0799831599999994</v>
      </c>
      <c r="M362">
        <v>6.55045053</v>
      </c>
      <c r="N362">
        <v>5.5136737299999998</v>
      </c>
      <c r="O362">
        <v>6.6707747499999996</v>
      </c>
      <c r="P362">
        <v>19.035380100000001</v>
      </c>
      <c r="Q362">
        <v>80.621966360000002</v>
      </c>
      <c r="R362">
        <v>58.230432579999999</v>
      </c>
      <c r="S362" t="s">
        <v>1047</v>
      </c>
      <c r="T362">
        <v>38.916990089999999</v>
      </c>
      <c r="U362" t="s">
        <v>2637</v>
      </c>
      <c r="V362" t="s">
        <v>1035</v>
      </c>
      <c r="W362" s="36" t="str">
        <f t="shared" si="16"/>
        <v>ETF</v>
      </c>
      <c r="X362" s="36" t="str">
        <f t="shared" si="17"/>
        <v>Otros ETFs</v>
      </c>
    </row>
    <row r="363" spans="1:24" x14ac:dyDescent="0.35">
      <c r="A363" s="36" t="str">
        <f t="shared" si="15"/>
        <v>7025</v>
      </c>
      <c r="B363" t="s">
        <v>5285</v>
      </c>
      <c r="C363" t="s">
        <v>1702</v>
      </c>
      <c r="D363" t="s">
        <v>1703</v>
      </c>
      <c r="E363" t="s">
        <v>566</v>
      </c>
      <c r="F363" t="s">
        <v>1032</v>
      </c>
      <c r="G363" t="s">
        <v>1136</v>
      </c>
      <c r="H363" t="s">
        <v>1704</v>
      </c>
      <c r="I363" t="s">
        <v>90</v>
      </c>
      <c r="J363" t="s">
        <v>90</v>
      </c>
      <c r="K363">
        <v>62.898607200000001</v>
      </c>
      <c r="L363">
        <v>6.0906035000000003</v>
      </c>
      <c r="M363">
        <v>6.5144677099999999</v>
      </c>
      <c r="N363">
        <v>4.5168385500000001</v>
      </c>
      <c r="O363">
        <v>5.9503883200000001</v>
      </c>
      <c r="P363">
        <v>3.2778043600000002</v>
      </c>
      <c r="Q363">
        <v>82.628540470000004</v>
      </c>
      <c r="R363">
        <v>20.281462699999999</v>
      </c>
      <c r="S363" t="s">
        <v>30</v>
      </c>
      <c r="T363">
        <v>62.898607200000001</v>
      </c>
      <c r="U363" t="s">
        <v>2637</v>
      </c>
      <c r="V363" t="s">
        <v>1035</v>
      </c>
      <c r="W363" s="36" t="str">
        <f t="shared" si="16"/>
        <v>ETF</v>
      </c>
      <c r="X363" s="36" t="str">
        <f t="shared" si="17"/>
        <v>Otros ETFs</v>
      </c>
    </row>
    <row r="364" spans="1:24" x14ac:dyDescent="0.35">
      <c r="A364" s="36" t="str">
        <f t="shared" si="15"/>
        <v>0202</v>
      </c>
      <c r="B364" t="s">
        <v>5629</v>
      </c>
      <c r="C364" t="s">
        <v>6118</v>
      </c>
      <c r="D364" t="s">
        <v>5630</v>
      </c>
      <c r="E364" t="s">
        <v>367</v>
      </c>
      <c r="F364" t="s">
        <v>4539</v>
      </c>
      <c r="G364" t="s">
        <v>1167</v>
      </c>
      <c r="H364" t="s">
        <v>1093</v>
      </c>
      <c r="I364">
        <v>32878.25</v>
      </c>
      <c r="J364">
        <v>15383.9</v>
      </c>
      <c r="K364">
        <v>0.47</v>
      </c>
      <c r="L364">
        <v>8.3800000000000008</v>
      </c>
      <c r="M364">
        <v>7.6376538277000003</v>
      </c>
      <c r="N364">
        <v>5.0003145536</v>
      </c>
      <c r="O364">
        <v>5.20703125</v>
      </c>
      <c r="P364">
        <v>0</v>
      </c>
      <c r="Q364"/>
      <c r="R364">
        <v>26</v>
      </c>
      <c r="S364" t="s">
        <v>1047</v>
      </c>
      <c r="T364">
        <v>0.47</v>
      </c>
      <c r="U364" t="s">
        <v>2637</v>
      </c>
      <c r="V364" t="s">
        <v>1037</v>
      </c>
      <c r="W364" s="36" t="str">
        <f t="shared" si="16"/>
        <v>Portafolio</v>
      </c>
      <c r="X364" s="36" t="str">
        <f t="shared" si="17"/>
        <v>Portafolio</v>
      </c>
    </row>
    <row r="365" spans="1:24" x14ac:dyDescent="0.35">
      <c r="A365" s="36" t="str">
        <f t="shared" si="15"/>
        <v>WELL</v>
      </c>
      <c r="B365" t="s">
        <v>6119</v>
      </c>
      <c r="C365" t="s">
        <v>1706</v>
      </c>
      <c r="D365" t="s">
        <v>1707</v>
      </c>
      <c r="E365" t="s">
        <v>566</v>
      </c>
      <c r="F365" t="s">
        <v>1032</v>
      </c>
      <c r="G365" t="s">
        <v>1033</v>
      </c>
      <c r="H365" t="s">
        <v>1034</v>
      </c>
      <c r="I365" t="s">
        <v>90</v>
      </c>
      <c r="J365" t="s">
        <v>90</v>
      </c>
      <c r="K365">
        <v>29.115126350000001</v>
      </c>
      <c r="L365">
        <v>6.3885197600000003</v>
      </c>
      <c r="M365">
        <v>5.5993793800000002</v>
      </c>
      <c r="N365">
        <v>4.8892000199999996</v>
      </c>
      <c r="O365">
        <v>5.43749722</v>
      </c>
      <c r="P365">
        <v>30.13631921</v>
      </c>
      <c r="Q365">
        <v>105.50498361</v>
      </c>
      <c r="R365">
        <v>19.311384159999999</v>
      </c>
      <c r="S365" t="s">
        <v>30</v>
      </c>
      <c r="T365">
        <v>29.115126350000001</v>
      </c>
      <c r="U365" t="s">
        <v>2637</v>
      </c>
      <c r="V365" t="s">
        <v>1035</v>
      </c>
      <c r="W365" s="36" t="str">
        <f t="shared" si="16"/>
        <v>ETF</v>
      </c>
      <c r="X365" s="36" t="str">
        <f t="shared" si="17"/>
        <v>Otros ETFs</v>
      </c>
    </row>
    <row r="366" spans="1:24" x14ac:dyDescent="0.35">
      <c r="A366" s="36" t="str">
        <f t="shared" si="15"/>
        <v>2055</v>
      </c>
      <c r="B366" t="s">
        <v>2465</v>
      </c>
      <c r="C366" t="s">
        <v>2466</v>
      </c>
      <c r="D366" t="s">
        <v>3140</v>
      </c>
      <c r="E366" t="s">
        <v>246</v>
      </c>
      <c r="F366" t="s">
        <v>4536</v>
      </c>
      <c r="G366" t="s">
        <v>1167</v>
      </c>
      <c r="H366" t="s">
        <v>1277</v>
      </c>
      <c r="I366">
        <v>18944.22</v>
      </c>
      <c r="J366">
        <v>494648.40362768213</v>
      </c>
      <c r="K366">
        <v>26.11</v>
      </c>
      <c r="L366">
        <v>4.75</v>
      </c>
      <c r="M366">
        <v>7.6452094078000004</v>
      </c>
      <c r="N366">
        <v>4.3633875846999999</v>
      </c>
      <c r="O366">
        <v>1.8359375</v>
      </c>
      <c r="P366">
        <v>0</v>
      </c>
      <c r="Q366"/>
      <c r="R366">
        <v>2</v>
      </c>
      <c r="S366" t="s">
        <v>1038</v>
      </c>
      <c r="T366">
        <v>26.11</v>
      </c>
      <c r="U366" t="s">
        <v>2637</v>
      </c>
      <c r="V366" t="s">
        <v>1037</v>
      </c>
      <c r="W366" s="36" t="str">
        <f t="shared" si="16"/>
        <v>Portafolio</v>
      </c>
      <c r="X366" s="36" t="str">
        <f t="shared" si="17"/>
        <v>Portafolio</v>
      </c>
    </row>
    <row r="367" spans="1:24" x14ac:dyDescent="0.35">
      <c r="A367" s="36" t="str">
        <f t="shared" si="15"/>
        <v>7032</v>
      </c>
      <c r="B367" t="s">
        <v>1709</v>
      </c>
      <c r="C367" t="s">
        <v>1710</v>
      </c>
      <c r="D367" t="s">
        <v>1711</v>
      </c>
      <c r="E367" t="s">
        <v>566</v>
      </c>
      <c r="F367" t="s">
        <v>1032</v>
      </c>
      <c r="G367" t="s">
        <v>1136</v>
      </c>
      <c r="H367" t="s">
        <v>1712</v>
      </c>
      <c r="I367" t="s">
        <v>90</v>
      </c>
      <c r="J367" t="s">
        <v>90</v>
      </c>
      <c r="K367">
        <v>39.551146619999997</v>
      </c>
      <c r="L367">
        <v>7.0854088199999996</v>
      </c>
      <c r="M367">
        <v>5.38459998</v>
      </c>
      <c r="N367">
        <v>4.7649115100000001</v>
      </c>
      <c r="O367">
        <v>7.0412037400000003</v>
      </c>
      <c r="P367">
        <v>0.47086876</v>
      </c>
      <c r="Q367">
        <v>54.375314860000003</v>
      </c>
      <c r="R367">
        <v>64.00654299</v>
      </c>
      <c r="S367" t="s">
        <v>30</v>
      </c>
      <c r="T367">
        <v>39.551146619999997</v>
      </c>
      <c r="U367" t="s">
        <v>2637</v>
      </c>
      <c r="V367" t="s">
        <v>1035</v>
      </c>
      <c r="W367" s="36" t="str">
        <f t="shared" si="16"/>
        <v>ETF</v>
      </c>
      <c r="X367" s="36" t="str">
        <f t="shared" si="17"/>
        <v>Otros ETFs</v>
      </c>
    </row>
    <row r="368" spans="1:24" x14ac:dyDescent="0.35">
      <c r="A368" s="36" t="str">
        <f t="shared" si="15"/>
        <v>7019</v>
      </c>
      <c r="B368" t="s">
        <v>1713</v>
      </c>
      <c r="C368" t="s">
        <v>1714</v>
      </c>
      <c r="D368" t="s">
        <v>1715</v>
      </c>
      <c r="E368" t="s">
        <v>566</v>
      </c>
      <c r="F368" t="s">
        <v>1032</v>
      </c>
      <c r="G368" t="s">
        <v>1716</v>
      </c>
      <c r="H368" t="s">
        <v>6120</v>
      </c>
      <c r="I368" t="s">
        <v>90</v>
      </c>
      <c r="J368" t="s">
        <v>90</v>
      </c>
      <c r="K368">
        <v>84.86340337</v>
      </c>
      <c r="L368">
        <v>6.77466642</v>
      </c>
      <c r="M368">
        <v>5.4738448100000001</v>
      </c>
      <c r="N368">
        <v>4.8912068900000003</v>
      </c>
      <c r="O368">
        <v>5.4789597199999998</v>
      </c>
      <c r="P368">
        <v>0</v>
      </c>
      <c r="Q368">
        <v>104.44851457999999</v>
      </c>
      <c r="R368">
        <v>32.788699999999999</v>
      </c>
      <c r="S368" t="s">
        <v>30</v>
      </c>
      <c r="T368">
        <v>84.86340337</v>
      </c>
      <c r="U368" t="s">
        <v>2637</v>
      </c>
      <c r="V368" t="s">
        <v>1035</v>
      </c>
      <c r="W368" s="36" t="str">
        <f t="shared" si="16"/>
        <v>ETF</v>
      </c>
      <c r="X368" s="36" t="str">
        <f t="shared" si="17"/>
        <v>Otros ETFs</v>
      </c>
    </row>
    <row r="369" spans="1:24" x14ac:dyDescent="0.35">
      <c r="A369" s="36" t="str">
        <f t="shared" si="15"/>
        <v>2055</v>
      </c>
      <c r="B369" t="s">
        <v>2465</v>
      </c>
      <c r="C369" t="s">
        <v>2467</v>
      </c>
      <c r="D369" t="s">
        <v>3138</v>
      </c>
      <c r="E369" t="s">
        <v>246</v>
      </c>
      <c r="F369" t="s">
        <v>4536</v>
      </c>
      <c r="G369" t="s">
        <v>1167</v>
      </c>
      <c r="H369" t="s">
        <v>1277</v>
      </c>
      <c r="I369">
        <v>18944.22</v>
      </c>
      <c r="J369">
        <v>494648.40362768213</v>
      </c>
      <c r="K369">
        <v>26.11</v>
      </c>
      <c r="L369">
        <v>4.75</v>
      </c>
      <c r="M369">
        <v>7.6452094078000004</v>
      </c>
      <c r="N369">
        <v>4.3633875846999999</v>
      </c>
      <c r="O369">
        <v>1.8359375</v>
      </c>
      <c r="P369">
        <v>0</v>
      </c>
      <c r="Q369"/>
      <c r="R369">
        <v>2</v>
      </c>
      <c r="S369" t="s">
        <v>1038</v>
      </c>
      <c r="T369">
        <v>26.11</v>
      </c>
      <c r="U369" t="s">
        <v>2637</v>
      </c>
      <c r="V369" t="s">
        <v>1037</v>
      </c>
      <c r="W369" s="36" t="str">
        <f t="shared" si="16"/>
        <v>Portafolio</v>
      </c>
      <c r="X369" s="36" t="str">
        <f t="shared" si="17"/>
        <v>Portafolio</v>
      </c>
    </row>
    <row r="370" spans="1:24" x14ac:dyDescent="0.35">
      <c r="A370" s="36" t="str">
        <f t="shared" si="15"/>
        <v>7019</v>
      </c>
      <c r="B370" t="s">
        <v>1713</v>
      </c>
      <c r="C370" t="s">
        <v>1714</v>
      </c>
      <c r="D370" t="s">
        <v>5920</v>
      </c>
      <c r="E370" t="s">
        <v>566</v>
      </c>
      <c r="F370" t="s">
        <v>1032</v>
      </c>
      <c r="G370" t="s">
        <v>1716</v>
      </c>
      <c r="H370" t="s">
        <v>6120</v>
      </c>
      <c r="I370" t="s">
        <v>90</v>
      </c>
      <c r="J370" t="s">
        <v>90</v>
      </c>
      <c r="K370">
        <v>84.86340337</v>
      </c>
      <c r="L370">
        <v>6.77466642</v>
      </c>
      <c r="M370">
        <v>5.4738448100000001</v>
      </c>
      <c r="N370">
        <v>4.8912068900000003</v>
      </c>
      <c r="O370">
        <v>5.4789597199999998</v>
      </c>
      <c r="P370">
        <v>0</v>
      </c>
      <c r="Q370">
        <v>104.44851457999999</v>
      </c>
      <c r="R370">
        <v>32.788699999999999</v>
      </c>
      <c r="S370" t="s">
        <v>30</v>
      </c>
      <c r="T370">
        <v>84.86340337</v>
      </c>
      <c r="U370" t="s">
        <v>2637</v>
      </c>
      <c r="V370" t="s">
        <v>1035</v>
      </c>
      <c r="W370" s="36" t="str">
        <f t="shared" si="16"/>
        <v>ETF</v>
      </c>
      <c r="X370" s="36" t="str">
        <f t="shared" si="17"/>
        <v>Otros ETFs</v>
      </c>
    </row>
    <row r="371" spans="1:24" x14ac:dyDescent="0.35">
      <c r="A371" s="36" t="str">
        <f t="shared" si="15"/>
        <v>7077</v>
      </c>
      <c r="B371" t="s">
        <v>1717</v>
      </c>
      <c r="C371" t="s">
        <v>1718</v>
      </c>
      <c r="D371" t="s">
        <v>1719</v>
      </c>
      <c r="E371" t="s">
        <v>566</v>
      </c>
      <c r="F371" t="s">
        <v>1032</v>
      </c>
      <c r="G371" t="s">
        <v>1136</v>
      </c>
      <c r="H371" t="s">
        <v>1137</v>
      </c>
      <c r="I371" t="s">
        <v>90</v>
      </c>
      <c r="J371" t="s">
        <v>90</v>
      </c>
      <c r="K371">
        <v>46.551515510000002</v>
      </c>
      <c r="L371">
        <v>8.0773670600000003</v>
      </c>
      <c r="M371">
        <v>6.5919311299999999</v>
      </c>
      <c r="N371">
        <v>5.3202682299999999</v>
      </c>
      <c r="O371">
        <v>6.8028326899999998</v>
      </c>
      <c r="P371">
        <v>25.870723869999999</v>
      </c>
      <c r="Q371">
        <v>61.121879219999997</v>
      </c>
      <c r="R371">
        <v>71.354959370000003</v>
      </c>
      <c r="S371" t="s">
        <v>1047</v>
      </c>
      <c r="T371">
        <v>46.551515510000002</v>
      </c>
      <c r="U371" t="s">
        <v>2637</v>
      </c>
      <c r="V371" t="s">
        <v>1035</v>
      </c>
      <c r="W371" s="36" t="str">
        <f t="shared" si="16"/>
        <v>ETF</v>
      </c>
      <c r="X371" s="36" t="str">
        <f t="shared" si="17"/>
        <v>Otros ETFs</v>
      </c>
    </row>
    <row r="372" spans="1:24" x14ac:dyDescent="0.35">
      <c r="A372" s="36" t="str">
        <f t="shared" si="15"/>
        <v>7063</v>
      </c>
      <c r="B372" t="s">
        <v>6121</v>
      </c>
      <c r="C372" t="s">
        <v>1720</v>
      </c>
      <c r="D372" t="s">
        <v>1721</v>
      </c>
      <c r="E372" t="s">
        <v>566</v>
      </c>
      <c r="F372" t="s">
        <v>1032</v>
      </c>
      <c r="G372" t="s">
        <v>1046</v>
      </c>
      <c r="H372" t="s">
        <v>1128</v>
      </c>
      <c r="I372" t="s">
        <v>90</v>
      </c>
      <c r="J372" t="s">
        <v>90</v>
      </c>
      <c r="K372">
        <v>2.3135885699999998</v>
      </c>
      <c r="L372">
        <v>6.8677613199999996</v>
      </c>
      <c r="M372">
        <v>7.0854633900000001</v>
      </c>
      <c r="N372">
        <v>4.7035500700000004</v>
      </c>
      <c r="O372">
        <v>6.0365454300000003</v>
      </c>
      <c r="P372">
        <v>44.340260290000003</v>
      </c>
      <c r="Q372">
        <v>11.482275980000001</v>
      </c>
      <c r="R372">
        <v>28.612271920000001</v>
      </c>
      <c r="S372" t="s">
        <v>30</v>
      </c>
      <c r="T372">
        <v>2.3135885699999998</v>
      </c>
      <c r="U372" t="s">
        <v>2637</v>
      </c>
      <c r="V372" t="s">
        <v>1035</v>
      </c>
      <c r="W372" s="36" t="str">
        <f t="shared" si="16"/>
        <v>ETF</v>
      </c>
      <c r="X372" s="36" t="str">
        <f t="shared" si="17"/>
        <v>Otros ETFs</v>
      </c>
    </row>
    <row r="373" spans="1:24" x14ac:dyDescent="0.35">
      <c r="A373" s="36" t="str">
        <f t="shared" si="15"/>
        <v>7022</v>
      </c>
      <c r="B373" t="s">
        <v>1722</v>
      </c>
      <c r="C373" t="s">
        <v>1723</v>
      </c>
      <c r="D373" t="s">
        <v>1724</v>
      </c>
      <c r="E373" t="s">
        <v>566</v>
      </c>
      <c r="F373" t="s">
        <v>1032</v>
      </c>
      <c r="G373" t="s">
        <v>1641</v>
      </c>
      <c r="H373" t="s">
        <v>6122</v>
      </c>
      <c r="I373" t="s">
        <v>90</v>
      </c>
      <c r="J373" t="s">
        <v>90</v>
      </c>
      <c r="K373">
        <v>29.681652369999998</v>
      </c>
      <c r="L373">
        <v>7.9263249900000003</v>
      </c>
      <c r="M373">
        <v>6.6746619899999997</v>
      </c>
      <c r="N373">
        <v>5.1464280799999997</v>
      </c>
      <c r="O373">
        <v>6.7015958900000001</v>
      </c>
      <c r="P373">
        <v>25.56212331</v>
      </c>
      <c r="Q373">
        <v>68.432037640000004</v>
      </c>
      <c r="R373">
        <v>55.544233370000001</v>
      </c>
      <c r="S373" t="s">
        <v>1047</v>
      </c>
      <c r="T373">
        <v>29.681652369999998</v>
      </c>
      <c r="U373" t="s">
        <v>2637</v>
      </c>
      <c r="V373" t="s">
        <v>1035</v>
      </c>
      <c r="W373" s="36" t="str">
        <f t="shared" si="16"/>
        <v>ETF</v>
      </c>
      <c r="X373" s="36" t="str">
        <f t="shared" si="17"/>
        <v>Otros ETFs</v>
      </c>
    </row>
    <row r="374" spans="1:24" x14ac:dyDescent="0.35">
      <c r="A374" s="36" t="str">
        <f t="shared" si="15"/>
        <v>7094</v>
      </c>
      <c r="B374" t="s">
        <v>1725</v>
      </c>
      <c r="C374" t="s">
        <v>1726</v>
      </c>
      <c r="D374" t="s">
        <v>1727</v>
      </c>
      <c r="E374" t="s">
        <v>566</v>
      </c>
      <c r="F374" t="s">
        <v>1032</v>
      </c>
      <c r="G374" t="s">
        <v>1325</v>
      </c>
      <c r="H374" t="s">
        <v>1606</v>
      </c>
      <c r="I374" t="s">
        <v>90</v>
      </c>
      <c r="J374" t="s">
        <v>90</v>
      </c>
      <c r="K374">
        <v>39.879358580000002</v>
      </c>
      <c r="L374">
        <v>4.4242746200000003</v>
      </c>
      <c r="M374">
        <v>4.4211580899999996</v>
      </c>
      <c r="N374">
        <v>4.3236597799999998</v>
      </c>
      <c r="O374">
        <v>4.8146597800000004</v>
      </c>
      <c r="P374">
        <v>0</v>
      </c>
      <c r="Q374">
        <v>92.568991229999995</v>
      </c>
      <c r="R374">
        <v>1.5726168300000001</v>
      </c>
      <c r="S374" t="s">
        <v>1038</v>
      </c>
      <c r="T374">
        <v>39.879358580000002</v>
      </c>
      <c r="U374" t="s">
        <v>2637</v>
      </c>
      <c r="V374" t="s">
        <v>1035</v>
      </c>
      <c r="W374" s="36" t="str">
        <f t="shared" si="16"/>
        <v>ETF</v>
      </c>
      <c r="X374" s="36" t="str">
        <f t="shared" si="17"/>
        <v>Otros ETFs</v>
      </c>
    </row>
    <row r="375" spans="1:24" x14ac:dyDescent="0.35">
      <c r="A375" s="36" t="str">
        <f t="shared" si="15"/>
        <v>0204</v>
      </c>
      <c r="B375" t="s">
        <v>2468</v>
      </c>
      <c r="C375" t="s">
        <v>2469</v>
      </c>
      <c r="D375" t="s">
        <v>3909</v>
      </c>
      <c r="E375" t="s">
        <v>367</v>
      </c>
      <c r="F375" t="s">
        <v>4539</v>
      </c>
      <c r="G375" t="s">
        <v>1167</v>
      </c>
      <c r="H375" t="s">
        <v>1093</v>
      </c>
      <c r="I375">
        <v>291945.73</v>
      </c>
      <c r="J375">
        <v>89234</v>
      </c>
      <c r="K375">
        <v>0.31</v>
      </c>
      <c r="L375">
        <v>9.48</v>
      </c>
      <c r="M375">
        <v>8.3331098557000001</v>
      </c>
      <c r="N375">
        <v>4.8871901565</v>
      </c>
      <c r="O375">
        <v>6.796875</v>
      </c>
      <c r="P375">
        <v>2</v>
      </c>
      <c r="Q375"/>
      <c r="R375">
        <v>88</v>
      </c>
      <c r="S375" t="s">
        <v>5369</v>
      </c>
      <c r="T375">
        <v>0.31</v>
      </c>
      <c r="U375" t="s">
        <v>2637</v>
      </c>
      <c r="V375" t="s">
        <v>1037</v>
      </c>
      <c r="W375" s="36" t="str">
        <f t="shared" si="16"/>
        <v>Portafolio</v>
      </c>
      <c r="X375" s="36" t="str">
        <f t="shared" si="17"/>
        <v>Portafolio</v>
      </c>
    </row>
    <row r="376" spans="1:24" x14ac:dyDescent="0.35">
      <c r="A376" s="36" t="str">
        <f t="shared" si="15"/>
        <v>7085</v>
      </c>
      <c r="B376" t="s">
        <v>1728</v>
      </c>
      <c r="C376" t="s">
        <v>1729</v>
      </c>
      <c r="D376" t="s">
        <v>1730</v>
      </c>
      <c r="E376" t="s">
        <v>566</v>
      </c>
      <c r="F376" t="s">
        <v>1032</v>
      </c>
      <c r="G376" t="s">
        <v>1617</v>
      </c>
      <c r="H376" t="s">
        <v>1618</v>
      </c>
      <c r="I376" t="s">
        <v>90</v>
      </c>
      <c r="J376" t="s">
        <v>90</v>
      </c>
      <c r="K376">
        <v>89.947274890000003</v>
      </c>
      <c r="L376">
        <v>7.87744848</v>
      </c>
      <c r="M376">
        <v>6.5836294100000003</v>
      </c>
      <c r="N376">
        <v>5.1413827100000002</v>
      </c>
      <c r="O376">
        <v>6.8221084599999999</v>
      </c>
      <c r="P376">
        <v>20.061980250000001</v>
      </c>
      <c r="Q376">
        <v>208.99586121999999</v>
      </c>
      <c r="R376">
        <v>56.513926050000002</v>
      </c>
      <c r="S376" t="s">
        <v>1047</v>
      </c>
      <c r="T376">
        <v>89.947274890000003</v>
      </c>
      <c r="U376" t="s">
        <v>2637</v>
      </c>
      <c r="V376" t="s">
        <v>1035</v>
      </c>
      <c r="W376" s="36" t="str">
        <f t="shared" si="16"/>
        <v>ETF</v>
      </c>
      <c r="X376" s="36" t="str">
        <f t="shared" si="17"/>
        <v>Otros ETFs</v>
      </c>
    </row>
    <row r="377" spans="1:24" x14ac:dyDescent="0.35">
      <c r="A377" s="36" t="str">
        <f t="shared" si="15"/>
        <v>2058</v>
      </c>
      <c r="B377" t="s">
        <v>2470</v>
      </c>
      <c r="C377" t="s">
        <v>2471</v>
      </c>
      <c r="D377" t="s">
        <v>3063</v>
      </c>
      <c r="E377" t="s">
        <v>246</v>
      </c>
      <c r="F377" t="s">
        <v>4536</v>
      </c>
      <c r="G377" t="s">
        <v>1167</v>
      </c>
      <c r="H377" t="s">
        <v>1277</v>
      </c>
      <c r="I377">
        <v>18944.22</v>
      </c>
      <c r="J377">
        <v>494648.40362768213</v>
      </c>
      <c r="K377">
        <v>26.11</v>
      </c>
      <c r="L377">
        <v>4.75</v>
      </c>
      <c r="M377">
        <v>7.6452094078000004</v>
      </c>
      <c r="N377">
        <v>4.3633875846999999</v>
      </c>
      <c r="O377">
        <v>1.8359375</v>
      </c>
      <c r="P377">
        <v>0</v>
      </c>
      <c r="Q377"/>
      <c r="R377">
        <v>2</v>
      </c>
      <c r="S377" t="s">
        <v>1038</v>
      </c>
      <c r="T377">
        <v>26.11</v>
      </c>
      <c r="U377" t="s">
        <v>2637</v>
      </c>
      <c r="V377" t="s">
        <v>1037</v>
      </c>
      <c r="W377" s="36" t="str">
        <f t="shared" si="16"/>
        <v>Portafolio</v>
      </c>
      <c r="X377" s="36" t="str">
        <f t="shared" si="17"/>
        <v>Portafolio</v>
      </c>
    </row>
    <row r="378" spans="1:24" x14ac:dyDescent="0.35">
      <c r="A378" s="36" t="str">
        <f t="shared" si="15"/>
        <v>7025</v>
      </c>
      <c r="B378" t="s">
        <v>4759</v>
      </c>
      <c r="C378" t="s">
        <v>1731</v>
      </c>
      <c r="D378" t="s">
        <v>1732</v>
      </c>
      <c r="E378" t="s">
        <v>566</v>
      </c>
      <c r="F378" t="s">
        <v>1032</v>
      </c>
      <c r="G378" t="s">
        <v>1110</v>
      </c>
      <c r="H378" t="s">
        <v>6004</v>
      </c>
      <c r="I378" t="s">
        <v>90</v>
      </c>
      <c r="J378" t="s">
        <v>90</v>
      </c>
      <c r="K378">
        <v>28.584947209999999</v>
      </c>
      <c r="L378">
        <v>6.6563830099999999</v>
      </c>
      <c r="M378">
        <v>5.5937760599999997</v>
      </c>
      <c r="N378">
        <v>5.2527006299999996</v>
      </c>
      <c r="O378">
        <v>5.3618709000000004</v>
      </c>
      <c r="P378">
        <v>19.741480249999999</v>
      </c>
      <c r="Q378">
        <v>126.59978105</v>
      </c>
      <c r="R378">
        <v>8.9633910399999994</v>
      </c>
      <c r="S378" t="s">
        <v>30</v>
      </c>
      <c r="T378">
        <v>28.584947209999999</v>
      </c>
      <c r="U378" t="s">
        <v>2637</v>
      </c>
      <c r="V378" t="s">
        <v>1035</v>
      </c>
      <c r="W378" s="36" t="str">
        <f t="shared" si="16"/>
        <v>ETF</v>
      </c>
      <c r="X378" s="36" t="str">
        <f t="shared" si="17"/>
        <v>Otros ETFs</v>
      </c>
    </row>
    <row r="379" spans="1:24" x14ac:dyDescent="0.35">
      <c r="A379" s="36" t="str">
        <f t="shared" si="15"/>
        <v>7025</v>
      </c>
      <c r="B379" t="s">
        <v>5286</v>
      </c>
      <c r="C379" t="s">
        <v>1733</v>
      </c>
      <c r="D379" t="s">
        <v>1734</v>
      </c>
      <c r="E379" t="s">
        <v>566</v>
      </c>
      <c r="F379" t="s">
        <v>1032</v>
      </c>
      <c r="G379" t="s">
        <v>1110</v>
      </c>
      <c r="H379" t="s">
        <v>1379</v>
      </c>
      <c r="I379" t="s">
        <v>90</v>
      </c>
      <c r="J379" t="s">
        <v>90</v>
      </c>
      <c r="K379">
        <v>319.17899848000002</v>
      </c>
      <c r="L379">
        <v>3.7071744199999999</v>
      </c>
      <c r="M379">
        <v>4.8713345300000004</v>
      </c>
      <c r="N379">
        <v>5.2285053499999998</v>
      </c>
      <c r="O379">
        <v>4.7301689500000004</v>
      </c>
      <c r="P379">
        <v>3.4823276000000001</v>
      </c>
      <c r="Q379">
        <v>540.51016460999995</v>
      </c>
      <c r="R379">
        <v>1.3270692100000001</v>
      </c>
      <c r="S379" t="s">
        <v>1111</v>
      </c>
      <c r="T379">
        <v>319.17899848000002</v>
      </c>
      <c r="U379" t="s">
        <v>2637</v>
      </c>
      <c r="V379" t="s">
        <v>1035</v>
      </c>
      <c r="W379" s="36" t="str">
        <f t="shared" si="16"/>
        <v>ETF</v>
      </c>
      <c r="X379" s="36" t="str">
        <f t="shared" si="17"/>
        <v>Otros ETFs</v>
      </c>
    </row>
    <row r="380" spans="1:24" x14ac:dyDescent="0.35">
      <c r="A380" s="36" t="str">
        <f t="shared" si="15"/>
        <v>GLDS</v>
      </c>
      <c r="B380" t="s">
        <v>1735</v>
      </c>
      <c r="C380" t="s">
        <v>1736</v>
      </c>
      <c r="D380" t="s">
        <v>1737</v>
      </c>
      <c r="E380" t="s">
        <v>566</v>
      </c>
      <c r="F380" t="s">
        <v>1032</v>
      </c>
      <c r="G380" t="s">
        <v>1110</v>
      </c>
      <c r="H380" t="s">
        <v>1379</v>
      </c>
      <c r="I380" t="s">
        <v>90</v>
      </c>
      <c r="J380" t="s">
        <v>90</v>
      </c>
      <c r="K380">
        <v>446.07695389999998</v>
      </c>
      <c r="L380">
        <v>3.8593178799999999</v>
      </c>
      <c r="M380">
        <v>4.9106762399999999</v>
      </c>
      <c r="N380">
        <v>5.2009692000000003</v>
      </c>
      <c r="O380">
        <v>4.7993017099999999</v>
      </c>
      <c r="P380">
        <v>5.0186851900000002</v>
      </c>
      <c r="Q380">
        <v>755.94922211999994</v>
      </c>
      <c r="R380">
        <v>1.98606248</v>
      </c>
      <c r="S380" t="s">
        <v>1111</v>
      </c>
      <c r="T380">
        <v>446.07695389999998</v>
      </c>
      <c r="U380" t="s">
        <v>2637</v>
      </c>
      <c r="V380" t="s">
        <v>1035</v>
      </c>
      <c r="W380" s="36" t="str">
        <f t="shared" si="16"/>
        <v>ETF</v>
      </c>
      <c r="X380" s="36" t="str">
        <f t="shared" si="17"/>
        <v>Otros ETFs</v>
      </c>
    </row>
    <row r="381" spans="1:24" x14ac:dyDescent="0.35">
      <c r="A381" s="36" t="str">
        <f t="shared" si="15"/>
        <v>7097</v>
      </c>
      <c r="B381" t="s">
        <v>1738</v>
      </c>
      <c r="C381" t="s">
        <v>1739</v>
      </c>
      <c r="D381" t="s">
        <v>1740</v>
      </c>
      <c r="E381" t="s">
        <v>566</v>
      </c>
      <c r="F381" t="s">
        <v>1032</v>
      </c>
      <c r="G381" t="s">
        <v>1033</v>
      </c>
      <c r="H381" t="s">
        <v>1242</v>
      </c>
      <c r="I381" t="s">
        <v>90</v>
      </c>
      <c r="J381" t="s">
        <v>90</v>
      </c>
      <c r="K381">
        <v>110.32688801</v>
      </c>
      <c r="L381">
        <v>5.5796389099999999</v>
      </c>
      <c r="M381">
        <v>4.9584228899999996</v>
      </c>
      <c r="N381">
        <v>4.2798318499999999</v>
      </c>
      <c r="O381">
        <v>5.88374416</v>
      </c>
      <c r="P381">
        <v>6.45842356</v>
      </c>
      <c r="Q381">
        <v>183.01144703</v>
      </c>
      <c r="R381">
        <v>13.493153400000001</v>
      </c>
      <c r="S381" t="s">
        <v>1038</v>
      </c>
      <c r="T381">
        <v>110.32688801</v>
      </c>
      <c r="U381" t="s">
        <v>2637</v>
      </c>
      <c r="V381" t="s">
        <v>1035</v>
      </c>
      <c r="W381" s="36" t="str">
        <f t="shared" si="16"/>
        <v>ETF</v>
      </c>
      <c r="X381" s="36" t="str">
        <f t="shared" si="17"/>
        <v>Otros ETFs</v>
      </c>
    </row>
    <row r="382" spans="1:24" x14ac:dyDescent="0.35">
      <c r="A382" s="36" t="str">
        <f t="shared" si="15"/>
        <v>7080</v>
      </c>
      <c r="B382" t="s">
        <v>1741</v>
      </c>
      <c r="C382" t="s">
        <v>1742</v>
      </c>
      <c r="D382" t="s">
        <v>1743</v>
      </c>
      <c r="E382" t="s">
        <v>566</v>
      </c>
      <c r="F382" t="s">
        <v>1032</v>
      </c>
      <c r="G382" t="s">
        <v>1110</v>
      </c>
      <c r="H382" t="s">
        <v>1379</v>
      </c>
      <c r="I382" t="s">
        <v>90</v>
      </c>
      <c r="J382" t="s">
        <v>90</v>
      </c>
      <c r="K382">
        <v>144.5791055</v>
      </c>
      <c r="L382">
        <v>3.8045726599999998</v>
      </c>
      <c r="M382">
        <v>4.93011394</v>
      </c>
      <c r="N382">
        <v>5.2136725799999999</v>
      </c>
      <c r="O382">
        <v>4.9003165900000001</v>
      </c>
      <c r="P382">
        <v>0.77329667000000002</v>
      </c>
      <c r="Q382">
        <v>317.49162237000002</v>
      </c>
      <c r="R382">
        <v>0.77259829999999996</v>
      </c>
      <c r="S382" t="s">
        <v>1111</v>
      </c>
      <c r="T382">
        <v>144.5791055</v>
      </c>
      <c r="U382" t="s">
        <v>2637</v>
      </c>
      <c r="V382" t="s">
        <v>1035</v>
      </c>
      <c r="W382" s="36" t="str">
        <f t="shared" si="16"/>
        <v>ETF</v>
      </c>
      <c r="X382" s="36" t="str">
        <f t="shared" si="17"/>
        <v>Otros ETFs</v>
      </c>
    </row>
    <row r="383" spans="1:24" x14ac:dyDescent="0.35">
      <c r="A383" s="36" t="str">
        <f t="shared" si="15"/>
        <v>7094</v>
      </c>
      <c r="B383" t="s">
        <v>1744</v>
      </c>
      <c r="C383" t="s">
        <v>1745</v>
      </c>
      <c r="D383" t="s">
        <v>1746</v>
      </c>
      <c r="E383" t="s">
        <v>566</v>
      </c>
      <c r="F383" t="s">
        <v>1032</v>
      </c>
      <c r="G383" t="s">
        <v>1325</v>
      </c>
      <c r="H383" t="s">
        <v>1606</v>
      </c>
      <c r="I383" t="s">
        <v>90</v>
      </c>
      <c r="J383" t="s">
        <v>90</v>
      </c>
      <c r="K383">
        <v>39.879358580000002</v>
      </c>
      <c r="L383">
        <v>4.4242746200000003</v>
      </c>
      <c r="M383">
        <v>4.4211580899999996</v>
      </c>
      <c r="N383">
        <v>4.3236597799999998</v>
      </c>
      <c r="O383">
        <v>4.8146597800000004</v>
      </c>
      <c r="P383">
        <v>0</v>
      </c>
      <c r="Q383">
        <v>92.568991229999995</v>
      </c>
      <c r="R383">
        <v>1.5726168300000001</v>
      </c>
      <c r="S383" t="s">
        <v>1038</v>
      </c>
      <c r="T383">
        <v>39.879358580000002</v>
      </c>
      <c r="U383" t="s">
        <v>2637</v>
      </c>
      <c r="V383" t="s">
        <v>1035</v>
      </c>
      <c r="W383" s="36" t="str">
        <f t="shared" si="16"/>
        <v>ETF</v>
      </c>
      <c r="X383" s="36" t="str">
        <f t="shared" si="17"/>
        <v>Otros ETFs</v>
      </c>
    </row>
    <row r="384" spans="1:24" x14ac:dyDescent="0.35">
      <c r="A384" s="36" t="str">
        <f t="shared" si="15"/>
        <v>5304</v>
      </c>
      <c r="B384" t="s">
        <v>2474</v>
      </c>
      <c r="C384" t="s">
        <v>2475</v>
      </c>
      <c r="D384" t="s">
        <v>2874</v>
      </c>
      <c r="E384" t="s">
        <v>191</v>
      </c>
      <c r="F384" t="s">
        <v>4534</v>
      </c>
      <c r="G384" t="s">
        <v>1249</v>
      </c>
      <c r="H384" t="s">
        <v>1277</v>
      </c>
      <c r="I384">
        <v>12871.33</v>
      </c>
      <c r="J384">
        <v>307340.39</v>
      </c>
      <c r="K384">
        <v>23.88</v>
      </c>
      <c r="L384">
        <v>7.61</v>
      </c>
      <c r="M384">
        <v>6.3425428438999996</v>
      </c>
      <c r="N384">
        <v>9.3323888778999997</v>
      </c>
      <c r="O384">
        <v>5.3515625</v>
      </c>
      <c r="P384">
        <v>0</v>
      </c>
      <c r="Q384"/>
      <c r="R384">
        <v>63</v>
      </c>
      <c r="S384" t="s">
        <v>1047</v>
      </c>
      <c r="T384">
        <v>23.88</v>
      </c>
      <c r="U384" t="s">
        <v>2637</v>
      </c>
      <c r="V384" t="s">
        <v>1037</v>
      </c>
      <c r="W384" s="36" t="str">
        <f t="shared" si="16"/>
        <v>Portafolio</v>
      </c>
      <c r="X384" s="36" t="str">
        <f t="shared" si="17"/>
        <v>Portafolio</v>
      </c>
    </row>
    <row r="385" spans="1:24" x14ac:dyDescent="0.35">
      <c r="A385" s="36" t="str">
        <f t="shared" si="15"/>
        <v>7094</v>
      </c>
      <c r="B385" t="s">
        <v>1747</v>
      </c>
      <c r="C385" t="s">
        <v>579</v>
      </c>
      <c r="D385" t="s">
        <v>578</v>
      </c>
      <c r="E385" t="s">
        <v>566</v>
      </c>
      <c r="F385" t="s">
        <v>1032</v>
      </c>
      <c r="G385" t="s">
        <v>1219</v>
      </c>
      <c r="H385" t="s">
        <v>1748</v>
      </c>
      <c r="I385" t="s">
        <v>90</v>
      </c>
      <c r="J385" t="s">
        <v>90</v>
      </c>
      <c r="K385">
        <v>55.385076079999997</v>
      </c>
      <c r="L385">
        <v>5.5416992799999996</v>
      </c>
      <c r="M385">
        <v>4.6564010500000004</v>
      </c>
      <c r="N385">
        <v>4.7380198900000003</v>
      </c>
      <c r="O385">
        <v>5.56639865</v>
      </c>
      <c r="P385">
        <v>0</v>
      </c>
      <c r="Q385">
        <v>164.12006052999999</v>
      </c>
      <c r="R385">
        <v>13.76514201</v>
      </c>
      <c r="S385" t="s">
        <v>1038</v>
      </c>
      <c r="T385">
        <v>55.385076079999997</v>
      </c>
      <c r="U385" t="s">
        <v>2637</v>
      </c>
      <c r="V385" t="s">
        <v>1035</v>
      </c>
      <c r="W385" s="36" t="str">
        <f t="shared" si="16"/>
        <v>ETF</v>
      </c>
      <c r="X385" s="36" t="str">
        <f t="shared" si="17"/>
        <v>Otros ETFs</v>
      </c>
    </row>
    <row r="386" spans="1:24" x14ac:dyDescent="0.35">
      <c r="A386" s="36" t="str">
        <f t="shared" ref="A386:A449" si="18">RIGHT(LEFT(D386,6),4)</f>
        <v>7311</v>
      </c>
      <c r="B386" t="s">
        <v>1749</v>
      </c>
      <c r="C386" t="s">
        <v>1750</v>
      </c>
      <c r="D386" t="s">
        <v>1751</v>
      </c>
      <c r="E386" t="s">
        <v>566</v>
      </c>
      <c r="F386" t="s">
        <v>1032</v>
      </c>
      <c r="G386" t="s">
        <v>1046</v>
      </c>
      <c r="H386" t="s">
        <v>1128</v>
      </c>
      <c r="I386" t="s">
        <v>90</v>
      </c>
      <c r="J386" t="s">
        <v>90</v>
      </c>
      <c r="K386">
        <v>2.20069735</v>
      </c>
      <c r="L386">
        <v>5.6525944199999998</v>
      </c>
      <c r="M386">
        <v>6.2765870000000001</v>
      </c>
      <c r="N386">
        <v>4.2667351399999998</v>
      </c>
      <c r="O386">
        <v>5.8014971400000004</v>
      </c>
      <c r="P386">
        <v>35.740985539999997</v>
      </c>
      <c r="Q386">
        <v>20.195617339999998</v>
      </c>
      <c r="R386">
        <v>22.158667059999999</v>
      </c>
      <c r="S386" t="s">
        <v>1038</v>
      </c>
      <c r="T386">
        <v>2.20069735</v>
      </c>
      <c r="U386" t="s">
        <v>2637</v>
      </c>
      <c r="V386" t="s">
        <v>1035</v>
      </c>
      <c r="W386" s="36" t="str">
        <f t="shared" ref="W386:W449" si="19">IF(V386="ETF_ETY","ETF",IF(V386="ETF_SOV","ETF",IF(V386="RF_SOV","SOV",IF(V386="-","Cuestionario Integra","Portafolio"))))</f>
        <v>ETF</v>
      </c>
      <c r="X386" s="36" t="str">
        <f t="shared" ref="X386:X449" si="20">IF(V386="ETF_ETY","Otros ETFs",IF(V386="ETF_SOV","Soberanos",W386))</f>
        <v>Otros ETFs</v>
      </c>
    </row>
    <row r="387" spans="1:24" x14ac:dyDescent="0.35">
      <c r="A387" s="36" t="str">
        <f t="shared" si="18"/>
        <v>5304</v>
      </c>
      <c r="B387" t="s">
        <v>2474</v>
      </c>
      <c r="C387" t="s">
        <v>6123</v>
      </c>
      <c r="D387" t="s">
        <v>5631</v>
      </c>
      <c r="E387" t="s">
        <v>801</v>
      </c>
      <c r="F387" t="s">
        <v>4535</v>
      </c>
      <c r="G387" t="s">
        <v>1249</v>
      </c>
      <c r="H387" t="s">
        <v>1277</v>
      </c>
      <c r="I387">
        <v>12871.33</v>
      </c>
      <c r="J387">
        <v>307340.39</v>
      </c>
      <c r="K387">
        <v>23.88</v>
      </c>
      <c r="L387">
        <v>7.61</v>
      </c>
      <c r="M387">
        <v>6.3425428438999996</v>
      </c>
      <c r="N387">
        <v>9.3323888778999997</v>
      </c>
      <c r="O387">
        <v>5.3515625</v>
      </c>
      <c r="P387">
        <v>0</v>
      </c>
      <c r="Q387"/>
      <c r="R387">
        <v>63</v>
      </c>
      <c r="S387" t="s">
        <v>1047</v>
      </c>
      <c r="T387">
        <v>23.88</v>
      </c>
      <c r="U387" t="s">
        <v>2637</v>
      </c>
      <c r="V387" t="s">
        <v>1037</v>
      </c>
      <c r="W387" s="36" t="str">
        <f t="shared" si="19"/>
        <v>Portafolio</v>
      </c>
      <c r="X387" s="36" t="str">
        <f t="shared" si="20"/>
        <v>Portafolio</v>
      </c>
    </row>
    <row r="388" spans="1:24" x14ac:dyDescent="0.35">
      <c r="A388" s="36" t="str">
        <f t="shared" si="18"/>
        <v>7028</v>
      </c>
      <c r="B388" t="s">
        <v>1752</v>
      </c>
      <c r="C388" t="s">
        <v>1753</v>
      </c>
      <c r="D388" t="s">
        <v>1754</v>
      </c>
      <c r="E388" t="s">
        <v>566</v>
      </c>
      <c r="F388" t="s">
        <v>1032</v>
      </c>
      <c r="G388" t="s">
        <v>1033</v>
      </c>
      <c r="H388" t="s">
        <v>1242</v>
      </c>
      <c r="I388" t="s">
        <v>90</v>
      </c>
      <c r="J388" t="s">
        <v>90</v>
      </c>
      <c r="K388">
        <v>48.258834800000002</v>
      </c>
      <c r="L388">
        <v>5.2214684699999996</v>
      </c>
      <c r="M388">
        <v>4.2614348900000003</v>
      </c>
      <c r="N388">
        <v>4.17421255</v>
      </c>
      <c r="O388">
        <v>6.1643464300000002</v>
      </c>
      <c r="P388">
        <v>1.8495977299999999</v>
      </c>
      <c r="Q388">
        <v>170.12811880000001</v>
      </c>
      <c r="R388">
        <v>11.45636223</v>
      </c>
      <c r="S388" t="s">
        <v>1038</v>
      </c>
      <c r="T388">
        <v>48.258834800000002</v>
      </c>
      <c r="U388" t="s">
        <v>2637</v>
      </c>
      <c r="V388" t="s">
        <v>1035</v>
      </c>
      <c r="W388" s="36" t="str">
        <f t="shared" si="19"/>
        <v>ETF</v>
      </c>
      <c r="X388" s="36" t="str">
        <f t="shared" si="20"/>
        <v>Otros ETFs</v>
      </c>
    </row>
    <row r="389" spans="1:24" x14ac:dyDescent="0.35">
      <c r="A389" s="36" t="str">
        <f t="shared" si="18"/>
        <v>7128</v>
      </c>
      <c r="B389" t="s">
        <v>1756</v>
      </c>
      <c r="C389" t="s">
        <v>1757</v>
      </c>
      <c r="D389" t="s">
        <v>1758</v>
      </c>
      <c r="E389" t="s">
        <v>566</v>
      </c>
      <c r="F389" t="s">
        <v>1032</v>
      </c>
      <c r="G389" t="s">
        <v>1641</v>
      </c>
      <c r="H389" t="s">
        <v>1132</v>
      </c>
      <c r="I389" t="s">
        <v>90</v>
      </c>
      <c r="J389" t="s">
        <v>90</v>
      </c>
      <c r="K389">
        <v>0.27271732999999998</v>
      </c>
      <c r="L389">
        <v>8.5643827300000002</v>
      </c>
      <c r="M389">
        <v>8.4299415300000007</v>
      </c>
      <c r="N389">
        <v>5.0871634800000001</v>
      </c>
      <c r="O389">
        <v>6.6748154900000003</v>
      </c>
      <c r="P389">
        <v>9.9730800500000001</v>
      </c>
      <c r="Q389">
        <v>1.4230639199999999</v>
      </c>
      <c r="R389">
        <v>80.825838340000004</v>
      </c>
      <c r="S389" t="s">
        <v>1047</v>
      </c>
      <c r="T389">
        <v>0.27271732999999998</v>
      </c>
      <c r="U389" t="s">
        <v>2637</v>
      </c>
      <c r="V389" t="s">
        <v>1035</v>
      </c>
      <c r="W389" s="36" t="str">
        <f t="shared" si="19"/>
        <v>ETF</v>
      </c>
      <c r="X389" s="36" t="str">
        <f t="shared" si="20"/>
        <v>Otros ETFs</v>
      </c>
    </row>
    <row r="390" spans="1:24" x14ac:dyDescent="0.35">
      <c r="A390" s="36" t="str">
        <f t="shared" si="18"/>
        <v>7041</v>
      </c>
      <c r="B390" t="s">
        <v>1761</v>
      </c>
      <c r="C390" t="s">
        <v>1762</v>
      </c>
      <c r="D390" t="s">
        <v>1763</v>
      </c>
      <c r="E390" t="s">
        <v>566</v>
      </c>
      <c r="F390" t="s">
        <v>1032</v>
      </c>
      <c r="G390" t="s">
        <v>1641</v>
      </c>
      <c r="H390" t="s">
        <v>1137</v>
      </c>
      <c r="I390" t="s">
        <v>90</v>
      </c>
      <c r="J390" t="s">
        <v>90</v>
      </c>
      <c r="K390">
        <v>35.823239010000002</v>
      </c>
      <c r="L390">
        <v>8.0877797200000003</v>
      </c>
      <c r="M390">
        <v>6.7709838099999997</v>
      </c>
      <c r="N390">
        <v>5.4136256899999999</v>
      </c>
      <c r="O390">
        <v>6.8552663100000002</v>
      </c>
      <c r="P390">
        <v>14.53551452</v>
      </c>
      <c r="Q390">
        <v>55.262275500000001</v>
      </c>
      <c r="R390">
        <v>54.268054280000001</v>
      </c>
      <c r="S390" t="s">
        <v>1047</v>
      </c>
      <c r="T390">
        <v>35.823239010000002</v>
      </c>
      <c r="U390" t="s">
        <v>2637</v>
      </c>
      <c r="V390" t="s">
        <v>1035</v>
      </c>
      <c r="W390" s="36" t="str">
        <f t="shared" si="19"/>
        <v>ETF</v>
      </c>
      <c r="X390" s="36" t="str">
        <f t="shared" si="20"/>
        <v>Otros ETFs</v>
      </c>
    </row>
    <row r="391" spans="1:24" x14ac:dyDescent="0.35">
      <c r="A391" s="36" t="str">
        <f t="shared" si="18"/>
        <v>5132</v>
      </c>
      <c r="B391" t="s">
        <v>5064</v>
      </c>
      <c r="C391" t="s">
        <v>807</v>
      </c>
      <c r="D391" t="s">
        <v>806</v>
      </c>
      <c r="E391" t="s">
        <v>801</v>
      </c>
      <c r="F391" t="s">
        <v>4535</v>
      </c>
      <c r="G391" t="s">
        <v>1249</v>
      </c>
      <c r="H391" t="s">
        <v>1277</v>
      </c>
      <c r="I391">
        <v>12803.3</v>
      </c>
      <c r="J391">
        <v>417787.13</v>
      </c>
      <c r="K391">
        <v>32.630000000000003</v>
      </c>
      <c r="L391">
        <v>5.05</v>
      </c>
      <c r="M391">
        <v>6.4767816685000001</v>
      </c>
      <c r="N391">
        <v>5.4033560752999996</v>
      </c>
      <c r="O391">
        <v>3.2685546875</v>
      </c>
      <c r="P391">
        <v>1</v>
      </c>
      <c r="Q391"/>
      <c r="R391">
        <v>15</v>
      </c>
      <c r="S391" t="s">
        <v>1038</v>
      </c>
      <c r="T391">
        <v>32.630000000000003</v>
      </c>
      <c r="U391" t="s">
        <v>2637</v>
      </c>
      <c r="V391" t="s">
        <v>1037</v>
      </c>
      <c r="W391" s="36" t="str">
        <f t="shared" si="19"/>
        <v>Portafolio</v>
      </c>
      <c r="X391" s="36" t="str">
        <f t="shared" si="20"/>
        <v>Portafolio</v>
      </c>
    </row>
    <row r="392" spans="1:24" x14ac:dyDescent="0.35">
      <c r="A392" s="36" t="str">
        <f t="shared" si="18"/>
        <v>7049</v>
      </c>
      <c r="B392" t="s">
        <v>6124</v>
      </c>
      <c r="C392" t="s">
        <v>1764</v>
      </c>
      <c r="D392" t="s">
        <v>1765</v>
      </c>
      <c r="E392" t="s">
        <v>566</v>
      </c>
      <c r="F392" t="s">
        <v>1032</v>
      </c>
      <c r="G392" t="s">
        <v>1136</v>
      </c>
      <c r="H392" t="s">
        <v>1137</v>
      </c>
      <c r="I392" t="s">
        <v>90</v>
      </c>
      <c r="J392" t="s">
        <v>90</v>
      </c>
      <c r="K392">
        <v>12.129420850000001</v>
      </c>
      <c r="L392">
        <v>7.5921613499999996</v>
      </c>
      <c r="M392">
        <v>5.9480539700000001</v>
      </c>
      <c r="N392">
        <v>5.2078295900000002</v>
      </c>
      <c r="O392">
        <v>6.8284289200000003</v>
      </c>
      <c r="P392">
        <v>10.2942</v>
      </c>
      <c r="Q392">
        <v>60.214907279999998</v>
      </c>
      <c r="R392">
        <v>52.543500000000002</v>
      </c>
      <c r="S392" t="s">
        <v>1047</v>
      </c>
      <c r="T392">
        <v>12.129420850000001</v>
      </c>
      <c r="U392" t="s">
        <v>2637</v>
      </c>
      <c r="V392" t="s">
        <v>1035</v>
      </c>
      <c r="W392" s="36" t="str">
        <f t="shared" si="19"/>
        <v>ETF</v>
      </c>
      <c r="X392" s="36" t="str">
        <f t="shared" si="20"/>
        <v>Otros ETFs</v>
      </c>
    </row>
    <row r="393" spans="1:24" x14ac:dyDescent="0.35">
      <c r="A393" s="36" t="str">
        <f t="shared" si="18"/>
        <v>CAND</v>
      </c>
      <c r="B393" t="s">
        <v>1766</v>
      </c>
      <c r="C393" t="s">
        <v>1767</v>
      </c>
      <c r="D393" t="s">
        <v>1768</v>
      </c>
      <c r="E393" t="s">
        <v>512</v>
      </c>
      <c r="F393" t="s">
        <v>1769</v>
      </c>
      <c r="G393" t="s">
        <v>1110</v>
      </c>
      <c r="H393" t="s">
        <v>6004</v>
      </c>
      <c r="I393" t="s">
        <v>90</v>
      </c>
      <c r="J393" t="s">
        <v>90</v>
      </c>
      <c r="K393">
        <v>44.897891479999998</v>
      </c>
      <c r="L393">
        <v>6.3008749000000002</v>
      </c>
      <c r="M393">
        <v>5.3667364299999996</v>
      </c>
      <c r="N393">
        <v>5.2841170200000001</v>
      </c>
      <c r="O393">
        <v>5.26203939</v>
      </c>
      <c r="P393">
        <v>12.13707076</v>
      </c>
      <c r="Q393">
        <v>133.33911165000001</v>
      </c>
      <c r="R393">
        <v>5.9775702099999997</v>
      </c>
      <c r="S393" t="s">
        <v>30</v>
      </c>
      <c r="T393">
        <v>44.897891479999998</v>
      </c>
      <c r="U393" t="s">
        <v>2637</v>
      </c>
      <c r="V393" t="s">
        <v>1035</v>
      </c>
      <c r="W393" s="36" t="str">
        <f t="shared" si="19"/>
        <v>ETF</v>
      </c>
      <c r="X393" s="36" t="str">
        <f t="shared" si="20"/>
        <v>Otros ETFs</v>
      </c>
    </row>
    <row r="394" spans="1:24" x14ac:dyDescent="0.35">
      <c r="A394" s="36" t="str">
        <f t="shared" si="18"/>
        <v>5132</v>
      </c>
      <c r="B394" t="s">
        <v>5064</v>
      </c>
      <c r="C394" t="s">
        <v>5065</v>
      </c>
      <c r="D394" t="s">
        <v>938</v>
      </c>
      <c r="E394" t="s">
        <v>801</v>
      </c>
      <c r="F394" t="s">
        <v>4535</v>
      </c>
      <c r="G394" t="s">
        <v>1249</v>
      </c>
      <c r="H394" t="s">
        <v>1277</v>
      </c>
      <c r="I394">
        <v>12803.3</v>
      </c>
      <c r="J394">
        <v>417787.13</v>
      </c>
      <c r="K394">
        <v>32.630000000000003</v>
      </c>
      <c r="L394">
        <v>5.05</v>
      </c>
      <c r="M394">
        <v>6.4767816685000001</v>
      </c>
      <c r="N394">
        <v>5.4033560752999996</v>
      </c>
      <c r="O394">
        <v>3.2685546875</v>
      </c>
      <c r="P394">
        <v>1</v>
      </c>
      <c r="Q394"/>
      <c r="R394">
        <v>15</v>
      </c>
      <c r="S394" t="s">
        <v>1038</v>
      </c>
      <c r="T394">
        <v>32.630000000000003</v>
      </c>
      <c r="U394" t="s">
        <v>2637</v>
      </c>
      <c r="V394" t="s">
        <v>1037</v>
      </c>
      <c r="W394" s="36" t="str">
        <f t="shared" si="19"/>
        <v>Portafolio</v>
      </c>
      <c r="X394" s="36" t="str">
        <f t="shared" si="20"/>
        <v>Portafolio</v>
      </c>
    </row>
    <row r="395" spans="1:24" x14ac:dyDescent="0.35">
      <c r="A395" s="36" t="str">
        <f t="shared" si="18"/>
        <v>MOST</v>
      </c>
      <c r="B395" t="s">
        <v>1770</v>
      </c>
      <c r="C395" t="s">
        <v>1771</v>
      </c>
      <c r="D395" t="s">
        <v>1772</v>
      </c>
      <c r="E395" t="s">
        <v>566</v>
      </c>
      <c r="F395" t="s">
        <v>1032</v>
      </c>
      <c r="G395" t="s">
        <v>1046</v>
      </c>
      <c r="H395" t="s">
        <v>1773</v>
      </c>
      <c r="I395" t="s">
        <v>90</v>
      </c>
      <c r="J395" t="s">
        <v>90</v>
      </c>
      <c r="K395">
        <v>111.92566431</v>
      </c>
      <c r="L395">
        <v>6.28126052</v>
      </c>
      <c r="M395">
        <v>5.5933643699999998</v>
      </c>
      <c r="N395">
        <v>4.5892325200000004</v>
      </c>
      <c r="O395">
        <v>5.9122251400000003</v>
      </c>
      <c r="P395">
        <v>12.76949462</v>
      </c>
      <c r="Q395">
        <v>291.49896648999999</v>
      </c>
      <c r="R395">
        <v>13.60053023</v>
      </c>
      <c r="S395" t="s">
        <v>30</v>
      </c>
      <c r="T395">
        <v>111.92566431</v>
      </c>
      <c r="U395" t="s">
        <v>2637</v>
      </c>
      <c r="V395" t="s">
        <v>1035</v>
      </c>
      <c r="W395" s="36" t="str">
        <f t="shared" si="19"/>
        <v>ETF</v>
      </c>
      <c r="X395" s="36" t="str">
        <f t="shared" si="20"/>
        <v>Otros ETFs</v>
      </c>
    </row>
    <row r="396" spans="1:24" x14ac:dyDescent="0.35">
      <c r="A396" s="36" t="str">
        <f t="shared" si="18"/>
        <v>5132</v>
      </c>
      <c r="B396" t="s">
        <v>5064</v>
      </c>
      <c r="C396" t="s">
        <v>5066</v>
      </c>
      <c r="D396" t="s">
        <v>810</v>
      </c>
      <c r="E396" t="s">
        <v>801</v>
      </c>
      <c r="F396" t="s">
        <v>4535</v>
      </c>
      <c r="G396" t="s">
        <v>1249</v>
      </c>
      <c r="H396" t="s">
        <v>1277</v>
      </c>
      <c r="I396">
        <v>12803.3</v>
      </c>
      <c r="J396">
        <v>417787.13</v>
      </c>
      <c r="K396">
        <v>32.630000000000003</v>
      </c>
      <c r="L396">
        <v>5.05</v>
      </c>
      <c r="M396">
        <v>6.4767816685000001</v>
      </c>
      <c r="N396">
        <v>5.4033560752999996</v>
      </c>
      <c r="O396">
        <v>3.2685546875</v>
      </c>
      <c r="P396">
        <v>1</v>
      </c>
      <c r="Q396"/>
      <c r="R396">
        <v>15</v>
      </c>
      <c r="S396" t="s">
        <v>1038</v>
      </c>
      <c r="T396">
        <v>32.630000000000003</v>
      </c>
      <c r="U396" t="s">
        <v>2637</v>
      </c>
      <c r="V396" t="s">
        <v>1037</v>
      </c>
      <c r="W396" s="36" t="str">
        <f t="shared" si="19"/>
        <v>Portafolio</v>
      </c>
      <c r="X396" s="36" t="str">
        <f t="shared" si="20"/>
        <v>Portafolio</v>
      </c>
    </row>
    <row r="397" spans="1:24" x14ac:dyDescent="0.35">
      <c r="A397" s="36" t="str">
        <f t="shared" si="18"/>
        <v>1000</v>
      </c>
      <c r="B397" t="s">
        <v>2476</v>
      </c>
      <c r="C397" t="s">
        <v>153</v>
      </c>
      <c r="D397" t="s">
        <v>3862</v>
      </c>
      <c r="E397" t="s">
        <v>151</v>
      </c>
      <c r="F397" t="s">
        <v>4540</v>
      </c>
      <c r="G397" t="s">
        <v>1167</v>
      </c>
      <c r="H397" t="s">
        <v>2472</v>
      </c>
      <c r="I397">
        <v>289221969059.85327</v>
      </c>
      <c r="J397">
        <v>69265213.388658002</v>
      </c>
      <c r="K397">
        <v>239.48807766510001</v>
      </c>
      <c r="L397"/>
      <c r="M397"/>
      <c r="N397"/>
      <c r="O397"/>
      <c r="P397"/>
      <c r="Q397"/>
      <c r="R397"/>
      <c r="S397"/>
      <c r="T397">
        <v>170.4198394</v>
      </c>
      <c r="U397">
        <v>32.200000000000003</v>
      </c>
      <c r="V397" t="s">
        <v>2473</v>
      </c>
      <c r="W397" s="36" t="str">
        <f t="shared" si="19"/>
        <v>SOV</v>
      </c>
      <c r="X397" s="36" t="str">
        <f t="shared" si="20"/>
        <v>SOV</v>
      </c>
    </row>
    <row r="398" spans="1:24" x14ac:dyDescent="0.35">
      <c r="A398" s="36" t="str">
        <f t="shared" si="18"/>
        <v>7094</v>
      </c>
      <c r="B398" t="s">
        <v>1774</v>
      </c>
      <c r="C398" t="s">
        <v>1775</v>
      </c>
      <c r="D398" t="s">
        <v>1776</v>
      </c>
      <c r="E398" t="s">
        <v>566</v>
      </c>
      <c r="F398" t="s">
        <v>1032</v>
      </c>
      <c r="G398" t="s">
        <v>1689</v>
      </c>
      <c r="H398" t="s">
        <v>1220</v>
      </c>
      <c r="I398" t="s">
        <v>90</v>
      </c>
      <c r="J398" t="s">
        <v>90</v>
      </c>
      <c r="K398">
        <v>36.75411837</v>
      </c>
      <c r="L398">
        <v>6.58112765</v>
      </c>
      <c r="M398">
        <v>5.7333022600000003</v>
      </c>
      <c r="N398">
        <v>5.2592313900000001</v>
      </c>
      <c r="O398">
        <v>5.5114415899999996</v>
      </c>
      <c r="P398">
        <v>15.34179745</v>
      </c>
      <c r="Q398">
        <v>125.44606419</v>
      </c>
      <c r="R398">
        <v>7.8625412399999997</v>
      </c>
      <c r="S398" t="s">
        <v>30</v>
      </c>
      <c r="T398">
        <v>36.75411837</v>
      </c>
      <c r="U398" t="s">
        <v>2637</v>
      </c>
      <c r="V398" t="s">
        <v>1035</v>
      </c>
      <c r="W398" s="36" t="str">
        <f t="shared" si="19"/>
        <v>ETF</v>
      </c>
      <c r="X398" s="36" t="str">
        <f t="shared" si="20"/>
        <v>Otros ETFs</v>
      </c>
    </row>
    <row r="399" spans="1:24" x14ac:dyDescent="0.35">
      <c r="A399" s="36" t="str">
        <f t="shared" si="18"/>
        <v>7019</v>
      </c>
      <c r="B399" t="s">
        <v>1777</v>
      </c>
      <c r="C399" t="s">
        <v>1778</v>
      </c>
      <c r="D399" t="s">
        <v>1779</v>
      </c>
      <c r="E399" t="s">
        <v>566</v>
      </c>
      <c r="F399" t="s">
        <v>1032</v>
      </c>
      <c r="G399" t="s">
        <v>1136</v>
      </c>
      <c r="H399" t="s">
        <v>1137</v>
      </c>
      <c r="I399" t="s">
        <v>90</v>
      </c>
      <c r="J399" t="s">
        <v>90</v>
      </c>
      <c r="K399">
        <v>77.770899979999996</v>
      </c>
      <c r="L399">
        <v>7.2687595199999997</v>
      </c>
      <c r="M399">
        <v>6.4662486699999997</v>
      </c>
      <c r="N399">
        <v>4.7438236199999997</v>
      </c>
      <c r="O399">
        <v>6.3996133999999998</v>
      </c>
      <c r="P399">
        <v>17.233817219999999</v>
      </c>
      <c r="Q399">
        <v>85.520293789999997</v>
      </c>
      <c r="R399">
        <v>38.247238269999997</v>
      </c>
      <c r="S399" t="s">
        <v>1047</v>
      </c>
      <c r="T399">
        <v>77.770899979999996</v>
      </c>
      <c r="U399" t="s">
        <v>2637</v>
      </c>
      <c r="V399" t="s">
        <v>1035</v>
      </c>
      <c r="W399" s="36" t="str">
        <f t="shared" si="19"/>
        <v>ETF</v>
      </c>
      <c r="X399" s="36" t="str">
        <f t="shared" si="20"/>
        <v>Otros ETFs</v>
      </c>
    </row>
    <row r="400" spans="1:24" x14ac:dyDescent="0.35">
      <c r="A400" s="36" t="str">
        <f t="shared" si="18"/>
        <v>1000</v>
      </c>
      <c r="B400" t="s">
        <v>2476</v>
      </c>
      <c r="C400" t="s">
        <v>2477</v>
      </c>
      <c r="D400" t="s">
        <v>3916</v>
      </c>
      <c r="E400" t="s">
        <v>151</v>
      </c>
      <c r="F400" t="s">
        <v>4540</v>
      </c>
      <c r="G400" t="s">
        <v>1167</v>
      </c>
      <c r="H400" t="s">
        <v>2472</v>
      </c>
      <c r="I400">
        <v>289221969059.85327</v>
      </c>
      <c r="J400">
        <v>69265213.388658002</v>
      </c>
      <c r="K400">
        <v>239.48807766510001</v>
      </c>
      <c r="L400"/>
      <c r="M400"/>
      <c r="N400"/>
      <c r="O400"/>
      <c r="P400"/>
      <c r="Q400"/>
      <c r="R400"/>
      <c r="S400"/>
      <c r="T400">
        <v>170.4198394</v>
      </c>
      <c r="U400">
        <v>32.200000000000003</v>
      </c>
      <c r="V400" t="s">
        <v>2473</v>
      </c>
      <c r="W400" s="36" t="str">
        <f t="shared" si="19"/>
        <v>SOV</v>
      </c>
      <c r="X400" s="36" t="str">
        <f t="shared" si="20"/>
        <v>SOV</v>
      </c>
    </row>
    <row r="401" spans="1:24" x14ac:dyDescent="0.35">
      <c r="A401" s="36" t="str">
        <f t="shared" si="18"/>
        <v>1000</v>
      </c>
      <c r="B401" t="s">
        <v>2476</v>
      </c>
      <c r="C401" t="s">
        <v>165</v>
      </c>
      <c r="D401" t="s">
        <v>164</v>
      </c>
      <c r="E401" t="s">
        <v>151</v>
      </c>
      <c r="F401" t="s">
        <v>4540</v>
      </c>
      <c r="G401" t="s">
        <v>1167</v>
      </c>
      <c r="H401" t="s">
        <v>2472</v>
      </c>
      <c r="I401">
        <v>289221969059.85327</v>
      </c>
      <c r="J401">
        <v>69265213.388658002</v>
      </c>
      <c r="K401">
        <v>239.48807766510001</v>
      </c>
      <c r="L401"/>
      <c r="M401"/>
      <c r="N401"/>
      <c r="O401"/>
      <c r="P401"/>
      <c r="Q401"/>
      <c r="R401"/>
      <c r="S401"/>
      <c r="T401">
        <v>170.4198394</v>
      </c>
      <c r="U401">
        <v>32.200000000000003</v>
      </c>
      <c r="V401" t="s">
        <v>2473</v>
      </c>
      <c r="W401" s="36" t="str">
        <f t="shared" si="19"/>
        <v>SOV</v>
      </c>
      <c r="X401" s="36" t="str">
        <f t="shared" si="20"/>
        <v>SOV</v>
      </c>
    </row>
    <row r="402" spans="1:24" x14ac:dyDescent="0.35">
      <c r="A402" s="36" t="str">
        <f t="shared" si="18"/>
        <v>GLDS</v>
      </c>
      <c r="B402" t="s">
        <v>1780</v>
      </c>
      <c r="C402" t="s">
        <v>1781</v>
      </c>
      <c r="D402" t="s">
        <v>1782</v>
      </c>
      <c r="E402" t="s">
        <v>566</v>
      </c>
      <c r="F402" t="s">
        <v>1032</v>
      </c>
      <c r="G402" t="s">
        <v>1033</v>
      </c>
      <c r="H402" t="s">
        <v>1783</v>
      </c>
      <c r="I402" t="s">
        <v>90</v>
      </c>
      <c r="J402" t="s">
        <v>90</v>
      </c>
      <c r="K402">
        <v>37.430673329999998</v>
      </c>
      <c r="L402">
        <v>6.4745519900000001</v>
      </c>
      <c r="M402">
        <v>6.22172897</v>
      </c>
      <c r="N402">
        <v>4.8059393400000001</v>
      </c>
      <c r="O402">
        <v>5.7895706300000001</v>
      </c>
      <c r="P402">
        <v>8.6674319799999999</v>
      </c>
      <c r="Q402">
        <v>204.18865242999999</v>
      </c>
      <c r="R402">
        <v>8.0079477200000007</v>
      </c>
      <c r="S402" t="s">
        <v>30</v>
      </c>
      <c r="T402">
        <v>37.430673329999998</v>
      </c>
      <c r="U402" t="s">
        <v>2637</v>
      </c>
      <c r="V402" t="s">
        <v>1035</v>
      </c>
      <c r="W402" s="36" t="str">
        <f t="shared" si="19"/>
        <v>ETF</v>
      </c>
      <c r="X402" s="36" t="str">
        <f t="shared" si="20"/>
        <v>Otros ETFs</v>
      </c>
    </row>
    <row r="403" spans="1:24" x14ac:dyDescent="0.35">
      <c r="A403" s="36" t="str">
        <f t="shared" si="18"/>
        <v>7073</v>
      </c>
      <c r="B403" t="s">
        <v>1784</v>
      </c>
      <c r="C403" t="s">
        <v>1785</v>
      </c>
      <c r="D403" t="s">
        <v>1786</v>
      </c>
      <c r="E403" t="s">
        <v>566</v>
      </c>
      <c r="F403" t="s">
        <v>1032</v>
      </c>
      <c r="G403" t="s">
        <v>1033</v>
      </c>
      <c r="H403" t="s">
        <v>1237</v>
      </c>
      <c r="I403" t="s">
        <v>90</v>
      </c>
      <c r="J403" t="s">
        <v>90</v>
      </c>
      <c r="K403">
        <v>46.034618979999998</v>
      </c>
      <c r="L403">
        <v>6.6869510700000001</v>
      </c>
      <c r="M403">
        <v>6.31135029</v>
      </c>
      <c r="N403">
        <v>4.7084708400000004</v>
      </c>
      <c r="O403">
        <v>5.6379096000000004</v>
      </c>
      <c r="P403">
        <v>41.507994080000003</v>
      </c>
      <c r="Q403">
        <v>157.22594824000001</v>
      </c>
      <c r="R403">
        <v>25.007328309999998</v>
      </c>
      <c r="S403" t="s">
        <v>30</v>
      </c>
      <c r="T403">
        <v>46.034618979999998</v>
      </c>
      <c r="U403" t="s">
        <v>2637</v>
      </c>
      <c r="V403" t="s">
        <v>1035</v>
      </c>
      <c r="W403" s="36" t="str">
        <f t="shared" si="19"/>
        <v>ETF</v>
      </c>
      <c r="X403" s="36" t="str">
        <f t="shared" si="20"/>
        <v>Otros ETFs</v>
      </c>
    </row>
    <row r="404" spans="1:24" x14ac:dyDescent="0.35">
      <c r="A404" s="36" t="str">
        <f t="shared" si="18"/>
        <v>1000</v>
      </c>
      <c r="B404" t="s">
        <v>2476</v>
      </c>
      <c r="C404" t="s">
        <v>163</v>
      </c>
      <c r="D404" t="s">
        <v>162</v>
      </c>
      <c r="E404" t="s">
        <v>151</v>
      </c>
      <c r="F404" t="s">
        <v>4540</v>
      </c>
      <c r="G404" t="s">
        <v>1167</v>
      </c>
      <c r="H404" t="s">
        <v>2472</v>
      </c>
      <c r="I404">
        <v>289221969059.85327</v>
      </c>
      <c r="J404">
        <v>69265213.388658002</v>
      </c>
      <c r="K404">
        <v>239.48807766510001</v>
      </c>
      <c r="L404"/>
      <c r="M404"/>
      <c r="N404"/>
      <c r="O404"/>
      <c r="P404"/>
      <c r="Q404"/>
      <c r="R404"/>
      <c r="S404"/>
      <c r="T404">
        <v>170.4198394</v>
      </c>
      <c r="U404">
        <v>32.200000000000003</v>
      </c>
      <c r="V404" t="s">
        <v>2473</v>
      </c>
      <c r="W404" s="36" t="str">
        <f t="shared" si="19"/>
        <v>SOV</v>
      </c>
      <c r="X404" s="36" t="str">
        <f t="shared" si="20"/>
        <v>SOV</v>
      </c>
    </row>
    <row r="405" spans="1:24" x14ac:dyDescent="0.35">
      <c r="A405" s="36" t="str">
        <f t="shared" si="18"/>
        <v>1000</v>
      </c>
      <c r="B405" t="s">
        <v>2476</v>
      </c>
      <c r="C405" t="s">
        <v>158</v>
      </c>
      <c r="D405" t="s">
        <v>157</v>
      </c>
      <c r="E405" t="s">
        <v>151</v>
      </c>
      <c r="F405" t="s">
        <v>4540</v>
      </c>
      <c r="G405" t="s">
        <v>1167</v>
      </c>
      <c r="H405" t="s">
        <v>2472</v>
      </c>
      <c r="I405">
        <v>289221969059.85327</v>
      </c>
      <c r="J405">
        <v>69265213.388658002</v>
      </c>
      <c r="K405">
        <v>239.48807766510001</v>
      </c>
      <c r="L405"/>
      <c r="M405"/>
      <c r="N405"/>
      <c r="O405"/>
      <c r="P405"/>
      <c r="Q405"/>
      <c r="R405"/>
      <c r="S405"/>
      <c r="T405">
        <v>170.4198394</v>
      </c>
      <c r="U405">
        <v>32.200000000000003</v>
      </c>
      <c r="V405" t="s">
        <v>2473</v>
      </c>
      <c r="W405" s="36" t="str">
        <f t="shared" si="19"/>
        <v>SOV</v>
      </c>
      <c r="X405" s="36" t="str">
        <f t="shared" si="20"/>
        <v>SOV</v>
      </c>
    </row>
    <row r="406" spans="1:24" x14ac:dyDescent="0.35">
      <c r="A406" s="36" t="str">
        <f t="shared" si="18"/>
        <v>7395</v>
      </c>
      <c r="B406" t="s">
        <v>1787</v>
      </c>
      <c r="C406" t="s">
        <v>1788</v>
      </c>
      <c r="D406" t="s">
        <v>1789</v>
      </c>
      <c r="E406" t="s">
        <v>566</v>
      </c>
      <c r="F406" t="s">
        <v>1032</v>
      </c>
      <c r="G406" t="s">
        <v>1325</v>
      </c>
      <c r="H406" t="s">
        <v>1326</v>
      </c>
      <c r="I406" t="s">
        <v>90</v>
      </c>
      <c r="J406" t="s">
        <v>90</v>
      </c>
      <c r="K406">
        <v>38.767164080000001</v>
      </c>
      <c r="L406">
        <v>7.6614340099999998</v>
      </c>
      <c r="M406">
        <v>5.9859317599999997</v>
      </c>
      <c r="N406">
        <v>5.3476797100000004</v>
      </c>
      <c r="O406">
        <v>6.5658173</v>
      </c>
      <c r="P406">
        <v>4.6621832999999997</v>
      </c>
      <c r="Q406">
        <v>62.268684039999997</v>
      </c>
      <c r="R406">
        <v>41.280867890000003</v>
      </c>
      <c r="S406" t="s">
        <v>1047</v>
      </c>
      <c r="T406">
        <v>38.767164080000001</v>
      </c>
      <c r="U406" t="s">
        <v>2637</v>
      </c>
      <c r="V406" t="s">
        <v>1035</v>
      </c>
      <c r="W406" s="36" t="str">
        <f t="shared" si="19"/>
        <v>ETF</v>
      </c>
      <c r="X406" s="36" t="str">
        <f t="shared" si="20"/>
        <v>Otros ETFs</v>
      </c>
    </row>
    <row r="407" spans="1:24" x14ac:dyDescent="0.35">
      <c r="A407" s="36" t="str">
        <f t="shared" si="18"/>
        <v>AVIV</v>
      </c>
      <c r="B407" t="s">
        <v>1790</v>
      </c>
      <c r="C407" t="s">
        <v>1791</v>
      </c>
      <c r="D407" t="s">
        <v>1792</v>
      </c>
      <c r="E407" t="s">
        <v>566</v>
      </c>
      <c r="F407" t="s">
        <v>1032</v>
      </c>
      <c r="G407" t="s">
        <v>1110</v>
      </c>
      <c r="H407" t="s">
        <v>1379</v>
      </c>
      <c r="I407" t="s">
        <v>90</v>
      </c>
      <c r="J407" t="s">
        <v>90</v>
      </c>
      <c r="K407">
        <v>306.34649109999998</v>
      </c>
      <c r="L407">
        <v>3.8878674200000001</v>
      </c>
      <c r="M407">
        <v>4.9474880099999998</v>
      </c>
      <c r="N407">
        <v>5.4997437900000001</v>
      </c>
      <c r="O407">
        <v>4.7912201799999998</v>
      </c>
      <c r="P407">
        <v>7.4756767100000001</v>
      </c>
      <c r="Q407">
        <v>489.79149150000001</v>
      </c>
      <c r="R407">
        <v>2.3151513399999999</v>
      </c>
      <c r="S407" t="s">
        <v>1111</v>
      </c>
      <c r="T407">
        <v>306.34649109999998</v>
      </c>
      <c r="U407" t="s">
        <v>2637</v>
      </c>
      <c r="V407" t="s">
        <v>1035</v>
      </c>
      <c r="W407" s="36" t="str">
        <f t="shared" si="19"/>
        <v>ETF</v>
      </c>
      <c r="X407" s="36" t="str">
        <f t="shared" si="20"/>
        <v>Otros ETFs</v>
      </c>
    </row>
    <row r="408" spans="1:24" x14ac:dyDescent="0.35">
      <c r="A408" s="36" t="str">
        <f t="shared" si="18"/>
        <v>1000</v>
      </c>
      <c r="B408" t="s">
        <v>2476</v>
      </c>
      <c r="C408" t="s">
        <v>2478</v>
      </c>
      <c r="D408" t="s">
        <v>3858</v>
      </c>
      <c r="E408" t="s">
        <v>151</v>
      </c>
      <c r="F408" t="s">
        <v>4540</v>
      </c>
      <c r="G408" t="s">
        <v>1167</v>
      </c>
      <c r="H408" t="s">
        <v>2472</v>
      </c>
      <c r="I408">
        <v>289221969059.85327</v>
      </c>
      <c r="J408">
        <v>69265213.388658002</v>
      </c>
      <c r="K408">
        <v>239.48807766510001</v>
      </c>
      <c r="L408"/>
      <c r="M408"/>
      <c r="N408"/>
      <c r="O408"/>
      <c r="P408"/>
      <c r="Q408"/>
      <c r="R408"/>
      <c r="S408"/>
      <c r="T408">
        <v>170.4198394</v>
      </c>
      <c r="U408">
        <v>32.200000000000003</v>
      </c>
      <c r="V408" t="s">
        <v>2473</v>
      </c>
      <c r="W408" s="36" t="str">
        <f t="shared" si="19"/>
        <v>SOV</v>
      </c>
      <c r="X408" s="36" t="str">
        <f t="shared" si="20"/>
        <v>SOV</v>
      </c>
    </row>
    <row r="409" spans="1:24" x14ac:dyDescent="0.35">
      <c r="A409" s="36" t="str">
        <f t="shared" si="18"/>
        <v>1000</v>
      </c>
      <c r="B409" t="s">
        <v>2476</v>
      </c>
      <c r="C409" t="s">
        <v>844</v>
      </c>
      <c r="D409" t="s">
        <v>843</v>
      </c>
      <c r="E409" t="s">
        <v>151</v>
      </c>
      <c r="F409" t="s">
        <v>4540</v>
      </c>
      <c r="G409" t="s">
        <v>1167</v>
      </c>
      <c r="H409" t="s">
        <v>2472</v>
      </c>
      <c r="I409">
        <v>289221969059.85327</v>
      </c>
      <c r="J409">
        <v>69265213.388658002</v>
      </c>
      <c r="K409">
        <v>239.48807766510001</v>
      </c>
      <c r="L409"/>
      <c r="M409"/>
      <c r="N409"/>
      <c r="O409"/>
      <c r="P409"/>
      <c r="Q409"/>
      <c r="R409"/>
      <c r="S409"/>
      <c r="T409">
        <v>170.4198394</v>
      </c>
      <c r="U409">
        <v>32.200000000000003</v>
      </c>
      <c r="V409" t="s">
        <v>2473</v>
      </c>
      <c r="W409" s="36" t="str">
        <f t="shared" si="19"/>
        <v>SOV</v>
      </c>
      <c r="X409" s="36" t="str">
        <f t="shared" si="20"/>
        <v>SOV</v>
      </c>
    </row>
    <row r="410" spans="1:24" x14ac:dyDescent="0.35">
      <c r="A410" s="36" t="str">
        <f t="shared" si="18"/>
        <v>7019</v>
      </c>
      <c r="B410" t="s">
        <v>1793</v>
      </c>
      <c r="C410" t="s">
        <v>1794</v>
      </c>
      <c r="D410" t="s">
        <v>1795</v>
      </c>
      <c r="E410" t="s">
        <v>566</v>
      </c>
      <c r="F410" t="s">
        <v>1032</v>
      </c>
      <c r="G410" t="s">
        <v>1689</v>
      </c>
      <c r="H410" t="s">
        <v>6125</v>
      </c>
      <c r="I410" t="s">
        <v>90</v>
      </c>
      <c r="J410" t="s">
        <v>90</v>
      </c>
      <c r="K410">
        <v>46.069376589999997</v>
      </c>
      <c r="L410">
        <v>6.6731142500000002</v>
      </c>
      <c r="M410">
        <v>5.7855524000000003</v>
      </c>
      <c r="N410">
        <v>5.26543633</v>
      </c>
      <c r="O410">
        <v>5.30598569</v>
      </c>
      <c r="P410">
        <v>22.53974522</v>
      </c>
      <c r="Q410">
        <v>119.79060856</v>
      </c>
      <c r="R410">
        <v>5.14239669</v>
      </c>
      <c r="S410" t="s">
        <v>30</v>
      </c>
      <c r="T410">
        <v>46.069376589999997</v>
      </c>
      <c r="U410" t="s">
        <v>2637</v>
      </c>
      <c r="V410" t="s">
        <v>1035</v>
      </c>
      <c r="W410" s="36" t="str">
        <f t="shared" si="19"/>
        <v>ETF</v>
      </c>
      <c r="X410" s="36" t="str">
        <f t="shared" si="20"/>
        <v>Otros ETFs</v>
      </c>
    </row>
    <row r="411" spans="1:24" x14ac:dyDescent="0.35">
      <c r="A411" s="36" t="str">
        <f t="shared" si="18"/>
        <v>7667</v>
      </c>
      <c r="B411" t="s">
        <v>6126</v>
      </c>
      <c r="C411" t="s">
        <v>5062</v>
      </c>
      <c r="D411" t="s">
        <v>5063</v>
      </c>
      <c r="E411" t="s">
        <v>566</v>
      </c>
      <c r="F411" t="s">
        <v>1032</v>
      </c>
      <c r="G411" t="s">
        <v>1438</v>
      </c>
      <c r="H411" t="s">
        <v>1439</v>
      </c>
      <c r="I411" t="s">
        <v>90</v>
      </c>
      <c r="J411" t="s">
        <v>90</v>
      </c>
      <c r="K411">
        <v>132.49258137000001</v>
      </c>
      <c r="L411">
        <v>5.5427180500000004</v>
      </c>
      <c r="M411">
        <v>4.8219943799999996</v>
      </c>
      <c r="N411">
        <v>4.5863712799999998</v>
      </c>
      <c r="O411">
        <v>4.8494897000000003</v>
      </c>
      <c r="P411">
        <v>14.97289758</v>
      </c>
      <c r="Q411">
        <v>468.92910541999998</v>
      </c>
      <c r="R411">
        <v>20.596652850000002</v>
      </c>
      <c r="S411" t="s">
        <v>1038</v>
      </c>
      <c r="T411">
        <v>132.49258137000001</v>
      </c>
      <c r="U411" t="s">
        <v>2637</v>
      </c>
      <c r="V411" t="s">
        <v>1035</v>
      </c>
      <c r="W411" s="36" t="str">
        <f t="shared" si="19"/>
        <v>ETF</v>
      </c>
      <c r="X411" s="36" t="str">
        <f t="shared" si="20"/>
        <v>Otros ETFs</v>
      </c>
    </row>
    <row r="412" spans="1:24" x14ac:dyDescent="0.35">
      <c r="A412" s="36" t="str">
        <f t="shared" si="18"/>
        <v>1000</v>
      </c>
      <c r="B412" t="s">
        <v>2476</v>
      </c>
      <c r="C412" t="s">
        <v>2479</v>
      </c>
      <c r="D412" t="s">
        <v>3915</v>
      </c>
      <c r="E412" t="s">
        <v>151</v>
      </c>
      <c r="F412" t="s">
        <v>4540</v>
      </c>
      <c r="G412" t="s">
        <v>1167</v>
      </c>
      <c r="H412" t="s">
        <v>2472</v>
      </c>
      <c r="I412">
        <v>289221969059.85327</v>
      </c>
      <c r="J412">
        <v>69265213.388658002</v>
      </c>
      <c r="K412">
        <v>239.48807766510001</v>
      </c>
      <c r="L412"/>
      <c r="M412"/>
      <c r="N412"/>
      <c r="O412"/>
      <c r="P412"/>
      <c r="Q412"/>
      <c r="R412"/>
      <c r="S412"/>
      <c r="T412">
        <v>170.4198394</v>
      </c>
      <c r="U412">
        <v>32.200000000000003</v>
      </c>
      <c r="V412" t="s">
        <v>2473</v>
      </c>
      <c r="W412" s="36" t="str">
        <f t="shared" si="19"/>
        <v>SOV</v>
      </c>
      <c r="X412" s="36" t="str">
        <f t="shared" si="20"/>
        <v>SOV</v>
      </c>
    </row>
    <row r="413" spans="1:24" x14ac:dyDescent="0.35">
      <c r="A413" s="36" t="str">
        <f t="shared" si="18"/>
        <v>1000</v>
      </c>
      <c r="B413" t="s">
        <v>2476</v>
      </c>
      <c r="C413" t="s">
        <v>2480</v>
      </c>
      <c r="D413" t="s">
        <v>3913</v>
      </c>
      <c r="E413" t="s">
        <v>151</v>
      </c>
      <c r="F413" t="s">
        <v>4540</v>
      </c>
      <c r="G413" t="s">
        <v>1167</v>
      </c>
      <c r="H413" t="s">
        <v>2472</v>
      </c>
      <c r="I413">
        <v>289221969059.85327</v>
      </c>
      <c r="J413">
        <v>69265213.388658002</v>
      </c>
      <c r="K413">
        <v>239.48807766510001</v>
      </c>
      <c r="L413"/>
      <c r="M413"/>
      <c r="N413"/>
      <c r="O413"/>
      <c r="P413"/>
      <c r="Q413"/>
      <c r="R413"/>
      <c r="S413"/>
      <c r="T413">
        <v>170.4198394</v>
      </c>
      <c r="U413">
        <v>32.200000000000003</v>
      </c>
      <c r="V413" t="s">
        <v>2473</v>
      </c>
      <c r="W413" s="36" t="str">
        <f t="shared" si="19"/>
        <v>SOV</v>
      </c>
      <c r="X413" s="36" t="str">
        <f t="shared" si="20"/>
        <v>SOV</v>
      </c>
    </row>
    <row r="414" spans="1:24" x14ac:dyDescent="0.35">
      <c r="A414" s="36" t="str">
        <f t="shared" si="18"/>
        <v>7412</v>
      </c>
      <c r="B414" t="s">
        <v>1796</v>
      </c>
      <c r="C414" t="s">
        <v>1797</v>
      </c>
      <c r="D414" t="s">
        <v>1798</v>
      </c>
      <c r="E414" t="s">
        <v>566</v>
      </c>
      <c r="F414" t="s">
        <v>1032</v>
      </c>
      <c r="G414" t="s">
        <v>1110</v>
      </c>
      <c r="H414" t="s">
        <v>1379</v>
      </c>
      <c r="I414" t="s">
        <v>90</v>
      </c>
      <c r="J414" t="s">
        <v>90</v>
      </c>
      <c r="K414">
        <v>451.51311841</v>
      </c>
      <c r="L414">
        <v>3.9430993299999999</v>
      </c>
      <c r="M414">
        <v>4.7853547399999998</v>
      </c>
      <c r="N414">
        <v>5.3638177499999999</v>
      </c>
      <c r="O414">
        <v>4.7379729299999997</v>
      </c>
      <c r="P414">
        <v>7.7140646300000002</v>
      </c>
      <c r="Q414">
        <v>888.76674039</v>
      </c>
      <c r="R414">
        <v>0.92533089000000002</v>
      </c>
      <c r="S414" t="s">
        <v>1111</v>
      </c>
      <c r="T414">
        <v>451.51311841</v>
      </c>
      <c r="U414" t="s">
        <v>2637</v>
      </c>
      <c r="V414" t="s">
        <v>1035</v>
      </c>
      <c r="W414" s="36" t="str">
        <f t="shared" si="19"/>
        <v>ETF</v>
      </c>
      <c r="X414" s="36" t="str">
        <f t="shared" si="20"/>
        <v>Otros ETFs</v>
      </c>
    </row>
    <row r="415" spans="1:24" x14ac:dyDescent="0.35">
      <c r="A415" s="36" t="str">
        <f t="shared" si="18"/>
        <v>7077</v>
      </c>
      <c r="B415" t="s">
        <v>1799</v>
      </c>
      <c r="C415" t="s">
        <v>1800</v>
      </c>
      <c r="D415" t="s">
        <v>1801</v>
      </c>
      <c r="E415" t="s">
        <v>566</v>
      </c>
      <c r="F415" t="s">
        <v>1032</v>
      </c>
      <c r="G415" t="s">
        <v>1046</v>
      </c>
      <c r="H415" t="s">
        <v>1802</v>
      </c>
      <c r="I415" t="s">
        <v>90</v>
      </c>
      <c r="J415" t="s">
        <v>90</v>
      </c>
      <c r="K415">
        <v>0.09</v>
      </c>
      <c r="L415">
        <v>4.8458229499999996</v>
      </c>
      <c r="M415">
        <v>5.2402550799999998</v>
      </c>
      <c r="N415">
        <v>5.8248356000000001</v>
      </c>
      <c r="O415">
        <v>5.7489634699999996</v>
      </c>
      <c r="P415">
        <v>0</v>
      </c>
      <c r="Q415">
        <v>1.2449534799999999</v>
      </c>
      <c r="R415">
        <v>0</v>
      </c>
      <c r="S415" t="s">
        <v>1038</v>
      </c>
      <c r="T415">
        <v>0.09</v>
      </c>
      <c r="U415" t="s">
        <v>2637</v>
      </c>
      <c r="V415" t="s">
        <v>1035</v>
      </c>
      <c r="W415" s="36" t="str">
        <f t="shared" si="19"/>
        <v>ETF</v>
      </c>
      <c r="X415" s="36" t="str">
        <f t="shared" si="20"/>
        <v>Otros ETFs</v>
      </c>
    </row>
    <row r="416" spans="1:24" x14ac:dyDescent="0.35">
      <c r="A416" s="36" t="str">
        <f t="shared" si="18"/>
        <v>1000</v>
      </c>
      <c r="B416" t="s">
        <v>2476</v>
      </c>
      <c r="C416" t="s">
        <v>2481</v>
      </c>
      <c r="D416" t="s">
        <v>3914</v>
      </c>
      <c r="E416" t="s">
        <v>151</v>
      </c>
      <c r="F416" t="s">
        <v>4540</v>
      </c>
      <c r="G416" t="s">
        <v>1167</v>
      </c>
      <c r="H416" t="s">
        <v>2472</v>
      </c>
      <c r="I416">
        <v>289221969059.85327</v>
      </c>
      <c r="J416">
        <v>69265213.388658002</v>
      </c>
      <c r="K416">
        <v>239.48807766510001</v>
      </c>
      <c r="L416"/>
      <c r="M416"/>
      <c r="N416"/>
      <c r="O416"/>
      <c r="P416"/>
      <c r="Q416"/>
      <c r="R416"/>
      <c r="S416"/>
      <c r="T416">
        <v>170.4198394</v>
      </c>
      <c r="U416">
        <v>32.200000000000003</v>
      </c>
      <c r="V416" t="s">
        <v>2473</v>
      </c>
      <c r="W416" s="36" t="str">
        <f t="shared" si="19"/>
        <v>SOV</v>
      </c>
      <c r="X416" s="36" t="str">
        <f t="shared" si="20"/>
        <v>SOV</v>
      </c>
    </row>
    <row r="417" spans="1:24" x14ac:dyDescent="0.35">
      <c r="A417" s="36" t="str">
        <f t="shared" si="18"/>
        <v>1000</v>
      </c>
      <c r="B417" t="s">
        <v>2476</v>
      </c>
      <c r="C417" t="s">
        <v>171</v>
      </c>
      <c r="D417" t="s">
        <v>3863</v>
      </c>
      <c r="E417" t="s">
        <v>151</v>
      </c>
      <c r="F417" t="s">
        <v>4540</v>
      </c>
      <c r="G417" t="s">
        <v>1167</v>
      </c>
      <c r="H417" t="s">
        <v>2472</v>
      </c>
      <c r="I417">
        <v>289221969059.85327</v>
      </c>
      <c r="J417">
        <v>69265213.388658002</v>
      </c>
      <c r="K417">
        <v>239.48807766510001</v>
      </c>
      <c r="L417"/>
      <c r="M417"/>
      <c r="N417"/>
      <c r="O417"/>
      <c r="P417"/>
      <c r="Q417"/>
      <c r="R417"/>
      <c r="S417"/>
      <c r="T417">
        <v>170.4198394</v>
      </c>
      <c r="U417">
        <v>32.200000000000003</v>
      </c>
      <c r="V417" t="s">
        <v>2473</v>
      </c>
      <c r="W417" s="36" t="str">
        <f t="shared" si="19"/>
        <v>SOV</v>
      </c>
      <c r="X417" s="36" t="str">
        <f t="shared" si="20"/>
        <v>SOV</v>
      </c>
    </row>
    <row r="418" spans="1:24" x14ac:dyDescent="0.35">
      <c r="A418" s="36" t="str">
        <f t="shared" si="18"/>
        <v>7046</v>
      </c>
      <c r="B418" t="s">
        <v>1803</v>
      </c>
      <c r="C418" t="s">
        <v>1804</v>
      </c>
      <c r="D418" t="s">
        <v>1805</v>
      </c>
      <c r="E418" t="s">
        <v>566</v>
      </c>
      <c r="F418" t="s">
        <v>1032</v>
      </c>
      <c r="G418" t="s">
        <v>1033</v>
      </c>
      <c r="H418" t="s">
        <v>1042</v>
      </c>
      <c r="I418" t="s">
        <v>90</v>
      </c>
      <c r="J418" t="s">
        <v>90</v>
      </c>
      <c r="K418">
        <v>35.737975300000002</v>
      </c>
      <c r="L418">
        <v>5.9397397600000001</v>
      </c>
      <c r="M418">
        <v>4.4869259899999996</v>
      </c>
      <c r="N418">
        <v>4.4884456400000001</v>
      </c>
      <c r="O418">
        <v>6.4829155199999997</v>
      </c>
      <c r="P418">
        <v>0</v>
      </c>
      <c r="Q418">
        <v>100.69423446</v>
      </c>
      <c r="R418">
        <v>28.200055949999999</v>
      </c>
      <c r="S418" t="s">
        <v>30</v>
      </c>
      <c r="T418">
        <v>35.737975300000002</v>
      </c>
      <c r="U418" t="s">
        <v>2637</v>
      </c>
      <c r="V418" t="s">
        <v>1035</v>
      </c>
      <c r="W418" s="36" t="str">
        <f t="shared" si="19"/>
        <v>ETF</v>
      </c>
      <c r="X418" s="36" t="str">
        <f t="shared" si="20"/>
        <v>Otros ETFs</v>
      </c>
    </row>
    <row r="419" spans="1:24" x14ac:dyDescent="0.35">
      <c r="A419" s="36" t="str">
        <f t="shared" si="18"/>
        <v>1000</v>
      </c>
      <c r="B419" t="s">
        <v>2476</v>
      </c>
      <c r="C419" t="s">
        <v>173</v>
      </c>
      <c r="D419" t="s">
        <v>172</v>
      </c>
      <c r="E419" t="s">
        <v>151</v>
      </c>
      <c r="F419" t="s">
        <v>4540</v>
      </c>
      <c r="G419" t="s">
        <v>1167</v>
      </c>
      <c r="H419" t="s">
        <v>2472</v>
      </c>
      <c r="I419">
        <v>289221969059.85327</v>
      </c>
      <c r="J419">
        <v>69265213.388658002</v>
      </c>
      <c r="K419">
        <v>239.48807766510001</v>
      </c>
      <c r="L419"/>
      <c r="M419"/>
      <c r="N419"/>
      <c r="O419"/>
      <c r="P419"/>
      <c r="Q419"/>
      <c r="R419"/>
      <c r="S419"/>
      <c r="T419">
        <v>170.4198394</v>
      </c>
      <c r="U419">
        <v>32.200000000000003</v>
      </c>
      <c r="V419" t="s">
        <v>2473</v>
      </c>
      <c r="W419" s="36" t="str">
        <f t="shared" si="19"/>
        <v>SOV</v>
      </c>
      <c r="X419" s="36" t="str">
        <f t="shared" si="20"/>
        <v>SOV</v>
      </c>
    </row>
    <row r="420" spans="1:24" x14ac:dyDescent="0.35">
      <c r="A420" s="36" t="str">
        <f t="shared" si="18"/>
        <v>7019</v>
      </c>
      <c r="B420" t="s">
        <v>1806</v>
      </c>
      <c r="C420" t="s">
        <v>1807</v>
      </c>
      <c r="D420" t="s">
        <v>1808</v>
      </c>
      <c r="E420" t="s">
        <v>566</v>
      </c>
      <c r="F420" t="s">
        <v>1032</v>
      </c>
      <c r="G420" t="s">
        <v>1046</v>
      </c>
      <c r="H420" t="s">
        <v>1809</v>
      </c>
      <c r="I420" t="s">
        <v>90</v>
      </c>
      <c r="J420" t="s">
        <v>90</v>
      </c>
      <c r="K420">
        <v>71.512187830000002</v>
      </c>
      <c r="L420">
        <v>5.84034663</v>
      </c>
      <c r="M420">
        <v>5.0579034700000003</v>
      </c>
      <c r="N420">
        <v>4.6114299299999999</v>
      </c>
      <c r="O420">
        <v>5.87496156</v>
      </c>
      <c r="P420">
        <v>6.5907844600000001</v>
      </c>
      <c r="Q420">
        <v>146.50254454</v>
      </c>
      <c r="R420">
        <v>14.845407659999999</v>
      </c>
      <c r="S420" t="s">
        <v>30</v>
      </c>
      <c r="T420">
        <v>71.512187830000002</v>
      </c>
      <c r="U420" t="s">
        <v>2637</v>
      </c>
      <c r="V420" t="s">
        <v>1035</v>
      </c>
      <c r="W420" s="36" t="str">
        <f t="shared" si="19"/>
        <v>ETF</v>
      </c>
      <c r="X420" s="36" t="str">
        <f t="shared" si="20"/>
        <v>Otros ETFs</v>
      </c>
    </row>
    <row r="421" spans="1:24" x14ac:dyDescent="0.35">
      <c r="A421" s="36" t="str">
        <f t="shared" si="18"/>
        <v>7418</v>
      </c>
      <c r="B421" t="s">
        <v>5373</v>
      </c>
      <c r="C421" t="s">
        <v>637</v>
      </c>
      <c r="D421" t="s">
        <v>636</v>
      </c>
      <c r="E421" t="s">
        <v>566</v>
      </c>
      <c r="F421" t="s">
        <v>1032</v>
      </c>
      <c r="G421" t="s">
        <v>1617</v>
      </c>
      <c r="H421" t="s">
        <v>1618</v>
      </c>
      <c r="I421" t="s">
        <v>90</v>
      </c>
      <c r="J421" t="s">
        <v>90</v>
      </c>
      <c r="K421">
        <v>64.081787449999993</v>
      </c>
      <c r="L421">
        <v>7.6472959700000001</v>
      </c>
      <c r="M421">
        <v>5.6606120400000002</v>
      </c>
      <c r="N421">
        <v>4.7452373100000003</v>
      </c>
      <c r="O421">
        <v>7.1174123299999996</v>
      </c>
      <c r="P421">
        <v>5.1858065900000003</v>
      </c>
      <c r="Q421">
        <v>156.21969992000001</v>
      </c>
      <c r="R421">
        <v>64.855738979999998</v>
      </c>
      <c r="S421" t="s">
        <v>1047</v>
      </c>
      <c r="T421">
        <v>64.081787449999993</v>
      </c>
      <c r="U421" t="s">
        <v>2637</v>
      </c>
      <c r="V421" t="s">
        <v>1035</v>
      </c>
      <c r="W421" s="36" t="str">
        <f t="shared" si="19"/>
        <v>ETF</v>
      </c>
      <c r="X421" s="36" t="str">
        <f t="shared" si="20"/>
        <v>Otros ETFs</v>
      </c>
    </row>
    <row r="422" spans="1:24" x14ac:dyDescent="0.35">
      <c r="A422" s="36" t="str">
        <f t="shared" si="18"/>
        <v>1000</v>
      </c>
      <c r="B422" t="s">
        <v>2476</v>
      </c>
      <c r="C422" t="s">
        <v>170</v>
      </c>
      <c r="D422" t="s">
        <v>169</v>
      </c>
      <c r="E422" t="s">
        <v>151</v>
      </c>
      <c r="F422" t="s">
        <v>4540</v>
      </c>
      <c r="G422" t="s">
        <v>1167</v>
      </c>
      <c r="H422" t="s">
        <v>2472</v>
      </c>
      <c r="I422">
        <v>289221969059.85327</v>
      </c>
      <c r="J422">
        <v>69265213.388658002</v>
      </c>
      <c r="K422">
        <v>239.48807766510001</v>
      </c>
      <c r="L422"/>
      <c r="M422"/>
      <c r="N422"/>
      <c r="O422"/>
      <c r="P422"/>
      <c r="Q422"/>
      <c r="R422"/>
      <c r="S422"/>
      <c r="T422">
        <v>170.4198394</v>
      </c>
      <c r="U422">
        <v>32.200000000000003</v>
      </c>
      <c r="V422" t="s">
        <v>2473</v>
      </c>
      <c r="W422" s="36" t="str">
        <f t="shared" si="19"/>
        <v>SOV</v>
      </c>
      <c r="X422" s="36" t="str">
        <f t="shared" si="20"/>
        <v>SOV</v>
      </c>
    </row>
    <row r="423" spans="1:24" x14ac:dyDescent="0.35">
      <c r="A423" s="36" t="str">
        <f t="shared" si="18"/>
        <v>1000</v>
      </c>
      <c r="B423" t="s">
        <v>2476</v>
      </c>
      <c r="C423" t="s">
        <v>168</v>
      </c>
      <c r="D423" t="s">
        <v>167</v>
      </c>
      <c r="E423" t="s">
        <v>151</v>
      </c>
      <c r="F423" t="s">
        <v>4540</v>
      </c>
      <c r="G423" t="s">
        <v>1167</v>
      </c>
      <c r="H423" t="s">
        <v>2472</v>
      </c>
      <c r="I423">
        <v>289221969059.85327</v>
      </c>
      <c r="J423">
        <v>69265213.388658002</v>
      </c>
      <c r="K423">
        <v>239.48807766510001</v>
      </c>
      <c r="L423"/>
      <c r="M423"/>
      <c r="N423"/>
      <c r="O423"/>
      <c r="P423"/>
      <c r="Q423"/>
      <c r="R423"/>
      <c r="S423"/>
      <c r="T423">
        <v>170.4198394</v>
      </c>
      <c r="U423">
        <v>32.200000000000003</v>
      </c>
      <c r="V423" t="s">
        <v>2473</v>
      </c>
      <c r="W423" s="36" t="str">
        <f t="shared" si="19"/>
        <v>SOV</v>
      </c>
      <c r="X423" s="36" t="str">
        <f t="shared" si="20"/>
        <v>SOV</v>
      </c>
    </row>
    <row r="424" spans="1:24" x14ac:dyDescent="0.35">
      <c r="A424" s="36" t="str">
        <f t="shared" si="18"/>
        <v>7418</v>
      </c>
      <c r="B424" t="s">
        <v>6127</v>
      </c>
      <c r="C424" t="s">
        <v>1810</v>
      </c>
      <c r="D424" t="s">
        <v>1811</v>
      </c>
      <c r="E424" t="s">
        <v>566</v>
      </c>
      <c r="F424" t="s">
        <v>1032</v>
      </c>
      <c r="G424" t="s">
        <v>1325</v>
      </c>
      <c r="H424" t="s">
        <v>1326</v>
      </c>
      <c r="I424" t="s">
        <v>90</v>
      </c>
      <c r="J424" t="s">
        <v>90</v>
      </c>
      <c r="K424">
        <v>101.32088164</v>
      </c>
      <c r="L424">
        <v>7.6280340500000001</v>
      </c>
      <c r="M424">
        <v>6.2880076300000001</v>
      </c>
      <c r="N424">
        <v>5.3852802000000004</v>
      </c>
      <c r="O424">
        <v>6.2771142400000004</v>
      </c>
      <c r="P424">
        <v>9.8824516500000001</v>
      </c>
      <c r="Q424">
        <v>95.683364670000003</v>
      </c>
      <c r="R424">
        <v>39.48726585</v>
      </c>
      <c r="S424" t="s">
        <v>1047</v>
      </c>
      <c r="T424">
        <v>101.32088164</v>
      </c>
      <c r="U424" t="s">
        <v>2637</v>
      </c>
      <c r="V424" t="s">
        <v>1035</v>
      </c>
      <c r="W424" s="36" t="str">
        <f t="shared" si="19"/>
        <v>ETF</v>
      </c>
      <c r="X424" s="36" t="str">
        <f t="shared" si="20"/>
        <v>Otros ETFs</v>
      </c>
    </row>
    <row r="425" spans="1:24" x14ac:dyDescent="0.35">
      <c r="A425" s="36" t="str">
        <f t="shared" si="18"/>
        <v>7077</v>
      </c>
      <c r="B425" t="s">
        <v>1812</v>
      </c>
      <c r="C425" t="s">
        <v>1813</v>
      </c>
      <c r="D425" t="s">
        <v>1814</v>
      </c>
      <c r="E425" t="s">
        <v>566</v>
      </c>
      <c r="F425" t="s">
        <v>1032</v>
      </c>
      <c r="G425" t="s">
        <v>1110</v>
      </c>
      <c r="H425" t="s">
        <v>1431</v>
      </c>
      <c r="I425" t="s">
        <v>90</v>
      </c>
      <c r="J425" t="s">
        <v>90</v>
      </c>
      <c r="K425">
        <v>7.3262099999999997E-2</v>
      </c>
      <c r="L425">
        <v>4.3167428499999998</v>
      </c>
      <c r="M425">
        <v>4.9350359199999998</v>
      </c>
      <c r="N425">
        <v>5.3946446899999998</v>
      </c>
      <c r="O425">
        <v>5.2070595400000004</v>
      </c>
      <c r="P425">
        <v>0</v>
      </c>
      <c r="Q425">
        <v>1.1387686299999999</v>
      </c>
      <c r="R425">
        <v>0</v>
      </c>
      <c r="S425" t="s">
        <v>1038</v>
      </c>
      <c r="T425">
        <v>7.3262099999999997E-2</v>
      </c>
      <c r="U425" t="s">
        <v>2637</v>
      </c>
      <c r="V425" t="s">
        <v>1035</v>
      </c>
      <c r="W425" s="36" t="str">
        <f t="shared" si="19"/>
        <v>ETF</v>
      </c>
      <c r="X425" s="36" t="str">
        <f t="shared" si="20"/>
        <v>Otros ETFs</v>
      </c>
    </row>
    <row r="426" spans="1:24" x14ac:dyDescent="0.35">
      <c r="A426" s="36" t="str">
        <f t="shared" si="18"/>
        <v>1000</v>
      </c>
      <c r="B426" t="s">
        <v>2476</v>
      </c>
      <c r="C426" t="s">
        <v>161</v>
      </c>
      <c r="D426" t="s">
        <v>160</v>
      </c>
      <c r="E426" t="s">
        <v>151</v>
      </c>
      <c r="F426" t="s">
        <v>4540</v>
      </c>
      <c r="G426" t="s">
        <v>1167</v>
      </c>
      <c r="H426" t="s">
        <v>2472</v>
      </c>
      <c r="I426">
        <v>289221969059.85327</v>
      </c>
      <c r="J426">
        <v>69265213.388658002</v>
      </c>
      <c r="K426">
        <v>239.48807766510001</v>
      </c>
      <c r="L426"/>
      <c r="M426"/>
      <c r="N426"/>
      <c r="O426"/>
      <c r="P426"/>
      <c r="Q426"/>
      <c r="R426"/>
      <c r="S426"/>
      <c r="T426">
        <v>170.4198394</v>
      </c>
      <c r="U426">
        <v>32.200000000000003</v>
      </c>
      <c r="V426" t="s">
        <v>2473</v>
      </c>
      <c r="W426" s="36" t="str">
        <f t="shared" si="19"/>
        <v>SOV</v>
      </c>
      <c r="X426" s="36" t="str">
        <f t="shared" si="20"/>
        <v>SOV</v>
      </c>
    </row>
    <row r="427" spans="1:24" x14ac:dyDescent="0.35">
      <c r="A427" s="36" t="str">
        <f t="shared" si="18"/>
        <v>1000</v>
      </c>
      <c r="B427" t="s">
        <v>2476</v>
      </c>
      <c r="C427" t="s">
        <v>842</v>
      </c>
      <c r="D427" t="s">
        <v>841</v>
      </c>
      <c r="E427" t="s">
        <v>151</v>
      </c>
      <c r="F427" t="s">
        <v>4540</v>
      </c>
      <c r="G427" t="s">
        <v>1167</v>
      </c>
      <c r="H427" t="s">
        <v>2472</v>
      </c>
      <c r="I427">
        <v>289221969059.85327</v>
      </c>
      <c r="J427">
        <v>69265213.388658002</v>
      </c>
      <c r="K427">
        <v>239.48807766510001</v>
      </c>
      <c r="L427"/>
      <c r="M427"/>
      <c r="N427"/>
      <c r="O427"/>
      <c r="P427"/>
      <c r="Q427"/>
      <c r="R427"/>
      <c r="S427"/>
      <c r="T427">
        <v>170.4198394</v>
      </c>
      <c r="U427">
        <v>32.200000000000003</v>
      </c>
      <c r="V427" t="s">
        <v>2473</v>
      </c>
      <c r="W427" s="36" t="str">
        <f t="shared" si="19"/>
        <v>SOV</v>
      </c>
      <c r="X427" s="36" t="str">
        <f t="shared" si="20"/>
        <v>SOV</v>
      </c>
    </row>
    <row r="428" spans="1:24" x14ac:dyDescent="0.35">
      <c r="A428" s="36" t="str">
        <f t="shared" si="18"/>
        <v>7077</v>
      </c>
      <c r="B428" t="s">
        <v>1815</v>
      </c>
      <c r="C428" t="s">
        <v>1816</v>
      </c>
      <c r="D428" t="s">
        <v>1817</v>
      </c>
      <c r="E428" t="s">
        <v>566</v>
      </c>
      <c r="F428" t="s">
        <v>1032</v>
      </c>
      <c r="G428" t="s">
        <v>1046</v>
      </c>
      <c r="H428" t="s">
        <v>1802</v>
      </c>
      <c r="I428" t="s">
        <v>90</v>
      </c>
      <c r="J428" t="s">
        <v>90</v>
      </c>
      <c r="K428">
        <v>8.7218459999999998E-2</v>
      </c>
      <c r="L428">
        <v>3.9938557499999998</v>
      </c>
      <c r="M428">
        <v>4.8340100699999997</v>
      </c>
      <c r="N428">
        <v>5.2246901000000001</v>
      </c>
      <c r="O428">
        <v>5.1846865700000002</v>
      </c>
      <c r="P428">
        <v>0</v>
      </c>
      <c r="Q428">
        <v>1.3403455200000001</v>
      </c>
      <c r="R428">
        <v>0</v>
      </c>
      <c r="S428" t="s">
        <v>1111</v>
      </c>
      <c r="T428">
        <v>8.7218459999999998E-2</v>
      </c>
      <c r="U428" t="s">
        <v>2637</v>
      </c>
      <c r="V428" t="s">
        <v>1035</v>
      </c>
      <c r="W428" s="36" t="str">
        <f t="shared" si="19"/>
        <v>ETF</v>
      </c>
      <c r="X428" s="36" t="str">
        <f t="shared" si="20"/>
        <v>Otros ETFs</v>
      </c>
    </row>
    <row r="429" spans="1:24" x14ac:dyDescent="0.35">
      <c r="A429" s="36" t="str">
        <f t="shared" si="18"/>
        <v>7013</v>
      </c>
      <c r="B429" t="s">
        <v>1818</v>
      </c>
      <c r="C429" t="s">
        <v>685</v>
      </c>
      <c r="D429" t="s">
        <v>684</v>
      </c>
      <c r="E429" t="s">
        <v>566</v>
      </c>
      <c r="F429" t="s">
        <v>1032</v>
      </c>
      <c r="G429" t="s">
        <v>1325</v>
      </c>
      <c r="H429" t="s">
        <v>1326</v>
      </c>
      <c r="I429" t="s">
        <v>90</v>
      </c>
      <c r="J429" t="s">
        <v>90</v>
      </c>
      <c r="K429">
        <v>19.010430289999999</v>
      </c>
      <c r="L429">
        <v>6.8426679400000001</v>
      </c>
      <c r="M429">
        <v>5.5409418199999996</v>
      </c>
      <c r="N429">
        <v>5.0454946200000004</v>
      </c>
      <c r="O429">
        <v>6.1728156299999997</v>
      </c>
      <c r="P429">
        <v>0</v>
      </c>
      <c r="Q429">
        <v>54.161079549999997</v>
      </c>
      <c r="R429">
        <v>24.43544889</v>
      </c>
      <c r="S429" t="s">
        <v>30</v>
      </c>
      <c r="T429">
        <v>19.010430289999999</v>
      </c>
      <c r="U429" t="s">
        <v>2637</v>
      </c>
      <c r="V429" t="s">
        <v>1035</v>
      </c>
      <c r="W429" s="36" t="str">
        <f t="shared" si="19"/>
        <v>ETF</v>
      </c>
      <c r="X429" s="36" t="str">
        <f t="shared" si="20"/>
        <v>Otros ETFs</v>
      </c>
    </row>
    <row r="430" spans="1:24" x14ac:dyDescent="0.35">
      <c r="A430" s="36" t="str">
        <f t="shared" si="18"/>
        <v>1000</v>
      </c>
      <c r="B430" t="s">
        <v>2476</v>
      </c>
      <c r="C430" t="s">
        <v>4939</v>
      </c>
      <c r="D430" t="s">
        <v>4940</v>
      </c>
      <c r="E430" t="s">
        <v>151</v>
      </c>
      <c r="F430" t="s">
        <v>4540</v>
      </c>
      <c r="G430" t="s">
        <v>1167</v>
      </c>
      <c r="H430" t="s">
        <v>2472</v>
      </c>
      <c r="I430">
        <v>289221969059.85327</v>
      </c>
      <c r="J430">
        <v>69265213.388658002</v>
      </c>
      <c r="K430">
        <v>239.48807766510001</v>
      </c>
      <c r="L430"/>
      <c r="M430"/>
      <c r="N430"/>
      <c r="O430"/>
      <c r="P430"/>
      <c r="Q430"/>
      <c r="R430"/>
      <c r="S430"/>
      <c r="T430">
        <v>170.4198394</v>
      </c>
      <c r="U430">
        <v>32.200000000000003</v>
      </c>
      <c r="V430" t="s">
        <v>2473</v>
      </c>
      <c r="W430" s="36" t="str">
        <f t="shared" si="19"/>
        <v>SOV</v>
      </c>
      <c r="X430" s="36" t="str">
        <f t="shared" si="20"/>
        <v>SOV</v>
      </c>
    </row>
    <row r="431" spans="1:24" x14ac:dyDescent="0.35">
      <c r="A431" s="36" t="str">
        <f t="shared" si="18"/>
        <v>1000</v>
      </c>
      <c r="B431" t="s">
        <v>2476</v>
      </c>
      <c r="C431" t="s">
        <v>5632</v>
      </c>
      <c r="D431" t="s">
        <v>5633</v>
      </c>
      <c r="E431" t="s">
        <v>151</v>
      </c>
      <c r="F431" t="s">
        <v>4540</v>
      </c>
      <c r="G431" t="s">
        <v>1167</v>
      </c>
      <c r="H431" t="s">
        <v>2472</v>
      </c>
      <c r="I431">
        <v>289221969059.85327</v>
      </c>
      <c r="J431">
        <v>69265213.388658002</v>
      </c>
      <c r="K431">
        <v>239.48807766510001</v>
      </c>
      <c r="L431"/>
      <c r="M431"/>
      <c r="N431"/>
      <c r="O431"/>
      <c r="P431"/>
      <c r="Q431"/>
      <c r="R431"/>
      <c r="S431"/>
      <c r="T431">
        <v>170.4198394</v>
      </c>
      <c r="U431">
        <v>32.200000000000003</v>
      </c>
      <c r="V431" t="s">
        <v>2473</v>
      </c>
      <c r="W431" s="36" t="str">
        <f t="shared" si="19"/>
        <v>SOV</v>
      </c>
      <c r="X431" s="36" t="str">
        <f t="shared" si="20"/>
        <v>SOV</v>
      </c>
    </row>
    <row r="432" spans="1:24" x14ac:dyDescent="0.35">
      <c r="A432" s="36" t="str">
        <f t="shared" si="18"/>
        <v>7088</v>
      </c>
      <c r="B432" t="s">
        <v>1819</v>
      </c>
      <c r="C432" t="s">
        <v>1820</v>
      </c>
      <c r="D432" t="s">
        <v>1821</v>
      </c>
      <c r="E432" t="s">
        <v>566</v>
      </c>
      <c r="F432" t="s">
        <v>1032</v>
      </c>
      <c r="G432" t="s">
        <v>1033</v>
      </c>
      <c r="H432" t="s">
        <v>1034</v>
      </c>
      <c r="I432" t="s">
        <v>90</v>
      </c>
      <c r="J432" t="s">
        <v>90</v>
      </c>
      <c r="K432">
        <v>36.278761299999999</v>
      </c>
      <c r="L432">
        <v>6.6630404299999997</v>
      </c>
      <c r="M432">
        <v>6.0511129099999996</v>
      </c>
      <c r="N432">
        <v>4.6635162599999997</v>
      </c>
      <c r="O432">
        <v>5.6324329500000001</v>
      </c>
      <c r="P432">
        <v>35.097554709999997</v>
      </c>
      <c r="Q432">
        <v>194.15868705</v>
      </c>
      <c r="R432">
        <v>18.476154210000001</v>
      </c>
      <c r="S432" t="s">
        <v>30</v>
      </c>
      <c r="T432">
        <v>36.278761299999999</v>
      </c>
      <c r="U432" t="s">
        <v>2637</v>
      </c>
      <c r="V432" t="s">
        <v>1035</v>
      </c>
      <c r="W432" s="36" t="str">
        <f t="shared" si="19"/>
        <v>ETF</v>
      </c>
      <c r="X432" s="36" t="str">
        <f t="shared" si="20"/>
        <v>Otros ETFs</v>
      </c>
    </row>
    <row r="433" spans="1:24" x14ac:dyDescent="0.35">
      <c r="A433" s="36" t="str">
        <f t="shared" si="18"/>
        <v>1000</v>
      </c>
      <c r="B433" t="s">
        <v>2476</v>
      </c>
      <c r="C433" t="s">
        <v>2482</v>
      </c>
      <c r="D433" t="s">
        <v>3920</v>
      </c>
      <c r="E433" t="s">
        <v>151</v>
      </c>
      <c r="F433" t="s">
        <v>4540</v>
      </c>
      <c r="G433" t="s">
        <v>1167</v>
      </c>
      <c r="H433" t="s">
        <v>2472</v>
      </c>
      <c r="I433">
        <v>289221969059.85327</v>
      </c>
      <c r="J433">
        <v>69265213.388658002</v>
      </c>
      <c r="K433">
        <v>239.48807766510001</v>
      </c>
      <c r="L433"/>
      <c r="M433"/>
      <c r="N433"/>
      <c r="O433"/>
      <c r="P433"/>
      <c r="Q433"/>
      <c r="R433"/>
      <c r="S433"/>
      <c r="T433">
        <v>170.4198394</v>
      </c>
      <c r="U433">
        <v>32.200000000000003</v>
      </c>
      <c r="V433" t="s">
        <v>2473</v>
      </c>
      <c r="W433" s="36" t="str">
        <f t="shared" si="19"/>
        <v>SOV</v>
      </c>
      <c r="X433" s="36" t="str">
        <f t="shared" si="20"/>
        <v>SOV</v>
      </c>
    </row>
    <row r="434" spans="1:24" x14ac:dyDescent="0.35">
      <c r="A434" s="36" t="str">
        <f t="shared" si="18"/>
        <v>7046</v>
      </c>
      <c r="B434" t="s">
        <v>5408</v>
      </c>
      <c r="C434" t="s">
        <v>1826</v>
      </c>
      <c r="D434" t="s">
        <v>1827</v>
      </c>
      <c r="E434" t="s">
        <v>566</v>
      </c>
      <c r="F434" t="s">
        <v>1032</v>
      </c>
      <c r="G434" t="s">
        <v>1689</v>
      </c>
      <c r="H434" t="s">
        <v>1220</v>
      </c>
      <c r="I434" t="s">
        <v>90</v>
      </c>
      <c r="J434" t="s">
        <v>90</v>
      </c>
      <c r="K434">
        <v>35.111974750000002</v>
      </c>
      <c r="L434">
        <v>6.4931668499999997</v>
      </c>
      <c r="M434">
        <v>5.5471309900000003</v>
      </c>
      <c r="N434">
        <v>5.0899985699999997</v>
      </c>
      <c r="O434">
        <v>5.3809143800000001</v>
      </c>
      <c r="P434">
        <v>15.94323799</v>
      </c>
      <c r="Q434">
        <v>134.7419664</v>
      </c>
      <c r="R434">
        <v>7.6813485300000002</v>
      </c>
      <c r="S434" t="s">
        <v>30</v>
      </c>
      <c r="T434">
        <v>35.111974750000002</v>
      </c>
      <c r="U434" t="s">
        <v>2637</v>
      </c>
      <c r="V434" t="s">
        <v>1035</v>
      </c>
      <c r="W434" s="36" t="str">
        <f t="shared" si="19"/>
        <v>ETF</v>
      </c>
      <c r="X434" s="36" t="str">
        <f t="shared" si="20"/>
        <v>Otros ETFs</v>
      </c>
    </row>
    <row r="435" spans="1:24" x14ac:dyDescent="0.35">
      <c r="A435" s="36" t="str">
        <f t="shared" si="18"/>
        <v>1000</v>
      </c>
      <c r="B435" t="s">
        <v>2476</v>
      </c>
      <c r="C435" t="s">
        <v>2483</v>
      </c>
      <c r="D435" t="s">
        <v>3232</v>
      </c>
      <c r="E435" t="s">
        <v>151</v>
      </c>
      <c r="F435" t="s">
        <v>4540</v>
      </c>
      <c r="G435" t="s">
        <v>1167</v>
      </c>
      <c r="H435" t="s">
        <v>2472</v>
      </c>
      <c r="I435">
        <v>289221969059.85327</v>
      </c>
      <c r="J435">
        <v>69265213.388658002</v>
      </c>
      <c r="K435">
        <v>239.48807766510001</v>
      </c>
      <c r="L435"/>
      <c r="M435"/>
      <c r="N435"/>
      <c r="O435"/>
      <c r="P435"/>
      <c r="Q435"/>
      <c r="R435"/>
      <c r="S435"/>
      <c r="T435">
        <v>170.4198394</v>
      </c>
      <c r="U435">
        <v>32.200000000000003</v>
      </c>
      <c r="V435" t="s">
        <v>2473</v>
      </c>
      <c r="W435" s="36" t="str">
        <f t="shared" si="19"/>
        <v>SOV</v>
      </c>
      <c r="X435" s="36" t="str">
        <f t="shared" si="20"/>
        <v>SOV</v>
      </c>
    </row>
    <row r="436" spans="1:24" x14ac:dyDescent="0.35">
      <c r="A436" s="36" t="str">
        <f t="shared" si="18"/>
        <v>1000</v>
      </c>
      <c r="B436" t="s">
        <v>2476</v>
      </c>
      <c r="C436" t="s">
        <v>2484</v>
      </c>
      <c r="D436" t="s">
        <v>3229</v>
      </c>
      <c r="E436" t="s">
        <v>151</v>
      </c>
      <c r="F436" t="s">
        <v>4540</v>
      </c>
      <c r="G436" t="s">
        <v>1167</v>
      </c>
      <c r="H436" t="s">
        <v>2472</v>
      </c>
      <c r="I436">
        <v>289221969059.85327</v>
      </c>
      <c r="J436">
        <v>69265213.388658002</v>
      </c>
      <c r="K436">
        <v>239.48807766510001</v>
      </c>
      <c r="L436"/>
      <c r="M436"/>
      <c r="N436"/>
      <c r="O436"/>
      <c r="P436"/>
      <c r="Q436"/>
      <c r="R436"/>
      <c r="S436"/>
      <c r="T436">
        <v>170.4198394</v>
      </c>
      <c r="U436">
        <v>32.200000000000003</v>
      </c>
      <c r="V436" t="s">
        <v>2473</v>
      </c>
      <c r="W436" s="36" t="str">
        <f t="shared" si="19"/>
        <v>SOV</v>
      </c>
      <c r="X436" s="36" t="str">
        <f t="shared" si="20"/>
        <v>SOV</v>
      </c>
    </row>
    <row r="437" spans="1:24" x14ac:dyDescent="0.35">
      <c r="A437" s="36" t="str">
        <f t="shared" si="18"/>
        <v>ALLB</v>
      </c>
      <c r="B437" t="s">
        <v>1828</v>
      </c>
      <c r="C437" t="s">
        <v>1829</v>
      </c>
      <c r="D437" t="s">
        <v>1830</v>
      </c>
      <c r="E437" t="s">
        <v>566</v>
      </c>
      <c r="F437" t="s">
        <v>1032</v>
      </c>
      <c r="G437" t="s">
        <v>1110</v>
      </c>
      <c r="H437" t="s">
        <v>6004</v>
      </c>
      <c r="I437" t="s">
        <v>90</v>
      </c>
      <c r="J437" t="s">
        <v>90</v>
      </c>
      <c r="K437">
        <v>28.808238660000001</v>
      </c>
      <c r="L437">
        <v>6.3883765800000001</v>
      </c>
      <c r="M437">
        <v>5.6081935999999999</v>
      </c>
      <c r="N437">
        <v>5.07210041</v>
      </c>
      <c r="O437">
        <v>5.4191431000000003</v>
      </c>
      <c r="P437">
        <v>15.54088445</v>
      </c>
      <c r="Q437">
        <v>95.405372200000002</v>
      </c>
      <c r="R437">
        <v>3.0945969099999999</v>
      </c>
      <c r="S437" t="s">
        <v>30</v>
      </c>
      <c r="T437">
        <v>28.808238660000001</v>
      </c>
      <c r="U437" t="s">
        <v>2637</v>
      </c>
      <c r="V437" t="s">
        <v>1035</v>
      </c>
      <c r="W437" s="36" t="str">
        <f t="shared" si="19"/>
        <v>ETF</v>
      </c>
      <c r="X437" s="36" t="str">
        <f t="shared" si="20"/>
        <v>Otros ETFs</v>
      </c>
    </row>
    <row r="438" spans="1:24" x14ac:dyDescent="0.35">
      <c r="A438" s="36" t="str">
        <f t="shared" si="18"/>
        <v>1000</v>
      </c>
      <c r="B438" t="s">
        <v>2476</v>
      </c>
      <c r="C438" t="s">
        <v>506</v>
      </c>
      <c r="D438" t="s">
        <v>3877</v>
      </c>
      <c r="E438" t="s">
        <v>503</v>
      </c>
      <c r="F438" t="s">
        <v>4541</v>
      </c>
      <c r="G438" t="s">
        <v>1167</v>
      </c>
      <c r="H438" t="s">
        <v>2472</v>
      </c>
      <c r="I438">
        <v>289221969059.85327</v>
      </c>
      <c r="J438">
        <v>69265213.388658002</v>
      </c>
      <c r="K438">
        <v>239.48807766510001</v>
      </c>
      <c r="L438"/>
      <c r="M438"/>
      <c r="N438"/>
      <c r="O438"/>
      <c r="P438"/>
      <c r="Q438"/>
      <c r="R438"/>
      <c r="S438"/>
      <c r="T438">
        <v>170.4198394</v>
      </c>
      <c r="U438">
        <v>32.200000000000003</v>
      </c>
      <c r="V438" t="s">
        <v>2473</v>
      </c>
      <c r="W438" s="36" t="str">
        <f t="shared" si="19"/>
        <v>SOV</v>
      </c>
      <c r="X438" s="36" t="str">
        <f t="shared" si="20"/>
        <v>SOV</v>
      </c>
    </row>
    <row r="439" spans="1:24" x14ac:dyDescent="0.35">
      <c r="A439" s="36" t="str">
        <f t="shared" si="18"/>
        <v>7088</v>
      </c>
      <c r="B439" t="s">
        <v>1831</v>
      </c>
      <c r="C439" t="s">
        <v>1832</v>
      </c>
      <c r="D439" t="s">
        <v>1833</v>
      </c>
      <c r="E439" t="s">
        <v>566</v>
      </c>
      <c r="F439" t="s">
        <v>1032</v>
      </c>
      <c r="G439" t="s">
        <v>1136</v>
      </c>
      <c r="H439" t="s">
        <v>1137</v>
      </c>
      <c r="I439" t="s">
        <v>90</v>
      </c>
      <c r="J439" t="s">
        <v>90</v>
      </c>
      <c r="K439">
        <v>14.736152219999999</v>
      </c>
      <c r="L439">
        <v>7.9384980199999999</v>
      </c>
      <c r="M439">
        <v>5.98994625</v>
      </c>
      <c r="N439">
        <v>5.1814448200000003</v>
      </c>
      <c r="O439">
        <v>6.9997653199999998</v>
      </c>
      <c r="P439">
        <v>12.2296592</v>
      </c>
      <c r="Q439">
        <v>30.330259259999998</v>
      </c>
      <c r="R439">
        <v>65.13936812</v>
      </c>
      <c r="S439" t="s">
        <v>1047</v>
      </c>
      <c r="T439">
        <v>14.736152219999999</v>
      </c>
      <c r="U439" t="s">
        <v>2637</v>
      </c>
      <c r="V439" t="s">
        <v>1035</v>
      </c>
      <c r="W439" s="36" t="str">
        <f t="shared" si="19"/>
        <v>ETF</v>
      </c>
      <c r="X439" s="36" t="str">
        <f t="shared" si="20"/>
        <v>Otros ETFs</v>
      </c>
    </row>
    <row r="440" spans="1:24" x14ac:dyDescent="0.35">
      <c r="A440" s="36" t="str">
        <f t="shared" si="18"/>
        <v>7511</v>
      </c>
      <c r="B440" t="s">
        <v>5374</v>
      </c>
      <c r="C440" t="s">
        <v>5375</v>
      </c>
      <c r="D440" t="s">
        <v>5376</v>
      </c>
      <c r="E440" t="s">
        <v>566</v>
      </c>
      <c r="F440" t="s">
        <v>1032</v>
      </c>
      <c r="G440" t="s">
        <v>1110</v>
      </c>
      <c r="H440" t="s">
        <v>1974</v>
      </c>
      <c r="I440" t="s">
        <v>90</v>
      </c>
      <c r="J440" t="s">
        <v>90</v>
      </c>
      <c r="K440">
        <v>272.80299449</v>
      </c>
      <c r="L440">
        <v>3.0901264799999999</v>
      </c>
      <c r="M440">
        <v>4.5671391400000001</v>
      </c>
      <c r="N440">
        <v>5.0409805399999996</v>
      </c>
      <c r="O440">
        <v>4.2934283500000001</v>
      </c>
      <c r="P440">
        <v>11.375564839999999</v>
      </c>
      <c r="Q440">
        <v>392.42170206999998</v>
      </c>
      <c r="R440">
        <v>0</v>
      </c>
      <c r="S440" t="s">
        <v>1111</v>
      </c>
      <c r="T440">
        <v>272.80299449</v>
      </c>
      <c r="U440" t="s">
        <v>2637</v>
      </c>
      <c r="V440" t="s">
        <v>1035</v>
      </c>
      <c r="W440" s="36" t="str">
        <f t="shared" si="19"/>
        <v>ETF</v>
      </c>
      <c r="X440" s="36" t="str">
        <f t="shared" si="20"/>
        <v>Otros ETFs</v>
      </c>
    </row>
    <row r="441" spans="1:24" x14ac:dyDescent="0.35">
      <c r="A441" s="36" t="str">
        <f t="shared" si="18"/>
        <v>1000</v>
      </c>
      <c r="B441" t="s">
        <v>2476</v>
      </c>
      <c r="C441" t="s">
        <v>508</v>
      </c>
      <c r="D441" t="s">
        <v>507</v>
      </c>
      <c r="E441" t="s">
        <v>503</v>
      </c>
      <c r="F441" t="s">
        <v>4541</v>
      </c>
      <c r="G441" t="s">
        <v>1167</v>
      </c>
      <c r="H441" t="s">
        <v>2472</v>
      </c>
      <c r="I441">
        <v>289221969059.85327</v>
      </c>
      <c r="J441">
        <v>69265213.388658002</v>
      </c>
      <c r="K441">
        <v>239.48807766510001</v>
      </c>
      <c r="L441"/>
      <c r="M441"/>
      <c r="N441"/>
      <c r="O441"/>
      <c r="P441"/>
      <c r="Q441"/>
      <c r="R441"/>
      <c r="S441"/>
      <c r="T441">
        <v>170.4198394</v>
      </c>
      <c r="U441">
        <v>32.200000000000003</v>
      </c>
      <c r="V441" t="s">
        <v>2473</v>
      </c>
      <c r="W441" s="36" t="str">
        <f t="shared" si="19"/>
        <v>SOV</v>
      </c>
      <c r="X441" s="36" t="str">
        <f t="shared" si="20"/>
        <v>SOV</v>
      </c>
    </row>
    <row r="442" spans="1:24" x14ac:dyDescent="0.35">
      <c r="A442" s="36" t="str">
        <f t="shared" si="18"/>
        <v>1000</v>
      </c>
      <c r="B442" t="s">
        <v>2476</v>
      </c>
      <c r="C442" t="s">
        <v>2485</v>
      </c>
      <c r="D442" t="s">
        <v>3235</v>
      </c>
      <c r="E442" t="s">
        <v>151</v>
      </c>
      <c r="F442" t="s">
        <v>4540</v>
      </c>
      <c r="G442" t="s">
        <v>1167</v>
      </c>
      <c r="H442" t="s">
        <v>2472</v>
      </c>
      <c r="I442">
        <v>289221969059.85327</v>
      </c>
      <c r="J442">
        <v>69265213.388658002</v>
      </c>
      <c r="K442">
        <v>239.48807766510001</v>
      </c>
      <c r="L442"/>
      <c r="M442"/>
      <c r="N442"/>
      <c r="O442"/>
      <c r="P442"/>
      <c r="Q442"/>
      <c r="R442"/>
      <c r="S442"/>
      <c r="T442">
        <v>170.4198394</v>
      </c>
      <c r="U442">
        <v>32.200000000000003</v>
      </c>
      <c r="V442" t="s">
        <v>2473</v>
      </c>
      <c r="W442" s="36" t="str">
        <f t="shared" si="19"/>
        <v>SOV</v>
      </c>
      <c r="X442" s="36" t="str">
        <f t="shared" si="20"/>
        <v>SOV</v>
      </c>
    </row>
    <row r="443" spans="1:24" x14ac:dyDescent="0.35">
      <c r="A443" s="36" t="str">
        <f t="shared" si="18"/>
        <v>7006</v>
      </c>
      <c r="B443" t="s">
        <v>1834</v>
      </c>
      <c r="C443" t="s">
        <v>1835</v>
      </c>
      <c r="D443" t="s">
        <v>1836</v>
      </c>
      <c r="E443" t="s">
        <v>566</v>
      </c>
      <c r="F443" t="s">
        <v>1032</v>
      </c>
      <c r="G443" t="s">
        <v>1110</v>
      </c>
      <c r="H443" t="s">
        <v>1379</v>
      </c>
      <c r="I443" t="s">
        <v>90</v>
      </c>
      <c r="J443" t="s">
        <v>90</v>
      </c>
      <c r="K443">
        <v>770.47887748999995</v>
      </c>
      <c r="L443">
        <v>3.7512085000000002</v>
      </c>
      <c r="M443">
        <v>4.6398032699999998</v>
      </c>
      <c r="N443">
        <v>5.4637891500000002</v>
      </c>
      <c r="O443">
        <v>4.6264056699999996</v>
      </c>
      <c r="P443">
        <v>10.23321318</v>
      </c>
      <c r="Q443">
        <v>1001.64783768</v>
      </c>
      <c r="R443">
        <v>2.0046719300000002</v>
      </c>
      <c r="S443" t="s">
        <v>1111</v>
      </c>
      <c r="T443">
        <v>770.47887748999995</v>
      </c>
      <c r="U443" t="s">
        <v>2637</v>
      </c>
      <c r="V443" t="s">
        <v>1035</v>
      </c>
      <c r="W443" s="36" t="str">
        <f t="shared" si="19"/>
        <v>ETF</v>
      </c>
      <c r="X443" s="36" t="str">
        <f t="shared" si="20"/>
        <v>Otros ETFs</v>
      </c>
    </row>
    <row r="444" spans="1:24" x14ac:dyDescent="0.35">
      <c r="A444" s="36" t="str">
        <f t="shared" si="18"/>
        <v>1000</v>
      </c>
      <c r="B444" t="s">
        <v>2476</v>
      </c>
      <c r="C444" t="s">
        <v>2486</v>
      </c>
      <c r="D444" t="s">
        <v>3237</v>
      </c>
      <c r="E444" t="s">
        <v>151</v>
      </c>
      <c r="F444" t="s">
        <v>4540</v>
      </c>
      <c r="G444" t="s">
        <v>1167</v>
      </c>
      <c r="H444" t="s">
        <v>2472</v>
      </c>
      <c r="I444">
        <v>289221969059.85327</v>
      </c>
      <c r="J444">
        <v>69265213.388658002</v>
      </c>
      <c r="K444">
        <v>239.48807766510001</v>
      </c>
      <c r="L444"/>
      <c r="M444"/>
      <c r="N444"/>
      <c r="O444"/>
      <c r="P444"/>
      <c r="Q444"/>
      <c r="R444"/>
      <c r="S444"/>
      <c r="T444">
        <v>170.4198394</v>
      </c>
      <c r="U444">
        <v>32.200000000000003</v>
      </c>
      <c r="V444" t="s">
        <v>2473</v>
      </c>
      <c r="W444" s="36" t="str">
        <f t="shared" si="19"/>
        <v>SOV</v>
      </c>
      <c r="X444" s="36" t="str">
        <f t="shared" si="20"/>
        <v>SOV</v>
      </c>
    </row>
    <row r="445" spans="1:24" x14ac:dyDescent="0.35">
      <c r="A445" s="36" t="str">
        <f t="shared" si="18"/>
        <v>1000</v>
      </c>
      <c r="B445" t="s">
        <v>2476</v>
      </c>
      <c r="C445" t="s">
        <v>2487</v>
      </c>
      <c r="D445" t="s">
        <v>3231</v>
      </c>
      <c r="E445" t="s">
        <v>151</v>
      </c>
      <c r="F445" t="s">
        <v>4540</v>
      </c>
      <c r="G445" t="s">
        <v>1167</v>
      </c>
      <c r="H445" t="s">
        <v>2472</v>
      </c>
      <c r="I445">
        <v>289221969059.85327</v>
      </c>
      <c r="J445">
        <v>69265213.388658002</v>
      </c>
      <c r="K445">
        <v>239.48807766510001</v>
      </c>
      <c r="L445"/>
      <c r="M445"/>
      <c r="N445"/>
      <c r="O445"/>
      <c r="P445"/>
      <c r="Q445"/>
      <c r="R445"/>
      <c r="S445"/>
      <c r="T445">
        <v>170.4198394</v>
      </c>
      <c r="U445">
        <v>32.200000000000003</v>
      </c>
      <c r="V445" t="s">
        <v>2473</v>
      </c>
      <c r="W445" s="36" t="str">
        <f t="shared" si="19"/>
        <v>SOV</v>
      </c>
      <c r="X445" s="36" t="str">
        <f t="shared" si="20"/>
        <v>SOV</v>
      </c>
    </row>
    <row r="446" spans="1:24" x14ac:dyDescent="0.35">
      <c r="A446" s="36" t="str">
        <f t="shared" si="18"/>
        <v>7043</v>
      </c>
      <c r="B446" t="s">
        <v>1837</v>
      </c>
      <c r="C446" t="s">
        <v>1838</v>
      </c>
      <c r="D446" t="s">
        <v>1839</v>
      </c>
      <c r="E446" t="s">
        <v>566</v>
      </c>
      <c r="F446" t="s">
        <v>1032</v>
      </c>
      <c r="G446" t="s">
        <v>1033</v>
      </c>
      <c r="H446" t="s">
        <v>1242</v>
      </c>
      <c r="I446" t="s">
        <v>90</v>
      </c>
      <c r="J446" t="s">
        <v>90</v>
      </c>
      <c r="K446">
        <v>73.754749660000002</v>
      </c>
      <c r="L446">
        <v>6.2268235399999998</v>
      </c>
      <c r="M446">
        <v>5.0273580100000004</v>
      </c>
      <c r="N446">
        <v>4.7240316499999997</v>
      </c>
      <c r="O446">
        <v>6.0998993500000003</v>
      </c>
      <c r="P446">
        <v>2.2888410800000001</v>
      </c>
      <c r="Q446">
        <v>155.35755968000001</v>
      </c>
      <c r="R446">
        <v>7.41427104</v>
      </c>
      <c r="S446" t="s">
        <v>30</v>
      </c>
      <c r="T446">
        <v>73.754749660000002</v>
      </c>
      <c r="U446" t="s">
        <v>2637</v>
      </c>
      <c r="V446" t="s">
        <v>1035</v>
      </c>
      <c r="W446" s="36" t="str">
        <f t="shared" si="19"/>
        <v>ETF</v>
      </c>
      <c r="X446" s="36" t="str">
        <f t="shared" si="20"/>
        <v>Otros ETFs</v>
      </c>
    </row>
    <row r="447" spans="1:24" x14ac:dyDescent="0.35">
      <c r="A447" s="36" t="str">
        <f t="shared" si="18"/>
        <v>7043</v>
      </c>
      <c r="B447" t="s">
        <v>1840</v>
      </c>
      <c r="C447" t="s">
        <v>1841</v>
      </c>
      <c r="D447" t="s">
        <v>1842</v>
      </c>
      <c r="E447" t="s">
        <v>566</v>
      </c>
      <c r="F447" t="s">
        <v>1032</v>
      </c>
      <c r="G447" t="s">
        <v>1033</v>
      </c>
      <c r="H447" t="s">
        <v>1242</v>
      </c>
      <c r="I447" t="s">
        <v>90</v>
      </c>
      <c r="J447" t="s">
        <v>90</v>
      </c>
      <c r="K447">
        <v>73.754749660000002</v>
      </c>
      <c r="L447">
        <v>6.2268235399999998</v>
      </c>
      <c r="M447">
        <v>5.0273580100000004</v>
      </c>
      <c r="N447">
        <v>4.7240316499999997</v>
      </c>
      <c r="O447">
        <v>6.0998993500000003</v>
      </c>
      <c r="P447">
        <v>2.2888410800000001</v>
      </c>
      <c r="Q447">
        <v>155.35755968000001</v>
      </c>
      <c r="R447">
        <v>7.41427104</v>
      </c>
      <c r="S447" t="s">
        <v>30</v>
      </c>
      <c r="T447">
        <v>73.754749660000002</v>
      </c>
      <c r="U447" t="s">
        <v>2637</v>
      </c>
      <c r="V447" t="s">
        <v>1035</v>
      </c>
      <c r="W447" s="36" t="str">
        <f t="shared" si="19"/>
        <v>ETF</v>
      </c>
      <c r="X447" s="36" t="str">
        <f t="shared" si="20"/>
        <v>Otros ETFs</v>
      </c>
    </row>
    <row r="448" spans="1:24" x14ac:dyDescent="0.35">
      <c r="A448" s="36" t="str">
        <f t="shared" si="18"/>
        <v>1000</v>
      </c>
      <c r="B448" t="s">
        <v>2476</v>
      </c>
      <c r="C448" t="s">
        <v>2488</v>
      </c>
      <c r="D448" t="s">
        <v>5634</v>
      </c>
      <c r="E448" t="s">
        <v>151</v>
      </c>
      <c r="F448" t="s">
        <v>4540</v>
      </c>
      <c r="G448" t="s">
        <v>1167</v>
      </c>
      <c r="H448" t="s">
        <v>2472</v>
      </c>
      <c r="I448">
        <v>289221969059.85327</v>
      </c>
      <c r="J448">
        <v>69265213.388658002</v>
      </c>
      <c r="K448">
        <v>239.48807766510001</v>
      </c>
      <c r="L448"/>
      <c r="M448"/>
      <c r="N448"/>
      <c r="O448"/>
      <c r="P448"/>
      <c r="Q448"/>
      <c r="R448"/>
      <c r="S448"/>
      <c r="T448">
        <v>170.4198394</v>
      </c>
      <c r="U448">
        <v>32.200000000000003</v>
      </c>
      <c r="V448" t="s">
        <v>2473</v>
      </c>
      <c r="W448" s="36" t="str">
        <f t="shared" si="19"/>
        <v>SOV</v>
      </c>
      <c r="X448" s="36" t="str">
        <f t="shared" si="20"/>
        <v>SOV</v>
      </c>
    </row>
    <row r="449" spans="1:24" x14ac:dyDescent="0.35">
      <c r="A449" s="36" t="str">
        <f t="shared" si="18"/>
        <v>7412</v>
      </c>
      <c r="B449" t="s">
        <v>1843</v>
      </c>
      <c r="C449" t="s">
        <v>1844</v>
      </c>
      <c r="D449" t="s">
        <v>1845</v>
      </c>
      <c r="E449" t="s">
        <v>566</v>
      </c>
      <c r="F449" t="s">
        <v>1032</v>
      </c>
      <c r="G449" t="s">
        <v>1046</v>
      </c>
      <c r="H449" t="s">
        <v>1809</v>
      </c>
      <c r="I449" t="s">
        <v>90</v>
      </c>
      <c r="J449" t="s">
        <v>90</v>
      </c>
      <c r="K449">
        <v>91.364929739999994</v>
      </c>
      <c r="L449">
        <v>5.5310624300000004</v>
      </c>
      <c r="M449">
        <v>5.2216813899999996</v>
      </c>
      <c r="N449">
        <v>4.5237934700000002</v>
      </c>
      <c r="O449">
        <v>5.6730066800000003</v>
      </c>
      <c r="P449">
        <v>6.7616266700000001</v>
      </c>
      <c r="Q449">
        <v>201.80055085000001</v>
      </c>
      <c r="R449">
        <v>12.874139489999999</v>
      </c>
      <c r="S449" t="s">
        <v>1038</v>
      </c>
      <c r="T449">
        <v>91.364929739999994</v>
      </c>
      <c r="U449" t="s">
        <v>2637</v>
      </c>
      <c r="V449" t="s">
        <v>1035</v>
      </c>
      <c r="W449" s="36" t="str">
        <f t="shared" si="19"/>
        <v>ETF</v>
      </c>
      <c r="X449" s="36" t="str">
        <f t="shared" si="20"/>
        <v>Otros ETFs</v>
      </c>
    </row>
    <row r="450" spans="1:24" x14ac:dyDescent="0.35">
      <c r="A450" s="36" t="str">
        <f t="shared" ref="A450:A513" si="21">RIGHT(LEFT(D450,6),4)</f>
        <v>1000</v>
      </c>
      <c r="B450" t="s">
        <v>2476</v>
      </c>
      <c r="C450" t="s">
        <v>5410</v>
      </c>
      <c r="D450" t="s">
        <v>5411</v>
      </c>
      <c r="E450" t="s">
        <v>151</v>
      </c>
      <c r="F450" t="s">
        <v>4540</v>
      </c>
      <c r="G450" t="s">
        <v>1167</v>
      </c>
      <c r="H450" t="s">
        <v>2472</v>
      </c>
      <c r="I450">
        <v>289221969059.85327</v>
      </c>
      <c r="J450">
        <v>69265213.388658002</v>
      </c>
      <c r="K450">
        <v>239.48807766510001</v>
      </c>
      <c r="L450"/>
      <c r="M450"/>
      <c r="N450"/>
      <c r="O450"/>
      <c r="P450"/>
      <c r="Q450"/>
      <c r="R450"/>
      <c r="S450"/>
      <c r="T450">
        <v>170.4198394</v>
      </c>
      <c r="U450">
        <v>32.200000000000003</v>
      </c>
      <c r="V450" t="s">
        <v>2473</v>
      </c>
      <c r="W450" s="36" t="str">
        <f t="shared" ref="W450:W513" si="22">IF(V450="ETF_ETY","ETF",IF(V450="ETF_SOV","ETF",IF(V450="RF_SOV","SOV",IF(V450="-","Cuestionario Integra","Portafolio"))))</f>
        <v>SOV</v>
      </c>
      <c r="X450" s="36" t="str">
        <f t="shared" ref="X450:X513" si="23">IF(V450="ETF_ETY","Otros ETFs",IF(V450="ETF_SOV","Soberanos",W450))</f>
        <v>SOV</v>
      </c>
    </row>
    <row r="451" spans="1:24" x14ac:dyDescent="0.35">
      <c r="A451" s="36" t="str">
        <f t="shared" si="21"/>
        <v>1000</v>
      </c>
      <c r="B451" t="s">
        <v>2476</v>
      </c>
      <c r="C451" t="s">
        <v>2489</v>
      </c>
      <c r="D451" t="s">
        <v>3225</v>
      </c>
      <c r="E451" t="s">
        <v>151</v>
      </c>
      <c r="F451" t="s">
        <v>4540</v>
      </c>
      <c r="G451" t="s">
        <v>1167</v>
      </c>
      <c r="H451" t="s">
        <v>2472</v>
      </c>
      <c r="I451">
        <v>289221969059.85327</v>
      </c>
      <c r="J451">
        <v>69265213.388658002</v>
      </c>
      <c r="K451">
        <v>239.48807766510001</v>
      </c>
      <c r="L451"/>
      <c r="M451"/>
      <c r="N451"/>
      <c r="O451"/>
      <c r="P451"/>
      <c r="Q451"/>
      <c r="R451"/>
      <c r="S451"/>
      <c r="T451">
        <v>170.4198394</v>
      </c>
      <c r="U451">
        <v>32.200000000000003</v>
      </c>
      <c r="V451" t="s">
        <v>2473</v>
      </c>
      <c r="W451" s="36" t="str">
        <f t="shared" si="22"/>
        <v>SOV</v>
      </c>
      <c r="X451" s="36" t="str">
        <f t="shared" si="23"/>
        <v>SOV</v>
      </c>
    </row>
    <row r="452" spans="1:24" x14ac:dyDescent="0.35">
      <c r="A452" s="36" t="str">
        <f t="shared" si="21"/>
        <v>7043</v>
      </c>
      <c r="B452" t="s">
        <v>1846</v>
      </c>
      <c r="C452" t="s">
        <v>1847</v>
      </c>
      <c r="D452" t="s">
        <v>1848</v>
      </c>
      <c r="E452" t="s">
        <v>566</v>
      </c>
      <c r="F452" t="s">
        <v>1032</v>
      </c>
      <c r="G452" t="s">
        <v>1136</v>
      </c>
      <c r="H452" t="s">
        <v>1712</v>
      </c>
      <c r="I452" t="s">
        <v>90</v>
      </c>
      <c r="J452" t="s">
        <v>90</v>
      </c>
      <c r="K452">
        <v>57.738278489999999</v>
      </c>
      <c r="L452">
        <v>7.4069399899999997</v>
      </c>
      <c r="M452">
        <v>6.4919481899999996</v>
      </c>
      <c r="N452">
        <v>4.9426345400000002</v>
      </c>
      <c r="O452">
        <v>6.9634219699999997</v>
      </c>
      <c r="P452">
        <v>5.0382275200000004</v>
      </c>
      <c r="Q452">
        <v>63.60377742</v>
      </c>
      <c r="R452">
        <v>62.055494359999997</v>
      </c>
      <c r="S452" t="s">
        <v>1047</v>
      </c>
      <c r="T452">
        <v>57.738278489999999</v>
      </c>
      <c r="U452" t="s">
        <v>2637</v>
      </c>
      <c r="V452" t="s">
        <v>1035</v>
      </c>
      <c r="W452" s="36" t="str">
        <f t="shared" si="22"/>
        <v>ETF</v>
      </c>
      <c r="X452" s="36" t="str">
        <f t="shared" si="23"/>
        <v>Otros ETFs</v>
      </c>
    </row>
    <row r="453" spans="1:24" x14ac:dyDescent="0.35">
      <c r="A453" s="36" t="str">
        <f t="shared" si="21"/>
        <v>7039</v>
      </c>
      <c r="B453" t="s">
        <v>1849</v>
      </c>
      <c r="C453" t="s">
        <v>1850</v>
      </c>
      <c r="D453" t="s">
        <v>1851</v>
      </c>
      <c r="E453" t="s">
        <v>566</v>
      </c>
      <c r="F453" t="s">
        <v>1032</v>
      </c>
      <c r="G453" t="s">
        <v>1110</v>
      </c>
      <c r="H453" t="s">
        <v>1379</v>
      </c>
      <c r="I453" t="s">
        <v>90</v>
      </c>
      <c r="J453" t="s">
        <v>90</v>
      </c>
      <c r="K453">
        <v>253.55549851000001</v>
      </c>
      <c r="L453">
        <v>4.1202210600000004</v>
      </c>
      <c r="M453">
        <v>4.9530966000000003</v>
      </c>
      <c r="N453">
        <v>5.3327996400000002</v>
      </c>
      <c r="O453">
        <v>4.7799234500000001</v>
      </c>
      <c r="P453">
        <v>3.3399690199999998</v>
      </c>
      <c r="Q453">
        <v>619.34661779999999</v>
      </c>
      <c r="R453">
        <v>1.1282108099999999</v>
      </c>
      <c r="S453" t="s">
        <v>1111</v>
      </c>
      <c r="T453">
        <v>253.55549851000001</v>
      </c>
      <c r="U453" t="s">
        <v>2637</v>
      </c>
      <c r="V453" t="s">
        <v>1035</v>
      </c>
      <c r="W453" s="36" t="str">
        <f t="shared" si="22"/>
        <v>ETF</v>
      </c>
      <c r="X453" s="36" t="str">
        <f t="shared" si="23"/>
        <v>Otros ETFs</v>
      </c>
    </row>
    <row r="454" spans="1:24" x14ac:dyDescent="0.35">
      <c r="A454" s="36" t="str">
        <f t="shared" si="21"/>
        <v>1000</v>
      </c>
      <c r="B454" t="s">
        <v>2476</v>
      </c>
      <c r="C454" t="s">
        <v>2490</v>
      </c>
      <c r="D454" t="s">
        <v>3226</v>
      </c>
      <c r="E454" t="s">
        <v>151</v>
      </c>
      <c r="F454" t="s">
        <v>4540</v>
      </c>
      <c r="G454" t="s">
        <v>1167</v>
      </c>
      <c r="H454" t="s">
        <v>2472</v>
      </c>
      <c r="I454">
        <v>289221969059.85327</v>
      </c>
      <c r="J454">
        <v>69265213.388658002</v>
      </c>
      <c r="K454">
        <v>239.48807766510001</v>
      </c>
      <c r="L454"/>
      <c r="M454"/>
      <c r="N454"/>
      <c r="O454"/>
      <c r="P454"/>
      <c r="Q454"/>
      <c r="R454"/>
      <c r="S454"/>
      <c r="T454">
        <v>170.4198394</v>
      </c>
      <c r="U454">
        <v>32.200000000000003</v>
      </c>
      <c r="V454" t="s">
        <v>2473</v>
      </c>
      <c r="W454" s="36" t="str">
        <f t="shared" si="22"/>
        <v>SOV</v>
      </c>
      <c r="X454" s="36" t="str">
        <f t="shared" si="23"/>
        <v>SOV</v>
      </c>
    </row>
    <row r="455" spans="1:24" x14ac:dyDescent="0.35">
      <c r="A455" s="36" t="str">
        <f t="shared" si="21"/>
        <v>1000</v>
      </c>
      <c r="B455" t="s">
        <v>2476</v>
      </c>
      <c r="C455" t="s">
        <v>2491</v>
      </c>
      <c r="D455" t="s">
        <v>3227</v>
      </c>
      <c r="E455" t="s">
        <v>151</v>
      </c>
      <c r="F455" t="s">
        <v>4540</v>
      </c>
      <c r="G455" t="s">
        <v>1167</v>
      </c>
      <c r="H455" t="s">
        <v>2472</v>
      </c>
      <c r="I455">
        <v>289221969059.85327</v>
      </c>
      <c r="J455">
        <v>69265213.388658002</v>
      </c>
      <c r="K455">
        <v>239.48807766510001</v>
      </c>
      <c r="L455"/>
      <c r="M455"/>
      <c r="N455"/>
      <c r="O455"/>
      <c r="P455"/>
      <c r="Q455"/>
      <c r="R455"/>
      <c r="S455"/>
      <c r="T455">
        <v>170.4198394</v>
      </c>
      <c r="U455">
        <v>32.200000000000003</v>
      </c>
      <c r="V455" t="s">
        <v>2473</v>
      </c>
      <c r="W455" s="36" t="str">
        <f t="shared" si="22"/>
        <v>SOV</v>
      </c>
      <c r="X455" s="36" t="str">
        <f t="shared" si="23"/>
        <v>SOV</v>
      </c>
    </row>
    <row r="456" spans="1:24" x14ac:dyDescent="0.35">
      <c r="A456" s="36" t="str">
        <f t="shared" si="21"/>
        <v>7424</v>
      </c>
      <c r="B456" t="s">
        <v>1852</v>
      </c>
      <c r="C456" t="s">
        <v>1853</v>
      </c>
      <c r="D456" t="s">
        <v>1854</v>
      </c>
      <c r="E456" t="s">
        <v>566</v>
      </c>
      <c r="F456" t="s">
        <v>1032</v>
      </c>
      <c r="G456" t="s">
        <v>1325</v>
      </c>
      <c r="H456" t="s">
        <v>1606</v>
      </c>
      <c r="I456" t="s">
        <v>90</v>
      </c>
      <c r="J456" t="s">
        <v>90</v>
      </c>
      <c r="K456">
        <v>91.854446490000001</v>
      </c>
      <c r="L456">
        <v>4.9426467199999999</v>
      </c>
      <c r="M456">
        <v>4.3545284799999999</v>
      </c>
      <c r="N456">
        <v>4.6294416099999998</v>
      </c>
      <c r="O456">
        <v>5.2067629799999997</v>
      </c>
      <c r="P456">
        <v>0</v>
      </c>
      <c r="Q456">
        <v>124.25559676</v>
      </c>
      <c r="R456">
        <v>2.7849194499999999</v>
      </c>
      <c r="S456" t="s">
        <v>1038</v>
      </c>
      <c r="T456">
        <v>91.854446490000001</v>
      </c>
      <c r="U456" t="s">
        <v>2637</v>
      </c>
      <c r="V456" t="s">
        <v>1035</v>
      </c>
      <c r="W456" s="36" t="str">
        <f t="shared" si="22"/>
        <v>ETF</v>
      </c>
      <c r="X456" s="36" t="str">
        <f t="shared" si="23"/>
        <v>Otros ETFs</v>
      </c>
    </row>
    <row r="457" spans="1:24" x14ac:dyDescent="0.35">
      <c r="A457" s="36" t="str">
        <f t="shared" si="21"/>
        <v>7077</v>
      </c>
      <c r="B457" t="s">
        <v>5377</v>
      </c>
      <c r="C457" t="s">
        <v>4761</v>
      </c>
      <c r="D457" t="s">
        <v>4762</v>
      </c>
      <c r="E457" t="s">
        <v>566</v>
      </c>
      <c r="F457" t="s">
        <v>1032</v>
      </c>
      <c r="G457" t="s">
        <v>1438</v>
      </c>
      <c r="H457" t="s">
        <v>1439</v>
      </c>
      <c r="I457" t="s">
        <v>90</v>
      </c>
      <c r="J457" t="s">
        <v>90</v>
      </c>
      <c r="K457">
        <v>90.927632779999996</v>
      </c>
      <c r="L457">
        <v>5.8181751799999999</v>
      </c>
      <c r="M457">
        <v>5.2844828499999998</v>
      </c>
      <c r="N457">
        <v>4.3593295200000002</v>
      </c>
      <c r="O457">
        <v>5.3692746800000002</v>
      </c>
      <c r="P457">
        <v>13.203841089999999</v>
      </c>
      <c r="Q457">
        <v>367.38667792000001</v>
      </c>
      <c r="R457">
        <v>24.111140899999999</v>
      </c>
      <c r="S457" t="s">
        <v>30</v>
      </c>
      <c r="T457">
        <v>90.927632779999996</v>
      </c>
      <c r="U457" t="s">
        <v>2637</v>
      </c>
      <c r="V457" t="s">
        <v>1035</v>
      </c>
      <c r="W457" s="36" t="str">
        <f t="shared" si="22"/>
        <v>ETF</v>
      </c>
      <c r="X457" s="36" t="str">
        <f t="shared" si="23"/>
        <v>Otros ETFs</v>
      </c>
    </row>
    <row r="458" spans="1:24" x14ac:dyDescent="0.35">
      <c r="A458" s="36" t="str">
        <f t="shared" si="21"/>
        <v>1000</v>
      </c>
      <c r="B458" t="s">
        <v>2476</v>
      </c>
      <c r="C458" t="s">
        <v>2492</v>
      </c>
      <c r="D458" t="s">
        <v>3236</v>
      </c>
      <c r="E458" t="s">
        <v>151</v>
      </c>
      <c r="F458" t="s">
        <v>4540</v>
      </c>
      <c r="G458" t="s">
        <v>1167</v>
      </c>
      <c r="H458" t="s">
        <v>2472</v>
      </c>
      <c r="I458">
        <v>289221969059.85327</v>
      </c>
      <c r="J458">
        <v>69265213.388658002</v>
      </c>
      <c r="K458">
        <v>239.48807766510001</v>
      </c>
      <c r="L458"/>
      <c r="M458"/>
      <c r="N458"/>
      <c r="O458"/>
      <c r="P458"/>
      <c r="Q458"/>
      <c r="R458"/>
      <c r="S458"/>
      <c r="T458">
        <v>170.4198394</v>
      </c>
      <c r="U458">
        <v>32.200000000000003</v>
      </c>
      <c r="V458" t="s">
        <v>2473</v>
      </c>
      <c r="W458" s="36" t="str">
        <f t="shared" si="22"/>
        <v>SOV</v>
      </c>
      <c r="X458" s="36" t="str">
        <f t="shared" si="23"/>
        <v>SOV</v>
      </c>
    </row>
    <row r="459" spans="1:24" x14ac:dyDescent="0.35">
      <c r="A459" s="36" t="str">
        <f t="shared" si="21"/>
        <v>1000</v>
      </c>
      <c r="B459" t="s">
        <v>2476</v>
      </c>
      <c r="C459" t="s">
        <v>2493</v>
      </c>
      <c r="D459" t="s">
        <v>3223</v>
      </c>
      <c r="E459" t="s">
        <v>151</v>
      </c>
      <c r="F459" t="s">
        <v>4540</v>
      </c>
      <c r="G459" t="s">
        <v>1167</v>
      </c>
      <c r="H459" t="s">
        <v>2472</v>
      </c>
      <c r="I459">
        <v>289221969059.85327</v>
      </c>
      <c r="J459">
        <v>69265213.388658002</v>
      </c>
      <c r="K459">
        <v>239.48807766510001</v>
      </c>
      <c r="L459"/>
      <c r="M459"/>
      <c r="N459"/>
      <c r="O459"/>
      <c r="P459"/>
      <c r="Q459"/>
      <c r="R459"/>
      <c r="S459"/>
      <c r="T459">
        <v>170.4198394</v>
      </c>
      <c r="U459">
        <v>32.200000000000003</v>
      </c>
      <c r="V459" t="s">
        <v>2473</v>
      </c>
      <c r="W459" s="36" t="str">
        <f t="shared" si="22"/>
        <v>SOV</v>
      </c>
      <c r="X459" s="36" t="str">
        <f t="shared" si="23"/>
        <v>SOV</v>
      </c>
    </row>
    <row r="460" spans="1:24" x14ac:dyDescent="0.35">
      <c r="A460" s="36" t="str">
        <f t="shared" si="21"/>
        <v>7094</v>
      </c>
      <c r="B460" t="s">
        <v>1855</v>
      </c>
      <c r="C460" t="s">
        <v>582</v>
      </c>
      <c r="D460" t="s">
        <v>581</v>
      </c>
      <c r="E460" t="s">
        <v>566</v>
      </c>
      <c r="F460" t="s">
        <v>1032</v>
      </c>
      <c r="G460" t="s">
        <v>1438</v>
      </c>
      <c r="H460" t="s">
        <v>1439</v>
      </c>
      <c r="I460" t="s">
        <v>90</v>
      </c>
      <c r="J460" t="s">
        <v>90</v>
      </c>
      <c r="K460">
        <v>109.2143629</v>
      </c>
      <c r="L460">
        <v>5.1414112100000002</v>
      </c>
      <c r="M460">
        <v>4.6346559599999999</v>
      </c>
      <c r="N460">
        <v>4.49856284</v>
      </c>
      <c r="O460">
        <v>4.8701792599999996</v>
      </c>
      <c r="P460">
        <v>3.5406035400000002</v>
      </c>
      <c r="Q460">
        <v>473.48893050999999</v>
      </c>
      <c r="R460">
        <v>11.91381191</v>
      </c>
      <c r="S460" t="s">
        <v>1038</v>
      </c>
      <c r="T460">
        <v>109.2143629</v>
      </c>
      <c r="U460" t="s">
        <v>2637</v>
      </c>
      <c r="V460" t="s">
        <v>1035</v>
      </c>
      <c r="W460" s="36" t="str">
        <f t="shared" si="22"/>
        <v>ETF</v>
      </c>
      <c r="X460" s="36" t="str">
        <f t="shared" si="23"/>
        <v>Otros ETFs</v>
      </c>
    </row>
    <row r="461" spans="1:24" x14ac:dyDescent="0.35">
      <c r="A461" s="36" t="str">
        <f t="shared" si="21"/>
        <v>7001</v>
      </c>
      <c r="B461" t="s">
        <v>1856</v>
      </c>
      <c r="C461" t="s">
        <v>927</v>
      </c>
      <c r="D461" t="s">
        <v>926</v>
      </c>
      <c r="E461" t="s">
        <v>566</v>
      </c>
      <c r="F461" t="s">
        <v>1032</v>
      </c>
      <c r="G461" t="s">
        <v>1244</v>
      </c>
      <c r="H461" t="s">
        <v>1245</v>
      </c>
      <c r="I461" t="s">
        <v>90</v>
      </c>
      <c r="J461" t="s">
        <v>90</v>
      </c>
      <c r="K461">
        <v>14.575581039999999</v>
      </c>
      <c r="L461">
        <v>6.3150950999999997</v>
      </c>
      <c r="M461">
        <v>6.0710240500000001</v>
      </c>
      <c r="N461">
        <v>5.2968519499999998</v>
      </c>
      <c r="O461">
        <v>5.0607351700000001</v>
      </c>
      <c r="P461">
        <v>12.59075017</v>
      </c>
      <c r="Q461">
        <v>72.717045990000003</v>
      </c>
      <c r="R461">
        <v>2.90000999</v>
      </c>
      <c r="S461" t="s">
        <v>30</v>
      </c>
      <c r="T461">
        <v>14.575581039999999</v>
      </c>
      <c r="U461" t="s">
        <v>2637</v>
      </c>
      <c r="V461" t="s">
        <v>1035</v>
      </c>
      <c r="W461" s="36" t="str">
        <f t="shared" si="22"/>
        <v>ETF</v>
      </c>
      <c r="X461" s="36" t="str">
        <f t="shared" si="23"/>
        <v>Otros ETFs</v>
      </c>
    </row>
    <row r="462" spans="1:24" x14ac:dyDescent="0.35">
      <c r="A462" s="36" t="str">
        <f t="shared" si="21"/>
        <v>1000</v>
      </c>
      <c r="B462" t="s">
        <v>2476</v>
      </c>
      <c r="C462" t="s">
        <v>2494</v>
      </c>
      <c r="D462" t="s">
        <v>3224</v>
      </c>
      <c r="E462" t="s">
        <v>151</v>
      </c>
      <c r="F462" t="s">
        <v>4540</v>
      </c>
      <c r="G462" t="s">
        <v>1167</v>
      </c>
      <c r="H462" t="s">
        <v>2472</v>
      </c>
      <c r="I462">
        <v>289221969059.85327</v>
      </c>
      <c r="J462">
        <v>69265213.388658002</v>
      </c>
      <c r="K462">
        <v>239.48807766510001</v>
      </c>
      <c r="L462"/>
      <c r="M462"/>
      <c r="N462"/>
      <c r="O462"/>
      <c r="P462"/>
      <c r="Q462"/>
      <c r="R462"/>
      <c r="S462"/>
      <c r="T462">
        <v>170.4198394</v>
      </c>
      <c r="U462">
        <v>32.200000000000003</v>
      </c>
      <c r="V462" t="s">
        <v>2473</v>
      </c>
      <c r="W462" s="36" t="str">
        <f t="shared" si="22"/>
        <v>SOV</v>
      </c>
      <c r="X462" s="36" t="str">
        <f t="shared" si="23"/>
        <v>SOV</v>
      </c>
    </row>
    <row r="463" spans="1:24" x14ac:dyDescent="0.35">
      <c r="A463" s="36" t="str">
        <f t="shared" si="21"/>
        <v>1000</v>
      </c>
      <c r="B463" t="s">
        <v>2476</v>
      </c>
      <c r="C463" t="s">
        <v>899</v>
      </c>
      <c r="D463" t="s">
        <v>898</v>
      </c>
      <c r="E463" t="s">
        <v>503</v>
      </c>
      <c r="F463" t="s">
        <v>4541</v>
      </c>
      <c r="G463" t="s">
        <v>1167</v>
      </c>
      <c r="H463" t="s">
        <v>2472</v>
      </c>
      <c r="I463">
        <v>289221969059.85327</v>
      </c>
      <c r="J463">
        <v>69265213.388658002</v>
      </c>
      <c r="K463">
        <v>239.48807766510001</v>
      </c>
      <c r="L463"/>
      <c r="M463"/>
      <c r="N463"/>
      <c r="O463"/>
      <c r="P463"/>
      <c r="Q463"/>
      <c r="R463"/>
      <c r="S463"/>
      <c r="T463">
        <v>170.4198394</v>
      </c>
      <c r="U463">
        <v>32.200000000000003</v>
      </c>
      <c r="V463" t="s">
        <v>2473</v>
      </c>
      <c r="W463" s="36" t="str">
        <f t="shared" si="22"/>
        <v>SOV</v>
      </c>
      <c r="X463" s="36" t="str">
        <f t="shared" si="23"/>
        <v>SOV</v>
      </c>
    </row>
    <row r="464" spans="1:24" x14ac:dyDescent="0.35">
      <c r="A464" s="36" t="str">
        <f t="shared" si="21"/>
        <v>7006</v>
      </c>
      <c r="B464" t="s">
        <v>1857</v>
      </c>
      <c r="C464" t="s">
        <v>1858</v>
      </c>
      <c r="D464" t="s">
        <v>1859</v>
      </c>
      <c r="E464" t="s">
        <v>566</v>
      </c>
      <c r="F464" t="s">
        <v>1032</v>
      </c>
      <c r="G464" t="s">
        <v>1110</v>
      </c>
      <c r="H464" t="s">
        <v>1431</v>
      </c>
      <c r="I464" t="s">
        <v>90</v>
      </c>
      <c r="J464" t="s">
        <v>90</v>
      </c>
      <c r="K464">
        <v>32.630000000000003</v>
      </c>
      <c r="L464">
        <v>4.3700809300000003</v>
      </c>
      <c r="M464">
        <v>5.1624993100000003</v>
      </c>
      <c r="N464">
        <v>5.7914725699999998</v>
      </c>
      <c r="O464">
        <v>5.3228749300000002</v>
      </c>
      <c r="P464">
        <v>0</v>
      </c>
      <c r="Q464">
        <v>44.47</v>
      </c>
      <c r="R464">
        <v>0</v>
      </c>
      <c r="S464" t="s">
        <v>1038</v>
      </c>
      <c r="T464">
        <v>32.630000000000003</v>
      </c>
      <c r="U464" t="s">
        <v>2637</v>
      </c>
      <c r="V464" t="s">
        <v>1035</v>
      </c>
      <c r="W464" s="36" t="str">
        <f t="shared" si="22"/>
        <v>ETF</v>
      </c>
      <c r="X464" s="36" t="str">
        <f t="shared" si="23"/>
        <v>Otros ETFs</v>
      </c>
    </row>
    <row r="465" spans="1:24" x14ac:dyDescent="0.35">
      <c r="A465" s="36" t="str">
        <f t="shared" si="21"/>
        <v>7006</v>
      </c>
      <c r="B465" t="s">
        <v>1861</v>
      </c>
      <c r="C465" t="s">
        <v>1862</v>
      </c>
      <c r="D465" t="s">
        <v>1863</v>
      </c>
      <c r="E465" t="s">
        <v>566</v>
      </c>
      <c r="F465" t="s">
        <v>1032</v>
      </c>
      <c r="G465" t="s">
        <v>1110</v>
      </c>
      <c r="H465" t="s">
        <v>1431</v>
      </c>
      <c r="I465" t="s">
        <v>90</v>
      </c>
      <c r="J465" t="s">
        <v>90</v>
      </c>
      <c r="K465">
        <v>32.630000000000003</v>
      </c>
      <c r="L465">
        <v>4.3700809300000003</v>
      </c>
      <c r="M465">
        <v>5.1624993100000003</v>
      </c>
      <c r="N465">
        <v>5.7914725699999998</v>
      </c>
      <c r="O465">
        <v>5.3228749300000002</v>
      </c>
      <c r="P465">
        <v>0</v>
      </c>
      <c r="Q465">
        <v>44.47</v>
      </c>
      <c r="R465">
        <v>0</v>
      </c>
      <c r="S465" t="s">
        <v>1038</v>
      </c>
      <c r="T465">
        <v>32.630000000000003</v>
      </c>
      <c r="U465" t="s">
        <v>2637</v>
      </c>
      <c r="V465" t="s">
        <v>1035</v>
      </c>
      <c r="W465" s="36" t="str">
        <f t="shared" si="22"/>
        <v>ETF</v>
      </c>
      <c r="X465" s="36" t="str">
        <f t="shared" si="23"/>
        <v>Otros ETFs</v>
      </c>
    </row>
    <row r="466" spans="1:24" x14ac:dyDescent="0.35">
      <c r="A466" s="36" t="str">
        <f t="shared" si="21"/>
        <v>1000</v>
      </c>
      <c r="B466" t="s">
        <v>2476</v>
      </c>
      <c r="C466" t="s">
        <v>5069</v>
      </c>
      <c r="D466" t="s">
        <v>5070</v>
      </c>
      <c r="E466" t="s">
        <v>151</v>
      </c>
      <c r="F466" t="s">
        <v>4540</v>
      </c>
      <c r="G466" t="s">
        <v>1167</v>
      </c>
      <c r="H466" t="s">
        <v>2472</v>
      </c>
      <c r="I466">
        <v>289221969059.85327</v>
      </c>
      <c r="J466">
        <v>69265213.388658002</v>
      </c>
      <c r="K466">
        <v>239.48807766510001</v>
      </c>
      <c r="L466"/>
      <c r="M466"/>
      <c r="N466"/>
      <c r="O466"/>
      <c r="P466"/>
      <c r="Q466"/>
      <c r="R466"/>
      <c r="S466"/>
      <c r="T466">
        <v>170.4198394</v>
      </c>
      <c r="U466">
        <v>32.200000000000003</v>
      </c>
      <c r="V466" t="s">
        <v>2473</v>
      </c>
      <c r="W466" s="36" t="str">
        <f t="shared" si="22"/>
        <v>SOV</v>
      </c>
      <c r="X466" s="36" t="str">
        <f t="shared" si="23"/>
        <v>SOV</v>
      </c>
    </row>
    <row r="467" spans="1:24" x14ac:dyDescent="0.35">
      <c r="A467" s="36" t="str">
        <f t="shared" si="21"/>
        <v>1000</v>
      </c>
      <c r="B467" t="s">
        <v>2476</v>
      </c>
      <c r="C467" t="s">
        <v>5071</v>
      </c>
      <c r="D467" t="s">
        <v>5072</v>
      </c>
      <c r="E467" t="s">
        <v>151</v>
      </c>
      <c r="F467" t="s">
        <v>4540</v>
      </c>
      <c r="G467" t="s">
        <v>1167</v>
      </c>
      <c r="H467" t="s">
        <v>2472</v>
      </c>
      <c r="I467">
        <v>289221969059.85327</v>
      </c>
      <c r="J467">
        <v>69265213.388658002</v>
      </c>
      <c r="K467">
        <v>239.48807766510001</v>
      </c>
      <c r="L467"/>
      <c r="M467"/>
      <c r="N467"/>
      <c r="O467"/>
      <c r="P467"/>
      <c r="Q467"/>
      <c r="R467"/>
      <c r="S467"/>
      <c r="T467">
        <v>170.4198394</v>
      </c>
      <c r="U467">
        <v>32.200000000000003</v>
      </c>
      <c r="V467" t="s">
        <v>2473</v>
      </c>
      <c r="W467" s="36" t="str">
        <f t="shared" si="22"/>
        <v>SOV</v>
      </c>
      <c r="X467" s="36" t="str">
        <f t="shared" si="23"/>
        <v>SOV</v>
      </c>
    </row>
    <row r="468" spans="1:24" x14ac:dyDescent="0.35">
      <c r="A468" s="36" t="str">
        <f t="shared" si="21"/>
        <v>7025</v>
      </c>
      <c r="B468" t="s">
        <v>5287</v>
      </c>
      <c r="C468" t="s">
        <v>1864</v>
      </c>
      <c r="D468" t="s">
        <v>1865</v>
      </c>
      <c r="E468" t="s">
        <v>566</v>
      </c>
      <c r="F468" t="s">
        <v>1032</v>
      </c>
      <c r="G468" t="s">
        <v>1136</v>
      </c>
      <c r="H468" t="s">
        <v>1704</v>
      </c>
      <c r="I468" t="s">
        <v>90</v>
      </c>
      <c r="J468" t="s">
        <v>90</v>
      </c>
      <c r="K468">
        <v>62.898607200000001</v>
      </c>
      <c r="L468">
        <v>6.0906035000000003</v>
      </c>
      <c r="M468">
        <v>6.5144677099999999</v>
      </c>
      <c r="N468">
        <v>4.5168385500000001</v>
      </c>
      <c r="O468">
        <v>5.9503883200000001</v>
      </c>
      <c r="P468">
        <v>3.2778043600000002</v>
      </c>
      <c r="Q468">
        <v>82.628540470000004</v>
      </c>
      <c r="R468">
        <v>20.281462699999999</v>
      </c>
      <c r="S468" t="s">
        <v>30</v>
      </c>
      <c r="T468">
        <v>62.898607200000001</v>
      </c>
      <c r="U468" t="s">
        <v>2637</v>
      </c>
      <c r="V468" t="s">
        <v>1035</v>
      </c>
      <c r="W468" s="36" t="str">
        <f t="shared" si="22"/>
        <v>ETF</v>
      </c>
      <c r="X468" s="36" t="str">
        <f t="shared" si="23"/>
        <v>Otros ETFs</v>
      </c>
    </row>
    <row r="469" spans="1:24" x14ac:dyDescent="0.35">
      <c r="A469" s="36" t="str">
        <f t="shared" si="21"/>
        <v>SANT</v>
      </c>
      <c r="B469" t="s">
        <v>1866</v>
      </c>
      <c r="C469" t="s">
        <v>1867</v>
      </c>
      <c r="D469" t="s">
        <v>1868</v>
      </c>
      <c r="E469" t="s">
        <v>566</v>
      </c>
      <c r="F469" t="s">
        <v>1032</v>
      </c>
      <c r="G469" t="s">
        <v>1198</v>
      </c>
      <c r="H469" t="s">
        <v>6128</v>
      </c>
      <c r="I469" t="s">
        <v>90</v>
      </c>
      <c r="J469" t="s">
        <v>90</v>
      </c>
      <c r="K469">
        <v>191.37170412</v>
      </c>
      <c r="L469">
        <v>4.9473811400000001</v>
      </c>
      <c r="M469">
        <v>4.7501971999999997</v>
      </c>
      <c r="N469">
        <v>5.17536927</v>
      </c>
      <c r="O469">
        <v>4.7127088400000003</v>
      </c>
      <c r="P469">
        <v>17.303599999999999</v>
      </c>
      <c r="Q469">
        <v>359.51472121</v>
      </c>
      <c r="R469">
        <v>4.9638999999999998</v>
      </c>
      <c r="S469" t="s">
        <v>1038</v>
      </c>
      <c r="T469">
        <v>191.37170412</v>
      </c>
      <c r="U469" t="s">
        <v>2637</v>
      </c>
      <c r="V469" t="s">
        <v>1035</v>
      </c>
      <c r="W469" s="36" t="str">
        <f t="shared" si="22"/>
        <v>ETF</v>
      </c>
      <c r="X469" s="36" t="str">
        <f t="shared" si="23"/>
        <v>Otros ETFs</v>
      </c>
    </row>
    <row r="470" spans="1:24" x14ac:dyDescent="0.35">
      <c r="A470" s="36" t="str">
        <f t="shared" si="21"/>
        <v>1000</v>
      </c>
      <c r="B470" t="s">
        <v>2476</v>
      </c>
      <c r="C470" t="s">
        <v>6245</v>
      </c>
      <c r="D470" t="s">
        <v>5635</v>
      </c>
      <c r="E470" t="s">
        <v>151</v>
      </c>
      <c r="F470" t="s">
        <v>4540</v>
      </c>
      <c r="G470" t="s">
        <v>1167</v>
      </c>
      <c r="H470" t="s">
        <v>2472</v>
      </c>
      <c r="I470">
        <v>289221969059.85327</v>
      </c>
      <c r="J470">
        <v>69265213.388658002</v>
      </c>
      <c r="K470">
        <v>239.48807766510001</v>
      </c>
      <c r="L470"/>
      <c r="M470"/>
      <c r="N470"/>
      <c r="O470"/>
      <c r="P470"/>
      <c r="Q470"/>
      <c r="R470"/>
      <c r="S470"/>
      <c r="T470">
        <v>170.4198394</v>
      </c>
      <c r="U470">
        <v>32.200000000000003</v>
      </c>
      <c r="V470" t="s">
        <v>2473</v>
      </c>
      <c r="W470" s="36" t="str">
        <f t="shared" si="22"/>
        <v>SOV</v>
      </c>
      <c r="X470" s="36" t="str">
        <f t="shared" si="23"/>
        <v>SOV</v>
      </c>
    </row>
    <row r="471" spans="1:24" x14ac:dyDescent="0.35">
      <c r="A471" s="36" t="str">
        <f t="shared" si="21"/>
        <v>1000</v>
      </c>
      <c r="B471" t="s">
        <v>2476</v>
      </c>
      <c r="C471" t="s">
        <v>6246</v>
      </c>
      <c r="D471" t="s">
        <v>6247</v>
      </c>
      <c r="E471" t="s">
        <v>151</v>
      </c>
      <c r="F471" t="s">
        <v>4540</v>
      </c>
      <c r="G471" t="s">
        <v>1167</v>
      </c>
      <c r="H471" t="s">
        <v>2472</v>
      </c>
      <c r="I471">
        <v>289221969059.85327</v>
      </c>
      <c r="J471">
        <v>69265213.388658002</v>
      </c>
      <c r="K471">
        <v>239.48807766510001</v>
      </c>
      <c r="L471"/>
      <c r="M471"/>
      <c r="N471"/>
      <c r="O471"/>
      <c r="P471"/>
      <c r="Q471"/>
      <c r="R471"/>
      <c r="S471"/>
      <c r="T471">
        <v>170.4198394</v>
      </c>
      <c r="U471">
        <v>32.200000000000003</v>
      </c>
      <c r="V471" t="s">
        <v>2473</v>
      </c>
      <c r="W471" s="36" t="str">
        <f t="shared" si="22"/>
        <v>SOV</v>
      </c>
      <c r="X471" s="36" t="str">
        <f t="shared" si="23"/>
        <v>SOV</v>
      </c>
    </row>
    <row r="472" spans="1:24" x14ac:dyDescent="0.35">
      <c r="A472" s="36" t="str">
        <f t="shared" si="21"/>
        <v>7025</v>
      </c>
      <c r="B472" t="s">
        <v>4763</v>
      </c>
      <c r="C472" t="s">
        <v>1869</v>
      </c>
      <c r="D472" t="s">
        <v>1870</v>
      </c>
      <c r="E472" t="s">
        <v>566</v>
      </c>
      <c r="F472" t="s">
        <v>1032</v>
      </c>
      <c r="G472" t="s">
        <v>1219</v>
      </c>
      <c r="H472" t="s">
        <v>1748</v>
      </c>
      <c r="I472" t="s">
        <v>90</v>
      </c>
      <c r="J472" t="s">
        <v>90</v>
      </c>
      <c r="K472">
        <v>19.154511419999999</v>
      </c>
      <c r="L472">
        <v>4.8818137400000001</v>
      </c>
      <c r="M472">
        <v>3.85056953</v>
      </c>
      <c r="N472">
        <v>4.3668570100000004</v>
      </c>
      <c r="O472">
        <v>5.7758094800000004</v>
      </c>
      <c r="P472">
        <v>3.0688999999999998E-4</v>
      </c>
      <c r="Q472">
        <v>86.921838410000007</v>
      </c>
      <c r="R472">
        <v>27.55066047</v>
      </c>
      <c r="S472" t="s">
        <v>1038</v>
      </c>
      <c r="T472">
        <v>19.154511419999999</v>
      </c>
      <c r="U472" t="s">
        <v>2637</v>
      </c>
      <c r="V472" t="s">
        <v>1035</v>
      </c>
      <c r="W472" s="36" t="str">
        <f t="shared" si="22"/>
        <v>ETF</v>
      </c>
      <c r="X472" s="36" t="str">
        <f t="shared" si="23"/>
        <v>Otros ETFs</v>
      </c>
    </row>
    <row r="473" spans="1:24" x14ac:dyDescent="0.35">
      <c r="A473" s="36" t="str">
        <f t="shared" si="21"/>
        <v>7025</v>
      </c>
      <c r="B473" t="s">
        <v>4764</v>
      </c>
      <c r="C473" t="s">
        <v>1871</v>
      </c>
      <c r="D473" t="s">
        <v>1872</v>
      </c>
      <c r="E473" t="s">
        <v>566</v>
      </c>
      <c r="F473" t="s">
        <v>1032</v>
      </c>
      <c r="G473" t="s">
        <v>1244</v>
      </c>
      <c r="H473" t="s">
        <v>1245</v>
      </c>
      <c r="I473" t="s">
        <v>90</v>
      </c>
      <c r="J473" t="s">
        <v>90</v>
      </c>
      <c r="K473">
        <v>25.473263339999999</v>
      </c>
      <c r="L473">
        <v>6.31831779</v>
      </c>
      <c r="M473">
        <v>5.7873793999999998</v>
      </c>
      <c r="N473">
        <v>5.0903276399999999</v>
      </c>
      <c r="O473">
        <v>5.1876381499999997</v>
      </c>
      <c r="P473">
        <v>10.6476574</v>
      </c>
      <c r="Q473">
        <v>98.950707190000003</v>
      </c>
      <c r="R473">
        <v>5.2214791199999997</v>
      </c>
      <c r="S473" t="s">
        <v>30</v>
      </c>
      <c r="T473">
        <v>25.473263339999999</v>
      </c>
      <c r="U473" t="s">
        <v>2637</v>
      </c>
      <c r="V473" t="s">
        <v>1035</v>
      </c>
      <c r="W473" s="36" t="str">
        <f t="shared" si="22"/>
        <v>ETF</v>
      </c>
      <c r="X473" s="36" t="str">
        <f t="shared" si="23"/>
        <v>Otros ETFs</v>
      </c>
    </row>
    <row r="474" spans="1:24" x14ac:dyDescent="0.35">
      <c r="A474" s="36" t="str">
        <f t="shared" si="21"/>
        <v>1000</v>
      </c>
      <c r="B474" t="s">
        <v>2476</v>
      </c>
      <c r="C474" t="s">
        <v>505</v>
      </c>
      <c r="D474" t="s">
        <v>3878</v>
      </c>
      <c r="E474" t="s">
        <v>503</v>
      </c>
      <c r="F474" t="s">
        <v>4541</v>
      </c>
      <c r="G474" t="s">
        <v>1167</v>
      </c>
      <c r="H474" t="s">
        <v>2472</v>
      </c>
      <c r="I474">
        <v>289221969059.85327</v>
      </c>
      <c r="J474">
        <v>69265213.388658002</v>
      </c>
      <c r="K474">
        <v>239.48807766510001</v>
      </c>
      <c r="L474"/>
      <c r="M474"/>
      <c r="N474"/>
      <c r="O474"/>
      <c r="P474"/>
      <c r="Q474"/>
      <c r="R474"/>
      <c r="S474"/>
      <c r="T474">
        <v>170.4198394</v>
      </c>
      <c r="U474">
        <v>32.200000000000003</v>
      </c>
      <c r="V474" t="s">
        <v>2473</v>
      </c>
      <c r="W474" s="36" t="str">
        <f t="shared" si="22"/>
        <v>SOV</v>
      </c>
      <c r="X474" s="36" t="str">
        <f t="shared" si="23"/>
        <v>SOV</v>
      </c>
    </row>
    <row r="475" spans="1:24" x14ac:dyDescent="0.35">
      <c r="A475" s="36" t="str">
        <f t="shared" si="21"/>
        <v>1000</v>
      </c>
      <c r="B475" t="s">
        <v>2476</v>
      </c>
      <c r="C475" t="s">
        <v>511</v>
      </c>
      <c r="D475" t="s">
        <v>510</v>
      </c>
      <c r="E475" t="s">
        <v>503</v>
      </c>
      <c r="F475" t="s">
        <v>4541</v>
      </c>
      <c r="G475" t="s">
        <v>1167</v>
      </c>
      <c r="H475" t="s">
        <v>2472</v>
      </c>
      <c r="I475">
        <v>289221969059.85327</v>
      </c>
      <c r="J475">
        <v>69265213.388658002</v>
      </c>
      <c r="K475">
        <v>239.48807766510001</v>
      </c>
      <c r="L475"/>
      <c r="M475"/>
      <c r="N475"/>
      <c r="O475"/>
      <c r="P475"/>
      <c r="Q475"/>
      <c r="R475"/>
      <c r="S475"/>
      <c r="T475">
        <v>170.4198394</v>
      </c>
      <c r="U475">
        <v>32.200000000000003</v>
      </c>
      <c r="V475" t="s">
        <v>2473</v>
      </c>
      <c r="W475" s="36" t="str">
        <f t="shared" si="22"/>
        <v>SOV</v>
      </c>
      <c r="X475" s="36" t="str">
        <f t="shared" si="23"/>
        <v>SOV</v>
      </c>
    </row>
    <row r="476" spans="1:24" x14ac:dyDescent="0.35">
      <c r="A476" s="36" t="str">
        <f t="shared" si="21"/>
        <v>7412</v>
      </c>
      <c r="B476" t="s">
        <v>1873</v>
      </c>
      <c r="C476" t="s">
        <v>1874</v>
      </c>
      <c r="D476" t="s">
        <v>1875</v>
      </c>
      <c r="E476" t="s">
        <v>566</v>
      </c>
      <c r="F476" t="s">
        <v>1032</v>
      </c>
      <c r="G476" t="s">
        <v>1046</v>
      </c>
      <c r="H476" t="s">
        <v>1876</v>
      </c>
      <c r="I476" t="s">
        <v>90</v>
      </c>
      <c r="J476" t="s">
        <v>90</v>
      </c>
      <c r="K476">
        <v>75.153192950000005</v>
      </c>
      <c r="L476">
        <v>6.3341017500000003</v>
      </c>
      <c r="M476">
        <v>6.11866486</v>
      </c>
      <c r="N476">
        <v>5.0546835400000001</v>
      </c>
      <c r="O476">
        <v>5.8217881599999997</v>
      </c>
      <c r="P476">
        <v>14.31928866</v>
      </c>
      <c r="Q476">
        <v>166.85782051000001</v>
      </c>
      <c r="R476">
        <v>18.812335040000001</v>
      </c>
      <c r="S476" t="s">
        <v>30</v>
      </c>
      <c r="T476">
        <v>75.153192950000005</v>
      </c>
      <c r="U476" t="s">
        <v>2637</v>
      </c>
      <c r="V476" t="s">
        <v>1035</v>
      </c>
      <c r="W476" s="36" t="str">
        <f t="shared" si="22"/>
        <v>ETF</v>
      </c>
      <c r="X476" s="36" t="str">
        <f t="shared" si="23"/>
        <v>Otros ETFs</v>
      </c>
    </row>
    <row r="477" spans="1:24" x14ac:dyDescent="0.35">
      <c r="A477" s="36" t="str">
        <f t="shared" si="21"/>
        <v>7088</v>
      </c>
      <c r="B477" t="s">
        <v>1877</v>
      </c>
      <c r="C477" t="s">
        <v>1878</v>
      </c>
      <c r="D477" t="s">
        <v>1879</v>
      </c>
      <c r="E477" t="s">
        <v>566</v>
      </c>
      <c r="F477" t="s">
        <v>1032</v>
      </c>
      <c r="G477" t="s">
        <v>1110</v>
      </c>
      <c r="H477" t="s">
        <v>6004</v>
      </c>
      <c r="I477" t="s">
        <v>90</v>
      </c>
      <c r="J477" t="s">
        <v>90</v>
      </c>
      <c r="K477">
        <v>23.46238816</v>
      </c>
      <c r="L477">
        <v>6.3585496700000004</v>
      </c>
      <c r="M477">
        <v>5.6429928699999996</v>
      </c>
      <c r="N477">
        <v>5.0222693700000001</v>
      </c>
      <c r="O477">
        <v>5.3682362699999997</v>
      </c>
      <c r="P477">
        <v>16.906910060000001</v>
      </c>
      <c r="Q477">
        <v>88.669540620000006</v>
      </c>
      <c r="R477">
        <v>2.9851370300000002</v>
      </c>
      <c r="S477" t="s">
        <v>30</v>
      </c>
      <c r="T477">
        <v>23.46238816</v>
      </c>
      <c r="U477" t="s">
        <v>2637</v>
      </c>
      <c r="V477" t="s">
        <v>1035</v>
      </c>
      <c r="W477" s="36" t="str">
        <f t="shared" si="22"/>
        <v>ETF</v>
      </c>
      <c r="X477" s="36" t="str">
        <f t="shared" si="23"/>
        <v>Otros ETFs</v>
      </c>
    </row>
    <row r="478" spans="1:24" x14ac:dyDescent="0.35">
      <c r="A478" s="36" t="str">
        <f t="shared" si="21"/>
        <v>1000</v>
      </c>
      <c r="B478" t="s">
        <v>2476</v>
      </c>
      <c r="C478" t="s">
        <v>2495</v>
      </c>
      <c r="D478" t="s">
        <v>3879</v>
      </c>
      <c r="E478" t="s">
        <v>503</v>
      </c>
      <c r="F478" t="s">
        <v>4541</v>
      </c>
      <c r="G478" t="s">
        <v>1167</v>
      </c>
      <c r="H478" t="s">
        <v>2472</v>
      </c>
      <c r="I478">
        <v>289221969059.85327</v>
      </c>
      <c r="J478">
        <v>69265213.388658002</v>
      </c>
      <c r="K478">
        <v>239.48807766510001</v>
      </c>
      <c r="L478"/>
      <c r="M478"/>
      <c r="N478"/>
      <c r="O478"/>
      <c r="P478"/>
      <c r="Q478"/>
      <c r="R478"/>
      <c r="S478"/>
      <c r="T478">
        <v>170.4198394</v>
      </c>
      <c r="U478">
        <v>32.200000000000003</v>
      </c>
      <c r="V478" t="s">
        <v>2473</v>
      </c>
      <c r="W478" s="36" t="str">
        <f t="shared" si="22"/>
        <v>SOV</v>
      </c>
      <c r="X478" s="36" t="str">
        <f t="shared" si="23"/>
        <v>SOV</v>
      </c>
    </row>
    <row r="479" spans="1:24" x14ac:dyDescent="0.35">
      <c r="A479" s="36" t="str">
        <f t="shared" si="21"/>
        <v>4015</v>
      </c>
      <c r="B479" t="s">
        <v>6248</v>
      </c>
      <c r="C479" t="s">
        <v>5902</v>
      </c>
      <c r="D479" t="s">
        <v>5901</v>
      </c>
      <c r="E479" t="s">
        <v>175</v>
      </c>
      <c r="F479" t="s">
        <v>4542</v>
      </c>
      <c r="G479" t="s">
        <v>6249</v>
      </c>
      <c r="H479" t="s">
        <v>2472</v>
      </c>
      <c r="I479">
        <v>400260724226.06702</v>
      </c>
      <c r="J479">
        <v>440167751.74880999</v>
      </c>
      <c r="K479">
        <v>1099.7025816108001</v>
      </c>
      <c r="L479"/>
      <c r="M479"/>
      <c r="N479"/>
      <c r="O479"/>
      <c r="P479"/>
      <c r="Q479"/>
      <c r="R479"/>
      <c r="S479"/>
      <c r="T479">
        <v>575.91989020000005</v>
      </c>
      <c r="U479">
        <v>76</v>
      </c>
      <c r="V479" t="s">
        <v>2473</v>
      </c>
      <c r="W479" s="36" t="str">
        <f t="shared" si="22"/>
        <v>SOV</v>
      </c>
      <c r="X479" s="36" t="str">
        <f t="shared" si="23"/>
        <v>SOV</v>
      </c>
    </row>
    <row r="480" spans="1:24" x14ac:dyDescent="0.35">
      <c r="A480" s="36" t="str">
        <f t="shared" si="21"/>
        <v>7013</v>
      </c>
      <c r="B480" t="s">
        <v>1880</v>
      </c>
      <c r="C480" t="s">
        <v>1881</v>
      </c>
      <c r="D480" t="s">
        <v>1882</v>
      </c>
      <c r="E480" t="s">
        <v>566</v>
      </c>
      <c r="F480" t="s">
        <v>1032</v>
      </c>
      <c r="G480" t="s">
        <v>1325</v>
      </c>
      <c r="H480" t="s">
        <v>1326</v>
      </c>
      <c r="I480" t="s">
        <v>90</v>
      </c>
      <c r="J480" t="s">
        <v>90</v>
      </c>
      <c r="K480">
        <v>19.010430289999999</v>
      </c>
      <c r="L480">
        <v>6.8426679400000001</v>
      </c>
      <c r="M480">
        <v>5.5409418199999996</v>
      </c>
      <c r="N480">
        <v>5.0454946200000004</v>
      </c>
      <c r="O480">
        <v>6.1728156299999997</v>
      </c>
      <c r="P480">
        <v>0</v>
      </c>
      <c r="Q480">
        <v>54.161079549999997</v>
      </c>
      <c r="R480">
        <v>24.43544889</v>
      </c>
      <c r="S480" t="s">
        <v>30</v>
      </c>
      <c r="T480">
        <v>19.010430289999999</v>
      </c>
      <c r="U480" t="s">
        <v>2637</v>
      </c>
      <c r="V480" t="s">
        <v>1035</v>
      </c>
      <c r="W480" s="36" t="str">
        <f t="shared" si="22"/>
        <v>ETF</v>
      </c>
      <c r="X480" s="36" t="str">
        <f t="shared" si="23"/>
        <v>Otros ETFs</v>
      </c>
    </row>
    <row r="481" spans="1:24" x14ac:dyDescent="0.35">
      <c r="A481" s="36" t="str">
        <f t="shared" si="21"/>
        <v>7088</v>
      </c>
      <c r="B481" t="s">
        <v>1880</v>
      </c>
      <c r="C481" t="s">
        <v>1881</v>
      </c>
      <c r="D481" t="s">
        <v>6129</v>
      </c>
      <c r="E481" t="s">
        <v>566</v>
      </c>
      <c r="F481" t="s">
        <v>1032</v>
      </c>
      <c r="G481" t="s">
        <v>1325</v>
      </c>
      <c r="H481" t="s">
        <v>1326</v>
      </c>
      <c r="I481" t="s">
        <v>90</v>
      </c>
      <c r="J481" t="s">
        <v>90</v>
      </c>
      <c r="K481">
        <v>19.010430289999999</v>
      </c>
      <c r="L481">
        <v>6.8426679400000001</v>
      </c>
      <c r="M481">
        <v>5.5409418199999996</v>
      </c>
      <c r="N481">
        <v>5.0454946200000004</v>
      </c>
      <c r="O481">
        <v>6.1728156299999997</v>
      </c>
      <c r="P481">
        <v>0</v>
      </c>
      <c r="Q481">
        <v>54.161079549999997</v>
      </c>
      <c r="R481">
        <v>24.43544889</v>
      </c>
      <c r="S481" t="s">
        <v>30</v>
      </c>
      <c r="T481">
        <v>19.010430289999999</v>
      </c>
      <c r="U481" t="s">
        <v>2637</v>
      </c>
      <c r="V481" t="s">
        <v>1035</v>
      </c>
      <c r="W481" s="36" t="str">
        <f t="shared" si="22"/>
        <v>ETF</v>
      </c>
      <c r="X481" s="36" t="str">
        <f t="shared" si="23"/>
        <v>Otros ETFs</v>
      </c>
    </row>
    <row r="482" spans="1:24" x14ac:dyDescent="0.35">
      <c r="A482" s="36" t="str">
        <f t="shared" si="21"/>
        <v>4015</v>
      </c>
      <c r="B482" t="s">
        <v>6248</v>
      </c>
      <c r="C482" t="s">
        <v>5636</v>
      </c>
      <c r="D482" t="s">
        <v>5637</v>
      </c>
      <c r="E482" t="s">
        <v>175</v>
      </c>
      <c r="F482" t="s">
        <v>4542</v>
      </c>
      <c r="G482" t="s">
        <v>6249</v>
      </c>
      <c r="H482" t="s">
        <v>2472</v>
      </c>
      <c r="I482">
        <v>400260724226.06702</v>
      </c>
      <c r="J482">
        <v>440167751.74880999</v>
      </c>
      <c r="K482">
        <v>1099.7025816108001</v>
      </c>
      <c r="L482"/>
      <c r="M482"/>
      <c r="N482"/>
      <c r="O482"/>
      <c r="P482"/>
      <c r="Q482"/>
      <c r="R482"/>
      <c r="S482"/>
      <c r="T482">
        <v>575.91989020000005</v>
      </c>
      <c r="U482">
        <v>76</v>
      </c>
      <c r="V482" t="s">
        <v>2473</v>
      </c>
      <c r="W482" s="36" t="str">
        <f t="shared" si="22"/>
        <v>SOV</v>
      </c>
      <c r="X482" s="36" t="str">
        <f t="shared" si="23"/>
        <v>SOV</v>
      </c>
    </row>
    <row r="483" spans="1:24" x14ac:dyDescent="0.35">
      <c r="A483" s="36" t="str">
        <f t="shared" si="21"/>
        <v>4009</v>
      </c>
      <c r="B483" t="s">
        <v>2496</v>
      </c>
      <c r="C483" t="s">
        <v>2497</v>
      </c>
      <c r="D483" t="s">
        <v>2755</v>
      </c>
      <c r="E483" t="s">
        <v>175</v>
      </c>
      <c r="F483" t="s">
        <v>4542</v>
      </c>
      <c r="G483" t="s">
        <v>1941</v>
      </c>
      <c r="H483" t="s">
        <v>2472</v>
      </c>
      <c r="I483">
        <v>1752193307380.343</v>
      </c>
      <c r="J483">
        <v>383403110.84884</v>
      </c>
      <c r="K483">
        <v>218.8132492197</v>
      </c>
      <c r="L483"/>
      <c r="M483"/>
      <c r="N483"/>
      <c r="O483"/>
      <c r="P483"/>
      <c r="Q483"/>
      <c r="R483"/>
      <c r="S483"/>
      <c r="T483">
        <v>305.37723069999998</v>
      </c>
      <c r="U483">
        <v>50.7</v>
      </c>
      <c r="V483" t="s">
        <v>2473</v>
      </c>
      <c r="W483" s="36" t="str">
        <f t="shared" si="22"/>
        <v>SOV</v>
      </c>
      <c r="X483" s="36" t="str">
        <f t="shared" si="23"/>
        <v>SOV</v>
      </c>
    </row>
    <row r="484" spans="1:24" x14ac:dyDescent="0.35">
      <c r="A484" s="36" t="str">
        <f t="shared" si="21"/>
        <v>7088</v>
      </c>
      <c r="B484" t="s">
        <v>1883</v>
      </c>
      <c r="C484" t="s">
        <v>1884</v>
      </c>
      <c r="D484" t="s">
        <v>1885</v>
      </c>
      <c r="E484" t="s">
        <v>566</v>
      </c>
      <c r="F484" t="s">
        <v>1032</v>
      </c>
      <c r="G484" t="s">
        <v>1537</v>
      </c>
      <c r="H484" t="s">
        <v>1538</v>
      </c>
      <c r="I484" t="s">
        <v>90</v>
      </c>
      <c r="J484" t="s">
        <v>90</v>
      </c>
      <c r="K484">
        <v>15.9073583</v>
      </c>
      <c r="L484">
        <v>6.4287990500000003</v>
      </c>
      <c r="M484">
        <v>5.6675019500000001</v>
      </c>
      <c r="N484">
        <v>5.2899851900000003</v>
      </c>
      <c r="O484">
        <v>5.5791999299999997</v>
      </c>
      <c r="P484">
        <v>7.7416077400000001</v>
      </c>
      <c r="Q484">
        <v>87.180844089999994</v>
      </c>
      <c r="R484">
        <v>1.22110122</v>
      </c>
      <c r="S484" t="s">
        <v>30</v>
      </c>
      <c r="T484">
        <v>15.9073583</v>
      </c>
      <c r="U484" t="s">
        <v>2637</v>
      </c>
      <c r="V484" t="s">
        <v>1035</v>
      </c>
      <c r="W484" s="36" t="str">
        <f t="shared" si="22"/>
        <v>ETF</v>
      </c>
      <c r="X484" s="36" t="str">
        <f t="shared" si="23"/>
        <v>Otros ETFs</v>
      </c>
    </row>
    <row r="485" spans="1:24" x14ac:dyDescent="0.35">
      <c r="A485" s="36" t="str">
        <f t="shared" si="21"/>
        <v>4009</v>
      </c>
      <c r="B485" t="s">
        <v>2496</v>
      </c>
      <c r="C485" t="s">
        <v>850</v>
      </c>
      <c r="D485" t="s">
        <v>849</v>
      </c>
      <c r="E485" t="s">
        <v>175</v>
      </c>
      <c r="F485" t="s">
        <v>4542</v>
      </c>
      <c r="G485" t="s">
        <v>1941</v>
      </c>
      <c r="H485" t="s">
        <v>2472</v>
      </c>
      <c r="I485">
        <v>1752193307380.343</v>
      </c>
      <c r="J485">
        <v>383403110.84884</v>
      </c>
      <c r="K485">
        <v>218.8132492197</v>
      </c>
      <c r="L485"/>
      <c r="M485"/>
      <c r="N485"/>
      <c r="O485"/>
      <c r="P485"/>
      <c r="Q485"/>
      <c r="R485"/>
      <c r="S485"/>
      <c r="T485">
        <v>305.37723069999998</v>
      </c>
      <c r="U485">
        <v>50.7</v>
      </c>
      <c r="V485" t="s">
        <v>2473</v>
      </c>
      <c r="W485" s="36" t="str">
        <f t="shared" si="22"/>
        <v>SOV</v>
      </c>
      <c r="X485" s="36" t="str">
        <f t="shared" si="23"/>
        <v>SOV</v>
      </c>
    </row>
    <row r="486" spans="1:24" x14ac:dyDescent="0.35">
      <c r="A486" s="36" t="str">
        <f t="shared" si="21"/>
        <v>7080</v>
      </c>
      <c r="B486" t="s">
        <v>1886</v>
      </c>
      <c r="C486" t="s">
        <v>1887</v>
      </c>
      <c r="D486" t="s">
        <v>1888</v>
      </c>
      <c r="E486" t="s">
        <v>566</v>
      </c>
      <c r="F486" t="s">
        <v>1032</v>
      </c>
      <c r="G486" t="s">
        <v>1110</v>
      </c>
      <c r="H486" t="s">
        <v>1431</v>
      </c>
      <c r="I486" t="s">
        <v>90</v>
      </c>
      <c r="J486" t="s">
        <v>90</v>
      </c>
      <c r="K486">
        <v>1.99303973</v>
      </c>
      <c r="L486">
        <v>4.4735365900000001</v>
      </c>
      <c r="M486">
        <v>5.0413462400000002</v>
      </c>
      <c r="N486">
        <v>5.8119135999999996</v>
      </c>
      <c r="O486">
        <v>5.3583889400000002</v>
      </c>
      <c r="P486">
        <v>0.98802807999999998</v>
      </c>
      <c r="Q486">
        <v>17.323732140000001</v>
      </c>
      <c r="R486">
        <v>0.19654915000000001</v>
      </c>
      <c r="S486" t="s">
        <v>1038</v>
      </c>
      <c r="T486">
        <v>1.99303973</v>
      </c>
      <c r="U486" t="s">
        <v>2637</v>
      </c>
      <c r="V486" t="s">
        <v>1035</v>
      </c>
      <c r="W486" s="36" t="str">
        <f t="shared" si="22"/>
        <v>ETF</v>
      </c>
      <c r="X486" s="36" t="str">
        <f t="shared" si="23"/>
        <v>Otros ETFs</v>
      </c>
    </row>
    <row r="487" spans="1:24" x14ac:dyDescent="0.35">
      <c r="A487" s="36" t="str">
        <f t="shared" si="21"/>
        <v>7046</v>
      </c>
      <c r="B487" t="s">
        <v>1889</v>
      </c>
      <c r="C487" t="s">
        <v>1890</v>
      </c>
      <c r="D487" t="s">
        <v>1891</v>
      </c>
      <c r="E487" t="s">
        <v>566</v>
      </c>
      <c r="F487" t="s">
        <v>1032</v>
      </c>
      <c r="G487" t="s">
        <v>1438</v>
      </c>
      <c r="H487" t="s">
        <v>1439</v>
      </c>
      <c r="I487" t="s">
        <v>90</v>
      </c>
      <c r="J487" t="s">
        <v>90</v>
      </c>
      <c r="K487">
        <v>22.702457710000001</v>
      </c>
      <c r="L487">
        <v>5.4653822999999999</v>
      </c>
      <c r="M487">
        <v>5.0103592399999997</v>
      </c>
      <c r="N487">
        <v>4.3686401200000002</v>
      </c>
      <c r="O487">
        <v>5.2795722600000001</v>
      </c>
      <c r="P487">
        <v>13.46690517</v>
      </c>
      <c r="Q487">
        <v>76.765637150000003</v>
      </c>
      <c r="R487">
        <v>20.281048779999999</v>
      </c>
      <c r="S487" t="s">
        <v>1038</v>
      </c>
      <c r="T487">
        <v>22.702457710000001</v>
      </c>
      <c r="U487" t="s">
        <v>2637</v>
      </c>
      <c r="V487" t="s">
        <v>1035</v>
      </c>
      <c r="W487" s="36" t="str">
        <f t="shared" si="22"/>
        <v>ETF</v>
      </c>
      <c r="X487" s="36" t="str">
        <f t="shared" si="23"/>
        <v>Otros ETFs</v>
      </c>
    </row>
    <row r="488" spans="1:24" x14ac:dyDescent="0.35">
      <c r="A488" s="36" t="str">
        <f t="shared" si="21"/>
        <v>4009</v>
      </c>
      <c r="B488" t="s">
        <v>2496</v>
      </c>
      <c r="C488" t="s">
        <v>2498</v>
      </c>
      <c r="D488" t="s">
        <v>2754</v>
      </c>
      <c r="E488" t="s">
        <v>175</v>
      </c>
      <c r="F488" t="s">
        <v>4542</v>
      </c>
      <c r="G488" t="s">
        <v>1941</v>
      </c>
      <c r="H488" t="s">
        <v>2472</v>
      </c>
      <c r="I488">
        <v>1752193307380.343</v>
      </c>
      <c r="J488">
        <v>383403110.84884</v>
      </c>
      <c r="K488">
        <v>218.8132492197</v>
      </c>
      <c r="L488"/>
      <c r="M488"/>
      <c r="N488"/>
      <c r="O488"/>
      <c r="P488"/>
      <c r="Q488"/>
      <c r="R488"/>
      <c r="S488"/>
      <c r="T488">
        <v>305.37723069999998</v>
      </c>
      <c r="U488">
        <v>50.7</v>
      </c>
      <c r="V488" t="s">
        <v>2473</v>
      </c>
      <c r="W488" s="36" t="str">
        <f t="shared" si="22"/>
        <v>SOV</v>
      </c>
      <c r="X488" s="36" t="str">
        <f t="shared" si="23"/>
        <v>SOV</v>
      </c>
    </row>
    <row r="489" spans="1:24" x14ac:dyDescent="0.35">
      <c r="A489" s="36" t="str">
        <f t="shared" si="21"/>
        <v>4009</v>
      </c>
      <c r="B489" t="s">
        <v>2496</v>
      </c>
      <c r="C489" t="s">
        <v>5076</v>
      </c>
      <c r="D489" t="s">
        <v>5077</v>
      </c>
      <c r="E489" t="s">
        <v>175</v>
      </c>
      <c r="F489" t="s">
        <v>4542</v>
      </c>
      <c r="G489" t="s">
        <v>1941</v>
      </c>
      <c r="H489" t="s">
        <v>2472</v>
      </c>
      <c r="I489">
        <v>1752193307380.343</v>
      </c>
      <c r="J489">
        <v>383403110.84884</v>
      </c>
      <c r="K489">
        <v>218.8132492197</v>
      </c>
      <c r="L489"/>
      <c r="M489"/>
      <c r="N489"/>
      <c r="O489"/>
      <c r="P489"/>
      <c r="Q489"/>
      <c r="R489"/>
      <c r="S489"/>
      <c r="T489">
        <v>305.37723069999998</v>
      </c>
      <c r="U489">
        <v>50.7</v>
      </c>
      <c r="V489" t="s">
        <v>2473</v>
      </c>
      <c r="W489" s="36" t="str">
        <f t="shared" si="22"/>
        <v>SOV</v>
      </c>
      <c r="X489" s="36" t="str">
        <f t="shared" si="23"/>
        <v>SOV</v>
      </c>
    </row>
    <row r="490" spans="1:24" x14ac:dyDescent="0.35">
      <c r="A490" s="36" t="str">
        <f t="shared" si="21"/>
        <v>7456</v>
      </c>
      <c r="B490" t="s">
        <v>6130</v>
      </c>
      <c r="C490" t="s">
        <v>1892</v>
      </c>
      <c r="D490" t="s">
        <v>1893</v>
      </c>
      <c r="E490" t="s">
        <v>566</v>
      </c>
      <c r="F490" t="s">
        <v>1032</v>
      </c>
      <c r="G490" t="s">
        <v>1136</v>
      </c>
      <c r="H490" t="s">
        <v>1137</v>
      </c>
      <c r="I490" t="s">
        <v>90</v>
      </c>
      <c r="J490" t="s">
        <v>90</v>
      </c>
      <c r="K490">
        <v>81.059458899999996</v>
      </c>
      <c r="L490">
        <v>8.1081648299999998</v>
      </c>
      <c r="M490">
        <v>6.2050991800000004</v>
      </c>
      <c r="N490">
        <v>5.2018656500000002</v>
      </c>
      <c r="O490">
        <v>7.0613688100000003</v>
      </c>
      <c r="P490">
        <v>19.476262330000001</v>
      </c>
      <c r="Q490">
        <v>128.61999653000001</v>
      </c>
      <c r="R490">
        <v>56.756434759999998</v>
      </c>
      <c r="S490" t="s">
        <v>1047</v>
      </c>
      <c r="T490">
        <v>81.059458899999996</v>
      </c>
      <c r="U490" t="s">
        <v>2637</v>
      </c>
      <c r="V490" t="s">
        <v>1035</v>
      </c>
      <c r="W490" s="36" t="str">
        <f t="shared" si="22"/>
        <v>ETF</v>
      </c>
      <c r="X490" s="36" t="str">
        <f t="shared" si="23"/>
        <v>Otros ETFs</v>
      </c>
    </row>
    <row r="491" spans="1:24" x14ac:dyDescent="0.35">
      <c r="A491" s="36" t="str">
        <f t="shared" si="21"/>
        <v>4009</v>
      </c>
      <c r="B491" t="s">
        <v>2496</v>
      </c>
      <c r="C491" t="s">
        <v>2499</v>
      </c>
      <c r="D491" t="s">
        <v>4551</v>
      </c>
      <c r="E491" t="s">
        <v>175</v>
      </c>
      <c r="F491" t="s">
        <v>4542</v>
      </c>
      <c r="G491" t="s">
        <v>1941</v>
      </c>
      <c r="H491" t="s">
        <v>2472</v>
      </c>
      <c r="I491">
        <v>1752193307380.343</v>
      </c>
      <c r="J491">
        <v>383403110.84884</v>
      </c>
      <c r="K491">
        <v>218.8132492197</v>
      </c>
      <c r="L491"/>
      <c r="M491"/>
      <c r="N491"/>
      <c r="O491"/>
      <c r="P491"/>
      <c r="Q491"/>
      <c r="R491"/>
      <c r="S491"/>
      <c r="T491">
        <v>305.37723069999998</v>
      </c>
      <c r="U491">
        <v>50.7</v>
      </c>
      <c r="V491" t="s">
        <v>2473</v>
      </c>
      <c r="W491" s="36" t="str">
        <f t="shared" si="22"/>
        <v>SOV</v>
      </c>
      <c r="X491" s="36" t="str">
        <f t="shared" si="23"/>
        <v>SOV</v>
      </c>
    </row>
    <row r="492" spans="1:24" x14ac:dyDescent="0.35">
      <c r="A492" s="36" t="str">
        <f t="shared" si="21"/>
        <v>JUPI</v>
      </c>
      <c r="B492" t="s">
        <v>6130</v>
      </c>
      <c r="C492" t="s">
        <v>1892</v>
      </c>
      <c r="D492" t="s">
        <v>1894</v>
      </c>
      <c r="E492" t="s">
        <v>566</v>
      </c>
      <c r="F492" t="s">
        <v>1032</v>
      </c>
      <c r="G492" t="s">
        <v>1136</v>
      </c>
      <c r="H492" t="s">
        <v>1137</v>
      </c>
      <c r="I492" t="s">
        <v>90</v>
      </c>
      <c r="J492" t="s">
        <v>90</v>
      </c>
      <c r="K492">
        <v>81.059458899999996</v>
      </c>
      <c r="L492">
        <v>8.1081648299999998</v>
      </c>
      <c r="M492">
        <v>6.2050991800000004</v>
      </c>
      <c r="N492">
        <v>5.2018656500000002</v>
      </c>
      <c r="O492">
        <v>7.0613688100000003</v>
      </c>
      <c r="P492">
        <v>19.476262330000001</v>
      </c>
      <c r="Q492">
        <v>128.61999653000001</v>
      </c>
      <c r="R492">
        <v>56.756434759999998</v>
      </c>
      <c r="S492" t="s">
        <v>1047</v>
      </c>
      <c r="T492">
        <v>81.059458899999996</v>
      </c>
      <c r="U492" t="s">
        <v>2637</v>
      </c>
      <c r="V492" t="s">
        <v>1035</v>
      </c>
      <c r="W492" s="36" t="str">
        <f t="shared" si="22"/>
        <v>ETF</v>
      </c>
      <c r="X492" s="36" t="str">
        <f t="shared" si="23"/>
        <v>Otros ETFs</v>
      </c>
    </row>
    <row r="493" spans="1:24" x14ac:dyDescent="0.35">
      <c r="A493" s="36" t="str">
        <f t="shared" si="21"/>
        <v>4009</v>
      </c>
      <c r="B493" t="s">
        <v>2496</v>
      </c>
      <c r="C493" t="s">
        <v>848</v>
      </c>
      <c r="D493" t="s">
        <v>847</v>
      </c>
      <c r="E493" t="s">
        <v>175</v>
      </c>
      <c r="F493" t="s">
        <v>4542</v>
      </c>
      <c r="G493" t="s">
        <v>1941</v>
      </c>
      <c r="H493" t="s">
        <v>2472</v>
      </c>
      <c r="I493">
        <v>1752193307380.343</v>
      </c>
      <c r="J493">
        <v>383403110.84884</v>
      </c>
      <c r="K493">
        <v>218.8132492197</v>
      </c>
      <c r="L493"/>
      <c r="M493"/>
      <c r="N493"/>
      <c r="O493"/>
      <c r="P493"/>
      <c r="Q493"/>
      <c r="R493"/>
      <c r="S493"/>
      <c r="T493">
        <v>305.37723069999998</v>
      </c>
      <c r="U493">
        <v>50.7</v>
      </c>
      <c r="V493" t="s">
        <v>2473</v>
      </c>
      <c r="W493" s="36" t="str">
        <f t="shared" si="22"/>
        <v>SOV</v>
      </c>
      <c r="X493" s="36" t="str">
        <f t="shared" si="23"/>
        <v>SOV</v>
      </c>
    </row>
    <row r="494" spans="1:24" x14ac:dyDescent="0.35">
      <c r="A494" s="36" t="str">
        <f t="shared" si="21"/>
        <v>7408</v>
      </c>
      <c r="B494" t="s">
        <v>5409</v>
      </c>
      <c r="C494" t="s">
        <v>5067</v>
      </c>
      <c r="D494" t="s">
        <v>5068</v>
      </c>
      <c r="E494" t="s">
        <v>566</v>
      </c>
      <c r="F494" t="s">
        <v>1032</v>
      </c>
      <c r="G494" t="s">
        <v>1438</v>
      </c>
      <c r="H494" t="s">
        <v>1439</v>
      </c>
      <c r="I494" t="s">
        <v>90</v>
      </c>
      <c r="J494" t="s">
        <v>90</v>
      </c>
      <c r="K494">
        <v>63.761421140000003</v>
      </c>
      <c r="L494">
        <v>5.7005090200000001</v>
      </c>
      <c r="M494">
        <v>5.1249843200000003</v>
      </c>
      <c r="N494">
        <v>4.6013863500000003</v>
      </c>
      <c r="O494">
        <v>5.0959079100000002</v>
      </c>
      <c r="P494">
        <v>5.92331699</v>
      </c>
      <c r="Q494">
        <v>165.82600231000001</v>
      </c>
      <c r="R494">
        <v>18.896426200000001</v>
      </c>
      <c r="S494" t="s">
        <v>1038</v>
      </c>
      <c r="T494">
        <v>63.761421140000003</v>
      </c>
      <c r="U494" t="s">
        <v>2637</v>
      </c>
      <c r="V494" t="s">
        <v>1035</v>
      </c>
      <c r="W494" s="36" t="str">
        <f t="shared" si="22"/>
        <v>ETF</v>
      </c>
      <c r="X494" s="36" t="str">
        <f t="shared" si="23"/>
        <v>Otros ETFs</v>
      </c>
    </row>
    <row r="495" spans="1:24" x14ac:dyDescent="0.35">
      <c r="A495" s="36" t="str">
        <f t="shared" si="21"/>
        <v>4005</v>
      </c>
      <c r="B495" t="s">
        <v>2500</v>
      </c>
      <c r="C495" t="s">
        <v>2501</v>
      </c>
      <c r="D495" t="s">
        <v>3325</v>
      </c>
      <c r="E495" t="s">
        <v>175</v>
      </c>
      <c r="F495" t="s">
        <v>4542</v>
      </c>
      <c r="G495" t="s">
        <v>1157</v>
      </c>
      <c r="H495" t="s">
        <v>2472</v>
      </c>
      <c r="I495">
        <v>1852722885258.1101</v>
      </c>
      <c r="J495">
        <v>475992111.16602999</v>
      </c>
      <c r="K495">
        <v>256.91489804190002</v>
      </c>
      <c r="L495"/>
      <c r="M495"/>
      <c r="N495"/>
      <c r="O495"/>
      <c r="P495"/>
      <c r="Q495"/>
      <c r="R495"/>
      <c r="S495"/>
      <c r="T495">
        <v>204.30314809999999</v>
      </c>
      <c r="U495">
        <v>58.3</v>
      </c>
      <c r="V495" t="s">
        <v>2473</v>
      </c>
      <c r="W495" s="36" t="str">
        <f t="shared" si="22"/>
        <v>SOV</v>
      </c>
      <c r="X495" s="36" t="str">
        <f t="shared" si="23"/>
        <v>SOV</v>
      </c>
    </row>
    <row r="496" spans="1:24" x14ac:dyDescent="0.35">
      <c r="A496" s="36" t="str">
        <f t="shared" si="21"/>
        <v>4005</v>
      </c>
      <c r="B496" t="s">
        <v>2500</v>
      </c>
      <c r="C496" t="s">
        <v>2502</v>
      </c>
      <c r="D496" t="s">
        <v>3327</v>
      </c>
      <c r="E496" t="s">
        <v>175</v>
      </c>
      <c r="F496" t="s">
        <v>4542</v>
      </c>
      <c r="G496" t="s">
        <v>1157</v>
      </c>
      <c r="H496" t="s">
        <v>2472</v>
      </c>
      <c r="I496">
        <v>1852722885258.1101</v>
      </c>
      <c r="J496">
        <v>475992111.16602999</v>
      </c>
      <c r="K496">
        <v>256.91489804190002</v>
      </c>
      <c r="L496"/>
      <c r="M496"/>
      <c r="N496"/>
      <c r="O496"/>
      <c r="P496"/>
      <c r="Q496"/>
      <c r="R496"/>
      <c r="S496"/>
      <c r="T496">
        <v>204.30314809999999</v>
      </c>
      <c r="U496">
        <v>58.3</v>
      </c>
      <c r="V496" t="s">
        <v>2473</v>
      </c>
      <c r="W496" s="36" t="str">
        <f t="shared" si="22"/>
        <v>SOV</v>
      </c>
      <c r="X496" s="36" t="str">
        <f t="shared" si="23"/>
        <v>SOV</v>
      </c>
    </row>
    <row r="497" spans="1:24" x14ac:dyDescent="0.35">
      <c r="A497" s="36" t="str">
        <f t="shared" si="21"/>
        <v>7046</v>
      </c>
      <c r="B497" t="s">
        <v>1895</v>
      </c>
      <c r="C497" t="s">
        <v>1896</v>
      </c>
      <c r="D497" t="s">
        <v>1897</v>
      </c>
      <c r="E497" t="s">
        <v>566</v>
      </c>
      <c r="F497" t="s">
        <v>1032</v>
      </c>
      <c r="G497" t="s">
        <v>1110</v>
      </c>
      <c r="H497" t="s">
        <v>1431</v>
      </c>
      <c r="I497" t="s">
        <v>90</v>
      </c>
      <c r="J497" t="s">
        <v>90</v>
      </c>
      <c r="K497">
        <v>6.7012611199999998</v>
      </c>
      <c r="L497">
        <v>5.3910373299999996</v>
      </c>
      <c r="M497">
        <v>5.1249248700000001</v>
      </c>
      <c r="N497">
        <v>6.28934748</v>
      </c>
      <c r="O497">
        <v>5.5461082900000003</v>
      </c>
      <c r="P497">
        <v>0.61782853999999998</v>
      </c>
      <c r="Q497">
        <v>16.465686789999999</v>
      </c>
      <c r="R497">
        <v>0</v>
      </c>
      <c r="S497" t="s">
        <v>1038</v>
      </c>
      <c r="T497">
        <v>6.7012611199999998</v>
      </c>
      <c r="U497" t="s">
        <v>2637</v>
      </c>
      <c r="V497" t="s">
        <v>1035</v>
      </c>
      <c r="W497" s="36" t="str">
        <f t="shared" si="22"/>
        <v>ETF</v>
      </c>
      <c r="X497" s="36" t="str">
        <f t="shared" si="23"/>
        <v>Otros ETFs</v>
      </c>
    </row>
    <row r="498" spans="1:24" x14ac:dyDescent="0.35">
      <c r="A498" s="36" t="str">
        <f t="shared" si="21"/>
        <v>4005</v>
      </c>
      <c r="B498" t="s">
        <v>2500</v>
      </c>
      <c r="C498" t="s">
        <v>2503</v>
      </c>
      <c r="D498" t="s">
        <v>3331</v>
      </c>
      <c r="E498" t="s">
        <v>175</v>
      </c>
      <c r="F498" t="s">
        <v>4542</v>
      </c>
      <c r="G498" t="s">
        <v>1157</v>
      </c>
      <c r="H498" t="s">
        <v>2472</v>
      </c>
      <c r="I498">
        <v>1852722885258.1101</v>
      </c>
      <c r="J498">
        <v>475992111.16602999</v>
      </c>
      <c r="K498">
        <v>256.91489804190002</v>
      </c>
      <c r="L498"/>
      <c r="M498"/>
      <c r="N498"/>
      <c r="O498"/>
      <c r="P498"/>
      <c r="Q498"/>
      <c r="R498"/>
      <c r="S498"/>
      <c r="T498">
        <v>204.30314809999999</v>
      </c>
      <c r="U498">
        <v>58.3</v>
      </c>
      <c r="V498" t="s">
        <v>2473</v>
      </c>
      <c r="W498" s="36" t="str">
        <f t="shared" si="22"/>
        <v>SOV</v>
      </c>
      <c r="X498" s="36" t="str">
        <f t="shared" si="23"/>
        <v>SOV</v>
      </c>
    </row>
    <row r="499" spans="1:24" x14ac:dyDescent="0.35">
      <c r="A499" s="36" t="str">
        <f t="shared" si="21"/>
        <v>7041</v>
      </c>
      <c r="B499" t="s">
        <v>1898</v>
      </c>
      <c r="C499" t="s">
        <v>1899</v>
      </c>
      <c r="D499" t="s">
        <v>1900</v>
      </c>
      <c r="E499" t="s">
        <v>566</v>
      </c>
      <c r="F499" t="s">
        <v>1032</v>
      </c>
      <c r="G499" t="s">
        <v>1046</v>
      </c>
      <c r="H499" t="s">
        <v>1901</v>
      </c>
      <c r="I499" t="s">
        <v>90</v>
      </c>
      <c r="J499" t="s">
        <v>90</v>
      </c>
      <c r="K499">
        <v>161.96893505</v>
      </c>
      <c r="L499">
        <v>6.5445520000000004</v>
      </c>
      <c r="M499">
        <v>4.4891088400000001</v>
      </c>
      <c r="N499">
        <v>5.1196040500000004</v>
      </c>
      <c r="O499">
        <v>6.4425841899999998</v>
      </c>
      <c r="P499">
        <v>29.715370279999998</v>
      </c>
      <c r="Q499">
        <v>310.34501324000001</v>
      </c>
      <c r="R499">
        <v>46.42345357</v>
      </c>
      <c r="S499" t="s">
        <v>30</v>
      </c>
      <c r="T499">
        <v>161.96893505</v>
      </c>
      <c r="U499" t="s">
        <v>2637</v>
      </c>
      <c r="V499" t="s">
        <v>1035</v>
      </c>
      <c r="W499" s="36" t="str">
        <f t="shared" si="22"/>
        <v>ETF</v>
      </c>
      <c r="X499" s="36" t="str">
        <f t="shared" si="23"/>
        <v>Otros ETFs</v>
      </c>
    </row>
    <row r="500" spans="1:24" x14ac:dyDescent="0.35">
      <c r="A500" s="36" t="str">
        <f t="shared" si="21"/>
        <v>4005</v>
      </c>
      <c r="B500" t="s">
        <v>2500</v>
      </c>
      <c r="C500" t="s">
        <v>2504</v>
      </c>
      <c r="D500" t="s">
        <v>3332</v>
      </c>
      <c r="E500" t="s">
        <v>175</v>
      </c>
      <c r="F500" t="s">
        <v>4542</v>
      </c>
      <c r="G500" t="s">
        <v>1157</v>
      </c>
      <c r="H500" t="s">
        <v>2472</v>
      </c>
      <c r="I500">
        <v>1852722885258.1101</v>
      </c>
      <c r="J500">
        <v>475992111.16602999</v>
      </c>
      <c r="K500">
        <v>256.91489804190002</v>
      </c>
      <c r="L500"/>
      <c r="M500"/>
      <c r="N500"/>
      <c r="O500"/>
      <c r="P500"/>
      <c r="Q500"/>
      <c r="R500"/>
      <c r="S500"/>
      <c r="T500">
        <v>204.30314809999999</v>
      </c>
      <c r="U500">
        <v>58.3</v>
      </c>
      <c r="V500" t="s">
        <v>2473</v>
      </c>
      <c r="W500" s="36" t="str">
        <f t="shared" si="22"/>
        <v>SOV</v>
      </c>
      <c r="X500" s="36" t="str">
        <f t="shared" si="23"/>
        <v>SOV</v>
      </c>
    </row>
    <row r="501" spans="1:24" x14ac:dyDescent="0.35">
      <c r="A501" s="36" t="str">
        <f t="shared" si="21"/>
        <v>7043</v>
      </c>
      <c r="B501" t="s">
        <v>1902</v>
      </c>
      <c r="C501" t="s">
        <v>1903</v>
      </c>
      <c r="D501" t="s">
        <v>1904</v>
      </c>
      <c r="E501" t="s">
        <v>566</v>
      </c>
      <c r="F501" t="s">
        <v>1032</v>
      </c>
      <c r="G501" t="s">
        <v>1033</v>
      </c>
      <c r="H501" t="s">
        <v>1242</v>
      </c>
      <c r="I501" t="s">
        <v>90</v>
      </c>
      <c r="J501" t="s">
        <v>90</v>
      </c>
      <c r="K501">
        <v>79.752637359999994</v>
      </c>
      <c r="L501">
        <v>6.0525324700000001</v>
      </c>
      <c r="M501">
        <v>4.8767902200000002</v>
      </c>
      <c r="N501">
        <v>4.67411376</v>
      </c>
      <c r="O501">
        <v>6.0995316600000002</v>
      </c>
      <c r="P501">
        <v>2.1574817400000001</v>
      </c>
      <c r="Q501">
        <v>180.23498941</v>
      </c>
      <c r="R501">
        <v>9.6020014400000004</v>
      </c>
      <c r="S501" t="s">
        <v>30</v>
      </c>
      <c r="T501">
        <v>79.752637359999994</v>
      </c>
      <c r="U501" t="s">
        <v>2637</v>
      </c>
      <c r="V501" t="s">
        <v>1035</v>
      </c>
      <c r="W501" s="36" t="str">
        <f t="shared" si="22"/>
        <v>ETF</v>
      </c>
      <c r="X501" s="36" t="str">
        <f t="shared" si="23"/>
        <v>Otros ETFs</v>
      </c>
    </row>
    <row r="502" spans="1:24" x14ac:dyDescent="0.35">
      <c r="A502" s="36" t="str">
        <f t="shared" si="21"/>
        <v>7019</v>
      </c>
      <c r="B502" t="s">
        <v>1905</v>
      </c>
      <c r="C502" t="s">
        <v>1906</v>
      </c>
      <c r="D502" t="s">
        <v>1907</v>
      </c>
      <c r="E502" t="s">
        <v>566</v>
      </c>
      <c r="F502" t="s">
        <v>1032</v>
      </c>
      <c r="G502" t="s">
        <v>1438</v>
      </c>
      <c r="H502" t="s">
        <v>1439</v>
      </c>
      <c r="I502" t="s">
        <v>90</v>
      </c>
      <c r="J502" t="s">
        <v>90</v>
      </c>
      <c r="K502">
        <v>119.0728275</v>
      </c>
      <c r="L502">
        <v>5.25793731</v>
      </c>
      <c r="M502">
        <v>5.09448057</v>
      </c>
      <c r="N502">
        <v>4.6009054999999996</v>
      </c>
      <c r="O502">
        <v>4.7701572600000004</v>
      </c>
      <c r="P502">
        <v>10.6772709</v>
      </c>
      <c r="Q502">
        <v>225.12826211000001</v>
      </c>
      <c r="R502">
        <v>18.386992320000001</v>
      </c>
      <c r="S502" t="s">
        <v>1038</v>
      </c>
      <c r="T502">
        <v>119.0728275</v>
      </c>
      <c r="U502" t="s">
        <v>2637</v>
      </c>
      <c r="V502" t="s">
        <v>1035</v>
      </c>
      <c r="W502" s="36" t="str">
        <f t="shared" si="22"/>
        <v>ETF</v>
      </c>
      <c r="X502" s="36" t="str">
        <f t="shared" si="23"/>
        <v>Otros ETFs</v>
      </c>
    </row>
    <row r="503" spans="1:24" x14ac:dyDescent="0.35">
      <c r="A503" s="36" t="str">
        <f t="shared" si="21"/>
        <v>4005</v>
      </c>
      <c r="B503" t="s">
        <v>2500</v>
      </c>
      <c r="C503" t="s">
        <v>2505</v>
      </c>
      <c r="D503" t="s">
        <v>3335</v>
      </c>
      <c r="E503" t="s">
        <v>175</v>
      </c>
      <c r="F503" t="s">
        <v>4542</v>
      </c>
      <c r="G503" t="s">
        <v>1157</v>
      </c>
      <c r="H503" t="s">
        <v>2472</v>
      </c>
      <c r="I503">
        <v>1852722885258.1101</v>
      </c>
      <c r="J503">
        <v>475992111.16602999</v>
      </c>
      <c r="K503">
        <v>256.91489804190002</v>
      </c>
      <c r="L503"/>
      <c r="M503"/>
      <c r="N503"/>
      <c r="O503"/>
      <c r="P503"/>
      <c r="Q503"/>
      <c r="R503"/>
      <c r="S503"/>
      <c r="T503">
        <v>204.30314809999999</v>
      </c>
      <c r="U503">
        <v>58.3</v>
      </c>
      <c r="V503" t="s">
        <v>2473</v>
      </c>
      <c r="W503" s="36" t="str">
        <f t="shared" si="22"/>
        <v>SOV</v>
      </c>
      <c r="X503" s="36" t="str">
        <f t="shared" si="23"/>
        <v>SOV</v>
      </c>
    </row>
    <row r="504" spans="1:24" x14ac:dyDescent="0.35">
      <c r="A504" s="36" t="str">
        <f t="shared" si="21"/>
        <v>AVIV</v>
      </c>
      <c r="B504" t="s">
        <v>1908</v>
      </c>
      <c r="C504" t="s">
        <v>1909</v>
      </c>
      <c r="D504" t="s">
        <v>1910</v>
      </c>
      <c r="E504" t="s">
        <v>566</v>
      </c>
      <c r="F504" t="s">
        <v>1032</v>
      </c>
      <c r="G504" t="s">
        <v>1110</v>
      </c>
      <c r="H504" t="s">
        <v>1431</v>
      </c>
      <c r="I504" t="s">
        <v>90</v>
      </c>
      <c r="J504" t="s">
        <v>90</v>
      </c>
      <c r="K504">
        <v>0.44064234000000002</v>
      </c>
      <c r="L504">
        <v>4.26341546</v>
      </c>
      <c r="M504">
        <v>5.0116149099999996</v>
      </c>
      <c r="N504">
        <v>5.8662536200000002</v>
      </c>
      <c r="O504">
        <v>5.2761462200000002</v>
      </c>
      <c r="P504">
        <v>8.9613999999999996E-3</v>
      </c>
      <c r="Q504">
        <v>2.2890063999999999</v>
      </c>
      <c r="R504">
        <v>3.2574020000000002E-2</v>
      </c>
      <c r="S504" t="s">
        <v>1111</v>
      </c>
      <c r="T504">
        <v>0.44064234000000002</v>
      </c>
      <c r="U504" t="s">
        <v>2637</v>
      </c>
      <c r="V504" t="s">
        <v>1035</v>
      </c>
      <c r="W504" s="36" t="str">
        <f t="shared" si="22"/>
        <v>ETF</v>
      </c>
      <c r="X504" s="36" t="str">
        <f t="shared" si="23"/>
        <v>Otros ETFs</v>
      </c>
    </row>
    <row r="505" spans="1:24" x14ac:dyDescent="0.35">
      <c r="A505" s="36" t="str">
        <f t="shared" si="21"/>
        <v>4005</v>
      </c>
      <c r="B505" t="s">
        <v>2500</v>
      </c>
      <c r="C505" t="s">
        <v>870</v>
      </c>
      <c r="D505" t="s">
        <v>869</v>
      </c>
      <c r="E505" t="s">
        <v>175</v>
      </c>
      <c r="F505" t="s">
        <v>4542</v>
      </c>
      <c r="G505" t="s">
        <v>1157</v>
      </c>
      <c r="H505" t="s">
        <v>2472</v>
      </c>
      <c r="I505">
        <v>1852722885258.1101</v>
      </c>
      <c r="J505">
        <v>475992111.16602999</v>
      </c>
      <c r="K505">
        <v>256.91489804190002</v>
      </c>
      <c r="L505"/>
      <c r="M505"/>
      <c r="N505"/>
      <c r="O505"/>
      <c r="P505"/>
      <c r="Q505"/>
      <c r="R505"/>
      <c r="S505"/>
      <c r="T505">
        <v>204.30314809999999</v>
      </c>
      <c r="U505">
        <v>58.3</v>
      </c>
      <c r="V505" t="s">
        <v>2473</v>
      </c>
      <c r="W505" s="36" t="str">
        <f t="shared" si="22"/>
        <v>SOV</v>
      </c>
      <c r="X505" s="36" t="str">
        <f t="shared" si="23"/>
        <v>SOV</v>
      </c>
    </row>
    <row r="506" spans="1:24" x14ac:dyDescent="0.35">
      <c r="A506" s="36" t="str">
        <f t="shared" si="21"/>
        <v>4005</v>
      </c>
      <c r="B506" t="s">
        <v>2500</v>
      </c>
      <c r="C506" t="s">
        <v>2506</v>
      </c>
      <c r="D506" t="s">
        <v>3328</v>
      </c>
      <c r="E506" t="s">
        <v>175</v>
      </c>
      <c r="F506" t="s">
        <v>4542</v>
      </c>
      <c r="G506" t="s">
        <v>1157</v>
      </c>
      <c r="H506" t="s">
        <v>2472</v>
      </c>
      <c r="I506">
        <v>1852722885258.1101</v>
      </c>
      <c r="J506">
        <v>475992111.16602999</v>
      </c>
      <c r="K506">
        <v>256.91489804190002</v>
      </c>
      <c r="L506"/>
      <c r="M506"/>
      <c r="N506"/>
      <c r="O506"/>
      <c r="P506"/>
      <c r="Q506"/>
      <c r="R506"/>
      <c r="S506"/>
      <c r="T506">
        <v>204.30314809999999</v>
      </c>
      <c r="U506">
        <v>58.3</v>
      </c>
      <c r="V506" t="s">
        <v>2473</v>
      </c>
      <c r="W506" s="36" t="str">
        <f t="shared" si="22"/>
        <v>SOV</v>
      </c>
      <c r="X506" s="36" t="str">
        <f t="shared" si="23"/>
        <v>SOV</v>
      </c>
    </row>
    <row r="507" spans="1:24" x14ac:dyDescent="0.35">
      <c r="A507" s="36" t="str">
        <f t="shared" si="21"/>
        <v>7041</v>
      </c>
      <c r="B507" t="s">
        <v>1911</v>
      </c>
      <c r="C507" t="s">
        <v>1912</v>
      </c>
      <c r="D507" t="s">
        <v>1913</v>
      </c>
      <c r="E507" t="s">
        <v>566</v>
      </c>
      <c r="F507" t="s">
        <v>1032</v>
      </c>
      <c r="G507" t="s">
        <v>1046</v>
      </c>
      <c r="H507" t="s">
        <v>1773</v>
      </c>
      <c r="I507" t="s">
        <v>90</v>
      </c>
      <c r="J507" t="s">
        <v>90</v>
      </c>
      <c r="K507">
        <v>89.633971360000004</v>
      </c>
      <c r="L507">
        <v>6.6576247500000001</v>
      </c>
      <c r="M507">
        <v>6.0162850900000002</v>
      </c>
      <c r="N507">
        <v>4.8773279299999999</v>
      </c>
      <c r="O507">
        <v>5.6931227099999999</v>
      </c>
      <c r="P507">
        <v>22.143044289999999</v>
      </c>
      <c r="Q507">
        <v>300.89697546000002</v>
      </c>
      <c r="R507">
        <v>14.46682895</v>
      </c>
      <c r="S507" t="s">
        <v>30</v>
      </c>
      <c r="T507">
        <v>89.633971360000004</v>
      </c>
      <c r="U507" t="s">
        <v>2637</v>
      </c>
      <c r="V507" t="s">
        <v>1035</v>
      </c>
      <c r="W507" s="36" t="str">
        <f t="shared" si="22"/>
        <v>ETF</v>
      </c>
      <c r="X507" s="36" t="str">
        <f t="shared" si="23"/>
        <v>Otros ETFs</v>
      </c>
    </row>
    <row r="508" spans="1:24" x14ac:dyDescent="0.35">
      <c r="A508" s="36" t="str">
        <f t="shared" si="21"/>
        <v>7073</v>
      </c>
      <c r="B508" t="s">
        <v>6131</v>
      </c>
      <c r="C508" t="s">
        <v>6132</v>
      </c>
      <c r="D508" t="s">
        <v>6133</v>
      </c>
      <c r="E508" t="s">
        <v>566</v>
      </c>
      <c r="F508" t="s">
        <v>1032</v>
      </c>
      <c r="G508" t="s">
        <v>1054</v>
      </c>
      <c r="H508" t="s">
        <v>6134</v>
      </c>
      <c r="I508" t="s">
        <v>90</v>
      </c>
      <c r="J508" t="s">
        <v>90</v>
      </c>
      <c r="K508">
        <v>0.29577766</v>
      </c>
      <c r="L508">
        <v>6.2901032099999998</v>
      </c>
      <c r="M508">
        <v>6.0470066100000004</v>
      </c>
      <c r="N508">
        <v>7.19214954</v>
      </c>
      <c r="O508">
        <v>6.6155771000000003</v>
      </c>
      <c r="P508">
        <v>4.3815599999999996E-3</v>
      </c>
      <c r="Q508">
        <v>1.4906935699999999</v>
      </c>
      <c r="R508">
        <v>2.215046E-2</v>
      </c>
      <c r="S508" t="s">
        <v>30</v>
      </c>
      <c r="T508">
        <v>0.29577766</v>
      </c>
      <c r="U508" t="s">
        <v>2637</v>
      </c>
      <c r="V508" t="s">
        <v>1035</v>
      </c>
      <c r="W508" s="36" t="str">
        <f t="shared" si="22"/>
        <v>ETF</v>
      </c>
      <c r="X508" s="36" t="str">
        <f t="shared" si="23"/>
        <v>Otros ETFs</v>
      </c>
    </row>
    <row r="509" spans="1:24" x14ac:dyDescent="0.35">
      <c r="A509" s="36" t="str">
        <f t="shared" si="21"/>
        <v>4005</v>
      </c>
      <c r="B509" t="s">
        <v>2500</v>
      </c>
      <c r="C509" t="s">
        <v>6250</v>
      </c>
      <c r="D509" t="s">
        <v>6251</v>
      </c>
      <c r="E509" t="s">
        <v>175</v>
      </c>
      <c r="F509" t="s">
        <v>4542</v>
      </c>
      <c r="G509" t="s">
        <v>1157</v>
      </c>
      <c r="H509" t="s">
        <v>2472</v>
      </c>
      <c r="I509">
        <v>1852722885258.1101</v>
      </c>
      <c r="J509">
        <v>475992111.16602999</v>
      </c>
      <c r="K509">
        <v>256.91489804190002</v>
      </c>
      <c r="L509"/>
      <c r="M509"/>
      <c r="N509"/>
      <c r="O509"/>
      <c r="P509"/>
      <c r="Q509"/>
      <c r="R509"/>
      <c r="S509"/>
      <c r="T509">
        <v>204.30314809999999</v>
      </c>
      <c r="U509">
        <v>58.3</v>
      </c>
      <c r="V509" t="s">
        <v>2473</v>
      </c>
      <c r="W509" s="36" t="str">
        <f t="shared" si="22"/>
        <v>SOV</v>
      </c>
      <c r="X509" s="36" t="str">
        <f t="shared" si="23"/>
        <v>SOV</v>
      </c>
    </row>
    <row r="510" spans="1:24" x14ac:dyDescent="0.35">
      <c r="A510" s="36" t="str">
        <f t="shared" si="21"/>
        <v>7397</v>
      </c>
      <c r="B510" t="s">
        <v>1914</v>
      </c>
      <c r="C510" t="s">
        <v>1915</v>
      </c>
      <c r="D510" t="s">
        <v>1916</v>
      </c>
      <c r="E510" t="s">
        <v>566</v>
      </c>
      <c r="F510" t="s">
        <v>1032</v>
      </c>
      <c r="G510" t="s">
        <v>1325</v>
      </c>
      <c r="H510" t="s">
        <v>1326</v>
      </c>
      <c r="I510" t="s">
        <v>90</v>
      </c>
      <c r="J510" t="s">
        <v>90</v>
      </c>
      <c r="K510">
        <v>38.724124549999999</v>
      </c>
      <c r="L510">
        <v>7.6582217400000001</v>
      </c>
      <c r="M510">
        <v>5.9860888599999997</v>
      </c>
      <c r="N510">
        <v>5.3484748499999997</v>
      </c>
      <c r="O510">
        <v>6.56331752</v>
      </c>
      <c r="P510">
        <v>4.0390587599999996</v>
      </c>
      <c r="Q510">
        <v>62.221707889999998</v>
      </c>
      <c r="R510">
        <v>35.770257909999998</v>
      </c>
      <c r="S510" t="s">
        <v>1047</v>
      </c>
      <c r="T510">
        <v>38.724124549999999</v>
      </c>
      <c r="U510" t="s">
        <v>2637</v>
      </c>
      <c r="V510" t="s">
        <v>1035</v>
      </c>
      <c r="W510" s="36" t="str">
        <f t="shared" si="22"/>
        <v>ETF</v>
      </c>
      <c r="X510" s="36" t="str">
        <f t="shared" si="23"/>
        <v>Otros ETFs</v>
      </c>
    </row>
    <row r="511" spans="1:24" x14ac:dyDescent="0.35">
      <c r="A511" s="36" t="str">
        <f t="shared" si="21"/>
        <v>4005</v>
      </c>
      <c r="B511" t="s">
        <v>2500</v>
      </c>
      <c r="C511" t="s">
        <v>868</v>
      </c>
      <c r="D511" t="s">
        <v>867</v>
      </c>
      <c r="E511" t="s">
        <v>175</v>
      </c>
      <c r="F511" t="s">
        <v>4542</v>
      </c>
      <c r="G511" t="s">
        <v>1157</v>
      </c>
      <c r="H511" t="s">
        <v>2472</v>
      </c>
      <c r="I511">
        <v>1852722885258.1101</v>
      </c>
      <c r="J511">
        <v>475992111.16602999</v>
      </c>
      <c r="K511">
        <v>256.91489804190002</v>
      </c>
      <c r="L511"/>
      <c r="M511"/>
      <c r="N511"/>
      <c r="O511"/>
      <c r="P511"/>
      <c r="Q511"/>
      <c r="R511"/>
      <c r="S511"/>
      <c r="T511">
        <v>204.30314809999999</v>
      </c>
      <c r="U511">
        <v>58.3</v>
      </c>
      <c r="V511" t="s">
        <v>2473</v>
      </c>
      <c r="W511" s="36" t="str">
        <f t="shared" si="22"/>
        <v>SOV</v>
      </c>
      <c r="X511" s="36" t="str">
        <f t="shared" si="23"/>
        <v>SOV</v>
      </c>
    </row>
    <row r="512" spans="1:24" x14ac:dyDescent="0.35">
      <c r="A512" s="36" t="str">
        <f t="shared" si="21"/>
        <v>4005</v>
      </c>
      <c r="B512" t="s">
        <v>2500</v>
      </c>
      <c r="C512" t="s">
        <v>872</v>
      </c>
      <c r="D512" t="s">
        <v>871</v>
      </c>
      <c r="E512" t="s">
        <v>175</v>
      </c>
      <c r="F512" t="s">
        <v>4542</v>
      </c>
      <c r="G512" t="s">
        <v>1157</v>
      </c>
      <c r="H512" t="s">
        <v>2472</v>
      </c>
      <c r="I512">
        <v>1852722885258.1101</v>
      </c>
      <c r="J512">
        <v>475992111.16602999</v>
      </c>
      <c r="K512">
        <v>256.91489804190002</v>
      </c>
      <c r="L512"/>
      <c r="M512"/>
      <c r="N512"/>
      <c r="O512"/>
      <c r="P512"/>
      <c r="Q512"/>
      <c r="R512"/>
      <c r="S512"/>
      <c r="T512">
        <v>204.30314809999999</v>
      </c>
      <c r="U512">
        <v>58.3</v>
      </c>
      <c r="V512" t="s">
        <v>2473</v>
      </c>
      <c r="W512" s="36" t="str">
        <f t="shared" si="22"/>
        <v>SOV</v>
      </c>
      <c r="X512" s="36" t="str">
        <f t="shared" si="23"/>
        <v>SOV</v>
      </c>
    </row>
    <row r="513" spans="1:24" x14ac:dyDescent="0.35">
      <c r="A513" s="36" t="str">
        <f t="shared" si="21"/>
        <v>7397</v>
      </c>
      <c r="B513" t="s">
        <v>1917</v>
      </c>
      <c r="C513" t="s">
        <v>1918</v>
      </c>
      <c r="D513" t="s">
        <v>1919</v>
      </c>
      <c r="E513" t="s">
        <v>566</v>
      </c>
      <c r="F513" t="s">
        <v>1032</v>
      </c>
      <c r="G513" t="s">
        <v>1102</v>
      </c>
      <c r="H513" t="s">
        <v>1103</v>
      </c>
      <c r="I513" t="s">
        <v>90</v>
      </c>
      <c r="J513" t="s">
        <v>90</v>
      </c>
      <c r="K513">
        <v>48.757516000000003</v>
      </c>
      <c r="L513">
        <v>7.52076528</v>
      </c>
      <c r="M513">
        <v>6.6857537599999999</v>
      </c>
      <c r="N513">
        <v>4.9481185500000002</v>
      </c>
      <c r="O513">
        <v>6.4896545300000001</v>
      </c>
      <c r="P513">
        <v>21.330642659999999</v>
      </c>
      <c r="Q513">
        <v>111.70424672</v>
      </c>
      <c r="R513">
        <v>47.137594280000002</v>
      </c>
      <c r="S513" t="s">
        <v>1047</v>
      </c>
      <c r="T513">
        <v>48.757516000000003</v>
      </c>
      <c r="U513" t="s">
        <v>2637</v>
      </c>
      <c r="V513" t="s">
        <v>1035</v>
      </c>
      <c r="W513" s="36" t="str">
        <f t="shared" si="22"/>
        <v>ETF</v>
      </c>
      <c r="X513" s="36" t="str">
        <f t="shared" si="23"/>
        <v>Otros ETFs</v>
      </c>
    </row>
    <row r="514" spans="1:24" x14ac:dyDescent="0.35">
      <c r="A514" s="36" t="str">
        <f t="shared" ref="A514:A577" si="24">RIGHT(LEFT(D514,6),4)</f>
        <v>4005</v>
      </c>
      <c r="B514" t="s">
        <v>2500</v>
      </c>
      <c r="C514" t="s">
        <v>4767</v>
      </c>
      <c r="D514" t="s">
        <v>4768</v>
      </c>
      <c r="E514" t="s">
        <v>175</v>
      </c>
      <c r="F514" t="s">
        <v>4542</v>
      </c>
      <c r="G514" t="s">
        <v>1157</v>
      </c>
      <c r="H514" t="s">
        <v>2472</v>
      </c>
      <c r="I514">
        <v>1852722885258.1101</v>
      </c>
      <c r="J514">
        <v>475992111.16602999</v>
      </c>
      <c r="K514">
        <v>256.91489804190002</v>
      </c>
      <c r="L514"/>
      <c r="M514"/>
      <c r="N514"/>
      <c r="O514"/>
      <c r="P514"/>
      <c r="Q514"/>
      <c r="R514"/>
      <c r="S514"/>
      <c r="T514">
        <v>204.30314809999999</v>
      </c>
      <c r="U514">
        <v>58.3</v>
      </c>
      <c r="V514" t="s">
        <v>2473</v>
      </c>
      <c r="W514" s="36" t="str">
        <f t="shared" ref="W514:W577" si="25">IF(V514="ETF_ETY","ETF",IF(V514="ETF_SOV","ETF",IF(V514="RF_SOV","SOV",IF(V514="-","Cuestionario Integra","Portafolio"))))</f>
        <v>SOV</v>
      </c>
      <c r="X514" s="36" t="str">
        <f t="shared" ref="X514:X577" si="26">IF(V514="ETF_ETY","Otros ETFs",IF(V514="ETF_SOV","Soberanos",W514))</f>
        <v>SOV</v>
      </c>
    </row>
    <row r="515" spans="1:24" x14ac:dyDescent="0.35">
      <c r="A515" s="36" t="str">
        <f t="shared" si="24"/>
        <v>7025</v>
      </c>
      <c r="B515" t="s">
        <v>4765</v>
      </c>
      <c r="C515" t="s">
        <v>1921</v>
      </c>
      <c r="D515" t="s">
        <v>1922</v>
      </c>
      <c r="E515" t="s">
        <v>566</v>
      </c>
      <c r="F515" t="s">
        <v>1032</v>
      </c>
      <c r="G515" t="s">
        <v>1325</v>
      </c>
      <c r="H515" t="s">
        <v>1606</v>
      </c>
      <c r="I515" t="s">
        <v>90</v>
      </c>
      <c r="J515" t="s">
        <v>90</v>
      </c>
      <c r="K515">
        <v>73.414246590000005</v>
      </c>
      <c r="L515">
        <v>6.0514425200000002</v>
      </c>
      <c r="M515">
        <v>4.8423287100000003</v>
      </c>
      <c r="N515">
        <v>5.0898212699999998</v>
      </c>
      <c r="O515">
        <v>5.4900668000000001</v>
      </c>
      <c r="P515">
        <v>0.7941452</v>
      </c>
      <c r="Q515">
        <v>85.133325619999994</v>
      </c>
      <c r="R515">
        <v>14.98536601</v>
      </c>
      <c r="S515" t="s">
        <v>30</v>
      </c>
      <c r="T515">
        <v>73.414246590000005</v>
      </c>
      <c r="U515" t="s">
        <v>2637</v>
      </c>
      <c r="V515" t="s">
        <v>1035</v>
      </c>
      <c r="W515" s="36" t="str">
        <f t="shared" si="25"/>
        <v>ETF</v>
      </c>
      <c r="X515" s="36" t="str">
        <f t="shared" si="26"/>
        <v>Otros ETFs</v>
      </c>
    </row>
    <row r="516" spans="1:24" x14ac:dyDescent="0.35">
      <c r="A516" s="36" t="str">
        <f t="shared" si="24"/>
        <v>4005</v>
      </c>
      <c r="B516" t="s">
        <v>2500</v>
      </c>
      <c r="C516" t="s">
        <v>2507</v>
      </c>
      <c r="D516" t="s">
        <v>2988</v>
      </c>
      <c r="E516" t="s">
        <v>175</v>
      </c>
      <c r="F516" t="s">
        <v>4542</v>
      </c>
      <c r="G516" t="s">
        <v>1157</v>
      </c>
      <c r="H516" t="s">
        <v>2472</v>
      </c>
      <c r="I516">
        <v>1852722885258.1101</v>
      </c>
      <c r="J516">
        <v>475992111.16602999</v>
      </c>
      <c r="K516">
        <v>256.91489804190002</v>
      </c>
      <c r="L516"/>
      <c r="M516"/>
      <c r="N516"/>
      <c r="O516"/>
      <c r="P516"/>
      <c r="Q516"/>
      <c r="R516"/>
      <c r="S516"/>
      <c r="T516">
        <v>204.30314809999999</v>
      </c>
      <c r="U516">
        <v>58.3</v>
      </c>
      <c r="V516" t="s">
        <v>2473</v>
      </c>
      <c r="W516" s="36" t="str">
        <f t="shared" si="25"/>
        <v>SOV</v>
      </c>
      <c r="X516" s="36" t="str">
        <f t="shared" si="26"/>
        <v>SOV</v>
      </c>
    </row>
    <row r="517" spans="1:24" x14ac:dyDescent="0.35">
      <c r="A517" s="36" t="str">
        <f t="shared" si="24"/>
        <v>7025</v>
      </c>
      <c r="B517" t="s">
        <v>4766</v>
      </c>
      <c r="C517" t="s">
        <v>1923</v>
      </c>
      <c r="D517" t="s">
        <v>1924</v>
      </c>
      <c r="E517" t="s">
        <v>566</v>
      </c>
      <c r="F517" t="s">
        <v>1032</v>
      </c>
      <c r="G517" t="s">
        <v>1325</v>
      </c>
      <c r="H517" t="s">
        <v>1606</v>
      </c>
      <c r="I517" t="s">
        <v>90</v>
      </c>
      <c r="J517" t="s">
        <v>90</v>
      </c>
      <c r="K517">
        <v>73.414246590000005</v>
      </c>
      <c r="L517">
        <v>6.0514425200000002</v>
      </c>
      <c r="M517">
        <v>4.8423287100000003</v>
      </c>
      <c r="N517">
        <v>5.0898212699999998</v>
      </c>
      <c r="O517">
        <v>5.4900668000000001</v>
      </c>
      <c r="P517">
        <v>0.7941452</v>
      </c>
      <c r="Q517">
        <v>85.133325619999994</v>
      </c>
      <c r="R517">
        <v>14.98536601</v>
      </c>
      <c r="S517" t="s">
        <v>30</v>
      </c>
      <c r="T517">
        <v>73.414246590000005</v>
      </c>
      <c r="U517" t="s">
        <v>2637</v>
      </c>
      <c r="V517" t="s">
        <v>1035</v>
      </c>
      <c r="W517" s="36" t="str">
        <f t="shared" si="25"/>
        <v>ETF</v>
      </c>
      <c r="X517" s="36" t="str">
        <f t="shared" si="26"/>
        <v>Otros ETFs</v>
      </c>
    </row>
    <row r="518" spans="1:24" x14ac:dyDescent="0.35">
      <c r="A518" s="36" t="str">
        <f t="shared" si="24"/>
        <v>GAML</v>
      </c>
      <c r="B518" t="s">
        <v>1926</v>
      </c>
      <c r="C518" t="s">
        <v>1927</v>
      </c>
      <c r="D518" t="s">
        <v>1928</v>
      </c>
      <c r="E518" t="s">
        <v>566</v>
      </c>
      <c r="F518" t="s">
        <v>1032</v>
      </c>
      <c r="G518" t="s">
        <v>1244</v>
      </c>
      <c r="H518" t="s">
        <v>1245</v>
      </c>
      <c r="I518" t="s">
        <v>90</v>
      </c>
      <c r="J518" t="s">
        <v>90</v>
      </c>
      <c r="K518">
        <v>47.093581210000004</v>
      </c>
      <c r="L518">
        <v>5.7690286000000004</v>
      </c>
      <c r="M518">
        <v>6.2647733099999998</v>
      </c>
      <c r="N518">
        <v>4.7953177900000004</v>
      </c>
      <c r="O518">
        <v>4.7124446300000002</v>
      </c>
      <c r="P518">
        <v>17.01743403</v>
      </c>
      <c r="Q518">
        <v>111.12585926</v>
      </c>
      <c r="R518">
        <v>0.32840066000000001</v>
      </c>
      <c r="S518" t="s">
        <v>30</v>
      </c>
      <c r="T518">
        <v>47.093581210000004</v>
      </c>
      <c r="U518" t="s">
        <v>2637</v>
      </c>
      <c r="V518" t="s">
        <v>1035</v>
      </c>
      <c r="W518" s="36" t="str">
        <f t="shared" si="25"/>
        <v>ETF</v>
      </c>
      <c r="X518" s="36" t="str">
        <f t="shared" si="26"/>
        <v>Otros ETFs</v>
      </c>
    </row>
    <row r="519" spans="1:24" x14ac:dyDescent="0.35">
      <c r="A519" s="36" t="str">
        <f t="shared" si="24"/>
        <v>4005</v>
      </c>
      <c r="B519" t="s">
        <v>2500</v>
      </c>
      <c r="C519" t="s">
        <v>2508</v>
      </c>
      <c r="D519" t="s">
        <v>2991</v>
      </c>
      <c r="E519" t="s">
        <v>175</v>
      </c>
      <c r="F519" t="s">
        <v>4542</v>
      </c>
      <c r="G519" t="s">
        <v>1157</v>
      </c>
      <c r="H519" t="s">
        <v>2472</v>
      </c>
      <c r="I519">
        <v>1852722885258.1101</v>
      </c>
      <c r="J519">
        <v>475992111.16602999</v>
      </c>
      <c r="K519">
        <v>256.91489804190002</v>
      </c>
      <c r="L519"/>
      <c r="M519"/>
      <c r="N519"/>
      <c r="O519"/>
      <c r="P519"/>
      <c r="Q519"/>
      <c r="R519"/>
      <c r="S519"/>
      <c r="T519">
        <v>204.30314809999999</v>
      </c>
      <c r="U519">
        <v>58.3</v>
      </c>
      <c r="V519" t="s">
        <v>2473</v>
      </c>
      <c r="W519" s="36" t="str">
        <f t="shared" si="25"/>
        <v>SOV</v>
      </c>
      <c r="X519" s="36" t="str">
        <f t="shared" si="26"/>
        <v>SOV</v>
      </c>
    </row>
    <row r="520" spans="1:24" x14ac:dyDescent="0.35">
      <c r="A520" s="36" t="str">
        <f t="shared" si="24"/>
        <v>BRAF</v>
      </c>
      <c r="B520" t="s">
        <v>6135</v>
      </c>
      <c r="C520" t="s">
        <v>1929</v>
      </c>
      <c r="D520" t="s">
        <v>1930</v>
      </c>
      <c r="E520" t="s">
        <v>566</v>
      </c>
      <c r="F520" t="s">
        <v>1032</v>
      </c>
      <c r="G520" t="s">
        <v>1110</v>
      </c>
      <c r="H520" t="s">
        <v>1379</v>
      </c>
      <c r="I520" t="s">
        <v>90</v>
      </c>
      <c r="J520" t="s">
        <v>90</v>
      </c>
      <c r="K520">
        <v>421.28941637000003</v>
      </c>
      <c r="L520">
        <v>3.8093367699999998</v>
      </c>
      <c r="M520">
        <v>4.8463022000000002</v>
      </c>
      <c r="N520">
        <v>5.3199721999999996</v>
      </c>
      <c r="O520">
        <v>4.8503552299999999</v>
      </c>
      <c r="P520">
        <v>4.3375602100000004</v>
      </c>
      <c r="Q520">
        <v>671.80485331</v>
      </c>
      <c r="R520">
        <v>0.74606976999999997</v>
      </c>
      <c r="S520" t="s">
        <v>1111</v>
      </c>
      <c r="T520">
        <v>421.28941637000003</v>
      </c>
      <c r="U520" t="s">
        <v>2637</v>
      </c>
      <c r="V520" t="s">
        <v>1035</v>
      </c>
      <c r="W520" s="36" t="str">
        <f t="shared" si="25"/>
        <v>ETF</v>
      </c>
      <c r="X520" s="36" t="str">
        <f t="shared" si="26"/>
        <v>Otros ETFs</v>
      </c>
    </row>
    <row r="521" spans="1:24" x14ac:dyDescent="0.35">
      <c r="A521" s="36" t="str">
        <f t="shared" si="24"/>
        <v>4005</v>
      </c>
      <c r="B521" t="s">
        <v>2500</v>
      </c>
      <c r="C521" t="s">
        <v>2509</v>
      </c>
      <c r="D521" t="s">
        <v>2993</v>
      </c>
      <c r="E521" t="s">
        <v>175</v>
      </c>
      <c r="F521" t="s">
        <v>4542</v>
      </c>
      <c r="G521" t="s">
        <v>1157</v>
      </c>
      <c r="H521" t="s">
        <v>2472</v>
      </c>
      <c r="I521">
        <v>1852722885258.1101</v>
      </c>
      <c r="J521">
        <v>475992111.16602999</v>
      </c>
      <c r="K521">
        <v>256.91489804190002</v>
      </c>
      <c r="L521"/>
      <c r="M521"/>
      <c r="N521"/>
      <c r="O521"/>
      <c r="P521"/>
      <c r="Q521"/>
      <c r="R521"/>
      <c r="S521"/>
      <c r="T521">
        <v>204.30314809999999</v>
      </c>
      <c r="U521">
        <v>58.3</v>
      </c>
      <c r="V521" t="s">
        <v>2473</v>
      </c>
      <c r="W521" s="36" t="str">
        <f t="shared" si="25"/>
        <v>SOV</v>
      </c>
      <c r="X521" s="36" t="str">
        <f t="shared" si="26"/>
        <v>SOV</v>
      </c>
    </row>
    <row r="522" spans="1:24" x14ac:dyDescent="0.35">
      <c r="A522" s="36" t="str">
        <f t="shared" si="24"/>
        <v>4005</v>
      </c>
      <c r="B522" t="s">
        <v>2500</v>
      </c>
      <c r="C522" t="s">
        <v>2510</v>
      </c>
      <c r="D522" t="s">
        <v>2995</v>
      </c>
      <c r="E522" t="s">
        <v>175</v>
      </c>
      <c r="F522" t="s">
        <v>4542</v>
      </c>
      <c r="G522" t="s">
        <v>1157</v>
      </c>
      <c r="H522" t="s">
        <v>2472</v>
      </c>
      <c r="I522">
        <v>1852722885258.1101</v>
      </c>
      <c r="J522">
        <v>475992111.16602999</v>
      </c>
      <c r="K522">
        <v>256.91489804190002</v>
      </c>
      <c r="L522"/>
      <c r="M522"/>
      <c r="N522"/>
      <c r="O522"/>
      <c r="P522"/>
      <c r="Q522"/>
      <c r="R522"/>
      <c r="S522"/>
      <c r="T522">
        <v>204.30314809999999</v>
      </c>
      <c r="U522">
        <v>58.3</v>
      </c>
      <c r="V522" t="s">
        <v>2473</v>
      </c>
      <c r="W522" s="36" t="str">
        <f t="shared" si="25"/>
        <v>SOV</v>
      </c>
      <c r="X522" s="36" t="str">
        <f t="shared" si="26"/>
        <v>SOV</v>
      </c>
    </row>
    <row r="523" spans="1:24" x14ac:dyDescent="0.35">
      <c r="A523" s="36" t="str">
        <f t="shared" si="24"/>
        <v>4005</v>
      </c>
      <c r="B523" t="s">
        <v>2500</v>
      </c>
      <c r="C523" t="s">
        <v>2511</v>
      </c>
      <c r="D523" t="s">
        <v>2997</v>
      </c>
      <c r="E523" t="s">
        <v>175</v>
      </c>
      <c r="F523" t="s">
        <v>4542</v>
      </c>
      <c r="G523" t="s">
        <v>1157</v>
      </c>
      <c r="H523" t="s">
        <v>2472</v>
      </c>
      <c r="I523">
        <v>1852722885258.1101</v>
      </c>
      <c r="J523">
        <v>475992111.16602999</v>
      </c>
      <c r="K523">
        <v>256.91489804190002</v>
      </c>
      <c r="L523"/>
      <c r="M523"/>
      <c r="N523"/>
      <c r="O523"/>
      <c r="P523"/>
      <c r="Q523"/>
      <c r="R523"/>
      <c r="S523"/>
      <c r="T523">
        <v>204.30314809999999</v>
      </c>
      <c r="U523">
        <v>58.3</v>
      </c>
      <c r="V523" t="s">
        <v>2473</v>
      </c>
      <c r="W523" s="36" t="str">
        <f t="shared" si="25"/>
        <v>SOV</v>
      </c>
      <c r="X523" s="36" t="str">
        <f t="shared" si="26"/>
        <v>SOV</v>
      </c>
    </row>
    <row r="524" spans="1:24" x14ac:dyDescent="0.35">
      <c r="A524" s="36" t="str">
        <f t="shared" si="24"/>
        <v>7412</v>
      </c>
      <c r="B524" t="s">
        <v>1932</v>
      </c>
      <c r="C524" t="s">
        <v>635</v>
      </c>
      <c r="D524" t="s">
        <v>634</v>
      </c>
      <c r="E524" t="s">
        <v>566</v>
      </c>
      <c r="F524" t="s">
        <v>1032</v>
      </c>
      <c r="G524" t="s">
        <v>1110</v>
      </c>
      <c r="H524" t="s">
        <v>1431</v>
      </c>
      <c r="I524" t="s">
        <v>90</v>
      </c>
      <c r="J524" t="s">
        <v>90</v>
      </c>
      <c r="K524">
        <v>91.262107009999994</v>
      </c>
      <c r="L524">
        <v>4.5571399299999999</v>
      </c>
      <c r="M524">
        <v>4.9004187400000001</v>
      </c>
      <c r="N524">
        <v>5.8801348300000003</v>
      </c>
      <c r="O524">
        <v>5.4451532800000004</v>
      </c>
      <c r="P524">
        <v>0.42327589999999998</v>
      </c>
      <c r="Q524">
        <v>194.20411378</v>
      </c>
      <c r="R524">
        <v>1.21758868</v>
      </c>
      <c r="S524" t="s">
        <v>1038</v>
      </c>
      <c r="T524">
        <v>91.262107009999994</v>
      </c>
      <c r="U524" t="s">
        <v>2637</v>
      </c>
      <c r="V524" t="s">
        <v>1035</v>
      </c>
      <c r="W524" s="36" t="str">
        <f t="shared" si="25"/>
        <v>ETF</v>
      </c>
      <c r="X524" s="36" t="str">
        <f t="shared" si="26"/>
        <v>Otros ETFs</v>
      </c>
    </row>
    <row r="525" spans="1:24" x14ac:dyDescent="0.35">
      <c r="A525" s="36" t="str">
        <f t="shared" si="24"/>
        <v>7027</v>
      </c>
      <c r="B525" t="s">
        <v>5378</v>
      </c>
      <c r="C525" t="s">
        <v>5308</v>
      </c>
      <c r="D525" t="s">
        <v>5307</v>
      </c>
      <c r="E525" t="s">
        <v>566</v>
      </c>
      <c r="F525" t="s">
        <v>1032</v>
      </c>
      <c r="G525" t="s">
        <v>1438</v>
      </c>
      <c r="H525" t="s">
        <v>1439</v>
      </c>
      <c r="I525" t="s">
        <v>90</v>
      </c>
      <c r="J525" t="s">
        <v>90</v>
      </c>
      <c r="K525">
        <v>160.56308286999999</v>
      </c>
      <c r="L525">
        <v>5.5453232899999998</v>
      </c>
      <c r="M525">
        <v>4.9332281900000003</v>
      </c>
      <c r="N525">
        <v>4.4131721099999996</v>
      </c>
      <c r="O525">
        <v>4.95183179</v>
      </c>
      <c r="P525">
        <v>12.174587839999999</v>
      </c>
      <c r="Q525">
        <v>351.69480728000002</v>
      </c>
      <c r="R525">
        <v>17.021582980000002</v>
      </c>
      <c r="S525" t="s">
        <v>1038</v>
      </c>
      <c r="T525">
        <v>160.56308286999999</v>
      </c>
      <c r="U525" t="s">
        <v>2637</v>
      </c>
      <c r="V525" t="s">
        <v>1035</v>
      </c>
      <c r="W525" s="36" t="str">
        <f t="shared" si="25"/>
        <v>ETF</v>
      </c>
      <c r="X525" s="36" t="str">
        <f t="shared" si="26"/>
        <v>Otros ETFs</v>
      </c>
    </row>
    <row r="526" spans="1:24" x14ac:dyDescent="0.35">
      <c r="A526" s="36" t="str">
        <f t="shared" si="24"/>
        <v>4005</v>
      </c>
      <c r="B526" t="s">
        <v>2500</v>
      </c>
      <c r="C526" t="s">
        <v>2512</v>
      </c>
      <c r="D526" t="s">
        <v>2998</v>
      </c>
      <c r="E526" t="s">
        <v>175</v>
      </c>
      <c r="F526" t="s">
        <v>4542</v>
      </c>
      <c r="G526" t="s">
        <v>1157</v>
      </c>
      <c r="H526" t="s">
        <v>2472</v>
      </c>
      <c r="I526">
        <v>1852722885258.1101</v>
      </c>
      <c r="J526">
        <v>475992111.16602999</v>
      </c>
      <c r="K526">
        <v>256.91489804190002</v>
      </c>
      <c r="L526"/>
      <c r="M526"/>
      <c r="N526"/>
      <c r="O526"/>
      <c r="P526"/>
      <c r="Q526"/>
      <c r="R526"/>
      <c r="S526"/>
      <c r="T526">
        <v>204.30314809999999</v>
      </c>
      <c r="U526">
        <v>58.3</v>
      </c>
      <c r="V526" t="s">
        <v>2473</v>
      </c>
      <c r="W526" s="36" t="str">
        <f t="shared" si="25"/>
        <v>SOV</v>
      </c>
      <c r="X526" s="36" t="str">
        <f t="shared" si="26"/>
        <v>SOV</v>
      </c>
    </row>
    <row r="527" spans="1:24" x14ac:dyDescent="0.35">
      <c r="A527" s="36" t="str">
        <f t="shared" si="24"/>
        <v>4005</v>
      </c>
      <c r="B527" t="s">
        <v>2500</v>
      </c>
      <c r="C527" t="s">
        <v>2513</v>
      </c>
      <c r="D527" t="s">
        <v>2999</v>
      </c>
      <c r="E527" t="s">
        <v>175</v>
      </c>
      <c r="F527" t="s">
        <v>4542</v>
      </c>
      <c r="G527" t="s">
        <v>1157</v>
      </c>
      <c r="H527" t="s">
        <v>2472</v>
      </c>
      <c r="I527">
        <v>1852722885258.1101</v>
      </c>
      <c r="J527">
        <v>475992111.16602999</v>
      </c>
      <c r="K527">
        <v>256.91489804190002</v>
      </c>
      <c r="L527"/>
      <c r="M527"/>
      <c r="N527"/>
      <c r="O527"/>
      <c r="P527"/>
      <c r="Q527"/>
      <c r="R527"/>
      <c r="S527"/>
      <c r="T527">
        <v>204.30314809999999</v>
      </c>
      <c r="U527">
        <v>58.3</v>
      </c>
      <c r="V527" t="s">
        <v>2473</v>
      </c>
      <c r="W527" s="36" t="str">
        <f t="shared" si="25"/>
        <v>SOV</v>
      </c>
      <c r="X527" s="36" t="str">
        <f t="shared" si="26"/>
        <v>SOV</v>
      </c>
    </row>
    <row r="528" spans="1:24" x14ac:dyDescent="0.35">
      <c r="A528" s="36" t="str">
        <f t="shared" si="24"/>
        <v>7670</v>
      </c>
      <c r="B528" t="s">
        <v>1933</v>
      </c>
      <c r="C528" t="s">
        <v>1934</v>
      </c>
      <c r="D528" t="s">
        <v>1935</v>
      </c>
      <c r="E528" t="s">
        <v>566</v>
      </c>
      <c r="F528" t="s">
        <v>1032</v>
      </c>
      <c r="G528" t="s">
        <v>1046</v>
      </c>
      <c r="H528" t="s">
        <v>1172</v>
      </c>
      <c r="I528" t="s">
        <v>90</v>
      </c>
      <c r="J528" t="s">
        <v>90</v>
      </c>
      <c r="K528">
        <v>279.70732294999999</v>
      </c>
      <c r="L528">
        <v>6.4948924799999999</v>
      </c>
      <c r="M528">
        <v>4.64221927</v>
      </c>
      <c r="N528">
        <v>5.9340061999999998</v>
      </c>
      <c r="O528">
        <v>6.5018601800000004</v>
      </c>
      <c r="P528">
        <v>39.958686849999999</v>
      </c>
      <c r="Q528">
        <v>609.47938207000004</v>
      </c>
      <c r="R528">
        <v>53.529897300000002</v>
      </c>
      <c r="S528" t="s">
        <v>30</v>
      </c>
      <c r="T528">
        <v>279.70732294999999</v>
      </c>
      <c r="U528" t="s">
        <v>2637</v>
      </c>
      <c r="V528" t="s">
        <v>1035</v>
      </c>
      <c r="W528" s="36" t="str">
        <f t="shared" si="25"/>
        <v>ETF</v>
      </c>
      <c r="X528" s="36" t="str">
        <f t="shared" si="26"/>
        <v>Otros ETFs</v>
      </c>
    </row>
    <row r="529" spans="1:24" x14ac:dyDescent="0.35">
      <c r="A529" s="36" t="str">
        <f t="shared" si="24"/>
        <v>7670</v>
      </c>
      <c r="B529" t="s">
        <v>1936</v>
      </c>
      <c r="C529" t="s">
        <v>1937</v>
      </c>
      <c r="D529" t="s">
        <v>1938</v>
      </c>
      <c r="E529" t="s">
        <v>566</v>
      </c>
      <c r="F529" t="s">
        <v>1032</v>
      </c>
      <c r="G529" t="s">
        <v>1046</v>
      </c>
      <c r="H529" t="s">
        <v>1172</v>
      </c>
      <c r="I529" t="s">
        <v>90</v>
      </c>
      <c r="J529" t="s">
        <v>90</v>
      </c>
      <c r="K529">
        <v>279.70732294999999</v>
      </c>
      <c r="L529">
        <v>6.4948924799999999</v>
      </c>
      <c r="M529">
        <v>4.64221927</v>
      </c>
      <c r="N529">
        <v>5.9340061999999998</v>
      </c>
      <c r="O529">
        <v>6.5018601800000004</v>
      </c>
      <c r="P529">
        <v>39.958686849999999</v>
      </c>
      <c r="Q529">
        <v>609.47938207000004</v>
      </c>
      <c r="R529">
        <v>53.529897300000002</v>
      </c>
      <c r="S529" t="s">
        <v>30</v>
      </c>
      <c r="T529">
        <v>279.70732294999999</v>
      </c>
      <c r="U529" t="s">
        <v>2637</v>
      </c>
      <c r="V529" t="s">
        <v>1035</v>
      </c>
      <c r="W529" s="36" t="str">
        <f t="shared" si="25"/>
        <v>ETF</v>
      </c>
      <c r="X529" s="36" t="str">
        <f t="shared" si="26"/>
        <v>Otros ETFs</v>
      </c>
    </row>
    <row r="530" spans="1:24" x14ac:dyDescent="0.35">
      <c r="A530" s="36" t="str">
        <f t="shared" si="24"/>
        <v>4005</v>
      </c>
      <c r="B530" t="s">
        <v>2500</v>
      </c>
      <c r="C530" t="s">
        <v>2514</v>
      </c>
      <c r="D530" t="s">
        <v>3000</v>
      </c>
      <c r="E530" t="s">
        <v>175</v>
      </c>
      <c r="F530" t="s">
        <v>4542</v>
      </c>
      <c r="G530" t="s">
        <v>1157</v>
      </c>
      <c r="H530" t="s">
        <v>2472</v>
      </c>
      <c r="I530">
        <v>1852722885258.1101</v>
      </c>
      <c r="J530">
        <v>475992111.16602999</v>
      </c>
      <c r="K530">
        <v>256.91489804190002</v>
      </c>
      <c r="L530"/>
      <c r="M530"/>
      <c r="N530"/>
      <c r="O530"/>
      <c r="P530"/>
      <c r="Q530"/>
      <c r="R530"/>
      <c r="S530"/>
      <c r="T530">
        <v>204.30314809999999</v>
      </c>
      <c r="U530">
        <v>58.3</v>
      </c>
      <c r="V530" t="s">
        <v>2473</v>
      </c>
      <c r="W530" s="36" t="str">
        <f t="shared" si="25"/>
        <v>SOV</v>
      </c>
      <c r="X530" s="36" t="str">
        <f t="shared" si="26"/>
        <v>SOV</v>
      </c>
    </row>
    <row r="531" spans="1:24" x14ac:dyDescent="0.35">
      <c r="A531" s="36" t="str">
        <f t="shared" si="24"/>
        <v>4005</v>
      </c>
      <c r="B531" t="s">
        <v>2500</v>
      </c>
      <c r="C531" t="s">
        <v>2515</v>
      </c>
      <c r="D531" t="s">
        <v>3002</v>
      </c>
      <c r="E531" t="s">
        <v>175</v>
      </c>
      <c r="F531" t="s">
        <v>4542</v>
      </c>
      <c r="G531" t="s">
        <v>1157</v>
      </c>
      <c r="H531" t="s">
        <v>2472</v>
      </c>
      <c r="I531">
        <v>1852722885258.1101</v>
      </c>
      <c r="J531">
        <v>475992111.16602999</v>
      </c>
      <c r="K531">
        <v>256.91489804190002</v>
      </c>
      <c r="L531"/>
      <c r="M531"/>
      <c r="N531"/>
      <c r="O531"/>
      <c r="P531"/>
      <c r="Q531"/>
      <c r="R531"/>
      <c r="S531"/>
      <c r="T531">
        <v>204.30314809999999</v>
      </c>
      <c r="U531">
        <v>58.3</v>
      </c>
      <c r="V531" t="s">
        <v>2473</v>
      </c>
      <c r="W531" s="36" t="str">
        <f t="shared" si="25"/>
        <v>SOV</v>
      </c>
      <c r="X531" s="36" t="str">
        <f t="shared" si="26"/>
        <v>SOV</v>
      </c>
    </row>
    <row r="532" spans="1:24" x14ac:dyDescent="0.35">
      <c r="A532" s="36" t="str">
        <f t="shared" si="24"/>
        <v>7511</v>
      </c>
      <c r="B532" t="s">
        <v>5073</v>
      </c>
      <c r="C532" t="s">
        <v>5074</v>
      </c>
      <c r="D532" t="s">
        <v>5075</v>
      </c>
      <c r="E532" t="s">
        <v>566</v>
      </c>
      <c r="F532" t="s">
        <v>1032</v>
      </c>
      <c r="G532" t="s">
        <v>1110</v>
      </c>
      <c r="H532" t="s">
        <v>1379</v>
      </c>
      <c r="I532" t="s">
        <v>90</v>
      </c>
      <c r="J532" t="s">
        <v>90</v>
      </c>
      <c r="K532">
        <v>485.50733982999998</v>
      </c>
      <c r="L532">
        <v>3.4223954399999998</v>
      </c>
      <c r="M532">
        <v>4.7083952800000004</v>
      </c>
      <c r="N532">
        <v>5.1684326199999999</v>
      </c>
      <c r="O532">
        <v>4.6651218200000004</v>
      </c>
      <c r="P532">
        <v>6.5317363500000001</v>
      </c>
      <c r="Q532">
        <v>850.27999290000002</v>
      </c>
      <c r="R532">
        <v>0</v>
      </c>
      <c r="S532" t="s">
        <v>1111</v>
      </c>
      <c r="T532">
        <v>485.50733982999998</v>
      </c>
      <c r="U532" t="s">
        <v>2637</v>
      </c>
      <c r="V532" t="s">
        <v>1035</v>
      </c>
      <c r="W532" s="36" t="str">
        <f t="shared" si="25"/>
        <v>ETF</v>
      </c>
      <c r="X532" s="36" t="str">
        <f t="shared" si="26"/>
        <v>Otros ETFs</v>
      </c>
    </row>
    <row r="533" spans="1:24" x14ac:dyDescent="0.35">
      <c r="A533" s="36" t="str">
        <f t="shared" si="24"/>
        <v>7025</v>
      </c>
      <c r="B533" t="s">
        <v>5288</v>
      </c>
      <c r="C533" t="s">
        <v>1939</v>
      </c>
      <c r="D533" t="s">
        <v>1940</v>
      </c>
      <c r="E533" t="s">
        <v>566</v>
      </c>
      <c r="F533" t="s">
        <v>1032</v>
      </c>
      <c r="G533" t="s">
        <v>1110</v>
      </c>
      <c r="H533" t="s">
        <v>1379</v>
      </c>
      <c r="I533" t="s">
        <v>90</v>
      </c>
      <c r="J533" t="s">
        <v>90</v>
      </c>
      <c r="K533">
        <v>319.17899848000002</v>
      </c>
      <c r="L533">
        <v>3.7071744199999999</v>
      </c>
      <c r="M533">
        <v>4.8713345300000004</v>
      </c>
      <c r="N533">
        <v>5.2285053499999998</v>
      </c>
      <c r="O533">
        <v>4.7301689500000004</v>
      </c>
      <c r="P533">
        <v>3.4823276000000001</v>
      </c>
      <c r="Q533">
        <v>540.51016460999995</v>
      </c>
      <c r="R533">
        <v>1.3270692100000001</v>
      </c>
      <c r="S533" t="s">
        <v>1111</v>
      </c>
      <c r="T533">
        <v>319.17899848000002</v>
      </c>
      <c r="U533" t="s">
        <v>2637</v>
      </c>
      <c r="V533" t="s">
        <v>1035</v>
      </c>
      <c r="W533" s="36" t="str">
        <f t="shared" si="25"/>
        <v>ETF</v>
      </c>
      <c r="X533" s="36" t="str">
        <f t="shared" si="26"/>
        <v>Otros ETFs</v>
      </c>
    </row>
    <row r="534" spans="1:24" x14ac:dyDescent="0.35">
      <c r="A534" s="36" t="str">
        <f t="shared" si="24"/>
        <v>4005</v>
      </c>
      <c r="B534" t="s">
        <v>2500</v>
      </c>
      <c r="C534" t="s">
        <v>2516</v>
      </c>
      <c r="D534" t="s">
        <v>3006</v>
      </c>
      <c r="E534" t="s">
        <v>175</v>
      </c>
      <c r="F534" t="s">
        <v>4542</v>
      </c>
      <c r="G534" t="s">
        <v>1157</v>
      </c>
      <c r="H534" t="s">
        <v>2472</v>
      </c>
      <c r="I534">
        <v>1852722885258.1101</v>
      </c>
      <c r="J534">
        <v>475992111.16602999</v>
      </c>
      <c r="K534">
        <v>256.91489804190002</v>
      </c>
      <c r="L534"/>
      <c r="M534"/>
      <c r="N534"/>
      <c r="O534"/>
      <c r="P534"/>
      <c r="Q534"/>
      <c r="R534"/>
      <c r="S534"/>
      <c r="T534">
        <v>204.30314809999999</v>
      </c>
      <c r="U534">
        <v>58.3</v>
      </c>
      <c r="V534" t="s">
        <v>2473</v>
      </c>
      <c r="W534" s="36" t="str">
        <f t="shared" si="25"/>
        <v>SOV</v>
      </c>
      <c r="X534" s="36" t="str">
        <f t="shared" si="26"/>
        <v>SOV</v>
      </c>
    </row>
    <row r="535" spans="1:24" x14ac:dyDescent="0.35">
      <c r="A535" s="36" t="str">
        <f t="shared" si="24"/>
        <v>4005</v>
      </c>
      <c r="B535" t="s">
        <v>2500</v>
      </c>
      <c r="C535" t="s">
        <v>2517</v>
      </c>
      <c r="D535" t="s">
        <v>2980</v>
      </c>
      <c r="E535" t="s">
        <v>175</v>
      </c>
      <c r="F535" t="s">
        <v>4542</v>
      </c>
      <c r="G535" t="s">
        <v>1157</v>
      </c>
      <c r="H535" t="s">
        <v>2472</v>
      </c>
      <c r="I535">
        <v>1852722885258.1101</v>
      </c>
      <c r="J535">
        <v>475992111.16602999</v>
      </c>
      <c r="K535">
        <v>256.91489804190002</v>
      </c>
      <c r="L535"/>
      <c r="M535"/>
      <c r="N535"/>
      <c r="O535"/>
      <c r="P535"/>
      <c r="Q535"/>
      <c r="R535"/>
      <c r="S535"/>
      <c r="T535">
        <v>204.30314809999999</v>
      </c>
      <c r="U535">
        <v>58.3</v>
      </c>
      <c r="V535" t="s">
        <v>2473</v>
      </c>
      <c r="W535" s="36" t="str">
        <f t="shared" si="25"/>
        <v>SOV</v>
      </c>
      <c r="X535" s="36" t="str">
        <f t="shared" si="26"/>
        <v>SOV</v>
      </c>
    </row>
    <row r="536" spans="1:24" x14ac:dyDescent="0.35">
      <c r="A536" s="36" t="str">
        <f t="shared" si="24"/>
        <v>4005</v>
      </c>
      <c r="B536" t="s">
        <v>2500</v>
      </c>
      <c r="C536" t="s">
        <v>2518</v>
      </c>
      <c r="D536" t="s">
        <v>3001</v>
      </c>
      <c r="E536" t="s">
        <v>175</v>
      </c>
      <c r="F536" t="s">
        <v>4542</v>
      </c>
      <c r="G536" t="s">
        <v>1157</v>
      </c>
      <c r="H536" t="s">
        <v>2472</v>
      </c>
      <c r="I536">
        <v>1852722885258.1101</v>
      </c>
      <c r="J536">
        <v>475992111.16602999</v>
      </c>
      <c r="K536">
        <v>256.91489804190002</v>
      </c>
      <c r="L536"/>
      <c r="M536"/>
      <c r="N536"/>
      <c r="O536"/>
      <c r="P536"/>
      <c r="Q536"/>
      <c r="R536"/>
      <c r="S536"/>
      <c r="T536">
        <v>204.30314809999999</v>
      </c>
      <c r="U536">
        <v>58.3</v>
      </c>
      <c r="V536" t="s">
        <v>2473</v>
      </c>
      <c r="W536" s="36" t="str">
        <f t="shared" si="25"/>
        <v>SOV</v>
      </c>
      <c r="X536" s="36" t="str">
        <f t="shared" si="26"/>
        <v>SOV</v>
      </c>
    </row>
    <row r="537" spans="1:24" x14ac:dyDescent="0.35">
      <c r="A537" s="36" t="str">
        <f t="shared" si="24"/>
        <v>4005</v>
      </c>
      <c r="B537" t="s">
        <v>2500</v>
      </c>
      <c r="C537" t="s">
        <v>2519</v>
      </c>
      <c r="D537" t="s">
        <v>2981</v>
      </c>
      <c r="E537" t="s">
        <v>175</v>
      </c>
      <c r="F537" t="s">
        <v>4542</v>
      </c>
      <c r="G537" t="s">
        <v>1157</v>
      </c>
      <c r="H537" t="s">
        <v>2472</v>
      </c>
      <c r="I537">
        <v>1852722885258.1101</v>
      </c>
      <c r="J537">
        <v>475992111.16602999</v>
      </c>
      <c r="K537">
        <v>256.91489804190002</v>
      </c>
      <c r="L537"/>
      <c r="M537"/>
      <c r="N537"/>
      <c r="O537"/>
      <c r="P537"/>
      <c r="Q537"/>
      <c r="R537"/>
      <c r="S537"/>
      <c r="T537">
        <v>204.30314809999999</v>
      </c>
      <c r="U537">
        <v>58.3</v>
      </c>
      <c r="V537" t="s">
        <v>2473</v>
      </c>
      <c r="W537" s="36" t="str">
        <f t="shared" si="25"/>
        <v>SOV</v>
      </c>
      <c r="X537" s="36" t="str">
        <f t="shared" si="26"/>
        <v>SOV</v>
      </c>
    </row>
    <row r="538" spans="1:24" x14ac:dyDescent="0.35">
      <c r="A538" s="36" t="str">
        <f t="shared" si="24"/>
        <v>7387</v>
      </c>
      <c r="B538" t="s">
        <v>1942</v>
      </c>
      <c r="C538" t="s">
        <v>1943</v>
      </c>
      <c r="D538" t="s">
        <v>1944</v>
      </c>
      <c r="E538" t="s">
        <v>566</v>
      </c>
      <c r="F538" t="s">
        <v>1032</v>
      </c>
      <c r="G538" t="s">
        <v>1663</v>
      </c>
      <c r="H538" t="s">
        <v>1664</v>
      </c>
      <c r="I538" t="s">
        <v>90</v>
      </c>
      <c r="J538" t="s">
        <v>90</v>
      </c>
      <c r="K538">
        <v>29.212248890000001</v>
      </c>
      <c r="L538">
        <v>8.0357418000000003</v>
      </c>
      <c r="M538">
        <v>7.6208639399999996</v>
      </c>
      <c r="N538">
        <v>5.1865984799999998</v>
      </c>
      <c r="O538">
        <v>6.4761870500000001</v>
      </c>
      <c r="P538">
        <v>12.905480580000001</v>
      </c>
      <c r="Q538">
        <v>66.330964649999999</v>
      </c>
      <c r="R538">
        <v>58.485090219999996</v>
      </c>
      <c r="S538" t="s">
        <v>1047</v>
      </c>
      <c r="T538">
        <v>29.212248890000001</v>
      </c>
      <c r="U538" t="s">
        <v>2637</v>
      </c>
      <c r="V538" t="s">
        <v>1035</v>
      </c>
      <c r="W538" s="36" t="str">
        <f t="shared" si="25"/>
        <v>ETF</v>
      </c>
      <c r="X538" s="36" t="str">
        <f t="shared" si="26"/>
        <v>Otros ETFs</v>
      </c>
    </row>
    <row r="539" spans="1:24" x14ac:dyDescent="0.35">
      <c r="A539" s="36" t="str">
        <f t="shared" si="24"/>
        <v>4005</v>
      </c>
      <c r="B539" t="s">
        <v>2500</v>
      </c>
      <c r="C539" t="s">
        <v>2520</v>
      </c>
      <c r="D539" t="s">
        <v>3004</v>
      </c>
      <c r="E539" t="s">
        <v>175</v>
      </c>
      <c r="F539" t="s">
        <v>4542</v>
      </c>
      <c r="G539" t="s">
        <v>1157</v>
      </c>
      <c r="H539" t="s">
        <v>2472</v>
      </c>
      <c r="I539">
        <v>1852722885258.1101</v>
      </c>
      <c r="J539">
        <v>475992111.16602999</v>
      </c>
      <c r="K539">
        <v>256.91489804190002</v>
      </c>
      <c r="L539"/>
      <c r="M539"/>
      <c r="N539"/>
      <c r="O539"/>
      <c r="P539"/>
      <c r="Q539"/>
      <c r="R539"/>
      <c r="S539"/>
      <c r="T539">
        <v>204.30314809999999</v>
      </c>
      <c r="U539">
        <v>58.3</v>
      </c>
      <c r="V539" t="s">
        <v>2473</v>
      </c>
      <c r="W539" s="36" t="str">
        <f t="shared" si="25"/>
        <v>SOV</v>
      </c>
      <c r="X539" s="36" t="str">
        <f t="shared" si="26"/>
        <v>SOV</v>
      </c>
    </row>
    <row r="540" spans="1:24" x14ac:dyDescent="0.35">
      <c r="A540" s="36" t="str">
        <f t="shared" si="24"/>
        <v>4005</v>
      </c>
      <c r="B540" t="s">
        <v>2500</v>
      </c>
      <c r="C540" t="s">
        <v>2521</v>
      </c>
      <c r="D540" t="s">
        <v>3003</v>
      </c>
      <c r="E540" t="s">
        <v>175</v>
      </c>
      <c r="F540" t="s">
        <v>4542</v>
      </c>
      <c r="G540" t="s">
        <v>1157</v>
      </c>
      <c r="H540" t="s">
        <v>2472</v>
      </c>
      <c r="I540">
        <v>1852722885258.1101</v>
      </c>
      <c r="J540">
        <v>475992111.16602999</v>
      </c>
      <c r="K540">
        <v>256.91489804190002</v>
      </c>
      <c r="L540"/>
      <c r="M540"/>
      <c r="N540"/>
      <c r="O540"/>
      <c r="P540"/>
      <c r="Q540"/>
      <c r="R540"/>
      <c r="S540"/>
      <c r="T540">
        <v>204.30314809999999</v>
      </c>
      <c r="U540">
        <v>58.3</v>
      </c>
      <c r="V540" t="s">
        <v>2473</v>
      </c>
      <c r="W540" s="36" t="str">
        <f t="shared" si="25"/>
        <v>SOV</v>
      </c>
      <c r="X540" s="36" t="str">
        <f t="shared" si="26"/>
        <v>SOV</v>
      </c>
    </row>
    <row r="541" spans="1:24" x14ac:dyDescent="0.35">
      <c r="A541" s="36" t="str">
        <f t="shared" si="24"/>
        <v>7073</v>
      </c>
      <c r="B541" t="s">
        <v>1945</v>
      </c>
      <c r="C541" t="s">
        <v>1946</v>
      </c>
      <c r="D541" t="s">
        <v>1947</v>
      </c>
      <c r="E541" t="s">
        <v>566</v>
      </c>
      <c r="F541" t="s">
        <v>1032</v>
      </c>
      <c r="G541" t="s">
        <v>1110</v>
      </c>
      <c r="H541" t="s">
        <v>1379</v>
      </c>
      <c r="I541" t="s">
        <v>90</v>
      </c>
      <c r="J541" t="s">
        <v>90</v>
      </c>
      <c r="K541">
        <v>384.16119557000002</v>
      </c>
      <c r="L541">
        <v>3.89178289</v>
      </c>
      <c r="M541">
        <v>4.8620249600000003</v>
      </c>
      <c r="N541">
        <v>5.5536294399999999</v>
      </c>
      <c r="O541">
        <v>4.9524336800000004</v>
      </c>
      <c r="P541">
        <v>3.7732848799999998</v>
      </c>
      <c r="Q541">
        <v>681.23865963000003</v>
      </c>
      <c r="R541">
        <v>8.039048E-2</v>
      </c>
      <c r="S541" t="s">
        <v>1111</v>
      </c>
      <c r="T541">
        <v>384.16119557000002</v>
      </c>
      <c r="U541" t="s">
        <v>2637</v>
      </c>
      <c r="V541" t="s">
        <v>1035</v>
      </c>
      <c r="W541" s="36" t="str">
        <f t="shared" si="25"/>
        <v>ETF</v>
      </c>
      <c r="X541" s="36" t="str">
        <f t="shared" si="26"/>
        <v>Otros ETFs</v>
      </c>
    </row>
    <row r="542" spans="1:24" x14ac:dyDescent="0.35">
      <c r="A542" s="36" t="str">
        <f t="shared" si="24"/>
        <v>4005</v>
      </c>
      <c r="B542" t="s">
        <v>2500</v>
      </c>
      <c r="C542" t="s">
        <v>2522</v>
      </c>
      <c r="D542" t="s">
        <v>3007</v>
      </c>
      <c r="E542" t="s">
        <v>175</v>
      </c>
      <c r="F542" t="s">
        <v>4542</v>
      </c>
      <c r="G542" t="s">
        <v>1157</v>
      </c>
      <c r="H542" t="s">
        <v>2472</v>
      </c>
      <c r="I542">
        <v>1852722885258.1101</v>
      </c>
      <c r="J542">
        <v>475992111.16602999</v>
      </c>
      <c r="K542">
        <v>256.91489804190002</v>
      </c>
      <c r="L542"/>
      <c r="M542"/>
      <c r="N542"/>
      <c r="O542"/>
      <c r="P542"/>
      <c r="Q542"/>
      <c r="R542"/>
      <c r="S542"/>
      <c r="T542">
        <v>204.30314809999999</v>
      </c>
      <c r="U542">
        <v>58.3</v>
      </c>
      <c r="V542" t="s">
        <v>2473</v>
      </c>
      <c r="W542" s="36" t="str">
        <f t="shared" si="25"/>
        <v>SOV</v>
      </c>
      <c r="X542" s="36" t="str">
        <f t="shared" si="26"/>
        <v>SOV</v>
      </c>
    </row>
    <row r="543" spans="1:24" x14ac:dyDescent="0.35">
      <c r="A543" s="36" t="str">
        <f t="shared" si="24"/>
        <v>7410</v>
      </c>
      <c r="B543" t="s">
        <v>5078</v>
      </c>
      <c r="C543" t="s">
        <v>629</v>
      </c>
      <c r="D543" t="s">
        <v>628</v>
      </c>
      <c r="E543" t="s">
        <v>566</v>
      </c>
      <c r="F543" t="s">
        <v>1032</v>
      </c>
      <c r="G543" t="s">
        <v>1641</v>
      </c>
      <c r="H543" t="s">
        <v>1712</v>
      </c>
      <c r="I543" t="s">
        <v>90</v>
      </c>
      <c r="J543" t="s">
        <v>90</v>
      </c>
      <c r="K543">
        <v>57.776871210000003</v>
      </c>
      <c r="L543">
        <v>6.8280481899999996</v>
      </c>
      <c r="M543">
        <v>6.0981520199999997</v>
      </c>
      <c r="N543">
        <v>4.9795307600000003</v>
      </c>
      <c r="O543">
        <v>6.5336613300000002</v>
      </c>
      <c r="P543">
        <v>2.0121210500000002</v>
      </c>
      <c r="Q543">
        <v>37.771270190000003</v>
      </c>
      <c r="R543">
        <v>55.118048340000001</v>
      </c>
      <c r="S543" t="s">
        <v>30</v>
      </c>
      <c r="T543">
        <v>57.776871210000003</v>
      </c>
      <c r="U543" t="s">
        <v>2637</v>
      </c>
      <c r="V543" t="s">
        <v>1035</v>
      </c>
      <c r="W543" s="36" t="str">
        <f t="shared" si="25"/>
        <v>ETF</v>
      </c>
      <c r="X543" s="36" t="str">
        <f t="shared" si="26"/>
        <v>Otros ETFs</v>
      </c>
    </row>
    <row r="544" spans="1:24" x14ac:dyDescent="0.35">
      <c r="A544" s="36" t="str">
        <f t="shared" si="24"/>
        <v>4005</v>
      </c>
      <c r="B544" t="s">
        <v>2500</v>
      </c>
      <c r="C544" t="s">
        <v>6252</v>
      </c>
      <c r="D544" t="s">
        <v>6253</v>
      </c>
      <c r="E544" t="s">
        <v>175</v>
      </c>
      <c r="F544" t="s">
        <v>4542</v>
      </c>
      <c r="G544" t="s">
        <v>1157</v>
      </c>
      <c r="H544" t="s">
        <v>2472</v>
      </c>
      <c r="I544">
        <v>1852722885258.1101</v>
      </c>
      <c r="J544">
        <v>475992111.16602999</v>
      </c>
      <c r="K544">
        <v>256.91489804190002</v>
      </c>
      <c r="L544"/>
      <c r="M544"/>
      <c r="N544"/>
      <c r="O544"/>
      <c r="P544"/>
      <c r="Q544"/>
      <c r="R544"/>
      <c r="S544"/>
      <c r="T544">
        <v>204.30314809999999</v>
      </c>
      <c r="U544">
        <v>58.3</v>
      </c>
      <c r="V544" t="s">
        <v>2473</v>
      </c>
      <c r="W544" s="36" t="str">
        <f t="shared" si="25"/>
        <v>SOV</v>
      </c>
      <c r="X544" s="36" t="str">
        <f t="shared" si="26"/>
        <v>SOV</v>
      </c>
    </row>
    <row r="545" spans="1:24" x14ac:dyDescent="0.35">
      <c r="A545" s="36" t="str">
        <f t="shared" si="24"/>
        <v>7550</v>
      </c>
      <c r="B545" t="s">
        <v>6136</v>
      </c>
      <c r="C545" t="s">
        <v>1948</v>
      </c>
      <c r="D545" t="s">
        <v>1949</v>
      </c>
      <c r="E545" t="s">
        <v>566</v>
      </c>
      <c r="F545" t="s">
        <v>1032</v>
      </c>
      <c r="G545" t="s">
        <v>1641</v>
      </c>
      <c r="H545" t="s">
        <v>1950</v>
      </c>
      <c r="I545" t="s">
        <v>90</v>
      </c>
      <c r="J545" t="s">
        <v>90</v>
      </c>
      <c r="K545">
        <v>6.5781184799999997</v>
      </c>
      <c r="L545">
        <v>7.4529437300000003</v>
      </c>
      <c r="M545">
        <v>6.8835164200000003</v>
      </c>
      <c r="N545">
        <v>4.8808904399999999</v>
      </c>
      <c r="O545">
        <v>6.4288579600000002</v>
      </c>
      <c r="P545">
        <v>11.908723500000001</v>
      </c>
      <c r="Q545">
        <v>24.479616020000002</v>
      </c>
      <c r="R545">
        <v>39.323475760000001</v>
      </c>
      <c r="S545" t="s">
        <v>1047</v>
      </c>
      <c r="T545">
        <v>6.5781184799999997</v>
      </c>
      <c r="U545" t="s">
        <v>2637</v>
      </c>
      <c r="V545" t="s">
        <v>1035</v>
      </c>
      <c r="W545" s="36" t="str">
        <f t="shared" si="25"/>
        <v>ETF</v>
      </c>
      <c r="X545" s="36" t="str">
        <f t="shared" si="26"/>
        <v>Otros ETFs</v>
      </c>
    </row>
    <row r="546" spans="1:24" x14ac:dyDescent="0.35">
      <c r="A546" s="36" t="str">
        <f t="shared" si="24"/>
        <v>7046</v>
      </c>
      <c r="B546" t="s">
        <v>1951</v>
      </c>
      <c r="C546" t="s">
        <v>1952</v>
      </c>
      <c r="D546" t="s">
        <v>1953</v>
      </c>
      <c r="E546" t="s">
        <v>566</v>
      </c>
      <c r="F546" t="s">
        <v>1032</v>
      </c>
      <c r="G546" t="s">
        <v>1136</v>
      </c>
      <c r="H546" t="s">
        <v>1712</v>
      </c>
      <c r="I546" t="s">
        <v>90</v>
      </c>
      <c r="J546" t="s">
        <v>90</v>
      </c>
      <c r="K546">
        <v>73.465102130000005</v>
      </c>
      <c r="L546">
        <v>7.4240791699999997</v>
      </c>
      <c r="M546">
        <v>6.2525339100000004</v>
      </c>
      <c r="N546">
        <v>4.9537560100000002</v>
      </c>
      <c r="O546">
        <v>7.2330390800000002</v>
      </c>
      <c r="P546">
        <v>5.2352119799999999</v>
      </c>
      <c r="Q546">
        <v>139.51125293999999</v>
      </c>
      <c r="R546">
        <v>77.205253369999994</v>
      </c>
      <c r="S546" t="s">
        <v>1047</v>
      </c>
      <c r="T546">
        <v>73.465102130000005</v>
      </c>
      <c r="U546" t="s">
        <v>2637</v>
      </c>
      <c r="V546" t="s">
        <v>1035</v>
      </c>
      <c r="W546" s="36" t="str">
        <f t="shared" si="25"/>
        <v>ETF</v>
      </c>
      <c r="X546" s="36" t="str">
        <f t="shared" si="26"/>
        <v>Otros ETFs</v>
      </c>
    </row>
    <row r="547" spans="1:24" x14ac:dyDescent="0.35">
      <c r="A547" s="36" t="str">
        <f t="shared" si="24"/>
        <v>4005</v>
      </c>
      <c r="B547" t="s">
        <v>2500</v>
      </c>
      <c r="C547" t="s">
        <v>6254</v>
      </c>
      <c r="D547" t="s">
        <v>5600</v>
      </c>
      <c r="E547" t="s">
        <v>175</v>
      </c>
      <c r="F547" t="s">
        <v>4542</v>
      </c>
      <c r="G547" t="s">
        <v>1157</v>
      </c>
      <c r="H547" t="s">
        <v>2472</v>
      </c>
      <c r="I547">
        <v>1852722885258.1101</v>
      </c>
      <c r="J547">
        <v>475992111.16602999</v>
      </c>
      <c r="K547">
        <v>256.91489804190002</v>
      </c>
      <c r="L547"/>
      <c r="M547"/>
      <c r="N547"/>
      <c r="O547"/>
      <c r="P547"/>
      <c r="Q547"/>
      <c r="R547"/>
      <c r="S547"/>
      <c r="T547">
        <v>204.30314809999999</v>
      </c>
      <c r="U547">
        <v>58.3</v>
      </c>
      <c r="V547" t="s">
        <v>2473</v>
      </c>
      <c r="W547" s="36" t="str">
        <f t="shared" si="25"/>
        <v>SOV</v>
      </c>
      <c r="X547" s="36" t="str">
        <f t="shared" si="26"/>
        <v>SOV</v>
      </c>
    </row>
    <row r="548" spans="1:24" x14ac:dyDescent="0.35">
      <c r="A548" s="36" t="str">
        <f t="shared" si="24"/>
        <v>7449</v>
      </c>
      <c r="B548" t="s">
        <v>1954</v>
      </c>
      <c r="C548" t="s">
        <v>1955</v>
      </c>
      <c r="D548" t="s">
        <v>1956</v>
      </c>
      <c r="E548" t="s">
        <v>566</v>
      </c>
      <c r="F548" t="s">
        <v>1032</v>
      </c>
      <c r="G548" t="s">
        <v>1136</v>
      </c>
      <c r="H548" t="s">
        <v>1957</v>
      </c>
      <c r="I548" t="s">
        <v>90</v>
      </c>
      <c r="J548" t="s">
        <v>90</v>
      </c>
      <c r="K548">
        <v>170.71664711</v>
      </c>
      <c r="L548">
        <v>7.4060385699999998</v>
      </c>
      <c r="M548">
        <v>6.4017171299999998</v>
      </c>
      <c r="N548">
        <v>5.2982981799999997</v>
      </c>
      <c r="O548">
        <v>6.60929375</v>
      </c>
      <c r="P548">
        <v>18.97040625</v>
      </c>
      <c r="Q548">
        <v>164.35626483999999</v>
      </c>
      <c r="R548">
        <v>50.105624210000002</v>
      </c>
      <c r="S548" t="s">
        <v>1047</v>
      </c>
      <c r="T548">
        <v>170.71664711</v>
      </c>
      <c r="U548" t="s">
        <v>2637</v>
      </c>
      <c r="V548" t="s">
        <v>1035</v>
      </c>
      <c r="W548" s="36" t="str">
        <f t="shared" si="25"/>
        <v>ETF</v>
      </c>
      <c r="X548" s="36" t="str">
        <f t="shared" si="26"/>
        <v>Otros ETFs</v>
      </c>
    </row>
    <row r="549" spans="1:24" x14ac:dyDescent="0.35">
      <c r="A549" s="36" t="str">
        <f t="shared" si="24"/>
        <v>4005</v>
      </c>
      <c r="B549" t="s">
        <v>2500</v>
      </c>
      <c r="C549" t="s">
        <v>2523</v>
      </c>
      <c r="D549" t="s">
        <v>2977</v>
      </c>
      <c r="E549" t="s">
        <v>175</v>
      </c>
      <c r="F549" t="s">
        <v>4542</v>
      </c>
      <c r="G549" t="s">
        <v>1157</v>
      </c>
      <c r="H549" t="s">
        <v>2472</v>
      </c>
      <c r="I549">
        <v>1852722885258.1101</v>
      </c>
      <c r="J549">
        <v>475992111.16602999</v>
      </c>
      <c r="K549">
        <v>256.91489804190002</v>
      </c>
      <c r="L549"/>
      <c r="M549"/>
      <c r="N549"/>
      <c r="O549"/>
      <c r="P549"/>
      <c r="Q549"/>
      <c r="R549"/>
      <c r="S549"/>
      <c r="T549">
        <v>204.30314809999999</v>
      </c>
      <c r="U549">
        <v>58.3</v>
      </c>
      <c r="V549" t="s">
        <v>2473</v>
      </c>
      <c r="W549" s="36" t="str">
        <f t="shared" si="25"/>
        <v>SOV</v>
      </c>
      <c r="X549" s="36" t="str">
        <f t="shared" si="26"/>
        <v>SOV</v>
      </c>
    </row>
    <row r="550" spans="1:24" x14ac:dyDescent="0.35">
      <c r="A550" s="36" t="str">
        <f t="shared" si="24"/>
        <v>4005</v>
      </c>
      <c r="B550" t="s">
        <v>2500</v>
      </c>
      <c r="C550" t="s">
        <v>4769</v>
      </c>
      <c r="D550" t="s">
        <v>4770</v>
      </c>
      <c r="E550" t="s">
        <v>175</v>
      </c>
      <c r="F550" t="s">
        <v>4542</v>
      </c>
      <c r="G550" t="s">
        <v>1157</v>
      </c>
      <c r="H550" t="s">
        <v>2472</v>
      </c>
      <c r="I550">
        <v>1852722885258.1101</v>
      </c>
      <c r="J550">
        <v>475992111.16602999</v>
      </c>
      <c r="K550">
        <v>256.91489804190002</v>
      </c>
      <c r="L550"/>
      <c r="M550"/>
      <c r="N550"/>
      <c r="O550"/>
      <c r="P550"/>
      <c r="Q550"/>
      <c r="R550"/>
      <c r="S550"/>
      <c r="T550">
        <v>204.30314809999999</v>
      </c>
      <c r="U550">
        <v>58.3</v>
      </c>
      <c r="V550" t="s">
        <v>2473</v>
      </c>
      <c r="W550" s="36" t="str">
        <f t="shared" si="25"/>
        <v>SOV</v>
      </c>
      <c r="X550" s="36" t="str">
        <f t="shared" si="26"/>
        <v>SOV</v>
      </c>
    </row>
    <row r="551" spans="1:24" x14ac:dyDescent="0.35">
      <c r="A551" s="36" t="str">
        <f t="shared" si="24"/>
        <v>7449</v>
      </c>
      <c r="B551" t="s">
        <v>1954</v>
      </c>
      <c r="C551" t="s">
        <v>1955</v>
      </c>
      <c r="D551" t="s">
        <v>5975</v>
      </c>
      <c r="E551" t="s">
        <v>566</v>
      </c>
      <c r="F551" t="s">
        <v>1032</v>
      </c>
      <c r="G551" t="s">
        <v>1136</v>
      </c>
      <c r="H551" t="s">
        <v>1957</v>
      </c>
      <c r="I551" t="s">
        <v>90</v>
      </c>
      <c r="J551" t="s">
        <v>90</v>
      </c>
      <c r="K551">
        <v>170.71664711</v>
      </c>
      <c r="L551">
        <v>7.4060385699999998</v>
      </c>
      <c r="M551">
        <v>6.4017171299999998</v>
      </c>
      <c r="N551">
        <v>5.2982981799999997</v>
      </c>
      <c r="O551">
        <v>6.60929375</v>
      </c>
      <c r="P551">
        <v>18.97040625</v>
      </c>
      <c r="Q551">
        <v>164.35626483999999</v>
      </c>
      <c r="R551">
        <v>50.105624210000002</v>
      </c>
      <c r="S551" t="s">
        <v>1047</v>
      </c>
      <c r="T551">
        <v>170.71664711</v>
      </c>
      <c r="U551" t="s">
        <v>2637</v>
      </c>
      <c r="V551" t="s">
        <v>1035</v>
      </c>
      <c r="W551" s="36" t="str">
        <f t="shared" si="25"/>
        <v>ETF</v>
      </c>
      <c r="X551" s="36" t="str">
        <f t="shared" si="26"/>
        <v>Otros ETFs</v>
      </c>
    </row>
    <row r="552" spans="1:24" x14ac:dyDescent="0.35">
      <c r="A552" s="36" t="str">
        <f t="shared" si="24"/>
        <v>7077</v>
      </c>
      <c r="B552" t="s">
        <v>1960</v>
      </c>
      <c r="C552" t="s">
        <v>1961</v>
      </c>
      <c r="D552" t="s">
        <v>1962</v>
      </c>
      <c r="E552" t="s">
        <v>566</v>
      </c>
      <c r="F552" t="s">
        <v>1032</v>
      </c>
      <c r="G552" t="s">
        <v>1689</v>
      </c>
      <c r="H552" t="s">
        <v>1748</v>
      </c>
      <c r="I552" t="s">
        <v>90</v>
      </c>
      <c r="J552" t="s">
        <v>90</v>
      </c>
      <c r="K552">
        <v>23.156309650000001</v>
      </c>
      <c r="L552">
        <v>4.0786406299999998</v>
      </c>
      <c r="M552">
        <v>4.5297396699999997</v>
      </c>
      <c r="N552">
        <v>3.7938334399999998</v>
      </c>
      <c r="O552">
        <v>5.1410887499999998</v>
      </c>
      <c r="P552">
        <v>0</v>
      </c>
      <c r="Q552">
        <v>85.339523099999994</v>
      </c>
      <c r="R552">
        <v>9.6628969300000005</v>
      </c>
      <c r="S552" t="s">
        <v>1111</v>
      </c>
      <c r="T552">
        <v>23.156309650000001</v>
      </c>
      <c r="U552" t="s">
        <v>2637</v>
      </c>
      <c r="V552" t="s">
        <v>1035</v>
      </c>
      <c r="W552" s="36" t="str">
        <f t="shared" si="25"/>
        <v>ETF</v>
      </c>
      <c r="X552" s="36" t="str">
        <f t="shared" si="26"/>
        <v>Otros ETFs</v>
      </c>
    </row>
    <row r="553" spans="1:24" x14ac:dyDescent="0.35">
      <c r="A553" s="36" t="str">
        <f t="shared" si="24"/>
        <v>4005</v>
      </c>
      <c r="B553" t="s">
        <v>2500</v>
      </c>
      <c r="C553" t="s">
        <v>2524</v>
      </c>
      <c r="D553" t="s">
        <v>2978</v>
      </c>
      <c r="E553" t="s">
        <v>175</v>
      </c>
      <c r="F553" t="s">
        <v>4542</v>
      </c>
      <c r="G553" t="s">
        <v>1157</v>
      </c>
      <c r="H553" t="s">
        <v>2472</v>
      </c>
      <c r="I553">
        <v>1852722885258.1101</v>
      </c>
      <c r="J553">
        <v>475992111.16602999</v>
      </c>
      <c r="K553">
        <v>256.91489804190002</v>
      </c>
      <c r="L553"/>
      <c r="M553"/>
      <c r="N553"/>
      <c r="O553"/>
      <c r="P553"/>
      <c r="Q553"/>
      <c r="R553"/>
      <c r="S553"/>
      <c r="T553">
        <v>204.30314809999999</v>
      </c>
      <c r="U553">
        <v>58.3</v>
      </c>
      <c r="V553" t="s">
        <v>2473</v>
      </c>
      <c r="W553" s="36" t="str">
        <f t="shared" si="25"/>
        <v>SOV</v>
      </c>
      <c r="X553" s="36" t="str">
        <f t="shared" si="26"/>
        <v>SOV</v>
      </c>
    </row>
    <row r="554" spans="1:24" x14ac:dyDescent="0.35">
      <c r="A554" s="36" t="str">
        <f t="shared" si="24"/>
        <v>MSIM</v>
      </c>
      <c r="B554" t="s">
        <v>6137</v>
      </c>
      <c r="C554" t="s">
        <v>1963</v>
      </c>
      <c r="D554" t="s">
        <v>1964</v>
      </c>
      <c r="E554" t="s">
        <v>566</v>
      </c>
      <c r="F554" t="s">
        <v>1032</v>
      </c>
      <c r="G554" t="s">
        <v>1136</v>
      </c>
      <c r="H554" t="s">
        <v>1653</v>
      </c>
      <c r="I554" t="s">
        <v>90</v>
      </c>
      <c r="J554" t="s">
        <v>90</v>
      </c>
      <c r="K554">
        <v>41.234955820000003</v>
      </c>
      <c r="L554">
        <v>5.6132306500000002</v>
      </c>
      <c r="M554">
        <v>6.1737508700000001</v>
      </c>
      <c r="N554">
        <v>4.7168480500000003</v>
      </c>
      <c r="O554">
        <v>5.2294863200000004</v>
      </c>
      <c r="P554">
        <v>14.04680774</v>
      </c>
      <c r="Q554">
        <v>63.433375750000003</v>
      </c>
      <c r="R554">
        <v>11.40603621</v>
      </c>
      <c r="S554" t="s">
        <v>1038</v>
      </c>
      <c r="T554">
        <v>41.234955820000003</v>
      </c>
      <c r="U554" t="s">
        <v>2637</v>
      </c>
      <c r="V554" t="s">
        <v>1035</v>
      </c>
      <c r="W554" s="36" t="str">
        <f t="shared" si="25"/>
        <v>ETF</v>
      </c>
      <c r="X554" s="36" t="str">
        <f t="shared" si="26"/>
        <v>Otros ETFs</v>
      </c>
    </row>
    <row r="555" spans="1:24" x14ac:dyDescent="0.35">
      <c r="A555" s="36" t="str">
        <f t="shared" si="24"/>
        <v>4005</v>
      </c>
      <c r="B555" t="s">
        <v>2500</v>
      </c>
      <c r="C555" t="s">
        <v>4521</v>
      </c>
      <c r="D555" t="s">
        <v>4552</v>
      </c>
      <c r="E555" t="s">
        <v>175</v>
      </c>
      <c r="F555" t="s">
        <v>4542</v>
      </c>
      <c r="G555" t="s">
        <v>1157</v>
      </c>
      <c r="H555" t="s">
        <v>2472</v>
      </c>
      <c r="I555">
        <v>1852722885258.1101</v>
      </c>
      <c r="J555">
        <v>475992111.16602999</v>
      </c>
      <c r="K555">
        <v>256.91489804190002</v>
      </c>
      <c r="L555"/>
      <c r="M555"/>
      <c r="N555"/>
      <c r="O555"/>
      <c r="P555"/>
      <c r="Q555"/>
      <c r="R555"/>
      <c r="S555"/>
      <c r="T555">
        <v>204.30314809999999</v>
      </c>
      <c r="U555">
        <v>58.3</v>
      </c>
      <c r="V555" t="s">
        <v>2473</v>
      </c>
      <c r="W555" s="36" t="str">
        <f t="shared" si="25"/>
        <v>SOV</v>
      </c>
      <c r="X555" s="36" t="str">
        <f t="shared" si="26"/>
        <v>SOV</v>
      </c>
    </row>
    <row r="556" spans="1:24" x14ac:dyDescent="0.35">
      <c r="A556" s="36" t="str">
        <f t="shared" si="24"/>
        <v>COMG</v>
      </c>
      <c r="B556" t="s">
        <v>1965</v>
      </c>
      <c r="C556" t="s">
        <v>1966</v>
      </c>
      <c r="D556" t="s">
        <v>1967</v>
      </c>
      <c r="E556" t="s">
        <v>566</v>
      </c>
      <c r="F556" t="s">
        <v>1032</v>
      </c>
      <c r="G556" t="s">
        <v>1325</v>
      </c>
      <c r="H556" t="s">
        <v>1326</v>
      </c>
      <c r="I556" t="s">
        <v>90</v>
      </c>
      <c r="J556" t="s">
        <v>90</v>
      </c>
      <c r="K556">
        <v>12.386843580000001</v>
      </c>
      <c r="L556">
        <v>7.4038944100000004</v>
      </c>
      <c r="M556">
        <v>5.3431078699999999</v>
      </c>
      <c r="N556">
        <v>5.1551215900000003</v>
      </c>
      <c r="O556">
        <v>6.60627502</v>
      </c>
      <c r="P556">
        <v>2.2593932200000002</v>
      </c>
      <c r="Q556">
        <v>45.176063220000003</v>
      </c>
      <c r="R556">
        <v>45.907862260000002</v>
      </c>
      <c r="S556" t="s">
        <v>1047</v>
      </c>
      <c r="T556">
        <v>12.386843580000001</v>
      </c>
      <c r="U556" t="s">
        <v>2637</v>
      </c>
      <c r="V556" t="s">
        <v>1035</v>
      </c>
      <c r="W556" s="36" t="str">
        <f t="shared" si="25"/>
        <v>ETF</v>
      </c>
      <c r="X556" s="36" t="str">
        <f t="shared" si="26"/>
        <v>Otros ETFs</v>
      </c>
    </row>
    <row r="557" spans="1:24" x14ac:dyDescent="0.35">
      <c r="A557" s="36" t="str">
        <f t="shared" si="24"/>
        <v>4005</v>
      </c>
      <c r="B557" t="s">
        <v>2500</v>
      </c>
      <c r="C557" t="s">
        <v>5017</v>
      </c>
      <c r="D557" t="s">
        <v>5018</v>
      </c>
      <c r="E557" t="s">
        <v>175</v>
      </c>
      <c r="F557" t="s">
        <v>4542</v>
      </c>
      <c r="G557" t="s">
        <v>1157</v>
      </c>
      <c r="H557" t="s">
        <v>2472</v>
      </c>
      <c r="I557">
        <v>1852722885258.1101</v>
      </c>
      <c r="J557">
        <v>475992111.16602999</v>
      </c>
      <c r="K557">
        <v>256.91489804190002</v>
      </c>
      <c r="L557"/>
      <c r="M557"/>
      <c r="N557"/>
      <c r="O557"/>
      <c r="P557"/>
      <c r="Q557"/>
      <c r="R557"/>
      <c r="S557"/>
      <c r="T557">
        <v>204.30314809999999</v>
      </c>
      <c r="U557">
        <v>58.3</v>
      </c>
      <c r="V557" t="s">
        <v>2473</v>
      </c>
      <c r="W557" s="36" t="str">
        <f t="shared" si="25"/>
        <v>SOV</v>
      </c>
      <c r="X557" s="36" t="str">
        <f t="shared" si="26"/>
        <v>SOV</v>
      </c>
    </row>
    <row r="558" spans="1:24" x14ac:dyDescent="0.35">
      <c r="A558" s="36" t="str">
        <f t="shared" si="24"/>
        <v>4005</v>
      </c>
      <c r="B558" t="s">
        <v>2500</v>
      </c>
      <c r="C558" t="s">
        <v>6255</v>
      </c>
      <c r="D558" t="s">
        <v>6256</v>
      </c>
      <c r="E558" t="s">
        <v>175</v>
      </c>
      <c r="F558" t="s">
        <v>4542</v>
      </c>
      <c r="G558" t="s">
        <v>1157</v>
      </c>
      <c r="H558" t="s">
        <v>2472</v>
      </c>
      <c r="I558">
        <v>1852722885258.1101</v>
      </c>
      <c r="J558">
        <v>475992111.16602999</v>
      </c>
      <c r="K558">
        <v>256.91489804190002</v>
      </c>
      <c r="L558"/>
      <c r="M558"/>
      <c r="N558"/>
      <c r="O558"/>
      <c r="P558"/>
      <c r="Q558"/>
      <c r="R558"/>
      <c r="S558"/>
      <c r="T558">
        <v>204.30314809999999</v>
      </c>
      <c r="U558">
        <v>58.3</v>
      </c>
      <c r="V558" t="s">
        <v>2473</v>
      </c>
      <c r="W558" s="36" t="str">
        <f t="shared" si="25"/>
        <v>SOV</v>
      </c>
      <c r="X558" s="36" t="str">
        <f t="shared" si="26"/>
        <v>SOV</v>
      </c>
    </row>
    <row r="559" spans="1:24" x14ac:dyDescent="0.35">
      <c r="A559" s="36" t="str">
        <f t="shared" si="24"/>
        <v>7511</v>
      </c>
      <c r="B559" t="s">
        <v>6138</v>
      </c>
      <c r="C559" t="s">
        <v>6139</v>
      </c>
      <c r="D559" t="s">
        <v>5638</v>
      </c>
      <c r="E559" t="s">
        <v>566</v>
      </c>
      <c r="F559" t="s">
        <v>1032</v>
      </c>
      <c r="G559" t="s">
        <v>1110</v>
      </c>
      <c r="H559" t="s">
        <v>1974</v>
      </c>
      <c r="I559" t="s">
        <v>90</v>
      </c>
      <c r="J559" t="s">
        <v>90</v>
      </c>
      <c r="K559">
        <v>272.80299449</v>
      </c>
      <c r="L559">
        <v>3.0901264799999999</v>
      </c>
      <c r="M559">
        <v>4.5671391400000001</v>
      </c>
      <c r="N559">
        <v>5.0409805399999996</v>
      </c>
      <c r="O559">
        <v>4.2934283500000001</v>
      </c>
      <c r="P559">
        <v>11.375564839999999</v>
      </c>
      <c r="Q559">
        <v>392.42170206999998</v>
      </c>
      <c r="R559">
        <v>0</v>
      </c>
      <c r="S559" t="s">
        <v>1111</v>
      </c>
      <c r="T559">
        <v>272.80299449</v>
      </c>
      <c r="U559" t="s">
        <v>2637</v>
      </c>
      <c r="V559" t="s">
        <v>1035</v>
      </c>
      <c r="W559" s="36" t="str">
        <f t="shared" si="25"/>
        <v>ETF</v>
      </c>
      <c r="X559" s="36" t="str">
        <f t="shared" si="26"/>
        <v>Otros ETFs</v>
      </c>
    </row>
    <row r="560" spans="1:24" x14ac:dyDescent="0.35">
      <c r="A560" s="36" t="str">
        <f t="shared" si="24"/>
        <v>4005</v>
      </c>
      <c r="B560" t="s">
        <v>2500</v>
      </c>
      <c r="C560" t="s">
        <v>6257</v>
      </c>
      <c r="D560" t="s">
        <v>5639</v>
      </c>
      <c r="E560" t="s">
        <v>175</v>
      </c>
      <c r="F560" t="s">
        <v>4542</v>
      </c>
      <c r="G560" t="s">
        <v>1157</v>
      </c>
      <c r="H560" t="s">
        <v>2472</v>
      </c>
      <c r="I560">
        <v>1852722885258.1101</v>
      </c>
      <c r="J560">
        <v>475992111.16602999</v>
      </c>
      <c r="K560">
        <v>256.91489804190002</v>
      </c>
      <c r="L560"/>
      <c r="M560"/>
      <c r="N560"/>
      <c r="O560"/>
      <c r="P560"/>
      <c r="Q560"/>
      <c r="R560"/>
      <c r="S560"/>
      <c r="T560">
        <v>204.30314809999999</v>
      </c>
      <c r="U560">
        <v>58.3</v>
      </c>
      <c r="V560" t="s">
        <v>2473</v>
      </c>
      <c r="W560" s="36" t="str">
        <f t="shared" si="25"/>
        <v>SOV</v>
      </c>
      <c r="X560" s="36" t="str">
        <f t="shared" si="26"/>
        <v>SOV</v>
      </c>
    </row>
    <row r="561" spans="1:24" x14ac:dyDescent="0.35">
      <c r="A561" s="36" t="str">
        <f t="shared" si="24"/>
        <v>7386</v>
      </c>
      <c r="B561" t="s">
        <v>1968</v>
      </c>
      <c r="C561" t="s">
        <v>1969</v>
      </c>
      <c r="D561" t="s">
        <v>1970</v>
      </c>
      <c r="E561" t="s">
        <v>566</v>
      </c>
      <c r="F561" t="s">
        <v>1032</v>
      </c>
      <c r="G561" t="s">
        <v>1033</v>
      </c>
      <c r="H561" t="s">
        <v>1242</v>
      </c>
      <c r="I561" t="s">
        <v>90</v>
      </c>
      <c r="J561" t="s">
        <v>90</v>
      </c>
      <c r="K561">
        <v>122.34383932999999</v>
      </c>
      <c r="L561">
        <v>5.3585937399999999</v>
      </c>
      <c r="M561">
        <v>4.5856338000000001</v>
      </c>
      <c r="N561">
        <v>4.3345995500000001</v>
      </c>
      <c r="O561">
        <v>5.8175251499999998</v>
      </c>
      <c r="P561">
        <v>6.4736138099999998</v>
      </c>
      <c r="Q561">
        <v>288.50111249000003</v>
      </c>
      <c r="R561">
        <v>16.092194280000001</v>
      </c>
      <c r="S561" t="s">
        <v>1038</v>
      </c>
      <c r="T561">
        <v>122.34383932999999</v>
      </c>
      <c r="U561" t="s">
        <v>2637</v>
      </c>
      <c r="V561" t="s">
        <v>1035</v>
      </c>
      <c r="W561" s="36" t="str">
        <f t="shared" si="25"/>
        <v>ETF</v>
      </c>
      <c r="X561" s="36" t="str">
        <f t="shared" si="26"/>
        <v>Otros ETFs</v>
      </c>
    </row>
    <row r="562" spans="1:24" x14ac:dyDescent="0.35">
      <c r="A562" s="36" t="str">
        <f t="shared" si="24"/>
        <v>BRAF</v>
      </c>
      <c r="B562" t="s">
        <v>4941</v>
      </c>
      <c r="C562" t="s">
        <v>1971</v>
      </c>
      <c r="D562" t="s">
        <v>1972</v>
      </c>
      <c r="E562" t="s">
        <v>566</v>
      </c>
      <c r="F562" t="s">
        <v>1032</v>
      </c>
      <c r="G562" t="s">
        <v>1689</v>
      </c>
      <c r="H562" t="s">
        <v>1220</v>
      </c>
      <c r="I562" t="s">
        <v>90</v>
      </c>
      <c r="J562" t="s">
        <v>90</v>
      </c>
      <c r="K562">
        <v>45.971666820000003</v>
      </c>
      <c r="L562">
        <v>6.7624379100000001</v>
      </c>
      <c r="M562">
        <v>5.4742423899999997</v>
      </c>
      <c r="N562">
        <v>5.1780060900000002</v>
      </c>
      <c r="O562">
        <v>5.5817933499999999</v>
      </c>
      <c r="P562">
        <v>17.642909459999998</v>
      </c>
      <c r="Q562">
        <v>216.40498825</v>
      </c>
      <c r="R562">
        <v>10.06283636</v>
      </c>
      <c r="S562" t="s">
        <v>30</v>
      </c>
      <c r="T562">
        <v>45.971666820000003</v>
      </c>
      <c r="U562" t="s">
        <v>2637</v>
      </c>
      <c r="V562" t="s">
        <v>1035</v>
      </c>
      <c r="W562" s="36" t="str">
        <f t="shared" si="25"/>
        <v>ETF</v>
      </c>
      <c r="X562" s="36" t="str">
        <f t="shared" si="26"/>
        <v>Otros ETFs</v>
      </c>
    </row>
    <row r="563" spans="1:24" x14ac:dyDescent="0.35">
      <c r="A563" s="36" t="str">
        <f t="shared" si="24"/>
        <v>4005</v>
      </c>
      <c r="B563" t="s">
        <v>2500</v>
      </c>
      <c r="C563" t="s">
        <v>6258</v>
      </c>
      <c r="D563" t="s">
        <v>6259</v>
      </c>
      <c r="E563" t="s">
        <v>175</v>
      </c>
      <c r="F563" t="s">
        <v>4542</v>
      </c>
      <c r="G563" t="s">
        <v>1157</v>
      </c>
      <c r="H563" t="s">
        <v>2472</v>
      </c>
      <c r="I563">
        <v>1852722885258.1101</v>
      </c>
      <c r="J563">
        <v>475992111.16602999</v>
      </c>
      <c r="K563">
        <v>256.91489804190002</v>
      </c>
      <c r="L563"/>
      <c r="M563"/>
      <c r="N563"/>
      <c r="O563"/>
      <c r="P563"/>
      <c r="Q563"/>
      <c r="R563"/>
      <c r="S563"/>
      <c r="T563">
        <v>204.30314809999999</v>
      </c>
      <c r="U563">
        <v>58.3</v>
      </c>
      <c r="V563" t="s">
        <v>2473</v>
      </c>
      <c r="W563" s="36" t="str">
        <f t="shared" si="25"/>
        <v>SOV</v>
      </c>
      <c r="X563" s="36" t="str">
        <f t="shared" si="26"/>
        <v>SOV</v>
      </c>
    </row>
    <row r="564" spans="1:24" x14ac:dyDescent="0.35">
      <c r="A564" s="36" t="str">
        <f t="shared" si="24"/>
        <v>4005</v>
      </c>
      <c r="B564" t="s">
        <v>2500</v>
      </c>
      <c r="C564" t="s">
        <v>6260</v>
      </c>
      <c r="D564" t="s">
        <v>6261</v>
      </c>
      <c r="E564" t="s">
        <v>175</v>
      </c>
      <c r="F564" t="s">
        <v>4542</v>
      </c>
      <c r="G564" t="s">
        <v>1157</v>
      </c>
      <c r="H564" t="s">
        <v>2472</v>
      </c>
      <c r="I564">
        <v>1852722885258.1101</v>
      </c>
      <c r="J564">
        <v>475992111.16602999</v>
      </c>
      <c r="K564">
        <v>256.91489804190002</v>
      </c>
      <c r="L564"/>
      <c r="M564"/>
      <c r="N564"/>
      <c r="O564"/>
      <c r="P564"/>
      <c r="Q564"/>
      <c r="R564"/>
      <c r="S564"/>
      <c r="T564">
        <v>204.30314809999999</v>
      </c>
      <c r="U564">
        <v>58.3</v>
      </c>
      <c r="V564" t="s">
        <v>2473</v>
      </c>
      <c r="W564" s="36" t="str">
        <f t="shared" si="25"/>
        <v>SOV</v>
      </c>
      <c r="X564" s="36" t="str">
        <f t="shared" si="26"/>
        <v>SOV</v>
      </c>
    </row>
    <row r="565" spans="1:24" x14ac:dyDescent="0.35">
      <c r="A565" s="36" t="str">
        <f t="shared" si="24"/>
        <v>7511</v>
      </c>
      <c r="B565" t="s">
        <v>1973</v>
      </c>
      <c r="C565" t="s">
        <v>659</v>
      </c>
      <c r="D565" t="s">
        <v>658</v>
      </c>
      <c r="E565" t="s">
        <v>566</v>
      </c>
      <c r="F565" t="s">
        <v>1032</v>
      </c>
      <c r="G565" t="s">
        <v>1046</v>
      </c>
      <c r="H565" t="s">
        <v>1974</v>
      </c>
      <c r="I565" t="s">
        <v>90</v>
      </c>
      <c r="J565" t="s">
        <v>90</v>
      </c>
      <c r="K565">
        <v>0.45011048999999997</v>
      </c>
      <c r="L565">
        <v>8.6453359600000006</v>
      </c>
      <c r="M565">
        <v>8.5439572899999998</v>
      </c>
      <c r="N565">
        <v>5.0644059500000003</v>
      </c>
      <c r="O565">
        <v>6.4572875200000004</v>
      </c>
      <c r="P565">
        <v>9.8983770300000007</v>
      </c>
      <c r="Q565">
        <v>2.14811204</v>
      </c>
      <c r="R565">
        <v>64.726151119999997</v>
      </c>
      <c r="S565" t="s">
        <v>5369</v>
      </c>
      <c r="T565">
        <v>0.45011048999999997</v>
      </c>
      <c r="U565" t="s">
        <v>2637</v>
      </c>
      <c r="V565" t="s">
        <v>1035</v>
      </c>
      <c r="W565" s="36" t="str">
        <f t="shared" si="25"/>
        <v>ETF</v>
      </c>
      <c r="X565" s="36" t="str">
        <f t="shared" si="26"/>
        <v>Otros ETFs</v>
      </c>
    </row>
    <row r="566" spans="1:24" x14ac:dyDescent="0.35">
      <c r="A566" s="36" t="str">
        <f t="shared" si="24"/>
        <v>4005</v>
      </c>
      <c r="B566" t="s">
        <v>2500</v>
      </c>
      <c r="C566" t="s">
        <v>6262</v>
      </c>
      <c r="D566" t="s">
        <v>5980</v>
      </c>
      <c r="E566" t="s">
        <v>175</v>
      </c>
      <c r="F566" t="s">
        <v>4542</v>
      </c>
      <c r="G566" t="s">
        <v>1157</v>
      </c>
      <c r="H566" t="s">
        <v>2472</v>
      </c>
      <c r="I566">
        <v>1852722885258.1101</v>
      </c>
      <c r="J566">
        <v>475992111.16602999</v>
      </c>
      <c r="K566">
        <v>256.91489804190002</v>
      </c>
      <c r="L566"/>
      <c r="M566"/>
      <c r="N566"/>
      <c r="O566"/>
      <c r="P566"/>
      <c r="Q566"/>
      <c r="R566"/>
      <c r="S566"/>
      <c r="T566">
        <v>204.30314809999999</v>
      </c>
      <c r="U566">
        <v>58.3</v>
      </c>
      <c r="V566" t="s">
        <v>2473</v>
      </c>
      <c r="W566" s="36" t="str">
        <f t="shared" si="25"/>
        <v>SOV</v>
      </c>
      <c r="X566" s="36" t="str">
        <f t="shared" si="26"/>
        <v>SOV</v>
      </c>
    </row>
    <row r="567" spans="1:24" x14ac:dyDescent="0.35">
      <c r="A567" s="36" t="str">
        <f t="shared" si="24"/>
        <v>7511</v>
      </c>
      <c r="B567" t="s">
        <v>1975</v>
      </c>
      <c r="C567" t="s">
        <v>1976</v>
      </c>
      <c r="D567" t="s">
        <v>1977</v>
      </c>
      <c r="E567" t="s">
        <v>566</v>
      </c>
      <c r="F567" t="s">
        <v>1032</v>
      </c>
      <c r="G567" t="s">
        <v>1046</v>
      </c>
      <c r="H567" t="s">
        <v>1974</v>
      </c>
      <c r="I567" t="s">
        <v>90</v>
      </c>
      <c r="J567" t="s">
        <v>90</v>
      </c>
      <c r="K567">
        <v>0.45011048999999997</v>
      </c>
      <c r="L567">
        <v>8.6453359600000006</v>
      </c>
      <c r="M567">
        <v>8.5439572899999998</v>
      </c>
      <c r="N567">
        <v>5.0644059500000003</v>
      </c>
      <c r="O567">
        <v>6.4572875200000004</v>
      </c>
      <c r="P567">
        <v>9.8983770300000007</v>
      </c>
      <c r="Q567">
        <v>2.14811204</v>
      </c>
      <c r="R567">
        <v>64.726151119999997</v>
      </c>
      <c r="S567" t="s">
        <v>5369</v>
      </c>
      <c r="T567">
        <v>0.45011048999999997</v>
      </c>
      <c r="U567" t="s">
        <v>2637</v>
      </c>
      <c r="V567" t="s">
        <v>1035</v>
      </c>
      <c r="W567" s="36" t="str">
        <f t="shared" si="25"/>
        <v>ETF</v>
      </c>
      <c r="X567" s="36" t="str">
        <f t="shared" si="26"/>
        <v>Otros ETFs</v>
      </c>
    </row>
    <row r="568" spans="1:24" x14ac:dyDescent="0.35">
      <c r="A568" s="36" t="str">
        <f t="shared" si="24"/>
        <v>7026</v>
      </c>
      <c r="B568" t="s">
        <v>1978</v>
      </c>
      <c r="C568" t="s">
        <v>1979</v>
      </c>
      <c r="D568" t="s">
        <v>1980</v>
      </c>
      <c r="E568" t="s">
        <v>566</v>
      </c>
      <c r="F568" t="s">
        <v>1032</v>
      </c>
      <c r="G568" t="s">
        <v>1110</v>
      </c>
      <c r="H568" t="s">
        <v>6004</v>
      </c>
      <c r="I568" t="s">
        <v>90</v>
      </c>
      <c r="J568" t="s">
        <v>90</v>
      </c>
      <c r="K568">
        <v>27.767570599999999</v>
      </c>
      <c r="L568">
        <v>6.9510232600000004</v>
      </c>
      <c r="M568">
        <v>6.1454838199999999</v>
      </c>
      <c r="N568">
        <v>5.0482277800000004</v>
      </c>
      <c r="O568">
        <v>5.3590119400000003</v>
      </c>
      <c r="P568">
        <v>23.031400000000001</v>
      </c>
      <c r="Q568">
        <v>78.148405890000006</v>
      </c>
      <c r="R568">
        <v>11.0511</v>
      </c>
      <c r="S568" t="s">
        <v>30</v>
      </c>
      <c r="T568">
        <v>27.767570599999999</v>
      </c>
      <c r="U568" t="s">
        <v>2637</v>
      </c>
      <c r="V568" t="s">
        <v>1035</v>
      </c>
      <c r="W568" s="36" t="str">
        <f t="shared" si="25"/>
        <v>ETF</v>
      </c>
      <c r="X568" s="36" t="str">
        <f t="shared" si="26"/>
        <v>Otros ETFs</v>
      </c>
    </row>
    <row r="569" spans="1:24" x14ac:dyDescent="0.35">
      <c r="A569" s="36" t="str">
        <f t="shared" si="24"/>
        <v>4005</v>
      </c>
      <c r="B569" t="s">
        <v>2500</v>
      </c>
      <c r="C569" t="s">
        <v>6263</v>
      </c>
      <c r="D569" t="s">
        <v>5981</v>
      </c>
      <c r="E569" t="s">
        <v>175</v>
      </c>
      <c r="F569" t="s">
        <v>4542</v>
      </c>
      <c r="G569" t="s">
        <v>1157</v>
      </c>
      <c r="H569" t="s">
        <v>2472</v>
      </c>
      <c r="I569">
        <v>1852722885258.1101</v>
      </c>
      <c r="J569">
        <v>475992111.16602999</v>
      </c>
      <c r="K569">
        <v>256.91489804190002</v>
      </c>
      <c r="L569"/>
      <c r="M569"/>
      <c r="N569"/>
      <c r="O569"/>
      <c r="P569"/>
      <c r="Q569"/>
      <c r="R569"/>
      <c r="S569"/>
      <c r="T569">
        <v>204.30314809999999</v>
      </c>
      <c r="U569">
        <v>58.3</v>
      </c>
      <c r="V569" t="s">
        <v>2473</v>
      </c>
      <c r="W569" s="36" t="str">
        <f t="shared" si="25"/>
        <v>SOV</v>
      </c>
      <c r="X569" s="36" t="str">
        <f t="shared" si="26"/>
        <v>SOV</v>
      </c>
    </row>
    <row r="570" spans="1:24" x14ac:dyDescent="0.35">
      <c r="A570" s="36" t="str">
        <f t="shared" si="24"/>
        <v>4005</v>
      </c>
      <c r="B570" t="s">
        <v>2500</v>
      </c>
      <c r="C570" t="s">
        <v>189</v>
      </c>
      <c r="D570" t="s">
        <v>188</v>
      </c>
      <c r="E570" t="s">
        <v>175</v>
      </c>
      <c r="F570" t="s">
        <v>4542</v>
      </c>
      <c r="G570" t="s">
        <v>1157</v>
      </c>
      <c r="H570" t="s">
        <v>2472</v>
      </c>
      <c r="I570">
        <v>1852722885258.1101</v>
      </c>
      <c r="J570">
        <v>475992111.16602999</v>
      </c>
      <c r="K570">
        <v>256.91489804190002</v>
      </c>
      <c r="L570"/>
      <c r="M570"/>
      <c r="N570"/>
      <c r="O570"/>
      <c r="P570"/>
      <c r="Q570"/>
      <c r="R570"/>
      <c r="S570"/>
      <c r="T570">
        <v>204.30314809999999</v>
      </c>
      <c r="U570">
        <v>58.3</v>
      </c>
      <c r="V570" t="s">
        <v>2473</v>
      </c>
      <c r="W570" s="36" t="str">
        <f t="shared" si="25"/>
        <v>SOV</v>
      </c>
      <c r="X570" s="36" t="str">
        <f t="shared" si="26"/>
        <v>SOV</v>
      </c>
    </row>
    <row r="571" spans="1:24" x14ac:dyDescent="0.35">
      <c r="A571" s="36" t="str">
        <f t="shared" si="24"/>
        <v>4005</v>
      </c>
      <c r="B571" t="s">
        <v>2500</v>
      </c>
      <c r="C571" t="s">
        <v>6264</v>
      </c>
      <c r="D571" t="s">
        <v>6265</v>
      </c>
      <c r="E571" t="s">
        <v>175</v>
      </c>
      <c r="F571" t="s">
        <v>4542</v>
      </c>
      <c r="G571" t="s">
        <v>1157</v>
      </c>
      <c r="H571" t="s">
        <v>2472</v>
      </c>
      <c r="I571">
        <v>1852722885258.1101</v>
      </c>
      <c r="J571">
        <v>475992111.16602999</v>
      </c>
      <c r="K571">
        <v>256.91489804190002</v>
      </c>
      <c r="L571"/>
      <c r="M571"/>
      <c r="N571"/>
      <c r="O571"/>
      <c r="P571"/>
      <c r="Q571"/>
      <c r="R571"/>
      <c r="S571"/>
      <c r="T571">
        <v>204.30314809999999</v>
      </c>
      <c r="U571">
        <v>58.3</v>
      </c>
      <c r="V571" t="s">
        <v>2473</v>
      </c>
      <c r="W571" s="36" t="str">
        <f t="shared" si="25"/>
        <v>SOV</v>
      </c>
      <c r="X571" s="36" t="str">
        <f t="shared" si="26"/>
        <v>SOV</v>
      </c>
    </row>
    <row r="572" spans="1:24" x14ac:dyDescent="0.35">
      <c r="A572" s="36" t="str">
        <f t="shared" si="24"/>
        <v>7022</v>
      </c>
      <c r="B572" t="s">
        <v>6266</v>
      </c>
      <c r="C572" t="s">
        <v>6267</v>
      </c>
      <c r="D572" t="s">
        <v>1981</v>
      </c>
      <c r="E572" t="s">
        <v>566</v>
      </c>
      <c r="F572" t="s">
        <v>1032</v>
      </c>
      <c r="G572" t="s">
        <v>1046</v>
      </c>
      <c r="H572" t="s">
        <v>1516</v>
      </c>
      <c r="I572" t="s">
        <v>90</v>
      </c>
      <c r="J572" t="s">
        <v>90</v>
      </c>
      <c r="K572">
        <v>202.59174264999999</v>
      </c>
      <c r="L572">
        <v>5.72</v>
      </c>
      <c r="M572">
        <v>5.4638745399999999</v>
      </c>
      <c r="N572">
        <v>7.4010047800000001</v>
      </c>
      <c r="O572">
        <v>5.7814596500000004</v>
      </c>
      <c r="P572">
        <v>0</v>
      </c>
      <c r="Q572"/>
      <c r="R572">
        <v>0</v>
      </c>
      <c r="S572" t="s">
        <v>30</v>
      </c>
      <c r="T572">
        <v>202.59174264999999</v>
      </c>
      <c r="U572" t="s">
        <v>2637</v>
      </c>
      <c r="V572" t="s">
        <v>1232</v>
      </c>
      <c r="W572" s="36" t="str">
        <f t="shared" si="25"/>
        <v>ETF</v>
      </c>
      <c r="X572" s="36" t="str">
        <f t="shared" si="26"/>
        <v>Soberanos</v>
      </c>
    </row>
    <row r="573" spans="1:24" x14ac:dyDescent="0.35">
      <c r="A573" s="36" t="str">
        <f t="shared" si="24"/>
        <v>7027</v>
      </c>
      <c r="B573" t="s">
        <v>1982</v>
      </c>
      <c r="C573" t="s">
        <v>1983</v>
      </c>
      <c r="D573" t="s">
        <v>1984</v>
      </c>
      <c r="E573" t="s">
        <v>566</v>
      </c>
      <c r="F573" t="s">
        <v>1032</v>
      </c>
      <c r="G573" t="s">
        <v>1110</v>
      </c>
      <c r="H573" t="s">
        <v>6004</v>
      </c>
      <c r="I573" t="s">
        <v>90</v>
      </c>
      <c r="J573" t="s">
        <v>90</v>
      </c>
      <c r="K573">
        <v>152.07690309</v>
      </c>
      <c r="L573">
        <v>6.2212697099999996</v>
      </c>
      <c r="M573">
        <v>5.4696150499999998</v>
      </c>
      <c r="N573">
        <v>5.2551546299999998</v>
      </c>
      <c r="O573">
        <v>5.0110626900000002</v>
      </c>
      <c r="P573">
        <v>15.97945206</v>
      </c>
      <c r="Q573">
        <v>341.85665456999999</v>
      </c>
      <c r="R573">
        <v>7.64207707</v>
      </c>
      <c r="S573" t="s">
        <v>30</v>
      </c>
      <c r="T573">
        <v>152.07690309</v>
      </c>
      <c r="U573" t="s">
        <v>2637</v>
      </c>
      <c r="V573" t="s">
        <v>1035</v>
      </c>
      <c r="W573" s="36" t="str">
        <f t="shared" si="25"/>
        <v>ETF</v>
      </c>
      <c r="X573" s="36" t="str">
        <f t="shared" si="26"/>
        <v>Otros ETFs</v>
      </c>
    </row>
    <row r="574" spans="1:24" x14ac:dyDescent="0.35">
      <c r="A574" s="36" t="str">
        <f t="shared" si="24"/>
        <v>4001</v>
      </c>
      <c r="B574" t="s">
        <v>2525</v>
      </c>
      <c r="C574" t="s">
        <v>2526</v>
      </c>
      <c r="D574" t="s">
        <v>2753</v>
      </c>
      <c r="E574" t="s">
        <v>175</v>
      </c>
      <c r="F574" t="s">
        <v>4542</v>
      </c>
      <c r="G574" t="s">
        <v>1180</v>
      </c>
      <c r="H574" t="s">
        <v>2472</v>
      </c>
      <c r="I574">
        <v>3643834188782.915</v>
      </c>
      <c r="J574">
        <v>292419358.66075999</v>
      </c>
      <c r="K574">
        <v>80.250456939299994</v>
      </c>
      <c r="L574"/>
      <c r="M574"/>
      <c r="N574"/>
      <c r="O574"/>
      <c r="P574"/>
      <c r="Q574"/>
      <c r="R574"/>
      <c r="S574"/>
      <c r="T574">
        <v>92.147055800000004</v>
      </c>
      <c r="U574">
        <v>101.2</v>
      </c>
      <c r="V574" t="s">
        <v>2473</v>
      </c>
      <c r="W574" s="36" t="str">
        <f t="shared" si="25"/>
        <v>SOV</v>
      </c>
      <c r="X574" s="36" t="str">
        <f t="shared" si="26"/>
        <v>SOV</v>
      </c>
    </row>
    <row r="575" spans="1:24" x14ac:dyDescent="0.35">
      <c r="A575" s="36" t="str">
        <f t="shared" si="24"/>
        <v>4001</v>
      </c>
      <c r="B575" t="s">
        <v>2525</v>
      </c>
      <c r="C575" t="s">
        <v>4942</v>
      </c>
      <c r="D575" t="s">
        <v>4943</v>
      </c>
      <c r="E575" t="s">
        <v>175</v>
      </c>
      <c r="F575" t="s">
        <v>4542</v>
      </c>
      <c r="G575" t="s">
        <v>1180</v>
      </c>
      <c r="H575" t="s">
        <v>2472</v>
      </c>
      <c r="I575">
        <v>3643834188782.915</v>
      </c>
      <c r="J575">
        <v>292419358.66075999</v>
      </c>
      <c r="K575">
        <v>80.250456939299994</v>
      </c>
      <c r="L575"/>
      <c r="M575"/>
      <c r="N575"/>
      <c r="O575"/>
      <c r="P575"/>
      <c r="Q575"/>
      <c r="R575"/>
      <c r="S575"/>
      <c r="T575">
        <v>92.147055800000004</v>
      </c>
      <c r="U575">
        <v>101.2</v>
      </c>
      <c r="V575" t="s">
        <v>2473</v>
      </c>
      <c r="W575" s="36" t="str">
        <f t="shared" si="25"/>
        <v>SOV</v>
      </c>
      <c r="X575" s="36" t="str">
        <f t="shared" si="26"/>
        <v>SOV</v>
      </c>
    </row>
    <row r="576" spans="1:24" x14ac:dyDescent="0.35">
      <c r="A576" s="36" t="str">
        <f t="shared" si="24"/>
        <v>7386</v>
      </c>
      <c r="B576" t="s">
        <v>6140</v>
      </c>
      <c r="C576" t="s">
        <v>6141</v>
      </c>
      <c r="D576" t="s">
        <v>5988</v>
      </c>
      <c r="E576" t="s">
        <v>566</v>
      </c>
      <c r="F576" t="s">
        <v>1032</v>
      </c>
      <c r="G576" t="s">
        <v>1325</v>
      </c>
      <c r="H576" t="s">
        <v>1326</v>
      </c>
      <c r="I576" t="s">
        <v>90</v>
      </c>
      <c r="J576" t="s">
        <v>90</v>
      </c>
      <c r="K576">
        <v>27.004424870000001</v>
      </c>
      <c r="L576">
        <v>7.4340692400000004</v>
      </c>
      <c r="M576">
        <v>5.7289024800000004</v>
      </c>
      <c r="N576">
        <v>5.6216442400000002</v>
      </c>
      <c r="O576">
        <v>6.2455955899999998</v>
      </c>
      <c r="P576">
        <v>7.2206044800000004</v>
      </c>
      <c r="Q576">
        <v>41.15052755</v>
      </c>
      <c r="R576">
        <v>36.490782850000002</v>
      </c>
      <c r="S576" t="s">
        <v>1047</v>
      </c>
      <c r="T576">
        <v>27.004424870000001</v>
      </c>
      <c r="U576" t="s">
        <v>2637</v>
      </c>
      <c r="V576" t="s">
        <v>1035</v>
      </c>
      <c r="W576" s="36" t="str">
        <f t="shared" si="25"/>
        <v>ETF</v>
      </c>
      <c r="X576" s="36" t="str">
        <f t="shared" si="26"/>
        <v>Otros ETFs</v>
      </c>
    </row>
    <row r="577" spans="1:24" x14ac:dyDescent="0.35">
      <c r="A577" s="36" t="str">
        <f t="shared" si="24"/>
        <v>BELL</v>
      </c>
      <c r="B577" t="s">
        <v>5379</v>
      </c>
      <c r="C577" t="s">
        <v>1985</v>
      </c>
      <c r="D577" t="s">
        <v>1986</v>
      </c>
      <c r="E577" t="s">
        <v>566</v>
      </c>
      <c r="F577" t="s">
        <v>1032</v>
      </c>
      <c r="G577" t="s">
        <v>1033</v>
      </c>
      <c r="H577" t="s">
        <v>1128</v>
      </c>
      <c r="I577" t="s">
        <v>90</v>
      </c>
      <c r="J577" t="s">
        <v>90</v>
      </c>
      <c r="K577">
        <v>3.2091295299999998</v>
      </c>
      <c r="L577">
        <v>6.6684422699999999</v>
      </c>
      <c r="M577">
        <v>8.8661040599999996</v>
      </c>
      <c r="N577">
        <v>5.0269018799999996</v>
      </c>
      <c r="O577">
        <v>6.4591251999999999</v>
      </c>
      <c r="P577">
        <v>32.455867560000002</v>
      </c>
      <c r="Q577">
        <v>17.554920970000001</v>
      </c>
      <c r="R577">
        <v>36.55206347</v>
      </c>
      <c r="S577" t="s">
        <v>30</v>
      </c>
      <c r="T577">
        <v>3.2091295299999998</v>
      </c>
      <c r="U577" t="s">
        <v>2637</v>
      </c>
      <c r="V577" t="s">
        <v>1035</v>
      </c>
      <c r="W577" s="36" t="str">
        <f t="shared" si="25"/>
        <v>ETF</v>
      </c>
      <c r="X577" s="36" t="str">
        <f t="shared" si="26"/>
        <v>Otros ETFs</v>
      </c>
    </row>
    <row r="578" spans="1:24" x14ac:dyDescent="0.35">
      <c r="A578" s="36" t="str">
        <f t="shared" ref="A578:A641" si="27">RIGHT(LEFT(D578,6),4)</f>
        <v>4001</v>
      </c>
      <c r="B578" t="s">
        <v>2525</v>
      </c>
      <c r="C578" t="s">
        <v>2527</v>
      </c>
      <c r="D578" t="s">
        <v>2752</v>
      </c>
      <c r="E578" t="s">
        <v>175</v>
      </c>
      <c r="F578" t="s">
        <v>4542</v>
      </c>
      <c r="G578" t="s">
        <v>1180</v>
      </c>
      <c r="H578" t="s">
        <v>2472</v>
      </c>
      <c r="I578">
        <v>3643834188782.915</v>
      </c>
      <c r="J578">
        <v>292419358.66075999</v>
      </c>
      <c r="K578">
        <v>80.250456939299994</v>
      </c>
      <c r="L578"/>
      <c r="M578"/>
      <c r="N578"/>
      <c r="O578"/>
      <c r="P578"/>
      <c r="Q578"/>
      <c r="R578"/>
      <c r="S578"/>
      <c r="T578">
        <v>92.147055800000004</v>
      </c>
      <c r="U578">
        <v>101.2</v>
      </c>
      <c r="V578" t="s">
        <v>2473</v>
      </c>
      <c r="W578" s="36" t="str">
        <f t="shared" ref="W578:W641" si="28">IF(V578="ETF_ETY","ETF",IF(V578="ETF_SOV","ETF",IF(V578="RF_SOV","SOV",IF(V578="-","Cuestionario Integra","Portafolio"))))</f>
        <v>SOV</v>
      </c>
      <c r="X578" s="36" t="str">
        <f t="shared" ref="X578:X641" si="29">IF(V578="ETF_ETY","Otros ETFs",IF(V578="ETF_SOV","Soberanos",W578))</f>
        <v>SOV</v>
      </c>
    </row>
    <row r="579" spans="1:24" x14ac:dyDescent="0.35">
      <c r="A579" s="36" t="str">
        <f t="shared" si="27"/>
        <v>4001</v>
      </c>
      <c r="B579" t="s">
        <v>2525</v>
      </c>
      <c r="C579" t="s">
        <v>5080</v>
      </c>
      <c r="D579" t="s">
        <v>5081</v>
      </c>
      <c r="E579" t="s">
        <v>175</v>
      </c>
      <c r="F579" t="s">
        <v>4542</v>
      </c>
      <c r="G579" t="s">
        <v>1180</v>
      </c>
      <c r="H579" t="s">
        <v>2472</v>
      </c>
      <c r="I579">
        <v>3643834188782.915</v>
      </c>
      <c r="J579">
        <v>292419358.66075999</v>
      </c>
      <c r="K579">
        <v>80.250456939299994</v>
      </c>
      <c r="L579"/>
      <c r="M579"/>
      <c r="N579"/>
      <c r="O579"/>
      <c r="P579"/>
      <c r="Q579"/>
      <c r="R579"/>
      <c r="S579"/>
      <c r="T579">
        <v>92.147055800000004</v>
      </c>
      <c r="U579">
        <v>101.2</v>
      </c>
      <c r="V579" t="s">
        <v>2473</v>
      </c>
      <c r="W579" s="36" t="str">
        <f t="shared" si="28"/>
        <v>SOV</v>
      </c>
      <c r="X579" s="36" t="str">
        <f t="shared" si="29"/>
        <v>SOV</v>
      </c>
    </row>
    <row r="580" spans="1:24" x14ac:dyDescent="0.35">
      <c r="A580" s="36" t="str">
        <f t="shared" si="27"/>
        <v>7388</v>
      </c>
      <c r="B580" t="s">
        <v>1987</v>
      </c>
      <c r="C580" t="s">
        <v>615</v>
      </c>
      <c r="D580" t="s">
        <v>614</v>
      </c>
      <c r="E580" t="s">
        <v>566</v>
      </c>
      <c r="F580" t="s">
        <v>1032</v>
      </c>
      <c r="G580" t="s">
        <v>1046</v>
      </c>
      <c r="H580" t="s">
        <v>1676</v>
      </c>
      <c r="I580" t="s">
        <v>90</v>
      </c>
      <c r="J580" t="s">
        <v>90</v>
      </c>
      <c r="K580">
        <v>109.84318299</v>
      </c>
      <c r="L580">
        <v>6.0274404099999996</v>
      </c>
      <c r="M580">
        <v>5.4074456099999999</v>
      </c>
      <c r="N580">
        <v>4.44998045</v>
      </c>
      <c r="O580">
        <v>5.9845435199999999</v>
      </c>
      <c r="P580">
        <v>7.7208837600000004</v>
      </c>
      <c r="Q580">
        <v>176.66741544000001</v>
      </c>
      <c r="R580">
        <v>21.303474250000001</v>
      </c>
      <c r="S580" t="s">
        <v>30</v>
      </c>
      <c r="T580">
        <v>109.84318299</v>
      </c>
      <c r="U580" t="s">
        <v>2637</v>
      </c>
      <c r="V580" t="s">
        <v>1035</v>
      </c>
      <c r="W580" s="36" t="str">
        <f t="shared" si="28"/>
        <v>ETF</v>
      </c>
      <c r="X580" s="36" t="str">
        <f t="shared" si="29"/>
        <v>Otros ETFs</v>
      </c>
    </row>
    <row r="581" spans="1:24" x14ac:dyDescent="0.35">
      <c r="A581" s="36" t="str">
        <f t="shared" si="27"/>
        <v>4000</v>
      </c>
      <c r="B581" t="s">
        <v>1033</v>
      </c>
      <c r="C581" t="s">
        <v>2528</v>
      </c>
      <c r="D581" t="s">
        <v>2775</v>
      </c>
      <c r="E581" t="s">
        <v>175</v>
      </c>
      <c r="F581" t="s">
        <v>4542</v>
      </c>
      <c r="G581" t="s">
        <v>1036</v>
      </c>
      <c r="H581" t="s">
        <v>2472</v>
      </c>
      <c r="I581">
        <v>29184890000000</v>
      </c>
      <c r="J581">
        <v>4632164875.8727999</v>
      </c>
      <c r="K581">
        <v>158.7179145055</v>
      </c>
      <c r="L581"/>
      <c r="M581"/>
      <c r="N581"/>
      <c r="O581"/>
      <c r="P581"/>
      <c r="Q581"/>
      <c r="R581"/>
      <c r="S581"/>
      <c r="T581">
        <v>202.5917426</v>
      </c>
      <c r="U581">
        <v>122.3</v>
      </c>
      <c r="V581" t="s">
        <v>2473</v>
      </c>
      <c r="W581" s="36" t="str">
        <f t="shared" si="28"/>
        <v>SOV</v>
      </c>
      <c r="X581" s="36" t="str">
        <f t="shared" si="29"/>
        <v>SOV</v>
      </c>
    </row>
    <row r="582" spans="1:24" x14ac:dyDescent="0.35">
      <c r="A582" s="36" t="str">
        <f t="shared" si="27"/>
        <v>7073</v>
      </c>
      <c r="B582" t="s">
        <v>1988</v>
      </c>
      <c r="C582" t="s">
        <v>1989</v>
      </c>
      <c r="D582" t="s">
        <v>1990</v>
      </c>
      <c r="E582" t="s">
        <v>566</v>
      </c>
      <c r="F582" t="s">
        <v>1032</v>
      </c>
      <c r="G582" t="s">
        <v>1046</v>
      </c>
      <c r="H582" t="s">
        <v>1386</v>
      </c>
      <c r="I582" t="s">
        <v>90</v>
      </c>
      <c r="J582" t="s">
        <v>90</v>
      </c>
      <c r="K582">
        <v>27.845351910000002</v>
      </c>
      <c r="L582">
        <v>6.8352109499999996</v>
      </c>
      <c r="M582">
        <v>5.8943972499999999</v>
      </c>
      <c r="N582">
        <v>4.8677275499999997</v>
      </c>
      <c r="O582">
        <v>5.8216350400000003</v>
      </c>
      <c r="P582">
        <v>27.276016389999999</v>
      </c>
      <c r="Q582">
        <v>94.441516519999993</v>
      </c>
      <c r="R582">
        <v>29.375979510000001</v>
      </c>
      <c r="S582" t="s">
        <v>30</v>
      </c>
      <c r="T582">
        <v>27.845351910000002</v>
      </c>
      <c r="U582" t="s">
        <v>2637</v>
      </c>
      <c r="V582" t="s">
        <v>1035</v>
      </c>
      <c r="W582" s="36" t="str">
        <f t="shared" si="28"/>
        <v>ETF</v>
      </c>
      <c r="X582" s="36" t="str">
        <f t="shared" si="29"/>
        <v>Otros ETFs</v>
      </c>
    </row>
    <row r="583" spans="1:24" x14ac:dyDescent="0.35">
      <c r="A583" s="36" t="str">
        <f t="shared" si="27"/>
        <v>7073</v>
      </c>
      <c r="B583" t="s">
        <v>1991</v>
      </c>
      <c r="C583" t="s">
        <v>1992</v>
      </c>
      <c r="D583" t="s">
        <v>1993</v>
      </c>
      <c r="E583" t="s">
        <v>566</v>
      </c>
      <c r="F583" t="s">
        <v>1032</v>
      </c>
      <c r="G583" t="s">
        <v>1325</v>
      </c>
      <c r="H583" t="s">
        <v>1326</v>
      </c>
      <c r="I583" t="s">
        <v>90</v>
      </c>
      <c r="J583" t="s">
        <v>90</v>
      </c>
      <c r="K583">
        <v>52.199562729999997</v>
      </c>
      <c r="L583">
        <v>7.2352281400000003</v>
      </c>
      <c r="M583">
        <v>5.7682935100000003</v>
      </c>
      <c r="N583">
        <v>5.25454256</v>
      </c>
      <c r="O583">
        <v>6.3284434899999997</v>
      </c>
      <c r="P583">
        <v>3.8610604999999998</v>
      </c>
      <c r="Q583">
        <v>78.672781709999995</v>
      </c>
      <c r="R583">
        <v>34.425252639999997</v>
      </c>
      <c r="S583" t="s">
        <v>1047</v>
      </c>
      <c r="T583">
        <v>52.199562729999997</v>
      </c>
      <c r="U583" t="s">
        <v>2637</v>
      </c>
      <c r="V583" t="s">
        <v>1035</v>
      </c>
      <c r="W583" s="36" t="str">
        <f t="shared" si="28"/>
        <v>ETF</v>
      </c>
      <c r="X583" s="36" t="str">
        <f t="shared" si="29"/>
        <v>Otros ETFs</v>
      </c>
    </row>
    <row r="584" spans="1:24" x14ac:dyDescent="0.35">
      <c r="A584" s="36" t="str">
        <f t="shared" si="27"/>
        <v>4000</v>
      </c>
      <c r="B584" t="s">
        <v>1033</v>
      </c>
      <c r="C584" t="s">
        <v>2529</v>
      </c>
      <c r="D584" t="s">
        <v>2777</v>
      </c>
      <c r="E584" t="s">
        <v>175</v>
      </c>
      <c r="F584" t="s">
        <v>4542</v>
      </c>
      <c r="G584" t="s">
        <v>1036</v>
      </c>
      <c r="H584" t="s">
        <v>2472</v>
      </c>
      <c r="I584">
        <v>29184890000000</v>
      </c>
      <c r="J584">
        <v>4632164875.8727999</v>
      </c>
      <c r="K584">
        <v>158.7179145055</v>
      </c>
      <c r="L584"/>
      <c r="M584"/>
      <c r="N584"/>
      <c r="O584"/>
      <c r="P584"/>
      <c r="Q584"/>
      <c r="R584"/>
      <c r="S584"/>
      <c r="T584">
        <v>202.5917426</v>
      </c>
      <c r="U584">
        <v>122.3</v>
      </c>
      <c r="V584" t="s">
        <v>2473</v>
      </c>
      <c r="W584" s="36" t="str">
        <f t="shared" si="28"/>
        <v>SOV</v>
      </c>
      <c r="X584" s="36" t="str">
        <f t="shared" si="29"/>
        <v>SOV</v>
      </c>
    </row>
    <row r="585" spans="1:24" x14ac:dyDescent="0.35">
      <c r="A585" s="36" t="str">
        <f t="shared" si="27"/>
        <v>4000</v>
      </c>
      <c r="B585" t="s">
        <v>1033</v>
      </c>
      <c r="C585" t="s">
        <v>2530</v>
      </c>
      <c r="D585" t="s">
        <v>2767</v>
      </c>
      <c r="E585" t="s">
        <v>175</v>
      </c>
      <c r="F585" t="s">
        <v>4542</v>
      </c>
      <c r="G585" t="s">
        <v>1036</v>
      </c>
      <c r="H585" t="s">
        <v>2472</v>
      </c>
      <c r="I585">
        <v>29184890000000</v>
      </c>
      <c r="J585">
        <v>4632164875.8727999</v>
      </c>
      <c r="K585">
        <v>158.7179145055</v>
      </c>
      <c r="L585"/>
      <c r="M585"/>
      <c r="N585"/>
      <c r="O585"/>
      <c r="P585"/>
      <c r="Q585"/>
      <c r="R585"/>
      <c r="S585"/>
      <c r="T585">
        <v>202.5917426</v>
      </c>
      <c r="U585">
        <v>122.3</v>
      </c>
      <c r="V585" t="s">
        <v>2473</v>
      </c>
      <c r="W585" s="36" t="str">
        <f t="shared" si="28"/>
        <v>SOV</v>
      </c>
      <c r="X585" s="36" t="str">
        <f t="shared" si="29"/>
        <v>SOV</v>
      </c>
    </row>
    <row r="586" spans="1:24" x14ac:dyDescent="0.35">
      <c r="A586" s="36" t="str">
        <f t="shared" si="27"/>
        <v>7073</v>
      </c>
      <c r="B586" t="s">
        <v>1994</v>
      </c>
      <c r="C586" t="s">
        <v>1995</v>
      </c>
      <c r="D586" t="s">
        <v>1996</v>
      </c>
      <c r="E586" t="s">
        <v>566</v>
      </c>
      <c r="F586" t="s">
        <v>1032</v>
      </c>
      <c r="G586" t="s">
        <v>1641</v>
      </c>
      <c r="H586" t="s">
        <v>1137</v>
      </c>
      <c r="I586" t="s">
        <v>90</v>
      </c>
      <c r="J586" t="s">
        <v>90</v>
      </c>
      <c r="K586">
        <v>45.632769740000001</v>
      </c>
      <c r="L586">
        <v>7.9223634699999996</v>
      </c>
      <c r="M586">
        <v>6.5522310800000003</v>
      </c>
      <c r="N586">
        <v>5.3724835999999998</v>
      </c>
      <c r="O586">
        <v>6.6589068899999999</v>
      </c>
      <c r="P586">
        <v>17.722126790000001</v>
      </c>
      <c r="Q586">
        <v>86.390830919999999</v>
      </c>
      <c r="R586">
        <v>56.467023699999999</v>
      </c>
      <c r="S586" t="s">
        <v>1047</v>
      </c>
      <c r="T586">
        <v>45.632769740000001</v>
      </c>
      <c r="U586" t="s">
        <v>2637</v>
      </c>
      <c r="V586" t="s">
        <v>1035</v>
      </c>
      <c r="W586" s="36" t="str">
        <f t="shared" si="28"/>
        <v>ETF</v>
      </c>
      <c r="X586" s="36" t="str">
        <f t="shared" si="29"/>
        <v>Otros ETFs</v>
      </c>
    </row>
    <row r="587" spans="1:24" x14ac:dyDescent="0.35">
      <c r="A587" s="36" t="str">
        <f t="shared" si="27"/>
        <v>7073</v>
      </c>
      <c r="B587" t="s">
        <v>1994</v>
      </c>
      <c r="C587" t="s">
        <v>1995</v>
      </c>
      <c r="D587" t="s">
        <v>1997</v>
      </c>
      <c r="E587" t="s">
        <v>566</v>
      </c>
      <c r="F587" t="s">
        <v>1032</v>
      </c>
      <c r="G587" t="s">
        <v>1641</v>
      </c>
      <c r="H587" t="s">
        <v>1137</v>
      </c>
      <c r="I587" t="s">
        <v>90</v>
      </c>
      <c r="J587" t="s">
        <v>90</v>
      </c>
      <c r="K587">
        <v>45.632769740000001</v>
      </c>
      <c r="L587">
        <v>7.9223634699999996</v>
      </c>
      <c r="M587">
        <v>6.5522310800000003</v>
      </c>
      <c r="N587">
        <v>5.3724835999999998</v>
      </c>
      <c r="O587">
        <v>6.6589068899999999</v>
      </c>
      <c r="P587">
        <v>17.722126790000001</v>
      </c>
      <c r="Q587">
        <v>86.390830919999999</v>
      </c>
      <c r="R587">
        <v>56.467023699999999</v>
      </c>
      <c r="S587" t="s">
        <v>1047</v>
      </c>
      <c r="T587">
        <v>45.632769740000001</v>
      </c>
      <c r="U587" t="s">
        <v>2637</v>
      </c>
      <c r="V587" t="s">
        <v>1035</v>
      </c>
      <c r="W587" s="36" t="str">
        <f t="shared" si="28"/>
        <v>ETF</v>
      </c>
      <c r="X587" s="36" t="str">
        <f t="shared" si="29"/>
        <v>Otros ETFs</v>
      </c>
    </row>
    <row r="588" spans="1:24" x14ac:dyDescent="0.35">
      <c r="A588" s="36" t="str">
        <f t="shared" si="27"/>
        <v>4000</v>
      </c>
      <c r="B588" t="s">
        <v>1033</v>
      </c>
      <c r="C588" t="s">
        <v>2531</v>
      </c>
      <c r="D588" t="s">
        <v>2774</v>
      </c>
      <c r="E588" t="s">
        <v>175</v>
      </c>
      <c r="F588" t="s">
        <v>4542</v>
      </c>
      <c r="G588" t="s">
        <v>1036</v>
      </c>
      <c r="H588" t="s">
        <v>2472</v>
      </c>
      <c r="I588">
        <v>29184890000000</v>
      </c>
      <c r="J588">
        <v>4632164875.8727999</v>
      </c>
      <c r="K588">
        <v>158.7179145055</v>
      </c>
      <c r="L588"/>
      <c r="M588"/>
      <c r="N588"/>
      <c r="O588"/>
      <c r="P588"/>
      <c r="Q588"/>
      <c r="R588"/>
      <c r="S588"/>
      <c r="T588">
        <v>202.5917426</v>
      </c>
      <c r="U588">
        <v>122.3</v>
      </c>
      <c r="V588" t="s">
        <v>2473</v>
      </c>
      <c r="W588" s="36" t="str">
        <f t="shared" si="28"/>
        <v>SOV</v>
      </c>
      <c r="X588" s="36" t="str">
        <f t="shared" si="29"/>
        <v>SOV</v>
      </c>
    </row>
    <row r="589" spans="1:24" x14ac:dyDescent="0.35">
      <c r="A589" s="36" t="str">
        <f t="shared" si="27"/>
        <v>4000</v>
      </c>
      <c r="B589" t="s">
        <v>1033</v>
      </c>
      <c r="C589" t="s">
        <v>2532</v>
      </c>
      <c r="D589" t="s">
        <v>2769</v>
      </c>
      <c r="E589" t="s">
        <v>175</v>
      </c>
      <c r="F589" t="s">
        <v>4542</v>
      </c>
      <c r="G589" t="s">
        <v>1036</v>
      </c>
      <c r="H589" t="s">
        <v>2472</v>
      </c>
      <c r="I589">
        <v>29184890000000</v>
      </c>
      <c r="J589">
        <v>4632164875.8727999</v>
      </c>
      <c r="K589">
        <v>158.7179145055</v>
      </c>
      <c r="L589"/>
      <c r="M589"/>
      <c r="N589"/>
      <c r="O589"/>
      <c r="P589"/>
      <c r="Q589"/>
      <c r="R589"/>
      <c r="S589"/>
      <c r="T589">
        <v>202.5917426</v>
      </c>
      <c r="U589">
        <v>122.3</v>
      </c>
      <c r="V589" t="s">
        <v>2473</v>
      </c>
      <c r="W589" s="36" t="str">
        <f t="shared" si="28"/>
        <v>SOV</v>
      </c>
      <c r="X589" s="36" t="str">
        <f t="shared" si="29"/>
        <v>SOV</v>
      </c>
    </row>
    <row r="590" spans="1:24" x14ac:dyDescent="0.35">
      <c r="A590" s="36" t="str">
        <f t="shared" si="27"/>
        <v>7073</v>
      </c>
      <c r="B590" t="s">
        <v>1998</v>
      </c>
      <c r="C590" t="s">
        <v>1999</v>
      </c>
      <c r="D590" t="s">
        <v>2000</v>
      </c>
      <c r="E590" t="s">
        <v>566</v>
      </c>
      <c r="F590" t="s">
        <v>1032</v>
      </c>
      <c r="G590" t="s">
        <v>1641</v>
      </c>
      <c r="H590" t="s">
        <v>1137</v>
      </c>
      <c r="I590" t="s">
        <v>90</v>
      </c>
      <c r="J590" t="s">
        <v>90</v>
      </c>
      <c r="K590">
        <v>25.719954260000002</v>
      </c>
      <c r="L590">
        <v>7.9191870700000004</v>
      </c>
      <c r="M590">
        <v>6.5093639400000001</v>
      </c>
      <c r="N590">
        <v>5.3724395200000004</v>
      </c>
      <c r="O590">
        <v>6.6213500500000002</v>
      </c>
      <c r="P590">
        <v>23.989280050000001</v>
      </c>
      <c r="Q590">
        <v>55.869126940000001</v>
      </c>
      <c r="R590">
        <v>56.437717790000001</v>
      </c>
      <c r="S590" t="s">
        <v>1047</v>
      </c>
      <c r="T590">
        <v>25.719954260000002</v>
      </c>
      <c r="U590" t="s">
        <v>2637</v>
      </c>
      <c r="V590" t="s">
        <v>1035</v>
      </c>
      <c r="W590" s="36" t="str">
        <f t="shared" si="28"/>
        <v>ETF</v>
      </c>
      <c r="X590" s="36" t="str">
        <f t="shared" si="29"/>
        <v>Otros ETFs</v>
      </c>
    </row>
    <row r="591" spans="1:24" x14ac:dyDescent="0.35">
      <c r="A591" s="36" t="str">
        <f t="shared" si="27"/>
        <v>7029</v>
      </c>
      <c r="B591" t="s">
        <v>2002</v>
      </c>
      <c r="C591" t="s">
        <v>2003</v>
      </c>
      <c r="D591" t="s">
        <v>2004</v>
      </c>
      <c r="E591" t="s">
        <v>566</v>
      </c>
      <c r="F591" t="s">
        <v>1032</v>
      </c>
      <c r="G591" t="s">
        <v>1198</v>
      </c>
      <c r="H591" t="s">
        <v>6128</v>
      </c>
      <c r="I591" t="s">
        <v>90</v>
      </c>
      <c r="J591" t="s">
        <v>90</v>
      </c>
      <c r="K591">
        <v>304.53734237999998</v>
      </c>
      <c r="L591">
        <v>5.0988618900000002</v>
      </c>
      <c r="M591">
        <v>5.0726118700000002</v>
      </c>
      <c r="N591">
        <v>5.2721197699999998</v>
      </c>
      <c r="O591">
        <v>4.8058777800000003</v>
      </c>
      <c r="P591">
        <v>14.29405697</v>
      </c>
      <c r="Q591">
        <v>524.87640982999994</v>
      </c>
      <c r="R591">
        <v>3.9834601599999999</v>
      </c>
      <c r="S591" t="s">
        <v>1038</v>
      </c>
      <c r="T591">
        <v>304.53734237999998</v>
      </c>
      <c r="U591" t="s">
        <v>2637</v>
      </c>
      <c r="V591" t="s">
        <v>1035</v>
      </c>
      <c r="W591" s="36" t="str">
        <f t="shared" si="28"/>
        <v>ETF</v>
      </c>
      <c r="X591" s="36" t="str">
        <f t="shared" si="29"/>
        <v>Otros ETFs</v>
      </c>
    </row>
    <row r="592" spans="1:24" x14ac:dyDescent="0.35">
      <c r="A592" s="36" t="str">
        <f t="shared" si="27"/>
        <v>4000</v>
      </c>
      <c r="B592" t="s">
        <v>1033</v>
      </c>
      <c r="C592" t="s">
        <v>2533</v>
      </c>
      <c r="D592" t="s">
        <v>2772</v>
      </c>
      <c r="E592" t="s">
        <v>175</v>
      </c>
      <c r="F592" t="s">
        <v>4542</v>
      </c>
      <c r="G592" t="s">
        <v>1036</v>
      </c>
      <c r="H592" t="s">
        <v>2472</v>
      </c>
      <c r="I592">
        <v>29184890000000</v>
      </c>
      <c r="J592">
        <v>4632164875.8727999</v>
      </c>
      <c r="K592">
        <v>158.7179145055</v>
      </c>
      <c r="L592"/>
      <c r="M592"/>
      <c r="N592"/>
      <c r="O592"/>
      <c r="P592"/>
      <c r="Q592"/>
      <c r="R592"/>
      <c r="S592"/>
      <c r="T592">
        <v>202.5917426</v>
      </c>
      <c r="U592">
        <v>122.3</v>
      </c>
      <c r="V592" t="s">
        <v>2473</v>
      </c>
      <c r="W592" s="36" t="str">
        <f t="shared" si="28"/>
        <v>SOV</v>
      </c>
      <c r="X592" s="36" t="str">
        <f t="shared" si="29"/>
        <v>SOV</v>
      </c>
    </row>
    <row r="593" spans="1:24" x14ac:dyDescent="0.35">
      <c r="A593" s="36" t="str">
        <f t="shared" si="27"/>
        <v>4000</v>
      </c>
      <c r="B593" t="s">
        <v>1033</v>
      </c>
      <c r="C593" t="s">
        <v>2534</v>
      </c>
      <c r="D593" t="s">
        <v>2771</v>
      </c>
      <c r="E593" t="s">
        <v>175</v>
      </c>
      <c r="F593" t="s">
        <v>4542</v>
      </c>
      <c r="G593" t="s">
        <v>1036</v>
      </c>
      <c r="H593" t="s">
        <v>2472</v>
      </c>
      <c r="I593">
        <v>29184890000000</v>
      </c>
      <c r="J593">
        <v>4632164875.8727999</v>
      </c>
      <c r="K593">
        <v>158.7179145055</v>
      </c>
      <c r="L593"/>
      <c r="M593"/>
      <c r="N593"/>
      <c r="O593"/>
      <c r="P593"/>
      <c r="Q593"/>
      <c r="R593"/>
      <c r="S593"/>
      <c r="T593">
        <v>202.5917426</v>
      </c>
      <c r="U593">
        <v>122.3</v>
      </c>
      <c r="V593" t="s">
        <v>2473</v>
      </c>
      <c r="W593" s="36" t="str">
        <f t="shared" si="28"/>
        <v>SOV</v>
      </c>
      <c r="X593" s="36" t="str">
        <f t="shared" si="29"/>
        <v>SOV</v>
      </c>
    </row>
    <row r="594" spans="1:24" x14ac:dyDescent="0.35">
      <c r="A594" s="36" t="str">
        <f t="shared" si="27"/>
        <v>7029</v>
      </c>
      <c r="B594" t="s">
        <v>2005</v>
      </c>
      <c r="C594" t="s">
        <v>2006</v>
      </c>
      <c r="D594" t="s">
        <v>2007</v>
      </c>
      <c r="E594" t="s">
        <v>566</v>
      </c>
      <c r="F594" t="s">
        <v>1032</v>
      </c>
      <c r="G594" t="s">
        <v>1198</v>
      </c>
      <c r="H594" t="s">
        <v>6025</v>
      </c>
      <c r="I594" t="s">
        <v>90</v>
      </c>
      <c r="J594" t="s">
        <v>90</v>
      </c>
      <c r="K594">
        <v>102.04589548</v>
      </c>
      <c r="L594">
        <v>5.8246005299999997</v>
      </c>
      <c r="M594">
        <v>5.93157931</v>
      </c>
      <c r="N594">
        <v>4.9150026499999999</v>
      </c>
      <c r="O594">
        <v>4.8165078499999998</v>
      </c>
      <c r="P594">
        <v>21.501235479999998</v>
      </c>
      <c r="Q594">
        <v>284.66895724</v>
      </c>
      <c r="R594">
        <v>0</v>
      </c>
      <c r="S594" t="s">
        <v>30</v>
      </c>
      <c r="T594">
        <v>102.04589548</v>
      </c>
      <c r="U594" t="s">
        <v>2637</v>
      </c>
      <c r="V594" t="s">
        <v>1035</v>
      </c>
      <c r="W594" s="36" t="str">
        <f t="shared" si="28"/>
        <v>ETF</v>
      </c>
      <c r="X594" s="36" t="str">
        <f t="shared" si="29"/>
        <v>Otros ETFs</v>
      </c>
    </row>
    <row r="595" spans="1:24" x14ac:dyDescent="0.35">
      <c r="A595" s="36" t="str">
        <f t="shared" si="27"/>
        <v>7007</v>
      </c>
      <c r="B595" t="s">
        <v>2009</v>
      </c>
      <c r="C595" t="s">
        <v>2010</v>
      </c>
      <c r="D595" t="s">
        <v>2011</v>
      </c>
      <c r="E595" t="s">
        <v>566</v>
      </c>
      <c r="F595" t="s">
        <v>1032</v>
      </c>
      <c r="G595" t="s">
        <v>1046</v>
      </c>
      <c r="H595" t="s">
        <v>1128</v>
      </c>
      <c r="I595" t="s">
        <v>90</v>
      </c>
      <c r="J595" t="s">
        <v>90</v>
      </c>
      <c r="K595">
        <v>1.8657322999999999</v>
      </c>
      <c r="L595">
        <v>6.9878337000000004</v>
      </c>
      <c r="M595">
        <v>6.9545303499999997</v>
      </c>
      <c r="N595">
        <v>4.8081876799999996</v>
      </c>
      <c r="O595">
        <v>6.2068128600000003</v>
      </c>
      <c r="P595">
        <v>38.716138719999996</v>
      </c>
      <c r="Q595">
        <v>9.5026063000000001</v>
      </c>
      <c r="R595">
        <v>34.877834880000002</v>
      </c>
      <c r="S595" t="s">
        <v>30</v>
      </c>
      <c r="T595">
        <v>1.8657322999999999</v>
      </c>
      <c r="U595" t="s">
        <v>2637</v>
      </c>
      <c r="V595" t="s">
        <v>1035</v>
      </c>
      <c r="W595" s="36" t="str">
        <f t="shared" si="28"/>
        <v>ETF</v>
      </c>
      <c r="X595" s="36" t="str">
        <f t="shared" si="29"/>
        <v>Otros ETFs</v>
      </c>
    </row>
    <row r="596" spans="1:24" x14ac:dyDescent="0.35">
      <c r="A596" s="36" t="str">
        <f t="shared" si="27"/>
        <v>4000</v>
      </c>
      <c r="B596" t="s">
        <v>1033</v>
      </c>
      <c r="C596" t="s">
        <v>2535</v>
      </c>
      <c r="D596" t="s">
        <v>2763</v>
      </c>
      <c r="E596" t="s">
        <v>175</v>
      </c>
      <c r="F596" t="s">
        <v>4542</v>
      </c>
      <c r="G596" t="s">
        <v>1036</v>
      </c>
      <c r="H596" t="s">
        <v>2472</v>
      </c>
      <c r="I596">
        <v>29184890000000</v>
      </c>
      <c r="J596">
        <v>4632164875.8727999</v>
      </c>
      <c r="K596">
        <v>158.7179145055</v>
      </c>
      <c r="L596"/>
      <c r="M596"/>
      <c r="N596"/>
      <c r="O596"/>
      <c r="P596"/>
      <c r="Q596"/>
      <c r="R596"/>
      <c r="S596"/>
      <c r="T596">
        <v>202.5917426</v>
      </c>
      <c r="U596">
        <v>122.3</v>
      </c>
      <c r="V596" t="s">
        <v>2473</v>
      </c>
      <c r="W596" s="36" t="str">
        <f t="shared" si="28"/>
        <v>SOV</v>
      </c>
      <c r="X596" s="36" t="str">
        <f t="shared" si="29"/>
        <v>SOV</v>
      </c>
    </row>
    <row r="597" spans="1:24" x14ac:dyDescent="0.35">
      <c r="A597" s="36" t="str">
        <f t="shared" si="27"/>
        <v>7524</v>
      </c>
      <c r="B597" t="s">
        <v>2012</v>
      </c>
      <c r="C597" t="s">
        <v>2013</v>
      </c>
      <c r="D597" t="s">
        <v>2014</v>
      </c>
      <c r="E597" t="s">
        <v>566</v>
      </c>
      <c r="F597" t="s">
        <v>1032</v>
      </c>
      <c r="G597" t="s">
        <v>1033</v>
      </c>
      <c r="H597" t="s">
        <v>1042</v>
      </c>
      <c r="I597" t="s">
        <v>90</v>
      </c>
      <c r="J597" t="s">
        <v>90</v>
      </c>
      <c r="K597">
        <v>40.97707552</v>
      </c>
      <c r="L597">
        <v>5.65646586</v>
      </c>
      <c r="M597">
        <v>4.3330239500000003</v>
      </c>
      <c r="N597">
        <v>4.3797953500000002</v>
      </c>
      <c r="O597">
        <v>6.3189488999999996</v>
      </c>
      <c r="P597">
        <v>1.21371133</v>
      </c>
      <c r="Q597">
        <v>69.370674269999995</v>
      </c>
      <c r="R597">
        <v>23.02464432</v>
      </c>
      <c r="S597" t="s">
        <v>1038</v>
      </c>
      <c r="T597">
        <v>40.97707552</v>
      </c>
      <c r="U597" t="s">
        <v>2637</v>
      </c>
      <c r="V597" t="s">
        <v>1035</v>
      </c>
      <c r="W597" s="36" t="str">
        <f t="shared" si="28"/>
        <v>ETF</v>
      </c>
      <c r="X597" s="36" t="str">
        <f t="shared" si="29"/>
        <v>Otros ETFs</v>
      </c>
    </row>
    <row r="598" spans="1:24" x14ac:dyDescent="0.35">
      <c r="A598" s="36" t="str">
        <f t="shared" si="27"/>
        <v>4000</v>
      </c>
      <c r="B598" t="s">
        <v>1033</v>
      </c>
      <c r="C598" t="s">
        <v>876</v>
      </c>
      <c r="D598" t="s">
        <v>875</v>
      </c>
      <c r="E598" t="s">
        <v>175</v>
      </c>
      <c r="F598" t="s">
        <v>4542</v>
      </c>
      <c r="G598" t="s">
        <v>1036</v>
      </c>
      <c r="H598" t="s">
        <v>2472</v>
      </c>
      <c r="I598">
        <v>29184890000000</v>
      </c>
      <c r="J598">
        <v>4632164875.8727999</v>
      </c>
      <c r="K598">
        <v>158.7179145055</v>
      </c>
      <c r="L598"/>
      <c r="M598"/>
      <c r="N598"/>
      <c r="O598"/>
      <c r="P598"/>
      <c r="Q598"/>
      <c r="R598"/>
      <c r="S598"/>
      <c r="T598">
        <v>202.5917426</v>
      </c>
      <c r="U598">
        <v>122.3</v>
      </c>
      <c r="V598" t="s">
        <v>2473</v>
      </c>
      <c r="W598" s="36" t="str">
        <f t="shared" si="28"/>
        <v>SOV</v>
      </c>
      <c r="X598" s="36" t="str">
        <f t="shared" si="29"/>
        <v>SOV</v>
      </c>
    </row>
    <row r="599" spans="1:24" x14ac:dyDescent="0.35">
      <c r="A599" s="36" t="str">
        <f t="shared" si="27"/>
        <v>4000</v>
      </c>
      <c r="B599" t="s">
        <v>1033</v>
      </c>
      <c r="C599" t="s">
        <v>2536</v>
      </c>
      <c r="D599" t="s">
        <v>2764</v>
      </c>
      <c r="E599" t="s">
        <v>175</v>
      </c>
      <c r="F599" t="s">
        <v>4542</v>
      </c>
      <c r="G599" t="s">
        <v>1036</v>
      </c>
      <c r="H599" t="s">
        <v>2472</v>
      </c>
      <c r="I599">
        <v>29184890000000</v>
      </c>
      <c r="J599">
        <v>4632164875.8727999</v>
      </c>
      <c r="K599">
        <v>158.7179145055</v>
      </c>
      <c r="L599"/>
      <c r="M599"/>
      <c r="N599"/>
      <c r="O599"/>
      <c r="P599"/>
      <c r="Q599"/>
      <c r="R599"/>
      <c r="S599"/>
      <c r="T599">
        <v>202.5917426</v>
      </c>
      <c r="U599">
        <v>122.3</v>
      </c>
      <c r="V599" t="s">
        <v>2473</v>
      </c>
      <c r="W599" s="36" t="str">
        <f t="shared" si="28"/>
        <v>SOV</v>
      </c>
      <c r="X599" s="36" t="str">
        <f t="shared" si="29"/>
        <v>SOV</v>
      </c>
    </row>
    <row r="600" spans="1:24" x14ac:dyDescent="0.35">
      <c r="A600" s="36" t="str">
        <f t="shared" si="27"/>
        <v>7073</v>
      </c>
      <c r="B600" t="s">
        <v>2015</v>
      </c>
      <c r="C600" t="s">
        <v>2016</v>
      </c>
      <c r="D600" t="s">
        <v>2017</v>
      </c>
      <c r="E600" t="s">
        <v>566</v>
      </c>
      <c r="F600" t="s">
        <v>1032</v>
      </c>
      <c r="G600" t="s">
        <v>1033</v>
      </c>
      <c r="H600" t="s">
        <v>1034</v>
      </c>
      <c r="I600" t="s">
        <v>90</v>
      </c>
      <c r="J600" t="s">
        <v>90</v>
      </c>
      <c r="K600">
        <v>21.834667899999999</v>
      </c>
      <c r="L600">
        <v>6.4544475200000004</v>
      </c>
      <c r="M600">
        <v>5.8250726799999999</v>
      </c>
      <c r="N600">
        <v>4.7486625099999999</v>
      </c>
      <c r="O600">
        <v>5.4510818800000003</v>
      </c>
      <c r="P600">
        <v>31.50187</v>
      </c>
      <c r="Q600">
        <v>88.766614230000002</v>
      </c>
      <c r="R600">
        <v>17.46825059</v>
      </c>
      <c r="S600" t="s">
        <v>30</v>
      </c>
      <c r="T600">
        <v>21.834667899999999</v>
      </c>
      <c r="U600" t="s">
        <v>2637</v>
      </c>
      <c r="V600" t="s">
        <v>1035</v>
      </c>
      <c r="W600" s="36" t="str">
        <f t="shared" si="28"/>
        <v>ETF</v>
      </c>
      <c r="X600" s="36" t="str">
        <f t="shared" si="29"/>
        <v>Otros ETFs</v>
      </c>
    </row>
    <row r="601" spans="1:24" x14ac:dyDescent="0.35">
      <c r="A601" s="36" t="str">
        <f t="shared" si="27"/>
        <v>7456</v>
      </c>
      <c r="B601" t="s">
        <v>6142</v>
      </c>
      <c r="C601" t="s">
        <v>6143</v>
      </c>
      <c r="D601" t="s">
        <v>6144</v>
      </c>
      <c r="E601" t="s">
        <v>566</v>
      </c>
      <c r="F601" t="s">
        <v>1032</v>
      </c>
      <c r="G601" t="s">
        <v>1046</v>
      </c>
      <c r="H601" t="s">
        <v>6145</v>
      </c>
      <c r="I601" t="s">
        <v>90</v>
      </c>
      <c r="J601" t="s">
        <v>90</v>
      </c>
      <c r="K601">
        <v>41.312739409999999</v>
      </c>
      <c r="L601">
        <v>5.5220661099999999</v>
      </c>
      <c r="M601">
        <v>5.4365423399999999</v>
      </c>
      <c r="N601">
        <v>6.7844577499999996</v>
      </c>
      <c r="O601">
        <v>6.0115954399999998</v>
      </c>
      <c r="P601">
        <v>6.7771799999999998E-3</v>
      </c>
      <c r="Q601">
        <v>172.44735193</v>
      </c>
      <c r="R601">
        <v>0.24048177000000001</v>
      </c>
      <c r="S601" t="s">
        <v>1038</v>
      </c>
      <c r="T601">
        <v>41.312739409999999</v>
      </c>
      <c r="U601" t="s">
        <v>2637</v>
      </c>
      <c r="V601" t="s">
        <v>1035</v>
      </c>
      <c r="W601" s="36" t="str">
        <f t="shared" si="28"/>
        <v>ETF</v>
      </c>
      <c r="X601" s="36" t="str">
        <f t="shared" si="29"/>
        <v>Otros ETFs</v>
      </c>
    </row>
    <row r="602" spans="1:24" x14ac:dyDescent="0.35">
      <c r="A602" s="36" t="str">
        <f t="shared" si="27"/>
        <v>4000</v>
      </c>
      <c r="B602" t="s">
        <v>1033</v>
      </c>
      <c r="C602" t="s">
        <v>2537</v>
      </c>
      <c r="D602" t="s">
        <v>2766</v>
      </c>
      <c r="E602" t="s">
        <v>175</v>
      </c>
      <c r="F602" t="s">
        <v>4542</v>
      </c>
      <c r="G602" t="s">
        <v>1036</v>
      </c>
      <c r="H602" t="s">
        <v>2472</v>
      </c>
      <c r="I602">
        <v>29184890000000</v>
      </c>
      <c r="J602">
        <v>4632164875.8727999</v>
      </c>
      <c r="K602">
        <v>158.7179145055</v>
      </c>
      <c r="L602"/>
      <c r="M602"/>
      <c r="N602"/>
      <c r="O602"/>
      <c r="P602"/>
      <c r="Q602"/>
      <c r="R602"/>
      <c r="S602"/>
      <c r="T602">
        <v>202.5917426</v>
      </c>
      <c r="U602">
        <v>122.3</v>
      </c>
      <c r="V602" t="s">
        <v>2473</v>
      </c>
      <c r="W602" s="36" t="str">
        <f t="shared" si="28"/>
        <v>SOV</v>
      </c>
      <c r="X602" s="36" t="str">
        <f t="shared" si="29"/>
        <v>SOV</v>
      </c>
    </row>
    <row r="603" spans="1:24" x14ac:dyDescent="0.35">
      <c r="A603" s="36" t="str">
        <f t="shared" si="27"/>
        <v>4000</v>
      </c>
      <c r="B603" t="s">
        <v>1033</v>
      </c>
      <c r="C603" t="s">
        <v>2538</v>
      </c>
      <c r="D603" t="s">
        <v>2768</v>
      </c>
      <c r="E603" t="s">
        <v>175</v>
      </c>
      <c r="F603" t="s">
        <v>4542</v>
      </c>
      <c r="G603" t="s">
        <v>1036</v>
      </c>
      <c r="H603" t="s">
        <v>2472</v>
      </c>
      <c r="I603">
        <v>29184890000000</v>
      </c>
      <c r="J603">
        <v>4632164875.8727999</v>
      </c>
      <c r="K603">
        <v>158.7179145055</v>
      </c>
      <c r="L603"/>
      <c r="M603"/>
      <c r="N603"/>
      <c r="O603"/>
      <c r="P603"/>
      <c r="Q603"/>
      <c r="R603"/>
      <c r="S603"/>
      <c r="T603">
        <v>202.5917426</v>
      </c>
      <c r="U603">
        <v>122.3</v>
      </c>
      <c r="V603" t="s">
        <v>2473</v>
      </c>
      <c r="W603" s="36" t="str">
        <f t="shared" si="28"/>
        <v>SOV</v>
      </c>
      <c r="X603" s="36" t="str">
        <f t="shared" si="29"/>
        <v>SOV</v>
      </c>
    </row>
    <row r="604" spans="1:24" x14ac:dyDescent="0.35">
      <c r="A604" s="36" t="str">
        <f t="shared" si="27"/>
        <v>7073</v>
      </c>
      <c r="B604" t="s">
        <v>6146</v>
      </c>
      <c r="C604" t="s">
        <v>6147</v>
      </c>
      <c r="D604" t="s">
        <v>5601</v>
      </c>
      <c r="E604" t="s">
        <v>566</v>
      </c>
      <c r="F604" t="s">
        <v>1032</v>
      </c>
      <c r="G604" t="s">
        <v>1136</v>
      </c>
      <c r="H604" t="s">
        <v>1704</v>
      </c>
      <c r="I604" t="s">
        <v>90</v>
      </c>
      <c r="J604" t="s">
        <v>90</v>
      </c>
      <c r="K604">
        <v>98.658403000000007</v>
      </c>
      <c r="L604">
        <v>5.93894842</v>
      </c>
      <c r="M604">
        <v>6.0134088500000002</v>
      </c>
      <c r="N604">
        <v>4.5482980199999998</v>
      </c>
      <c r="O604">
        <v>5.5934041399999996</v>
      </c>
      <c r="P604">
        <v>5.13735287</v>
      </c>
      <c r="Q604">
        <v>141.37150362</v>
      </c>
      <c r="R604">
        <v>11.83120186</v>
      </c>
      <c r="S604" t="s">
        <v>30</v>
      </c>
      <c r="T604">
        <v>98.658403000000007</v>
      </c>
      <c r="U604" t="s">
        <v>2637</v>
      </c>
      <c r="V604" t="s">
        <v>1035</v>
      </c>
      <c r="W604" s="36" t="str">
        <f t="shared" si="28"/>
        <v>ETF</v>
      </c>
      <c r="X604" s="36" t="str">
        <f t="shared" si="29"/>
        <v>Otros ETFs</v>
      </c>
    </row>
    <row r="605" spans="1:24" x14ac:dyDescent="0.35">
      <c r="A605" s="36" t="str">
        <f t="shared" si="27"/>
        <v>7027</v>
      </c>
      <c r="B605" t="s">
        <v>2019</v>
      </c>
      <c r="C605" t="s">
        <v>2020</v>
      </c>
      <c r="D605" t="s">
        <v>2021</v>
      </c>
      <c r="E605" t="s">
        <v>566</v>
      </c>
      <c r="F605" t="s">
        <v>1032</v>
      </c>
      <c r="G605" t="s">
        <v>1110</v>
      </c>
      <c r="H605" t="s">
        <v>1379</v>
      </c>
      <c r="I605" t="s">
        <v>90</v>
      </c>
      <c r="J605" t="s">
        <v>90</v>
      </c>
      <c r="K605">
        <v>446.07695389999998</v>
      </c>
      <c r="L605">
        <v>3.8593178799999999</v>
      </c>
      <c r="M605">
        <v>4.9106762399999999</v>
      </c>
      <c r="N605">
        <v>5.2009692000000003</v>
      </c>
      <c r="O605">
        <v>4.7993017099999999</v>
      </c>
      <c r="P605">
        <v>5.0186851900000002</v>
      </c>
      <c r="Q605">
        <v>755.94922211999994</v>
      </c>
      <c r="R605">
        <v>1.98606248</v>
      </c>
      <c r="S605" t="s">
        <v>1111</v>
      </c>
      <c r="T605">
        <v>446.07695389999998</v>
      </c>
      <c r="U605" t="s">
        <v>2637</v>
      </c>
      <c r="V605" t="s">
        <v>1035</v>
      </c>
      <c r="W605" s="36" t="str">
        <f t="shared" si="28"/>
        <v>ETF</v>
      </c>
      <c r="X605" s="36" t="str">
        <f t="shared" si="29"/>
        <v>Otros ETFs</v>
      </c>
    </row>
    <row r="606" spans="1:24" x14ac:dyDescent="0.35">
      <c r="A606" s="36" t="str">
        <f t="shared" si="27"/>
        <v>4000</v>
      </c>
      <c r="B606" t="s">
        <v>1033</v>
      </c>
      <c r="C606" t="s">
        <v>874</v>
      </c>
      <c r="D606" t="s">
        <v>873</v>
      </c>
      <c r="E606" t="s">
        <v>175</v>
      </c>
      <c r="F606" t="s">
        <v>4542</v>
      </c>
      <c r="G606" t="s">
        <v>1036</v>
      </c>
      <c r="H606" t="s">
        <v>2472</v>
      </c>
      <c r="I606">
        <v>29184890000000</v>
      </c>
      <c r="J606">
        <v>4632164875.8727999</v>
      </c>
      <c r="K606">
        <v>158.7179145055</v>
      </c>
      <c r="L606"/>
      <c r="M606"/>
      <c r="N606"/>
      <c r="O606"/>
      <c r="P606"/>
      <c r="Q606"/>
      <c r="R606"/>
      <c r="S606"/>
      <c r="T606">
        <v>202.5917426</v>
      </c>
      <c r="U606">
        <v>122.3</v>
      </c>
      <c r="V606" t="s">
        <v>2473</v>
      </c>
      <c r="W606" s="36" t="str">
        <f t="shared" si="28"/>
        <v>SOV</v>
      </c>
      <c r="X606" s="36" t="str">
        <f t="shared" si="29"/>
        <v>SOV</v>
      </c>
    </row>
    <row r="607" spans="1:24" x14ac:dyDescent="0.35">
      <c r="A607" s="36" t="str">
        <f t="shared" si="27"/>
        <v>4000</v>
      </c>
      <c r="B607" t="s">
        <v>1033</v>
      </c>
      <c r="C607" t="s">
        <v>4772</v>
      </c>
      <c r="D607" t="s">
        <v>4773</v>
      </c>
      <c r="E607" t="s">
        <v>175</v>
      </c>
      <c r="F607" t="s">
        <v>4542</v>
      </c>
      <c r="G607" t="s">
        <v>1036</v>
      </c>
      <c r="H607" t="s">
        <v>2472</v>
      </c>
      <c r="I607">
        <v>29184890000000</v>
      </c>
      <c r="J607">
        <v>4632164875.8727999</v>
      </c>
      <c r="K607">
        <v>158.7179145055</v>
      </c>
      <c r="L607"/>
      <c r="M607"/>
      <c r="N607"/>
      <c r="O607"/>
      <c r="P607"/>
      <c r="Q607"/>
      <c r="R607"/>
      <c r="S607"/>
      <c r="T607">
        <v>202.5917426</v>
      </c>
      <c r="U607">
        <v>122.3</v>
      </c>
      <c r="V607" t="s">
        <v>2473</v>
      </c>
      <c r="W607" s="36" t="str">
        <f t="shared" si="28"/>
        <v>SOV</v>
      </c>
      <c r="X607" s="36" t="str">
        <f t="shared" si="29"/>
        <v>SOV</v>
      </c>
    </row>
    <row r="608" spans="1:24" x14ac:dyDescent="0.35">
      <c r="A608" s="36" t="str">
        <f t="shared" si="27"/>
        <v>7684</v>
      </c>
      <c r="B608" t="s">
        <v>5016</v>
      </c>
      <c r="C608" t="s">
        <v>2022</v>
      </c>
      <c r="D608" t="s">
        <v>2023</v>
      </c>
      <c r="E608" t="s">
        <v>566</v>
      </c>
      <c r="F608" t="s">
        <v>1032</v>
      </c>
      <c r="G608" t="s">
        <v>1617</v>
      </c>
      <c r="H608" t="s">
        <v>1618</v>
      </c>
      <c r="I608" t="s">
        <v>90</v>
      </c>
      <c r="J608" t="s">
        <v>90</v>
      </c>
      <c r="K608">
        <v>161.70025175999999</v>
      </c>
      <c r="L608">
        <v>8.1104266299999992</v>
      </c>
      <c r="M608">
        <v>6.2347023899999998</v>
      </c>
      <c r="N608">
        <v>5.5140653200000003</v>
      </c>
      <c r="O608">
        <v>6.9430286399999996</v>
      </c>
      <c r="P608">
        <v>10.085410059999999</v>
      </c>
      <c r="Q608">
        <v>212.63439131999999</v>
      </c>
      <c r="R608">
        <v>78.710378730000002</v>
      </c>
      <c r="S608" t="s">
        <v>1047</v>
      </c>
      <c r="T608">
        <v>161.70025175999999</v>
      </c>
      <c r="U608" t="s">
        <v>2637</v>
      </c>
      <c r="V608" t="s">
        <v>1035</v>
      </c>
      <c r="W608" s="36" t="str">
        <f t="shared" si="28"/>
        <v>ETF</v>
      </c>
      <c r="X608" s="36" t="str">
        <f t="shared" si="29"/>
        <v>Otros ETFs</v>
      </c>
    </row>
    <row r="609" spans="1:24" x14ac:dyDescent="0.35">
      <c r="A609" s="36" t="str">
        <f t="shared" si="27"/>
        <v>7733</v>
      </c>
      <c r="B609" t="s">
        <v>5016</v>
      </c>
      <c r="C609" t="s">
        <v>2022</v>
      </c>
      <c r="D609" t="s">
        <v>5079</v>
      </c>
      <c r="E609" t="s">
        <v>566</v>
      </c>
      <c r="F609" t="s">
        <v>1032</v>
      </c>
      <c r="G609" t="s">
        <v>1617</v>
      </c>
      <c r="H609" t="s">
        <v>1618</v>
      </c>
      <c r="I609" t="s">
        <v>90</v>
      </c>
      <c r="J609" t="s">
        <v>90</v>
      </c>
      <c r="K609">
        <v>161.70025175999999</v>
      </c>
      <c r="L609">
        <v>8.1104266299999992</v>
      </c>
      <c r="M609">
        <v>6.2347023899999998</v>
      </c>
      <c r="N609">
        <v>5.5140653200000003</v>
      </c>
      <c r="O609">
        <v>6.9430286399999996</v>
      </c>
      <c r="P609">
        <v>10.085410059999999</v>
      </c>
      <c r="Q609">
        <v>212.63439131999999</v>
      </c>
      <c r="R609">
        <v>78.710378730000002</v>
      </c>
      <c r="S609" t="s">
        <v>1047</v>
      </c>
      <c r="T609">
        <v>161.70025175999999</v>
      </c>
      <c r="U609" t="s">
        <v>2637</v>
      </c>
      <c r="V609" t="s">
        <v>1035</v>
      </c>
      <c r="W609" s="36" t="str">
        <f t="shared" si="28"/>
        <v>ETF</v>
      </c>
      <c r="X609" s="36" t="str">
        <f t="shared" si="29"/>
        <v>Otros ETFs</v>
      </c>
    </row>
    <row r="610" spans="1:24" x14ac:dyDescent="0.35">
      <c r="A610" s="36" t="str">
        <f t="shared" si="27"/>
        <v>4000</v>
      </c>
      <c r="B610" t="s">
        <v>1033</v>
      </c>
      <c r="C610" t="s">
        <v>4774</v>
      </c>
      <c r="D610" t="s">
        <v>4775</v>
      </c>
      <c r="E610" t="s">
        <v>175</v>
      </c>
      <c r="F610" t="s">
        <v>4542</v>
      </c>
      <c r="G610" t="s">
        <v>1036</v>
      </c>
      <c r="H610" t="s">
        <v>2472</v>
      </c>
      <c r="I610">
        <v>29184890000000</v>
      </c>
      <c r="J610">
        <v>4632164875.8727999</v>
      </c>
      <c r="K610">
        <v>158.7179145055</v>
      </c>
      <c r="L610"/>
      <c r="M610"/>
      <c r="N610"/>
      <c r="O610"/>
      <c r="P610"/>
      <c r="Q610"/>
      <c r="R610"/>
      <c r="S610"/>
      <c r="T610">
        <v>202.5917426</v>
      </c>
      <c r="U610">
        <v>122.3</v>
      </c>
      <c r="V610" t="s">
        <v>2473</v>
      </c>
      <c r="W610" s="36" t="str">
        <f t="shared" si="28"/>
        <v>SOV</v>
      </c>
      <c r="X610" s="36" t="str">
        <f t="shared" si="29"/>
        <v>SOV</v>
      </c>
    </row>
    <row r="611" spans="1:24" x14ac:dyDescent="0.35">
      <c r="A611" s="36" t="str">
        <f t="shared" si="27"/>
        <v>4000</v>
      </c>
      <c r="B611" t="s">
        <v>1033</v>
      </c>
      <c r="C611" t="s">
        <v>5083</v>
      </c>
      <c r="D611" t="s">
        <v>5084</v>
      </c>
      <c r="E611" t="s">
        <v>175</v>
      </c>
      <c r="F611" t="s">
        <v>4542</v>
      </c>
      <c r="G611" t="s">
        <v>1036</v>
      </c>
      <c r="H611" t="s">
        <v>2472</v>
      </c>
      <c r="I611">
        <v>29184890000000</v>
      </c>
      <c r="J611">
        <v>4632164875.8727999</v>
      </c>
      <c r="K611">
        <v>158.7179145055</v>
      </c>
      <c r="L611"/>
      <c r="M611"/>
      <c r="N611"/>
      <c r="O611"/>
      <c r="P611"/>
      <c r="Q611"/>
      <c r="R611"/>
      <c r="S611"/>
      <c r="T611">
        <v>202.5917426</v>
      </c>
      <c r="U611">
        <v>122.3</v>
      </c>
      <c r="V611" t="s">
        <v>2473</v>
      </c>
      <c r="W611" s="36" t="str">
        <f t="shared" si="28"/>
        <v>SOV</v>
      </c>
      <c r="X611" s="36" t="str">
        <f t="shared" si="29"/>
        <v>SOV</v>
      </c>
    </row>
    <row r="612" spans="1:24" x14ac:dyDescent="0.35">
      <c r="A612" s="36" t="str">
        <f t="shared" si="27"/>
        <v>7097</v>
      </c>
      <c r="B612" t="s">
        <v>2024</v>
      </c>
      <c r="C612" t="s">
        <v>2025</v>
      </c>
      <c r="D612" t="s">
        <v>2026</v>
      </c>
      <c r="E612" t="s">
        <v>566</v>
      </c>
      <c r="F612" t="s">
        <v>1032</v>
      </c>
      <c r="G612" t="s">
        <v>1033</v>
      </c>
      <c r="H612" t="s">
        <v>1242</v>
      </c>
      <c r="I612" t="s">
        <v>90</v>
      </c>
      <c r="J612" t="s">
        <v>90</v>
      </c>
      <c r="K612">
        <v>86.335756759999995</v>
      </c>
      <c r="L612">
        <v>5.6201340200000001</v>
      </c>
      <c r="M612">
        <v>5.2523239000000004</v>
      </c>
      <c r="N612">
        <v>4.46010683</v>
      </c>
      <c r="O612">
        <v>5.73939121</v>
      </c>
      <c r="P612">
        <v>5.0404817900000003</v>
      </c>
      <c r="Q612">
        <v>118.68667842000001</v>
      </c>
      <c r="R612">
        <v>11.5876144</v>
      </c>
      <c r="S612" t="s">
        <v>1038</v>
      </c>
      <c r="T612">
        <v>86.335756759999995</v>
      </c>
      <c r="U612" t="s">
        <v>2637</v>
      </c>
      <c r="V612" t="s">
        <v>1035</v>
      </c>
      <c r="W612" s="36" t="str">
        <f t="shared" si="28"/>
        <v>ETF</v>
      </c>
      <c r="X612" s="36" t="str">
        <f t="shared" si="29"/>
        <v>Otros ETFs</v>
      </c>
    </row>
    <row r="613" spans="1:24" x14ac:dyDescent="0.35">
      <c r="A613" s="36" t="str">
        <f t="shared" si="27"/>
        <v>7532</v>
      </c>
      <c r="B613" t="s">
        <v>5412</v>
      </c>
      <c r="C613" t="s">
        <v>5413</v>
      </c>
      <c r="D613" t="s">
        <v>5414</v>
      </c>
      <c r="E613" t="s">
        <v>566</v>
      </c>
      <c r="F613" t="s">
        <v>1032</v>
      </c>
      <c r="G613" t="s">
        <v>1033</v>
      </c>
      <c r="H613" t="s">
        <v>1034</v>
      </c>
      <c r="I613" t="s">
        <v>90</v>
      </c>
      <c r="J613" t="s">
        <v>90</v>
      </c>
      <c r="K613">
        <v>23.0494561</v>
      </c>
      <c r="L613">
        <v>6.4274346099999997</v>
      </c>
      <c r="M613">
        <v>5.8466101899999998</v>
      </c>
      <c r="N613">
        <v>4.7353396300000004</v>
      </c>
      <c r="O613">
        <v>5.42722031</v>
      </c>
      <c r="P613">
        <v>32.998133989999999</v>
      </c>
      <c r="Q613">
        <v>93.588928569999993</v>
      </c>
      <c r="R613">
        <v>18.073163860000001</v>
      </c>
      <c r="S613" t="s">
        <v>30</v>
      </c>
      <c r="T613">
        <v>23.0494561</v>
      </c>
      <c r="U613" t="s">
        <v>2637</v>
      </c>
      <c r="V613" t="s">
        <v>1035</v>
      </c>
      <c r="W613" s="36" t="str">
        <f t="shared" si="28"/>
        <v>ETF</v>
      </c>
      <c r="X613" s="36" t="str">
        <f t="shared" si="29"/>
        <v>Otros ETFs</v>
      </c>
    </row>
    <row r="614" spans="1:24" x14ac:dyDescent="0.35">
      <c r="A614" s="36" t="str">
        <f t="shared" si="27"/>
        <v>4000</v>
      </c>
      <c r="B614" t="s">
        <v>1033</v>
      </c>
      <c r="C614" t="s">
        <v>5415</v>
      </c>
      <c r="D614" t="s">
        <v>5416</v>
      </c>
      <c r="E614" t="s">
        <v>175</v>
      </c>
      <c r="F614" t="s">
        <v>4542</v>
      </c>
      <c r="G614" t="s">
        <v>1036</v>
      </c>
      <c r="H614" t="s">
        <v>2472</v>
      </c>
      <c r="I614">
        <v>29184890000000</v>
      </c>
      <c r="J614">
        <v>4632164875.8727999</v>
      </c>
      <c r="K614">
        <v>158.7179145055</v>
      </c>
      <c r="L614"/>
      <c r="M614"/>
      <c r="N614"/>
      <c r="O614"/>
      <c r="P614"/>
      <c r="Q614"/>
      <c r="R614"/>
      <c r="S614"/>
      <c r="T614">
        <v>202.5917426</v>
      </c>
      <c r="U614">
        <v>122.3</v>
      </c>
      <c r="V614" t="s">
        <v>2473</v>
      </c>
      <c r="W614" s="36" t="str">
        <f t="shared" si="28"/>
        <v>SOV</v>
      </c>
      <c r="X614" s="36" t="str">
        <f t="shared" si="29"/>
        <v>SOV</v>
      </c>
    </row>
    <row r="615" spans="1:24" x14ac:dyDescent="0.35">
      <c r="A615" s="36" t="str">
        <f t="shared" si="27"/>
        <v>4000</v>
      </c>
      <c r="B615" t="s">
        <v>1033</v>
      </c>
      <c r="C615" t="s">
        <v>6268</v>
      </c>
      <c r="D615" t="s">
        <v>6269</v>
      </c>
      <c r="E615" t="s">
        <v>175</v>
      </c>
      <c r="F615" t="s">
        <v>4542</v>
      </c>
      <c r="G615" t="s">
        <v>1036</v>
      </c>
      <c r="H615" t="s">
        <v>2472</v>
      </c>
      <c r="I615">
        <v>29184890000000</v>
      </c>
      <c r="J615">
        <v>4632164875.8727999</v>
      </c>
      <c r="K615">
        <v>158.7179145055</v>
      </c>
      <c r="L615"/>
      <c r="M615"/>
      <c r="N615"/>
      <c r="O615"/>
      <c r="P615"/>
      <c r="Q615"/>
      <c r="R615"/>
      <c r="S615"/>
      <c r="T615">
        <v>202.5917426</v>
      </c>
      <c r="U615">
        <v>122.3</v>
      </c>
      <c r="V615" t="s">
        <v>2473</v>
      </c>
      <c r="W615" s="36" t="str">
        <f t="shared" si="28"/>
        <v>SOV</v>
      </c>
      <c r="X615" s="36" t="str">
        <f t="shared" si="29"/>
        <v>SOV</v>
      </c>
    </row>
    <row r="616" spans="1:24" x14ac:dyDescent="0.35">
      <c r="A616" s="36" t="str">
        <f t="shared" si="27"/>
        <v>7397</v>
      </c>
      <c r="B616" t="s">
        <v>2027</v>
      </c>
      <c r="C616" t="s">
        <v>2028</v>
      </c>
      <c r="D616" t="s">
        <v>2029</v>
      </c>
      <c r="E616" t="s">
        <v>566</v>
      </c>
      <c r="F616" t="s">
        <v>1032</v>
      </c>
      <c r="G616" t="s">
        <v>1325</v>
      </c>
      <c r="H616" t="s">
        <v>1326</v>
      </c>
      <c r="I616" t="s">
        <v>90</v>
      </c>
      <c r="J616" t="s">
        <v>90</v>
      </c>
      <c r="K616">
        <v>38.724124549999999</v>
      </c>
      <c r="L616">
        <v>7.6582217400000001</v>
      </c>
      <c r="M616">
        <v>5.9860888599999997</v>
      </c>
      <c r="N616">
        <v>5.3484748499999997</v>
      </c>
      <c r="O616">
        <v>6.56331752</v>
      </c>
      <c r="P616">
        <v>4.0390587599999996</v>
      </c>
      <c r="Q616">
        <v>62.221707889999998</v>
      </c>
      <c r="R616">
        <v>35.770257909999998</v>
      </c>
      <c r="S616" t="s">
        <v>1047</v>
      </c>
      <c r="T616">
        <v>38.724124549999999</v>
      </c>
      <c r="U616" t="s">
        <v>2637</v>
      </c>
      <c r="V616" t="s">
        <v>1035</v>
      </c>
      <c r="W616" s="36" t="str">
        <f t="shared" si="28"/>
        <v>ETF</v>
      </c>
      <c r="X616" s="36" t="str">
        <f t="shared" si="29"/>
        <v>Otros ETFs</v>
      </c>
    </row>
    <row r="617" spans="1:24" x14ac:dyDescent="0.35">
      <c r="A617" s="36" t="str">
        <f t="shared" si="27"/>
        <v>7435</v>
      </c>
      <c r="B617" t="s">
        <v>2030</v>
      </c>
      <c r="C617" t="s">
        <v>2031</v>
      </c>
      <c r="D617" t="s">
        <v>2032</v>
      </c>
      <c r="E617" t="s">
        <v>566</v>
      </c>
      <c r="F617" t="s">
        <v>1032</v>
      </c>
      <c r="G617" t="s">
        <v>1110</v>
      </c>
      <c r="H617" t="s">
        <v>1431</v>
      </c>
      <c r="I617" t="s">
        <v>90</v>
      </c>
      <c r="J617" t="s">
        <v>90</v>
      </c>
      <c r="K617">
        <v>2018.76745981</v>
      </c>
      <c r="L617">
        <v>4.3179732199999998</v>
      </c>
      <c r="M617">
        <v>4.9357576999999999</v>
      </c>
      <c r="N617">
        <v>5.7472272799999997</v>
      </c>
      <c r="O617">
        <v>5.3615977499999996</v>
      </c>
      <c r="P617">
        <v>3.3576099999999998E-2</v>
      </c>
      <c r="Q617">
        <v>4200.09193916</v>
      </c>
      <c r="R617">
        <v>0.30795496999999999</v>
      </c>
      <c r="S617" t="s">
        <v>1038</v>
      </c>
      <c r="T617">
        <v>2018.76745981</v>
      </c>
      <c r="U617" t="s">
        <v>2637</v>
      </c>
      <c r="V617" t="s">
        <v>1035</v>
      </c>
      <c r="W617" s="36" t="str">
        <f t="shared" si="28"/>
        <v>ETF</v>
      </c>
      <c r="X617" s="36" t="str">
        <f t="shared" si="29"/>
        <v>Otros ETFs</v>
      </c>
    </row>
    <row r="618" spans="1:24" x14ac:dyDescent="0.35">
      <c r="A618" s="36" t="str">
        <f t="shared" si="27"/>
        <v>4000</v>
      </c>
      <c r="B618" t="s">
        <v>1033</v>
      </c>
      <c r="C618" t="s">
        <v>6270</v>
      </c>
      <c r="D618" t="s">
        <v>5602</v>
      </c>
      <c r="E618" t="s">
        <v>175</v>
      </c>
      <c r="F618" t="s">
        <v>4542</v>
      </c>
      <c r="G618" t="s">
        <v>1036</v>
      </c>
      <c r="H618" t="s">
        <v>2472</v>
      </c>
      <c r="I618">
        <v>29184890000000</v>
      </c>
      <c r="J618">
        <v>4632164875.8727999</v>
      </c>
      <c r="K618">
        <v>158.7179145055</v>
      </c>
      <c r="L618"/>
      <c r="M618"/>
      <c r="N618"/>
      <c r="O618"/>
      <c r="P618"/>
      <c r="Q618"/>
      <c r="R618"/>
      <c r="S618"/>
      <c r="T618">
        <v>202.5917426</v>
      </c>
      <c r="U618">
        <v>122.3</v>
      </c>
      <c r="V618" t="s">
        <v>2473</v>
      </c>
      <c r="W618" s="36" t="str">
        <f t="shared" si="28"/>
        <v>SOV</v>
      </c>
      <c r="X618" s="36" t="str">
        <f t="shared" si="29"/>
        <v>SOV</v>
      </c>
    </row>
    <row r="619" spans="1:24" x14ac:dyDescent="0.35">
      <c r="A619" s="36" t="str">
        <f t="shared" si="27"/>
        <v>4000</v>
      </c>
      <c r="B619" t="s">
        <v>1033</v>
      </c>
      <c r="C619" t="s">
        <v>6271</v>
      </c>
      <c r="D619" t="s">
        <v>5603</v>
      </c>
      <c r="E619" t="s">
        <v>175</v>
      </c>
      <c r="F619" t="s">
        <v>4542</v>
      </c>
      <c r="G619" t="s">
        <v>1036</v>
      </c>
      <c r="H619" t="s">
        <v>2472</v>
      </c>
      <c r="I619">
        <v>29184890000000</v>
      </c>
      <c r="J619">
        <v>4632164875.8727999</v>
      </c>
      <c r="K619">
        <v>158.7179145055</v>
      </c>
      <c r="L619"/>
      <c r="M619"/>
      <c r="N619"/>
      <c r="O619"/>
      <c r="P619"/>
      <c r="Q619"/>
      <c r="R619"/>
      <c r="S619"/>
      <c r="T619">
        <v>202.5917426</v>
      </c>
      <c r="U619">
        <v>122.3</v>
      </c>
      <c r="V619" t="s">
        <v>2473</v>
      </c>
      <c r="W619" s="36" t="str">
        <f t="shared" si="28"/>
        <v>SOV</v>
      </c>
      <c r="X619" s="36" t="str">
        <f t="shared" si="29"/>
        <v>SOV</v>
      </c>
    </row>
    <row r="620" spans="1:24" x14ac:dyDescent="0.35">
      <c r="A620" s="36" t="str">
        <f t="shared" si="27"/>
        <v>7388</v>
      </c>
      <c r="B620" t="s">
        <v>2033</v>
      </c>
      <c r="C620" t="s">
        <v>2034</v>
      </c>
      <c r="D620" t="s">
        <v>2035</v>
      </c>
      <c r="E620" t="s">
        <v>566</v>
      </c>
      <c r="F620" t="s">
        <v>1032</v>
      </c>
      <c r="G620" t="s">
        <v>1110</v>
      </c>
      <c r="H620" t="s">
        <v>6004</v>
      </c>
      <c r="I620" t="s">
        <v>90</v>
      </c>
      <c r="J620" t="s">
        <v>90</v>
      </c>
      <c r="K620">
        <v>35.959165040000002</v>
      </c>
      <c r="L620">
        <v>6.5293570900000004</v>
      </c>
      <c r="M620">
        <v>5.6476961499999998</v>
      </c>
      <c r="N620">
        <v>5.3592536600000003</v>
      </c>
      <c r="O620">
        <v>5.0970278000000002</v>
      </c>
      <c r="P620">
        <v>7.8450235499999996</v>
      </c>
      <c r="Q620">
        <v>118.06047757</v>
      </c>
      <c r="R620">
        <v>6.8213204599999999</v>
      </c>
      <c r="S620" t="s">
        <v>30</v>
      </c>
      <c r="T620">
        <v>35.959165040000002</v>
      </c>
      <c r="U620" t="s">
        <v>2637</v>
      </c>
      <c r="V620" t="s">
        <v>1035</v>
      </c>
      <c r="W620" s="36" t="str">
        <f t="shared" si="28"/>
        <v>ETF</v>
      </c>
      <c r="X620" s="36" t="str">
        <f t="shared" si="29"/>
        <v>Otros ETFs</v>
      </c>
    </row>
    <row r="621" spans="1:24" x14ac:dyDescent="0.35">
      <c r="A621" s="36" t="str">
        <f t="shared" si="27"/>
        <v>7088</v>
      </c>
      <c r="B621" t="s">
        <v>2036</v>
      </c>
      <c r="C621" t="s">
        <v>2037</v>
      </c>
      <c r="D621" t="s">
        <v>2038</v>
      </c>
      <c r="E621" t="s">
        <v>566</v>
      </c>
      <c r="F621" t="s">
        <v>1032</v>
      </c>
      <c r="G621" t="s">
        <v>1110</v>
      </c>
      <c r="H621" t="s">
        <v>6148</v>
      </c>
      <c r="I621" t="s">
        <v>90</v>
      </c>
      <c r="J621" t="s">
        <v>90</v>
      </c>
      <c r="K621">
        <v>22.052280719999999</v>
      </c>
      <c r="L621">
        <v>5.1823783900000002</v>
      </c>
      <c r="M621">
        <v>4.7546135300000003</v>
      </c>
      <c r="N621">
        <v>4.6153784199999999</v>
      </c>
      <c r="O621">
        <v>5.3508089099999996</v>
      </c>
      <c r="P621">
        <v>0.87283222999999999</v>
      </c>
      <c r="Q621">
        <v>79.931490080000003</v>
      </c>
      <c r="R621">
        <v>18.647143660000001</v>
      </c>
      <c r="S621" t="s">
        <v>1038</v>
      </c>
      <c r="T621">
        <v>22.052280719999999</v>
      </c>
      <c r="U621" t="s">
        <v>2637</v>
      </c>
      <c r="V621" t="s">
        <v>1035</v>
      </c>
      <c r="W621" s="36" t="str">
        <f t="shared" si="28"/>
        <v>ETF</v>
      </c>
      <c r="X621" s="36" t="str">
        <f t="shared" si="29"/>
        <v>Otros ETFs</v>
      </c>
    </row>
    <row r="622" spans="1:24" x14ac:dyDescent="0.35">
      <c r="A622" s="36" t="str">
        <f t="shared" si="27"/>
        <v>4000</v>
      </c>
      <c r="B622" t="s">
        <v>1033</v>
      </c>
      <c r="C622" t="s">
        <v>6272</v>
      </c>
      <c r="D622" t="s">
        <v>6273</v>
      </c>
      <c r="E622" t="s">
        <v>175</v>
      </c>
      <c r="F622" t="s">
        <v>4542</v>
      </c>
      <c r="G622" t="s">
        <v>1036</v>
      </c>
      <c r="H622" t="s">
        <v>2472</v>
      </c>
      <c r="I622">
        <v>29184890000000</v>
      </c>
      <c r="J622">
        <v>4632164875.8727999</v>
      </c>
      <c r="K622">
        <v>158.7179145055</v>
      </c>
      <c r="L622"/>
      <c r="M622"/>
      <c r="N622"/>
      <c r="O622"/>
      <c r="P622"/>
      <c r="Q622"/>
      <c r="R622"/>
      <c r="S622"/>
      <c r="T622">
        <v>202.5917426</v>
      </c>
      <c r="U622">
        <v>122.3</v>
      </c>
      <c r="V622" t="s">
        <v>2473</v>
      </c>
      <c r="W622" s="36" t="str">
        <f t="shared" si="28"/>
        <v>SOV</v>
      </c>
      <c r="X622" s="36" t="str">
        <f t="shared" si="29"/>
        <v>SOV</v>
      </c>
    </row>
    <row r="623" spans="1:24" x14ac:dyDescent="0.35">
      <c r="A623" s="36" t="str">
        <f t="shared" si="27"/>
        <v>4000</v>
      </c>
      <c r="B623" t="s">
        <v>1033</v>
      </c>
      <c r="C623" t="s">
        <v>6274</v>
      </c>
      <c r="D623" t="s">
        <v>6275</v>
      </c>
      <c r="E623" t="s">
        <v>175</v>
      </c>
      <c r="F623" t="s">
        <v>4542</v>
      </c>
      <c r="G623" t="s">
        <v>1036</v>
      </c>
      <c r="H623" t="s">
        <v>2472</v>
      </c>
      <c r="I623">
        <v>29184890000000</v>
      </c>
      <c r="J623">
        <v>4632164875.8727999</v>
      </c>
      <c r="K623">
        <v>158.7179145055</v>
      </c>
      <c r="L623"/>
      <c r="M623"/>
      <c r="N623"/>
      <c r="O623"/>
      <c r="P623"/>
      <c r="Q623"/>
      <c r="R623"/>
      <c r="S623"/>
      <c r="T623">
        <v>202.5917426</v>
      </c>
      <c r="U623">
        <v>122.3</v>
      </c>
      <c r="V623" t="s">
        <v>2473</v>
      </c>
      <c r="W623" s="36" t="str">
        <f t="shared" si="28"/>
        <v>SOV</v>
      </c>
      <c r="X623" s="36" t="str">
        <f t="shared" si="29"/>
        <v>SOV</v>
      </c>
    </row>
    <row r="624" spans="1:24" x14ac:dyDescent="0.35">
      <c r="A624" s="36" t="str">
        <f t="shared" si="27"/>
        <v>MSIM</v>
      </c>
      <c r="B624" t="s">
        <v>5082</v>
      </c>
      <c r="C624" t="s">
        <v>2039</v>
      </c>
      <c r="D624" t="s">
        <v>2040</v>
      </c>
      <c r="E624" t="s">
        <v>566</v>
      </c>
      <c r="F624" t="s">
        <v>1032</v>
      </c>
      <c r="G624" t="s">
        <v>1110</v>
      </c>
      <c r="H624" t="s">
        <v>2041</v>
      </c>
      <c r="I624" t="s">
        <v>90</v>
      </c>
      <c r="J624" t="s">
        <v>90</v>
      </c>
      <c r="K624">
        <v>287.52643733000002</v>
      </c>
      <c r="L624">
        <v>5.5582689299999997</v>
      </c>
      <c r="M624">
        <v>4.93076369</v>
      </c>
      <c r="N624">
        <v>5.3449577699999997</v>
      </c>
      <c r="O624">
        <v>4.6012124600000002</v>
      </c>
      <c r="P624">
        <v>8.1004944299999995</v>
      </c>
      <c r="Q624">
        <v>509.74610833999998</v>
      </c>
      <c r="R624">
        <v>8.8609250300000006</v>
      </c>
      <c r="S624" t="s">
        <v>1038</v>
      </c>
      <c r="T624">
        <v>287.52643733000002</v>
      </c>
      <c r="U624" t="s">
        <v>2637</v>
      </c>
      <c r="V624" t="s">
        <v>1035</v>
      </c>
      <c r="W624" s="36" t="str">
        <f t="shared" si="28"/>
        <v>ETF</v>
      </c>
      <c r="X624" s="36" t="str">
        <f t="shared" si="29"/>
        <v>Otros ETFs</v>
      </c>
    </row>
    <row r="625" spans="1:24" x14ac:dyDescent="0.35">
      <c r="A625" s="36" t="str">
        <f t="shared" si="27"/>
        <v>7029</v>
      </c>
      <c r="B625" t="s">
        <v>2042</v>
      </c>
      <c r="C625" t="s">
        <v>2043</v>
      </c>
      <c r="D625" t="s">
        <v>2044</v>
      </c>
      <c r="E625" t="s">
        <v>566</v>
      </c>
      <c r="F625" t="s">
        <v>1032</v>
      </c>
      <c r="G625" t="s">
        <v>1110</v>
      </c>
      <c r="H625" t="s">
        <v>2041</v>
      </c>
      <c r="I625" t="s">
        <v>90</v>
      </c>
      <c r="J625" t="s">
        <v>90</v>
      </c>
      <c r="K625">
        <v>274.55111842999997</v>
      </c>
      <c r="L625">
        <v>5.2491727099999999</v>
      </c>
      <c r="M625">
        <v>5.2396199699999997</v>
      </c>
      <c r="N625">
        <v>5.1853513700000002</v>
      </c>
      <c r="O625">
        <v>4.34030849</v>
      </c>
      <c r="P625">
        <v>10.335795340000001</v>
      </c>
      <c r="Q625">
        <v>425.64112237000001</v>
      </c>
      <c r="R625">
        <v>4.3553614600000001</v>
      </c>
      <c r="S625" t="s">
        <v>1038</v>
      </c>
      <c r="T625">
        <v>274.55111842999997</v>
      </c>
      <c r="U625" t="s">
        <v>2637</v>
      </c>
      <c r="V625" t="s">
        <v>1035</v>
      </c>
      <c r="W625" s="36" t="str">
        <f t="shared" si="28"/>
        <v>ETF</v>
      </c>
      <c r="X625" s="36" t="str">
        <f t="shared" si="29"/>
        <v>Otros ETFs</v>
      </c>
    </row>
    <row r="626" spans="1:24" x14ac:dyDescent="0.35">
      <c r="A626" s="36" t="str">
        <f t="shared" si="27"/>
        <v>4000</v>
      </c>
      <c r="B626" t="s">
        <v>1033</v>
      </c>
      <c r="C626" t="s">
        <v>6276</v>
      </c>
      <c r="D626" t="s">
        <v>6277</v>
      </c>
      <c r="E626" t="s">
        <v>175</v>
      </c>
      <c r="F626" t="s">
        <v>4542</v>
      </c>
      <c r="G626" t="s">
        <v>1036</v>
      </c>
      <c r="H626" t="s">
        <v>2472</v>
      </c>
      <c r="I626">
        <v>29184890000000</v>
      </c>
      <c r="J626">
        <v>4632164875.8727999</v>
      </c>
      <c r="K626">
        <v>158.7179145055</v>
      </c>
      <c r="L626"/>
      <c r="M626"/>
      <c r="N626"/>
      <c r="O626"/>
      <c r="P626"/>
      <c r="Q626"/>
      <c r="R626"/>
      <c r="S626"/>
      <c r="T626">
        <v>202.5917426</v>
      </c>
      <c r="U626">
        <v>122.3</v>
      </c>
      <c r="V626" t="s">
        <v>2473</v>
      </c>
      <c r="W626" s="36" t="str">
        <f t="shared" si="28"/>
        <v>SOV</v>
      </c>
      <c r="X626" s="36" t="str">
        <f t="shared" si="29"/>
        <v>SOV</v>
      </c>
    </row>
    <row r="627" spans="1:24" x14ac:dyDescent="0.35">
      <c r="A627" s="36" t="str">
        <f t="shared" si="27"/>
        <v>4000</v>
      </c>
      <c r="B627" t="s">
        <v>1033</v>
      </c>
      <c r="C627" t="s">
        <v>2539</v>
      </c>
      <c r="D627" t="s">
        <v>2805</v>
      </c>
      <c r="E627" t="s">
        <v>175</v>
      </c>
      <c r="F627" t="s">
        <v>4542</v>
      </c>
      <c r="G627" t="s">
        <v>1036</v>
      </c>
      <c r="H627" t="s">
        <v>2472</v>
      </c>
      <c r="I627">
        <v>29184890000000</v>
      </c>
      <c r="J627">
        <v>4632164875.8727999</v>
      </c>
      <c r="K627">
        <v>158.7179145055</v>
      </c>
      <c r="L627"/>
      <c r="M627"/>
      <c r="N627"/>
      <c r="O627"/>
      <c r="P627"/>
      <c r="Q627"/>
      <c r="R627"/>
      <c r="S627"/>
      <c r="T627">
        <v>202.5917426</v>
      </c>
      <c r="U627">
        <v>122.3</v>
      </c>
      <c r="V627" t="s">
        <v>2473</v>
      </c>
      <c r="W627" s="36" t="str">
        <f t="shared" si="28"/>
        <v>SOV</v>
      </c>
      <c r="X627" s="36" t="str">
        <f t="shared" si="29"/>
        <v>SOV</v>
      </c>
    </row>
    <row r="628" spans="1:24" x14ac:dyDescent="0.35">
      <c r="A628" s="36" t="str">
        <f t="shared" si="27"/>
        <v>7025</v>
      </c>
      <c r="B628" t="s">
        <v>4771</v>
      </c>
      <c r="C628" t="s">
        <v>2045</v>
      </c>
      <c r="D628" t="s">
        <v>2046</v>
      </c>
      <c r="E628" t="s">
        <v>566</v>
      </c>
      <c r="F628" t="s">
        <v>1032</v>
      </c>
      <c r="G628" t="s">
        <v>1110</v>
      </c>
      <c r="H628" t="s">
        <v>2041</v>
      </c>
      <c r="I628" t="s">
        <v>90</v>
      </c>
      <c r="J628" t="s">
        <v>90</v>
      </c>
      <c r="K628">
        <v>220.16634636000001</v>
      </c>
      <c r="L628">
        <v>5.4267203000000004</v>
      </c>
      <c r="M628">
        <v>5.2825492599999997</v>
      </c>
      <c r="N628">
        <v>5.0311076300000002</v>
      </c>
      <c r="O628">
        <v>4.7141464099999997</v>
      </c>
      <c r="P628">
        <v>7.7374951899999997</v>
      </c>
      <c r="Q628">
        <v>354.82068067</v>
      </c>
      <c r="R628">
        <v>8.1890199599999995</v>
      </c>
      <c r="S628" t="s">
        <v>1038</v>
      </c>
      <c r="T628">
        <v>220.16634636000001</v>
      </c>
      <c r="U628" t="s">
        <v>2637</v>
      </c>
      <c r="V628" t="s">
        <v>1035</v>
      </c>
      <c r="W628" s="36" t="str">
        <f t="shared" si="28"/>
        <v>ETF</v>
      </c>
      <c r="X628" s="36" t="str">
        <f t="shared" si="29"/>
        <v>Otros ETFs</v>
      </c>
    </row>
    <row r="629" spans="1:24" x14ac:dyDescent="0.35">
      <c r="A629" s="36" t="str">
        <f t="shared" si="27"/>
        <v>NORD</v>
      </c>
      <c r="B629" t="s">
        <v>6149</v>
      </c>
      <c r="C629" t="s">
        <v>2047</v>
      </c>
      <c r="D629" t="s">
        <v>2048</v>
      </c>
      <c r="E629" t="s">
        <v>566</v>
      </c>
      <c r="F629" t="s">
        <v>1032</v>
      </c>
      <c r="G629" t="s">
        <v>1110</v>
      </c>
      <c r="H629" t="s">
        <v>6004</v>
      </c>
      <c r="I629" t="s">
        <v>90</v>
      </c>
      <c r="J629" t="s">
        <v>90</v>
      </c>
      <c r="K629">
        <v>11.31521285</v>
      </c>
      <c r="L629">
        <v>6.6087628</v>
      </c>
      <c r="M629">
        <v>5.7297136000000002</v>
      </c>
      <c r="N629">
        <v>5.0575520799999998</v>
      </c>
      <c r="O629">
        <v>5.4417839499999996</v>
      </c>
      <c r="P629">
        <v>14.98104532</v>
      </c>
      <c r="Q629">
        <v>62.802463809999999</v>
      </c>
      <c r="R629">
        <v>10.18102693</v>
      </c>
      <c r="S629" t="s">
        <v>30</v>
      </c>
      <c r="T629">
        <v>11.31521285</v>
      </c>
      <c r="U629" t="s">
        <v>2637</v>
      </c>
      <c r="V629" t="s">
        <v>1035</v>
      </c>
      <c r="W629" s="36" t="str">
        <f t="shared" si="28"/>
        <v>ETF</v>
      </c>
      <c r="X629" s="36" t="str">
        <f t="shared" si="29"/>
        <v>Otros ETFs</v>
      </c>
    </row>
    <row r="630" spans="1:24" x14ac:dyDescent="0.35">
      <c r="A630" s="36" t="str">
        <f t="shared" si="27"/>
        <v>4000</v>
      </c>
      <c r="B630" t="s">
        <v>1033</v>
      </c>
      <c r="C630" t="s">
        <v>2540</v>
      </c>
      <c r="D630" t="s">
        <v>2809</v>
      </c>
      <c r="E630" t="s">
        <v>175</v>
      </c>
      <c r="F630" t="s">
        <v>4542</v>
      </c>
      <c r="G630" t="s">
        <v>1036</v>
      </c>
      <c r="H630" t="s">
        <v>2472</v>
      </c>
      <c r="I630">
        <v>29184890000000</v>
      </c>
      <c r="J630">
        <v>4632164875.8727999</v>
      </c>
      <c r="K630">
        <v>158.7179145055</v>
      </c>
      <c r="L630"/>
      <c r="M630"/>
      <c r="N630"/>
      <c r="O630"/>
      <c r="P630"/>
      <c r="Q630"/>
      <c r="R630"/>
      <c r="S630"/>
      <c r="T630">
        <v>202.5917426</v>
      </c>
      <c r="U630">
        <v>122.3</v>
      </c>
      <c r="V630" t="s">
        <v>2473</v>
      </c>
      <c r="W630" s="36" t="str">
        <f t="shared" si="28"/>
        <v>SOV</v>
      </c>
      <c r="X630" s="36" t="str">
        <f t="shared" si="29"/>
        <v>SOV</v>
      </c>
    </row>
    <row r="631" spans="1:24" x14ac:dyDescent="0.35">
      <c r="A631" s="36" t="str">
        <f t="shared" si="27"/>
        <v>4000</v>
      </c>
      <c r="B631" t="s">
        <v>1033</v>
      </c>
      <c r="C631" t="s">
        <v>6278</v>
      </c>
      <c r="D631" t="s">
        <v>6279</v>
      </c>
      <c r="E631" t="s">
        <v>175</v>
      </c>
      <c r="F631" t="s">
        <v>4542</v>
      </c>
      <c r="G631" t="s">
        <v>1036</v>
      </c>
      <c r="H631" t="s">
        <v>2472</v>
      </c>
      <c r="I631">
        <v>29184890000000</v>
      </c>
      <c r="J631">
        <v>4632164875.8727999</v>
      </c>
      <c r="K631">
        <v>158.7179145055</v>
      </c>
      <c r="L631"/>
      <c r="M631"/>
      <c r="N631"/>
      <c r="O631"/>
      <c r="P631"/>
      <c r="Q631"/>
      <c r="R631"/>
      <c r="S631"/>
      <c r="T631">
        <v>202.5917426</v>
      </c>
      <c r="U631">
        <v>122.3</v>
      </c>
      <c r="V631" t="s">
        <v>2473</v>
      </c>
      <c r="W631" s="36" t="str">
        <f t="shared" si="28"/>
        <v>SOV</v>
      </c>
      <c r="X631" s="36" t="str">
        <f t="shared" si="29"/>
        <v>SOV</v>
      </c>
    </row>
    <row r="632" spans="1:24" x14ac:dyDescent="0.35">
      <c r="A632" s="36" t="str">
        <f t="shared" si="27"/>
        <v>NORD</v>
      </c>
      <c r="B632" t="s">
        <v>6150</v>
      </c>
      <c r="C632" t="s">
        <v>2049</v>
      </c>
      <c r="D632" t="s">
        <v>2050</v>
      </c>
      <c r="E632" t="s">
        <v>566</v>
      </c>
      <c r="F632" t="s">
        <v>1032</v>
      </c>
      <c r="G632" t="s">
        <v>1110</v>
      </c>
      <c r="H632" t="s">
        <v>6004</v>
      </c>
      <c r="I632" t="s">
        <v>90</v>
      </c>
      <c r="J632" t="s">
        <v>90</v>
      </c>
      <c r="K632">
        <v>11.31521285</v>
      </c>
      <c r="L632">
        <v>6.6087628</v>
      </c>
      <c r="M632">
        <v>5.7297136000000002</v>
      </c>
      <c r="N632">
        <v>5.0575520799999998</v>
      </c>
      <c r="O632">
        <v>5.4417839499999996</v>
      </c>
      <c r="P632">
        <v>14.98104532</v>
      </c>
      <c r="Q632">
        <v>62.802463809999999</v>
      </c>
      <c r="R632">
        <v>10.18102693</v>
      </c>
      <c r="S632" t="s">
        <v>30</v>
      </c>
      <c r="T632">
        <v>11.31521285</v>
      </c>
      <c r="U632" t="s">
        <v>2637</v>
      </c>
      <c r="V632" t="s">
        <v>1035</v>
      </c>
      <c r="W632" s="36" t="str">
        <f t="shared" si="28"/>
        <v>ETF</v>
      </c>
      <c r="X632" s="36" t="str">
        <f t="shared" si="29"/>
        <v>Otros ETFs</v>
      </c>
    </row>
    <row r="633" spans="1:24" x14ac:dyDescent="0.35">
      <c r="A633" s="36" t="str">
        <f t="shared" si="27"/>
        <v>7027</v>
      </c>
      <c r="B633" t="s">
        <v>2051</v>
      </c>
      <c r="C633" t="s">
        <v>682</v>
      </c>
      <c r="D633" t="s">
        <v>681</v>
      </c>
      <c r="E633" t="s">
        <v>566</v>
      </c>
      <c r="F633" t="s">
        <v>1032</v>
      </c>
      <c r="G633" t="s">
        <v>1110</v>
      </c>
      <c r="H633" t="s">
        <v>2041</v>
      </c>
      <c r="I633" t="s">
        <v>90</v>
      </c>
      <c r="J633" t="s">
        <v>90</v>
      </c>
      <c r="K633">
        <v>335.62262156000003</v>
      </c>
      <c r="L633">
        <v>5.2051608800000002</v>
      </c>
      <c r="M633">
        <v>5.0723160299999996</v>
      </c>
      <c r="N633">
        <v>4.9456170699999999</v>
      </c>
      <c r="O633">
        <v>4.8496125499999998</v>
      </c>
      <c r="P633">
        <v>13.48731298</v>
      </c>
      <c r="Q633">
        <v>579.92638413999998</v>
      </c>
      <c r="R633">
        <v>9.6221848300000001</v>
      </c>
      <c r="S633" t="s">
        <v>1038</v>
      </c>
      <c r="T633">
        <v>335.62262156000003</v>
      </c>
      <c r="U633" t="s">
        <v>2637</v>
      </c>
      <c r="V633" t="s">
        <v>1035</v>
      </c>
      <c r="W633" s="36" t="str">
        <f t="shared" si="28"/>
        <v>ETF</v>
      </c>
      <c r="X633" s="36" t="str">
        <f t="shared" si="29"/>
        <v>Otros ETFs</v>
      </c>
    </row>
    <row r="634" spans="1:24" x14ac:dyDescent="0.35">
      <c r="A634" s="36" t="str">
        <f t="shared" si="27"/>
        <v>4000</v>
      </c>
      <c r="B634" t="s">
        <v>1033</v>
      </c>
      <c r="C634" t="s">
        <v>2541</v>
      </c>
      <c r="D634" t="s">
        <v>2773</v>
      </c>
      <c r="E634" t="s">
        <v>175</v>
      </c>
      <c r="F634" t="s">
        <v>4542</v>
      </c>
      <c r="G634" t="s">
        <v>1036</v>
      </c>
      <c r="H634" t="s">
        <v>2472</v>
      </c>
      <c r="I634">
        <v>29184890000000</v>
      </c>
      <c r="J634">
        <v>4632164875.8727999</v>
      </c>
      <c r="K634">
        <v>158.7179145055</v>
      </c>
      <c r="L634"/>
      <c r="M634"/>
      <c r="N634"/>
      <c r="O634"/>
      <c r="P634"/>
      <c r="Q634"/>
      <c r="R634"/>
      <c r="S634"/>
      <c r="T634">
        <v>202.5917426</v>
      </c>
      <c r="U634">
        <v>122.3</v>
      </c>
      <c r="V634" t="s">
        <v>2473</v>
      </c>
      <c r="W634" s="36" t="str">
        <f t="shared" si="28"/>
        <v>SOV</v>
      </c>
      <c r="X634" s="36" t="str">
        <f t="shared" si="29"/>
        <v>SOV</v>
      </c>
    </row>
    <row r="635" spans="1:24" x14ac:dyDescent="0.35">
      <c r="A635" s="36" t="str">
        <f t="shared" si="27"/>
        <v>4000</v>
      </c>
      <c r="B635" t="s">
        <v>1033</v>
      </c>
      <c r="C635" t="s">
        <v>2542</v>
      </c>
      <c r="D635" t="s">
        <v>4543</v>
      </c>
      <c r="E635" t="s">
        <v>175</v>
      </c>
      <c r="F635" t="s">
        <v>4542</v>
      </c>
      <c r="G635" t="s">
        <v>1036</v>
      </c>
      <c r="H635" t="s">
        <v>2472</v>
      </c>
      <c r="I635">
        <v>29184890000000</v>
      </c>
      <c r="J635">
        <v>4632164875.8727999</v>
      </c>
      <c r="K635">
        <v>158.7179145055</v>
      </c>
      <c r="L635"/>
      <c r="M635"/>
      <c r="N635"/>
      <c r="O635"/>
      <c r="P635"/>
      <c r="Q635"/>
      <c r="R635"/>
      <c r="S635"/>
      <c r="T635">
        <v>202.5917426</v>
      </c>
      <c r="U635">
        <v>122.3</v>
      </c>
      <c r="V635" t="s">
        <v>2473</v>
      </c>
      <c r="W635" s="36" t="str">
        <f t="shared" si="28"/>
        <v>SOV</v>
      </c>
      <c r="X635" s="36" t="str">
        <f t="shared" si="29"/>
        <v>SOV</v>
      </c>
    </row>
    <row r="636" spans="1:24" x14ac:dyDescent="0.35">
      <c r="A636" s="36" t="str">
        <f t="shared" si="27"/>
        <v>7073</v>
      </c>
      <c r="B636" t="s">
        <v>2052</v>
      </c>
      <c r="C636" t="s">
        <v>2053</v>
      </c>
      <c r="D636" t="s">
        <v>2054</v>
      </c>
      <c r="E636" t="s">
        <v>566</v>
      </c>
      <c r="F636" t="s">
        <v>1032</v>
      </c>
      <c r="G636" t="s">
        <v>1110</v>
      </c>
      <c r="H636" t="s">
        <v>1431</v>
      </c>
      <c r="I636" t="s">
        <v>90</v>
      </c>
      <c r="J636" t="s">
        <v>90</v>
      </c>
      <c r="K636">
        <v>714.01535258000001</v>
      </c>
      <c r="L636">
        <v>4.3840615400000003</v>
      </c>
      <c r="M636">
        <v>5.0416968500000001</v>
      </c>
      <c r="N636">
        <v>5.9897626500000003</v>
      </c>
      <c r="O636">
        <v>5.3525868599999997</v>
      </c>
      <c r="P636">
        <v>0</v>
      </c>
      <c r="Q636"/>
      <c r="R636">
        <v>0</v>
      </c>
      <c r="S636" t="s">
        <v>1038</v>
      </c>
      <c r="T636">
        <v>714.01535258000001</v>
      </c>
      <c r="U636" t="s">
        <v>2637</v>
      </c>
      <c r="V636" t="s">
        <v>1232</v>
      </c>
      <c r="W636" s="36" t="str">
        <f t="shared" si="28"/>
        <v>ETF</v>
      </c>
      <c r="X636" s="36" t="str">
        <f t="shared" si="29"/>
        <v>Soberanos</v>
      </c>
    </row>
    <row r="637" spans="1:24" x14ac:dyDescent="0.35">
      <c r="A637" s="36" t="str">
        <f t="shared" si="27"/>
        <v>4000</v>
      </c>
      <c r="B637" t="s">
        <v>1033</v>
      </c>
      <c r="C637" t="s">
        <v>878</v>
      </c>
      <c r="D637" t="s">
        <v>877</v>
      </c>
      <c r="E637" t="s">
        <v>175</v>
      </c>
      <c r="F637" t="s">
        <v>4542</v>
      </c>
      <c r="G637" t="s">
        <v>1036</v>
      </c>
      <c r="H637" t="s">
        <v>2472</v>
      </c>
      <c r="I637">
        <v>29184890000000</v>
      </c>
      <c r="J637">
        <v>4632164875.8727999</v>
      </c>
      <c r="K637">
        <v>158.7179145055</v>
      </c>
      <c r="L637"/>
      <c r="M637"/>
      <c r="N637"/>
      <c r="O637"/>
      <c r="P637"/>
      <c r="Q637"/>
      <c r="R637"/>
      <c r="S637"/>
      <c r="T637">
        <v>202.5917426</v>
      </c>
      <c r="U637">
        <v>122.3</v>
      </c>
      <c r="V637" t="s">
        <v>2473</v>
      </c>
      <c r="W637" s="36" t="str">
        <f t="shared" si="28"/>
        <v>SOV</v>
      </c>
      <c r="X637" s="36" t="str">
        <f t="shared" si="29"/>
        <v>SOV</v>
      </c>
    </row>
    <row r="638" spans="1:24" x14ac:dyDescent="0.35">
      <c r="A638" s="36" t="str">
        <f t="shared" si="27"/>
        <v>5323</v>
      </c>
      <c r="B638" t="s">
        <v>2056</v>
      </c>
      <c r="C638" t="s">
        <v>2057</v>
      </c>
      <c r="D638" t="s">
        <v>2058</v>
      </c>
      <c r="E638" t="s">
        <v>566</v>
      </c>
      <c r="F638" t="s">
        <v>1032</v>
      </c>
      <c r="G638" t="s">
        <v>1110</v>
      </c>
      <c r="H638" t="s">
        <v>2041</v>
      </c>
      <c r="I638" t="s">
        <v>90</v>
      </c>
      <c r="J638" t="s">
        <v>90</v>
      </c>
      <c r="K638">
        <v>133.55836836</v>
      </c>
      <c r="L638">
        <v>5.8365802000000002</v>
      </c>
      <c r="M638">
        <v>5.1975346800000004</v>
      </c>
      <c r="N638">
        <v>5.24099336</v>
      </c>
      <c r="O638">
        <v>4.9695059700000002</v>
      </c>
      <c r="P638">
        <v>8.9119983400000002</v>
      </c>
      <c r="Q638">
        <v>288.89284515000003</v>
      </c>
      <c r="R638">
        <v>8.7803252900000004</v>
      </c>
      <c r="S638" t="s">
        <v>30</v>
      </c>
      <c r="T638">
        <v>133.55836836</v>
      </c>
      <c r="U638" t="s">
        <v>2637</v>
      </c>
      <c r="V638" t="s">
        <v>1035</v>
      </c>
      <c r="W638" s="36" t="str">
        <f t="shared" si="28"/>
        <v>ETF</v>
      </c>
      <c r="X638" s="36" t="str">
        <f t="shared" si="29"/>
        <v>Otros ETFs</v>
      </c>
    </row>
    <row r="639" spans="1:24" x14ac:dyDescent="0.35">
      <c r="A639" s="36" t="str">
        <f t="shared" si="27"/>
        <v>4000</v>
      </c>
      <c r="B639" t="s">
        <v>1033</v>
      </c>
      <c r="C639" t="s">
        <v>2543</v>
      </c>
      <c r="D639" t="s">
        <v>2765</v>
      </c>
      <c r="E639" t="s">
        <v>175</v>
      </c>
      <c r="F639" t="s">
        <v>4542</v>
      </c>
      <c r="G639" t="s">
        <v>1036</v>
      </c>
      <c r="H639" t="s">
        <v>2472</v>
      </c>
      <c r="I639">
        <v>29184890000000</v>
      </c>
      <c r="J639">
        <v>4632164875.8727999</v>
      </c>
      <c r="K639">
        <v>158.7179145055</v>
      </c>
      <c r="L639"/>
      <c r="M639"/>
      <c r="N639"/>
      <c r="O639"/>
      <c r="P639"/>
      <c r="Q639"/>
      <c r="R639"/>
      <c r="S639"/>
      <c r="T639">
        <v>202.5917426</v>
      </c>
      <c r="U639">
        <v>122.3</v>
      </c>
      <c r="V639" t="s">
        <v>2473</v>
      </c>
      <c r="W639" s="36" t="str">
        <f t="shared" si="28"/>
        <v>SOV</v>
      </c>
      <c r="X639" s="36" t="str">
        <f t="shared" si="29"/>
        <v>SOV</v>
      </c>
    </row>
    <row r="640" spans="1:24" x14ac:dyDescent="0.35">
      <c r="A640" s="36" t="str">
        <f t="shared" si="27"/>
        <v>4000</v>
      </c>
      <c r="B640" t="s">
        <v>1033</v>
      </c>
      <c r="C640" t="s">
        <v>4777</v>
      </c>
      <c r="D640" t="s">
        <v>4778</v>
      </c>
      <c r="E640" t="s">
        <v>175</v>
      </c>
      <c r="F640" t="s">
        <v>4542</v>
      </c>
      <c r="G640" t="s">
        <v>1036</v>
      </c>
      <c r="H640" t="s">
        <v>2472</v>
      </c>
      <c r="I640">
        <v>29184890000000</v>
      </c>
      <c r="J640">
        <v>4632164875.8727999</v>
      </c>
      <c r="K640">
        <v>158.7179145055</v>
      </c>
      <c r="L640"/>
      <c r="M640"/>
      <c r="N640"/>
      <c r="O640"/>
      <c r="P640"/>
      <c r="Q640"/>
      <c r="R640"/>
      <c r="S640"/>
      <c r="T640">
        <v>202.5917426</v>
      </c>
      <c r="U640">
        <v>122.3</v>
      </c>
      <c r="V640" t="s">
        <v>2473</v>
      </c>
      <c r="W640" s="36" t="str">
        <f t="shared" si="28"/>
        <v>SOV</v>
      </c>
      <c r="X640" s="36" t="str">
        <f t="shared" si="29"/>
        <v>SOV</v>
      </c>
    </row>
    <row r="641" spans="1:24" x14ac:dyDescent="0.35">
      <c r="A641" s="36" t="str">
        <f t="shared" si="27"/>
        <v>7013</v>
      </c>
      <c r="B641" t="s">
        <v>2056</v>
      </c>
      <c r="C641" t="s">
        <v>2057</v>
      </c>
      <c r="D641" t="s">
        <v>2059</v>
      </c>
      <c r="E641" t="s">
        <v>566</v>
      </c>
      <c r="F641" t="s">
        <v>1032</v>
      </c>
      <c r="G641" t="s">
        <v>1110</v>
      </c>
      <c r="H641" t="s">
        <v>2041</v>
      </c>
      <c r="I641" t="s">
        <v>90</v>
      </c>
      <c r="J641" t="s">
        <v>90</v>
      </c>
      <c r="K641">
        <v>133.55836836</v>
      </c>
      <c r="L641">
        <v>5.8365802000000002</v>
      </c>
      <c r="M641">
        <v>5.1975346800000004</v>
      </c>
      <c r="N641">
        <v>5.24099336</v>
      </c>
      <c r="O641">
        <v>4.9695059700000002</v>
      </c>
      <c r="P641">
        <v>8.9119983400000002</v>
      </c>
      <c r="Q641">
        <v>288.89284515000003</v>
      </c>
      <c r="R641">
        <v>8.7803252900000004</v>
      </c>
      <c r="S641" t="s">
        <v>30</v>
      </c>
      <c r="T641">
        <v>133.55836836</v>
      </c>
      <c r="U641" t="s">
        <v>2637</v>
      </c>
      <c r="V641" t="s">
        <v>1035</v>
      </c>
      <c r="W641" s="36" t="str">
        <f t="shared" si="28"/>
        <v>ETF</v>
      </c>
      <c r="X641" s="36" t="str">
        <f t="shared" si="29"/>
        <v>Otros ETFs</v>
      </c>
    </row>
    <row r="642" spans="1:24" x14ac:dyDescent="0.35">
      <c r="A642" s="36" t="str">
        <f t="shared" ref="A642:A705" si="30">RIGHT(LEFT(D642,6),4)</f>
        <v>7088</v>
      </c>
      <c r="B642" t="s">
        <v>6151</v>
      </c>
      <c r="C642" t="s">
        <v>5640</v>
      </c>
      <c r="D642" t="s">
        <v>5641</v>
      </c>
      <c r="E642" t="s">
        <v>566</v>
      </c>
      <c r="F642" t="s">
        <v>1032</v>
      </c>
      <c r="G642" t="s">
        <v>1143</v>
      </c>
      <c r="H642" t="s">
        <v>1144</v>
      </c>
      <c r="I642" t="s">
        <v>90</v>
      </c>
      <c r="J642" t="s">
        <v>90</v>
      </c>
      <c r="K642">
        <v>76.359190920000003</v>
      </c>
      <c r="L642">
        <v>5.8097615500000002</v>
      </c>
      <c r="M642">
        <v>5.2414084900000004</v>
      </c>
      <c r="N642">
        <v>4.8041962800000002</v>
      </c>
      <c r="O642">
        <v>4.9528965999999999</v>
      </c>
      <c r="P642">
        <v>18.2608</v>
      </c>
      <c r="Q642">
        <v>124.13543369</v>
      </c>
      <c r="R642">
        <v>8.0439000000000007</v>
      </c>
      <c r="S642" t="s">
        <v>30</v>
      </c>
      <c r="T642">
        <v>76.359190920000003</v>
      </c>
      <c r="U642" t="s">
        <v>2637</v>
      </c>
      <c r="V642" t="s">
        <v>1035</v>
      </c>
      <c r="W642" s="36" t="str">
        <f t="shared" ref="W642:W705" si="31">IF(V642="ETF_ETY","ETF",IF(V642="ETF_SOV","ETF",IF(V642="RF_SOV","SOV",IF(V642="-","Cuestionario Integra","Portafolio"))))</f>
        <v>ETF</v>
      </c>
      <c r="X642" s="36" t="str">
        <f t="shared" ref="X642:X705" si="32">IF(V642="ETF_ETY","Otros ETFs",IF(V642="ETF_SOV","Soberanos",W642))</f>
        <v>Otros ETFs</v>
      </c>
    </row>
    <row r="643" spans="1:24" x14ac:dyDescent="0.35">
      <c r="A643" s="36" t="str">
        <f t="shared" si="30"/>
        <v>4000</v>
      </c>
      <c r="B643" t="s">
        <v>1033</v>
      </c>
      <c r="C643" t="s">
        <v>4680</v>
      </c>
      <c r="D643" t="s">
        <v>4679</v>
      </c>
      <c r="E643" t="s">
        <v>175</v>
      </c>
      <c r="F643" t="s">
        <v>4542</v>
      </c>
      <c r="G643" t="s">
        <v>1036</v>
      </c>
      <c r="H643" t="s">
        <v>2472</v>
      </c>
      <c r="I643">
        <v>29184890000000</v>
      </c>
      <c r="J643">
        <v>4632164875.8727999</v>
      </c>
      <c r="K643">
        <v>158.7179145055</v>
      </c>
      <c r="L643"/>
      <c r="M643"/>
      <c r="N643"/>
      <c r="O643"/>
      <c r="P643"/>
      <c r="Q643"/>
      <c r="R643"/>
      <c r="S643"/>
      <c r="T643">
        <v>202.5917426</v>
      </c>
      <c r="U643">
        <v>122.3</v>
      </c>
      <c r="V643" t="s">
        <v>2473</v>
      </c>
      <c r="W643" s="36" t="str">
        <f t="shared" si="31"/>
        <v>SOV</v>
      </c>
      <c r="X643" s="36" t="str">
        <f t="shared" si="32"/>
        <v>SOV</v>
      </c>
    </row>
    <row r="644" spans="1:24" x14ac:dyDescent="0.35">
      <c r="A644" s="36" t="str">
        <f t="shared" si="30"/>
        <v>4000</v>
      </c>
      <c r="B644" t="s">
        <v>1033</v>
      </c>
      <c r="C644" t="s">
        <v>4944</v>
      </c>
      <c r="D644" t="s">
        <v>4945</v>
      </c>
      <c r="E644" t="s">
        <v>175</v>
      </c>
      <c r="F644" t="s">
        <v>4542</v>
      </c>
      <c r="G644" t="s">
        <v>1036</v>
      </c>
      <c r="H644" t="s">
        <v>2472</v>
      </c>
      <c r="I644">
        <v>29184890000000</v>
      </c>
      <c r="J644">
        <v>4632164875.8727999</v>
      </c>
      <c r="K644">
        <v>158.7179145055</v>
      </c>
      <c r="L644"/>
      <c r="M644"/>
      <c r="N644"/>
      <c r="O644"/>
      <c r="P644"/>
      <c r="Q644"/>
      <c r="R644"/>
      <c r="S644"/>
      <c r="T644">
        <v>202.5917426</v>
      </c>
      <c r="U644">
        <v>122.3</v>
      </c>
      <c r="V644" t="s">
        <v>2473</v>
      </c>
      <c r="W644" s="36" t="str">
        <f t="shared" si="31"/>
        <v>SOV</v>
      </c>
      <c r="X644" s="36" t="str">
        <f t="shared" si="32"/>
        <v>SOV</v>
      </c>
    </row>
    <row r="645" spans="1:24" x14ac:dyDescent="0.35">
      <c r="A645" s="36" t="str">
        <f t="shared" si="30"/>
        <v>7041</v>
      </c>
      <c r="B645" t="s">
        <v>2060</v>
      </c>
      <c r="C645" t="s">
        <v>2061</v>
      </c>
      <c r="D645" t="s">
        <v>2062</v>
      </c>
      <c r="E645" t="s">
        <v>566</v>
      </c>
      <c r="F645" t="s">
        <v>1032</v>
      </c>
      <c r="G645" t="s">
        <v>1033</v>
      </c>
      <c r="H645" t="s">
        <v>1599</v>
      </c>
      <c r="I645" t="s">
        <v>90</v>
      </c>
      <c r="J645" t="s">
        <v>90</v>
      </c>
      <c r="K645">
        <v>0.42449515999999998</v>
      </c>
      <c r="L645">
        <v>8.1805306800000004</v>
      </c>
      <c r="M645">
        <v>8.2319905799999997</v>
      </c>
      <c r="N645">
        <v>4.7328959399999997</v>
      </c>
      <c r="O645">
        <v>6.7189120200000003</v>
      </c>
      <c r="P645">
        <v>7.4960124400000003</v>
      </c>
      <c r="Q645">
        <v>2.1092254399999999</v>
      </c>
      <c r="R645">
        <v>28.887121069999999</v>
      </c>
      <c r="S645" t="s">
        <v>1047</v>
      </c>
      <c r="T645">
        <v>0.42449515999999998</v>
      </c>
      <c r="U645" t="s">
        <v>2637</v>
      </c>
      <c r="V645" t="s">
        <v>1035</v>
      </c>
      <c r="W645" s="36" t="str">
        <f t="shared" si="31"/>
        <v>ETF</v>
      </c>
      <c r="X645" s="36" t="str">
        <f t="shared" si="32"/>
        <v>Otros ETFs</v>
      </c>
    </row>
    <row r="646" spans="1:24" x14ac:dyDescent="0.35">
      <c r="A646" s="36" t="str">
        <f t="shared" si="30"/>
        <v>7388</v>
      </c>
      <c r="B646" t="s">
        <v>2063</v>
      </c>
      <c r="C646" t="s">
        <v>612</v>
      </c>
      <c r="D646" t="s">
        <v>611</v>
      </c>
      <c r="E646" t="s">
        <v>566</v>
      </c>
      <c r="F646" t="s">
        <v>1032</v>
      </c>
      <c r="G646" t="s">
        <v>1244</v>
      </c>
      <c r="H646" t="s">
        <v>1245</v>
      </c>
      <c r="I646" t="s">
        <v>90</v>
      </c>
      <c r="J646" t="s">
        <v>90</v>
      </c>
      <c r="K646">
        <v>76.81165609</v>
      </c>
      <c r="L646">
        <v>6.3283957500000003</v>
      </c>
      <c r="M646">
        <v>5.6565450999999998</v>
      </c>
      <c r="N646">
        <v>5.3295717500000004</v>
      </c>
      <c r="O646">
        <v>5.0601833200000002</v>
      </c>
      <c r="P646">
        <v>14.250850590000001</v>
      </c>
      <c r="Q646">
        <v>212.94434699999999</v>
      </c>
      <c r="R646">
        <v>3.651859</v>
      </c>
      <c r="S646" t="s">
        <v>30</v>
      </c>
      <c r="T646">
        <v>76.81165609</v>
      </c>
      <c r="U646" t="s">
        <v>2637</v>
      </c>
      <c r="V646" t="s">
        <v>1035</v>
      </c>
      <c r="W646" s="36" t="str">
        <f t="shared" si="31"/>
        <v>ETF</v>
      </c>
      <c r="X646" s="36" t="str">
        <f t="shared" si="32"/>
        <v>Otros ETFs</v>
      </c>
    </row>
    <row r="647" spans="1:24" x14ac:dyDescent="0.35">
      <c r="A647" s="36" t="str">
        <f t="shared" si="30"/>
        <v>4000</v>
      </c>
      <c r="B647" t="s">
        <v>1033</v>
      </c>
      <c r="C647" t="s">
        <v>5085</v>
      </c>
      <c r="D647" t="s">
        <v>5086</v>
      </c>
      <c r="E647" t="s">
        <v>175</v>
      </c>
      <c r="F647" t="s">
        <v>4542</v>
      </c>
      <c r="G647" t="s">
        <v>1036</v>
      </c>
      <c r="H647" t="s">
        <v>2472</v>
      </c>
      <c r="I647">
        <v>29184890000000</v>
      </c>
      <c r="J647">
        <v>4632164875.8727999</v>
      </c>
      <c r="K647">
        <v>158.7179145055</v>
      </c>
      <c r="L647"/>
      <c r="M647"/>
      <c r="N647"/>
      <c r="O647"/>
      <c r="P647"/>
      <c r="Q647"/>
      <c r="R647"/>
      <c r="S647"/>
      <c r="T647">
        <v>202.5917426</v>
      </c>
      <c r="U647">
        <v>122.3</v>
      </c>
      <c r="V647" t="s">
        <v>2473</v>
      </c>
      <c r="W647" s="36" t="str">
        <f t="shared" si="31"/>
        <v>SOV</v>
      </c>
      <c r="X647" s="36" t="str">
        <f t="shared" si="32"/>
        <v>SOV</v>
      </c>
    </row>
    <row r="648" spans="1:24" x14ac:dyDescent="0.35">
      <c r="A648" s="36" t="str">
        <f t="shared" si="30"/>
        <v>4000</v>
      </c>
      <c r="B648" t="s">
        <v>1033</v>
      </c>
      <c r="C648" t="s">
        <v>5087</v>
      </c>
      <c r="D648" t="s">
        <v>5088</v>
      </c>
      <c r="E648" t="s">
        <v>175</v>
      </c>
      <c r="F648" t="s">
        <v>4542</v>
      </c>
      <c r="G648" t="s">
        <v>1036</v>
      </c>
      <c r="H648" t="s">
        <v>2472</v>
      </c>
      <c r="I648">
        <v>29184890000000</v>
      </c>
      <c r="J648">
        <v>4632164875.8727999</v>
      </c>
      <c r="K648">
        <v>158.7179145055</v>
      </c>
      <c r="L648"/>
      <c r="M648"/>
      <c r="N648"/>
      <c r="O648"/>
      <c r="P648"/>
      <c r="Q648"/>
      <c r="R648"/>
      <c r="S648"/>
      <c r="T648">
        <v>202.5917426</v>
      </c>
      <c r="U648">
        <v>122.3</v>
      </c>
      <c r="V648" t="s">
        <v>2473</v>
      </c>
      <c r="W648" s="36" t="str">
        <f t="shared" si="31"/>
        <v>SOV</v>
      </c>
      <c r="X648" s="36" t="str">
        <f t="shared" si="32"/>
        <v>SOV</v>
      </c>
    </row>
    <row r="649" spans="1:24" x14ac:dyDescent="0.35">
      <c r="A649" s="36" t="str">
        <f t="shared" si="30"/>
        <v>7456</v>
      </c>
      <c r="B649" t="s">
        <v>2064</v>
      </c>
      <c r="C649" t="s">
        <v>2065</v>
      </c>
      <c r="D649" t="s">
        <v>2066</v>
      </c>
      <c r="E649" t="s">
        <v>566</v>
      </c>
      <c r="F649" t="s">
        <v>1032</v>
      </c>
      <c r="G649" t="s">
        <v>1617</v>
      </c>
      <c r="H649" t="s">
        <v>1618</v>
      </c>
      <c r="I649" t="s">
        <v>90</v>
      </c>
      <c r="J649" t="s">
        <v>90</v>
      </c>
      <c r="K649">
        <v>84.132522769999994</v>
      </c>
      <c r="L649">
        <v>8.0309148199999996</v>
      </c>
      <c r="M649">
        <v>6.1400965100000002</v>
      </c>
      <c r="N649">
        <v>5.1720892100000002</v>
      </c>
      <c r="O649">
        <v>6.9107333999999998</v>
      </c>
      <c r="P649">
        <v>24.46739174</v>
      </c>
      <c r="Q649">
        <v>132.68433590999999</v>
      </c>
      <c r="R649">
        <v>64.989915580000002</v>
      </c>
      <c r="S649" t="s">
        <v>1047</v>
      </c>
      <c r="T649">
        <v>84.132522769999994</v>
      </c>
      <c r="U649" t="s">
        <v>2637</v>
      </c>
      <c r="V649" t="s">
        <v>1035</v>
      </c>
      <c r="W649" s="36" t="str">
        <f t="shared" si="31"/>
        <v>ETF</v>
      </c>
      <c r="X649" s="36" t="str">
        <f t="shared" si="32"/>
        <v>Otros ETFs</v>
      </c>
    </row>
    <row r="650" spans="1:24" x14ac:dyDescent="0.35">
      <c r="A650" s="36" t="str">
        <f t="shared" si="30"/>
        <v>JUPI</v>
      </c>
      <c r="B650" t="s">
        <v>2064</v>
      </c>
      <c r="C650" t="s">
        <v>2065</v>
      </c>
      <c r="D650" t="s">
        <v>2067</v>
      </c>
      <c r="E650" t="s">
        <v>566</v>
      </c>
      <c r="F650" t="s">
        <v>1032</v>
      </c>
      <c r="G650" t="s">
        <v>1617</v>
      </c>
      <c r="H650" t="s">
        <v>1618</v>
      </c>
      <c r="I650" t="s">
        <v>90</v>
      </c>
      <c r="J650" t="s">
        <v>90</v>
      </c>
      <c r="K650">
        <v>84.132522769999994</v>
      </c>
      <c r="L650">
        <v>8.0309148199999996</v>
      </c>
      <c r="M650">
        <v>6.1400965100000002</v>
      </c>
      <c r="N650">
        <v>5.1720892100000002</v>
      </c>
      <c r="O650">
        <v>6.9107333999999998</v>
      </c>
      <c r="P650">
        <v>24.46739174</v>
      </c>
      <c r="Q650">
        <v>132.68433590999999</v>
      </c>
      <c r="R650">
        <v>64.989915580000002</v>
      </c>
      <c r="S650" t="s">
        <v>1047</v>
      </c>
      <c r="T650">
        <v>84.132522769999994</v>
      </c>
      <c r="U650" t="s">
        <v>2637</v>
      </c>
      <c r="V650" t="s">
        <v>1035</v>
      </c>
      <c r="W650" s="36" t="str">
        <f t="shared" si="31"/>
        <v>ETF</v>
      </c>
      <c r="X650" s="36" t="str">
        <f t="shared" si="32"/>
        <v>Otros ETFs</v>
      </c>
    </row>
    <row r="651" spans="1:24" x14ac:dyDescent="0.35">
      <c r="A651" s="36" t="str">
        <f t="shared" si="30"/>
        <v>4000</v>
      </c>
      <c r="B651" t="s">
        <v>1033</v>
      </c>
      <c r="C651" t="s">
        <v>5089</v>
      </c>
      <c r="D651" t="s">
        <v>5090</v>
      </c>
      <c r="E651" t="s">
        <v>175</v>
      </c>
      <c r="F651" t="s">
        <v>4542</v>
      </c>
      <c r="G651" t="s">
        <v>1036</v>
      </c>
      <c r="H651" t="s">
        <v>2472</v>
      </c>
      <c r="I651">
        <v>29184890000000</v>
      </c>
      <c r="J651">
        <v>4632164875.8727999</v>
      </c>
      <c r="K651">
        <v>158.7179145055</v>
      </c>
      <c r="L651"/>
      <c r="M651"/>
      <c r="N651"/>
      <c r="O651"/>
      <c r="P651"/>
      <c r="Q651"/>
      <c r="R651"/>
      <c r="S651"/>
      <c r="T651">
        <v>202.5917426</v>
      </c>
      <c r="U651">
        <v>122.3</v>
      </c>
      <c r="V651" t="s">
        <v>2473</v>
      </c>
      <c r="W651" s="36" t="str">
        <f t="shared" si="31"/>
        <v>SOV</v>
      </c>
      <c r="X651" s="36" t="str">
        <f t="shared" si="32"/>
        <v>SOV</v>
      </c>
    </row>
    <row r="652" spans="1:24" x14ac:dyDescent="0.35">
      <c r="A652" s="36" t="str">
        <f t="shared" si="30"/>
        <v>4000</v>
      </c>
      <c r="B652" t="s">
        <v>1033</v>
      </c>
      <c r="C652" t="s">
        <v>5091</v>
      </c>
      <c r="D652" t="s">
        <v>5092</v>
      </c>
      <c r="E652" t="s">
        <v>175</v>
      </c>
      <c r="F652" t="s">
        <v>4542</v>
      </c>
      <c r="G652" t="s">
        <v>1036</v>
      </c>
      <c r="H652" t="s">
        <v>2472</v>
      </c>
      <c r="I652">
        <v>29184890000000</v>
      </c>
      <c r="J652">
        <v>4632164875.8727999</v>
      </c>
      <c r="K652">
        <v>158.7179145055</v>
      </c>
      <c r="L652"/>
      <c r="M652"/>
      <c r="N652"/>
      <c r="O652"/>
      <c r="P652"/>
      <c r="Q652"/>
      <c r="R652"/>
      <c r="S652"/>
      <c r="T652">
        <v>202.5917426</v>
      </c>
      <c r="U652">
        <v>122.3</v>
      </c>
      <c r="V652" t="s">
        <v>2473</v>
      </c>
      <c r="W652" s="36" t="str">
        <f t="shared" si="31"/>
        <v>SOV</v>
      </c>
      <c r="X652" s="36" t="str">
        <f t="shared" si="32"/>
        <v>SOV</v>
      </c>
    </row>
    <row r="653" spans="1:24" x14ac:dyDescent="0.35">
      <c r="A653" s="36" t="str">
        <f t="shared" si="30"/>
        <v>7408</v>
      </c>
      <c r="B653" t="s">
        <v>4776</v>
      </c>
      <c r="C653" t="s">
        <v>2068</v>
      </c>
      <c r="D653" t="s">
        <v>2069</v>
      </c>
      <c r="E653" t="s">
        <v>566</v>
      </c>
      <c r="F653" t="s">
        <v>1032</v>
      </c>
      <c r="G653" t="s">
        <v>1325</v>
      </c>
      <c r="H653" t="s">
        <v>1326</v>
      </c>
      <c r="I653" t="s">
        <v>90</v>
      </c>
      <c r="J653" t="s">
        <v>90</v>
      </c>
      <c r="K653">
        <v>31.929741530000001</v>
      </c>
      <c r="L653">
        <v>6.9141383799999998</v>
      </c>
      <c r="M653">
        <v>5.2093144100000002</v>
      </c>
      <c r="N653">
        <v>5.1296424900000002</v>
      </c>
      <c r="O653">
        <v>5.72966979</v>
      </c>
      <c r="P653">
        <v>5.2326395799999998</v>
      </c>
      <c r="Q653">
        <v>72.482663099999996</v>
      </c>
      <c r="R653">
        <v>32.438833840000001</v>
      </c>
      <c r="S653" t="s">
        <v>30</v>
      </c>
      <c r="T653">
        <v>31.929741530000001</v>
      </c>
      <c r="U653" t="s">
        <v>2637</v>
      </c>
      <c r="V653" t="s">
        <v>1035</v>
      </c>
      <c r="W653" s="36" t="str">
        <f t="shared" si="31"/>
        <v>ETF</v>
      </c>
      <c r="X653" s="36" t="str">
        <f t="shared" si="32"/>
        <v>Otros ETFs</v>
      </c>
    </row>
    <row r="654" spans="1:24" x14ac:dyDescent="0.35">
      <c r="A654" s="36" t="str">
        <f t="shared" si="30"/>
        <v>7515</v>
      </c>
      <c r="B654" t="s">
        <v>5380</v>
      </c>
      <c r="C654" t="s">
        <v>2070</v>
      </c>
      <c r="D654" t="s">
        <v>2071</v>
      </c>
      <c r="E654" t="s">
        <v>566</v>
      </c>
      <c r="F654" t="s">
        <v>1032</v>
      </c>
      <c r="G654" t="s">
        <v>1046</v>
      </c>
      <c r="H654" t="s">
        <v>1128</v>
      </c>
      <c r="I654" t="s">
        <v>90</v>
      </c>
      <c r="J654" t="s">
        <v>90</v>
      </c>
      <c r="K654">
        <v>3.6760955599999998</v>
      </c>
      <c r="L654">
        <v>6.2921129499999999</v>
      </c>
      <c r="M654">
        <v>6.7458193800000004</v>
      </c>
      <c r="N654">
        <v>4.4594605899999999</v>
      </c>
      <c r="O654">
        <v>6.0555317100000003</v>
      </c>
      <c r="P654">
        <v>32.017771930000002</v>
      </c>
      <c r="Q654">
        <v>17.0401253</v>
      </c>
      <c r="R654">
        <v>32.078171670000003</v>
      </c>
      <c r="S654" t="s">
        <v>30</v>
      </c>
      <c r="T654">
        <v>3.6760955599999998</v>
      </c>
      <c r="U654" t="s">
        <v>2637</v>
      </c>
      <c r="V654" t="s">
        <v>1035</v>
      </c>
      <c r="W654" s="36" t="str">
        <f t="shared" si="31"/>
        <v>ETF</v>
      </c>
      <c r="X654" s="36" t="str">
        <f t="shared" si="32"/>
        <v>Otros ETFs</v>
      </c>
    </row>
    <row r="655" spans="1:24" x14ac:dyDescent="0.35">
      <c r="A655" s="36" t="str">
        <f t="shared" si="30"/>
        <v>4000</v>
      </c>
      <c r="B655" t="s">
        <v>1033</v>
      </c>
      <c r="C655" t="s">
        <v>5289</v>
      </c>
      <c r="D655" t="s">
        <v>5290</v>
      </c>
      <c r="E655" t="s">
        <v>175</v>
      </c>
      <c r="F655" t="s">
        <v>4542</v>
      </c>
      <c r="G655" t="s">
        <v>1036</v>
      </c>
      <c r="H655" t="s">
        <v>2472</v>
      </c>
      <c r="I655">
        <v>29184890000000</v>
      </c>
      <c r="J655">
        <v>4632164875.8727999</v>
      </c>
      <c r="K655">
        <v>158.7179145055</v>
      </c>
      <c r="L655"/>
      <c r="M655"/>
      <c r="N655"/>
      <c r="O655"/>
      <c r="P655"/>
      <c r="Q655"/>
      <c r="R655"/>
      <c r="S655"/>
      <c r="T655">
        <v>202.5917426</v>
      </c>
      <c r="U655">
        <v>122.3</v>
      </c>
      <c r="V655" t="s">
        <v>2473</v>
      </c>
      <c r="W655" s="36" t="str">
        <f t="shared" si="31"/>
        <v>SOV</v>
      </c>
      <c r="X655" s="36" t="str">
        <f t="shared" si="32"/>
        <v>SOV</v>
      </c>
    </row>
    <row r="656" spans="1:24" x14ac:dyDescent="0.35">
      <c r="A656" s="36" t="str">
        <f t="shared" si="30"/>
        <v>4000</v>
      </c>
      <c r="B656" t="s">
        <v>1033</v>
      </c>
      <c r="C656" t="s">
        <v>5420</v>
      </c>
      <c r="D656" t="s">
        <v>5421</v>
      </c>
      <c r="E656" t="s">
        <v>175</v>
      </c>
      <c r="F656" t="s">
        <v>4542</v>
      </c>
      <c r="G656" t="s">
        <v>1036</v>
      </c>
      <c r="H656" t="s">
        <v>2472</v>
      </c>
      <c r="I656">
        <v>29184890000000</v>
      </c>
      <c r="J656">
        <v>4632164875.8727999</v>
      </c>
      <c r="K656">
        <v>158.7179145055</v>
      </c>
      <c r="L656"/>
      <c r="M656"/>
      <c r="N656"/>
      <c r="O656"/>
      <c r="P656"/>
      <c r="Q656"/>
      <c r="R656"/>
      <c r="S656"/>
      <c r="T656">
        <v>202.5917426</v>
      </c>
      <c r="U656">
        <v>122.3</v>
      </c>
      <c r="V656" t="s">
        <v>2473</v>
      </c>
      <c r="W656" s="36" t="str">
        <f t="shared" si="31"/>
        <v>SOV</v>
      </c>
      <c r="X656" s="36" t="str">
        <f t="shared" si="32"/>
        <v>SOV</v>
      </c>
    </row>
    <row r="657" spans="1:24" x14ac:dyDescent="0.35">
      <c r="A657" s="36" t="str">
        <f t="shared" si="30"/>
        <v>7550</v>
      </c>
      <c r="B657" t="s">
        <v>2072</v>
      </c>
      <c r="C657" t="s">
        <v>2073</v>
      </c>
      <c r="D657" t="s">
        <v>2074</v>
      </c>
      <c r="E657" t="s">
        <v>566</v>
      </c>
      <c r="F657" t="s">
        <v>1032</v>
      </c>
      <c r="G657" t="s">
        <v>1046</v>
      </c>
      <c r="H657" t="s">
        <v>6152</v>
      </c>
      <c r="I657" t="s">
        <v>90</v>
      </c>
      <c r="J657" t="s">
        <v>90</v>
      </c>
      <c r="K657">
        <v>36.631682959999999</v>
      </c>
      <c r="L657">
        <v>7.0710190400000004</v>
      </c>
      <c r="M657">
        <v>6.1325292400000002</v>
      </c>
      <c r="N657">
        <v>5.1574368599999998</v>
      </c>
      <c r="O657">
        <v>6.0866031200000004</v>
      </c>
      <c r="P657">
        <v>17.816766359999999</v>
      </c>
      <c r="Q657">
        <v>103.86878885</v>
      </c>
      <c r="R657">
        <v>26.016587879999999</v>
      </c>
      <c r="S657" t="s">
        <v>30</v>
      </c>
      <c r="T657">
        <v>36.631682959999999</v>
      </c>
      <c r="U657" t="s">
        <v>2637</v>
      </c>
      <c r="V657" t="s">
        <v>1035</v>
      </c>
      <c r="W657" s="36" t="str">
        <f t="shared" si="31"/>
        <v>ETF</v>
      </c>
      <c r="X657" s="36" t="str">
        <f t="shared" si="32"/>
        <v>Otros ETFs</v>
      </c>
    </row>
    <row r="658" spans="1:24" x14ac:dyDescent="0.35">
      <c r="A658" s="36" t="str">
        <f t="shared" si="30"/>
        <v>7667</v>
      </c>
      <c r="B658" t="s">
        <v>5417</v>
      </c>
      <c r="C658" t="s">
        <v>5418</v>
      </c>
      <c r="D658" t="s">
        <v>5419</v>
      </c>
      <c r="E658" t="s">
        <v>566</v>
      </c>
      <c r="F658" t="s">
        <v>1032</v>
      </c>
      <c r="G658" t="s">
        <v>2131</v>
      </c>
      <c r="H658" t="s">
        <v>1508</v>
      </c>
      <c r="I658" t="s">
        <v>90</v>
      </c>
      <c r="J658" t="s">
        <v>90</v>
      </c>
      <c r="K658">
        <v>33.671030100000003</v>
      </c>
      <c r="L658">
        <v>5.5337761299999997</v>
      </c>
      <c r="M658">
        <v>5.0201022000000002</v>
      </c>
      <c r="N658">
        <v>5.0508565000000001</v>
      </c>
      <c r="O658">
        <v>4.87017115</v>
      </c>
      <c r="P658">
        <v>0</v>
      </c>
      <c r="Q658">
        <v>209.21821652</v>
      </c>
      <c r="R658">
        <v>10.47364937</v>
      </c>
      <c r="S658" t="s">
        <v>1038</v>
      </c>
      <c r="T658">
        <v>33.671030100000003</v>
      </c>
      <c r="U658" t="s">
        <v>2637</v>
      </c>
      <c r="V658" t="s">
        <v>1035</v>
      </c>
      <c r="W658" s="36" t="str">
        <f t="shared" si="31"/>
        <v>ETF</v>
      </c>
      <c r="X658" s="36" t="str">
        <f t="shared" si="32"/>
        <v>Otros ETFs</v>
      </c>
    </row>
    <row r="659" spans="1:24" x14ac:dyDescent="0.35">
      <c r="A659" s="36" t="str">
        <f t="shared" si="30"/>
        <v>4000</v>
      </c>
      <c r="B659" t="s">
        <v>1033</v>
      </c>
      <c r="C659" t="s">
        <v>5422</v>
      </c>
      <c r="D659" t="s">
        <v>5423</v>
      </c>
      <c r="E659" t="s">
        <v>175</v>
      </c>
      <c r="F659" t="s">
        <v>4542</v>
      </c>
      <c r="G659" t="s">
        <v>1036</v>
      </c>
      <c r="H659" t="s">
        <v>2472</v>
      </c>
      <c r="I659">
        <v>29184890000000</v>
      </c>
      <c r="J659">
        <v>4632164875.8727999</v>
      </c>
      <c r="K659">
        <v>158.7179145055</v>
      </c>
      <c r="L659"/>
      <c r="M659"/>
      <c r="N659"/>
      <c r="O659"/>
      <c r="P659"/>
      <c r="Q659"/>
      <c r="R659"/>
      <c r="S659"/>
      <c r="T659">
        <v>202.5917426</v>
      </c>
      <c r="U659">
        <v>122.3</v>
      </c>
      <c r="V659" t="s">
        <v>2473</v>
      </c>
      <c r="W659" s="36" t="str">
        <f t="shared" si="31"/>
        <v>SOV</v>
      </c>
      <c r="X659" s="36" t="str">
        <f t="shared" si="32"/>
        <v>SOV</v>
      </c>
    </row>
    <row r="660" spans="1:24" x14ac:dyDescent="0.35">
      <c r="A660" s="36" t="str">
        <f t="shared" si="30"/>
        <v>4000</v>
      </c>
      <c r="B660" t="s">
        <v>1033</v>
      </c>
      <c r="C660" t="s">
        <v>6280</v>
      </c>
      <c r="D660" t="s">
        <v>6281</v>
      </c>
      <c r="E660" t="s">
        <v>175</v>
      </c>
      <c r="F660" t="s">
        <v>4542</v>
      </c>
      <c r="G660" t="s">
        <v>1036</v>
      </c>
      <c r="H660" t="s">
        <v>2472</v>
      </c>
      <c r="I660">
        <v>29184890000000</v>
      </c>
      <c r="J660">
        <v>4632164875.8727999</v>
      </c>
      <c r="K660">
        <v>158.7179145055</v>
      </c>
      <c r="L660"/>
      <c r="M660"/>
      <c r="N660"/>
      <c r="O660"/>
      <c r="P660"/>
      <c r="Q660"/>
      <c r="R660"/>
      <c r="S660"/>
      <c r="T660">
        <v>202.5917426</v>
      </c>
      <c r="U660">
        <v>122.3</v>
      </c>
      <c r="V660" t="s">
        <v>2473</v>
      </c>
      <c r="W660" s="36" t="str">
        <f t="shared" si="31"/>
        <v>SOV</v>
      </c>
      <c r="X660" s="36" t="str">
        <f t="shared" si="32"/>
        <v>SOV</v>
      </c>
    </row>
    <row r="661" spans="1:24" x14ac:dyDescent="0.35">
      <c r="A661" s="36" t="str">
        <f t="shared" si="30"/>
        <v>7693</v>
      </c>
      <c r="B661" t="s">
        <v>2075</v>
      </c>
      <c r="C661" t="s">
        <v>2076</v>
      </c>
      <c r="D661" t="s">
        <v>2077</v>
      </c>
      <c r="E661" t="s">
        <v>566</v>
      </c>
      <c r="F661" t="s">
        <v>1032</v>
      </c>
      <c r="G661" t="s">
        <v>1689</v>
      </c>
      <c r="H661" t="s">
        <v>2078</v>
      </c>
      <c r="I661" t="s">
        <v>90</v>
      </c>
      <c r="J661" t="s">
        <v>90</v>
      </c>
      <c r="K661">
        <v>347.94529326999998</v>
      </c>
      <c r="L661">
        <v>5.0396650300000001</v>
      </c>
      <c r="M661">
        <v>5.1830155400000004</v>
      </c>
      <c r="N661">
        <v>4.9941019500000001</v>
      </c>
      <c r="O661">
        <v>4.63751318</v>
      </c>
      <c r="P661">
        <v>12.494324949999999</v>
      </c>
      <c r="Q661">
        <v>531.58025471999997</v>
      </c>
      <c r="R661">
        <v>7.72902077</v>
      </c>
      <c r="S661" t="s">
        <v>1038</v>
      </c>
      <c r="T661">
        <v>347.94529326999998</v>
      </c>
      <c r="U661" t="s">
        <v>2637</v>
      </c>
      <c r="V661" t="s">
        <v>1035</v>
      </c>
      <c r="W661" s="36" t="str">
        <f t="shared" si="31"/>
        <v>ETF</v>
      </c>
      <c r="X661" s="36" t="str">
        <f t="shared" si="32"/>
        <v>Otros ETFs</v>
      </c>
    </row>
    <row r="662" spans="1:24" x14ac:dyDescent="0.35">
      <c r="A662" s="36" t="str">
        <f t="shared" si="30"/>
        <v>COMG</v>
      </c>
      <c r="B662" t="s">
        <v>2079</v>
      </c>
      <c r="C662" t="s">
        <v>2080</v>
      </c>
      <c r="D662" t="s">
        <v>2081</v>
      </c>
      <c r="E662" t="s">
        <v>566</v>
      </c>
      <c r="F662" t="s">
        <v>1032</v>
      </c>
      <c r="G662" t="s">
        <v>1136</v>
      </c>
      <c r="H662" t="s">
        <v>1137</v>
      </c>
      <c r="I662" t="s">
        <v>90</v>
      </c>
      <c r="J662" t="s">
        <v>90</v>
      </c>
      <c r="K662">
        <v>16.745855420000002</v>
      </c>
      <c r="L662">
        <v>8.0923026999999994</v>
      </c>
      <c r="M662">
        <v>5.7428369100000003</v>
      </c>
      <c r="N662">
        <v>5.1614410299999998</v>
      </c>
      <c r="O662">
        <v>7.2331434799999998</v>
      </c>
      <c r="P662">
        <v>8.2003754000000004</v>
      </c>
      <c r="Q662">
        <v>63.555929880000001</v>
      </c>
      <c r="R662">
        <v>54.325937029999999</v>
      </c>
      <c r="S662" t="s">
        <v>1047</v>
      </c>
      <c r="T662">
        <v>16.745855420000002</v>
      </c>
      <c r="U662" t="s">
        <v>2637</v>
      </c>
      <c r="V662" t="s">
        <v>1035</v>
      </c>
      <c r="W662" s="36" t="str">
        <f t="shared" si="31"/>
        <v>ETF</v>
      </c>
      <c r="X662" s="36" t="str">
        <f t="shared" si="32"/>
        <v>Otros ETFs</v>
      </c>
    </row>
    <row r="663" spans="1:24" x14ac:dyDescent="0.35">
      <c r="A663" s="36" t="str">
        <f t="shared" si="30"/>
        <v>4000</v>
      </c>
      <c r="B663" t="s">
        <v>1033</v>
      </c>
      <c r="C663" t="s">
        <v>6282</v>
      </c>
      <c r="D663" t="s">
        <v>6283</v>
      </c>
      <c r="E663" t="s">
        <v>175</v>
      </c>
      <c r="F663" t="s">
        <v>4542</v>
      </c>
      <c r="G663" t="s">
        <v>1036</v>
      </c>
      <c r="H663" t="s">
        <v>2472</v>
      </c>
      <c r="I663">
        <v>29184890000000</v>
      </c>
      <c r="J663">
        <v>4632164875.8727999</v>
      </c>
      <c r="K663">
        <v>158.7179145055</v>
      </c>
      <c r="L663"/>
      <c r="M663"/>
      <c r="N663"/>
      <c r="O663"/>
      <c r="P663"/>
      <c r="Q663"/>
      <c r="R663"/>
      <c r="S663"/>
      <c r="T663">
        <v>202.5917426</v>
      </c>
      <c r="U663">
        <v>122.3</v>
      </c>
      <c r="V663" t="s">
        <v>2473</v>
      </c>
      <c r="W663" s="36" t="str">
        <f t="shared" si="31"/>
        <v>SOV</v>
      </c>
      <c r="X663" s="36" t="str">
        <f t="shared" si="32"/>
        <v>SOV</v>
      </c>
    </row>
    <row r="664" spans="1:24" x14ac:dyDescent="0.35">
      <c r="A664" s="36" t="str">
        <f t="shared" si="30"/>
        <v>4000</v>
      </c>
      <c r="B664" t="s">
        <v>1033</v>
      </c>
      <c r="C664" t="s">
        <v>6284</v>
      </c>
      <c r="D664" t="s">
        <v>6285</v>
      </c>
      <c r="E664" t="s">
        <v>175</v>
      </c>
      <c r="F664" t="s">
        <v>4542</v>
      </c>
      <c r="G664" t="s">
        <v>1036</v>
      </c>
      <c r="H664" t="s">
        <v>2472</v>
      </c>
      <c r="I664">
        <v>29184890000000</v>
      </c>
      <c r="J664">
        <v>4632164875.8727999</v>
      </c>
      <c r="K664">
        <v>158.7179145055</v>
      </c>
      <c r="L664"/>
      <c r="M664"/>
      <c r="N664"/>
      <c r="O664"/>
      <c r="P664"/>
      <c r="Q664"/>
      <c r="R664"/>
      <c r="S664"/>
      <c r="T664">
        <v>202.5917426</v>
      </c>
      <c r="U664">
        <v>122.3</v>
      </c>
      <c r="V664" t="s">
        <v>2473</v>
      </c>
      <c r="W664" s="36" t="str">
        <f t="shared" si="31"/>
        <v>SOV</v>
      </c>
      <c r="X664" s="36" t="str">
        <f t="shared" si="32"/>
        <v>SOV</v>
      </c>
    </row>
    <row r="665" spans="1:24" x14ac:dyDescent="0.35">
      <c r="A665" s="36" t="str">
        <f t="shared" si="30"/>
        <v>7388</v>
      </c>
      <c r="B665" t="s">
        <v>5019</v>
      </c>
      <c r="C665" t="s">
        <v>5020</v>
      </c>
      <c r="D665" t="s">
        <v>5021</v>
      </c>
      <c r="E665" t="s">
        <v>566</v>
      </c>
      <c r="F665" t="s">
        <v>1032</v>
      </c>
      <c r="G665" t="s">
        <v>1438</v>
      </c>
      <c r="H665" t="s">
        <v>1439</v>
      </c>
      <c r="I665" t="s">
        <v>90</v>
      </c>
      <c r="J665" t="s">
        <v>90</v>
      </c>
      <c r="K665">
        <v>192.20764148999999</v>
      </c>
      <c r="L665">
        <v>5.5597594099999998</v>
      </c>
      <c r="M665">
        <v>4.8768586599999999</v>
      </c>
      <c r="N665">
        <v>4.3863533500000003</v>
      </c>
      <c r="O665">
        <v>5.2478804700000001</v>
      </c>
      <c r="P665">
        <v>10.533799999999999</v>
      </c>
      <c r="Q665">
        <v>573.24632824000003</v>
      </c>
      <c r="R665">
        <v>18.360399999999998</v>
      </c>
      <c r="S665" t="s">
        <v>1038</v>
      </c>
      <c r="T665">
        <v>192.20764148999999</v>
      </c>
      <c r="U665" t="s">
        <v>2637</v>
      </c>
      <c r="V665" t="s">
        <v>1035</v>
      </c>
      <c r="W665" s="36" t="str">
        <f t="shared" si="31"/>
        <v>ETF</v>
      </c>
      <c r="X665" s="36" t="str">
        <f t="shared" si="32"/>
        <v>Otros ETFs</v>
      </c>
    </row>
    <row r="666" spans="1:24" x14ac:dyDescent="0.35">
      <c r="A666" s="36" t="str">
        <f t="shared" si="30"/>
        <v>7387</v>
      </c>
      <c r="B666" t="s">
        <v>2083</v>
      </c>
      <c r="C666" t="s">
        <v>2084</v>
      </c>
      <c r="D666" t="s">
        <v>2085</v>
      </c>
      <c r="E666" t="s">
        <v>566</v>
      </c>
      <c r="F666" t="s">
        <v>1032</v>
      </c>
      <c r="G666" t="s">
        <v>1110</v>
      </c>
      <c r="H666" t="s">
        <v>6004</v>
      </c>
      <c r="I666" t="s">
        <v>90</v>
      </c>
      <c r="J666" t="s">
        <v>90</v>
      </c>
      <c r="K666">
        <v>18.543900470000001</v>
      </c>
      <c r="L666">
        <v>6.5040799199999997</v>
      </c>
      <c r="M666">
        <v>5.1045141999999997</v>
      </c>
      <c r="N666">
        <v>4.9188624799999996</v>
      </c>
      <c r="O666">
        <v>5.6941005699999998</v>
      </c>
      <c r="P666">
        <v>15.59018968</v>
      </c>
      <c r="Q666">
        <v>92.850301110000004</v>
      </c>
      <c r="R666">
        <v>12.48861885</v>
      </c>
      <c r="S666" t="s">
        <v>30</v>
      </c>
      <c r="T666">
        <v>18.543900470000001</v>
      </c>
      <c r="U666" t="s">
        <v>2637</v>
      </c>
      <c r="V666" t="s">
        <v>1035</v>
      </c>
      <c r="W666" s="36" t="str">
        <f t="shared" si="31"/>
        <v>ETF</v>
      </c>
      <c r="X666" s="36" t="str">
        <f t="shared" si="32"/>
        <v>Otros ETFs</v>
      </c>
    </row>
    <row r="667" spans="1:24" x14ac:dyDescent="0.35">
      <c r="A667" s="36" t="str">
        <f t="shared" si="30"/>
        <v>4000</v>
      </c>
      <c r="B667" t="s">
        <v>1033</v>
      </c>
      <c r="C667" t="s">
        <v>6286</v>
      </c>
      <c r="D667" t="s">
        <v>5642</v>
      </c>
      <c r="E667" t="s">
        <v>175</v>
      </c>
      <c r="F667" t="s">
        <v>4542</v>
      </c>
      <c r="G667" t="s">
        <v>1036</v>
      </c>
      <c r="H667" t="s">
        <v>2472</v>
      </c>
      <c r="I667">
        <v>29184890000000</v>
      </c>
      <c r="J667">
        <v>4632164875.8727999</v>
      </c>
      <c r="K667">
        <v>158.7179145055</v>
      </c>
      <c r="L667"/>
      <c r="M667"/>
      <c r="N667"/>
      <c r="O667"/>
      <c r="P667"/>
      <c r="Q667"/>
      <c r="R667"/>
      <c r="S667"/>
      <c r="T667">
        <v>202.5917426</v>
      </c>
      <c r="U667">
        <v>122.3</v>
      </c>
      <c r="V667" t="s">
        <v>2473</v>
      </c>
      <c r="W667" s="36" t="str">
        <f t="shared" si="31"/>
        <v>SOV</v>
      </c>
      <c r="X667" s="36" t="str">
        <f t="shared" si="32"/>
        <v>SOV</v>
      </c>
    </row>
    <row r="668" spans="1:24" x14ac:dyDescent="0.35">
      <c r="A668" s="36" t="str">
        <f t="shared" si="30"/>
        <v>4000</v>
      </c>
      <c r="B668" t="s">
        <v>1033</v>
      </c>
      <c r="C668" t="s">
        <v>6287</v>
      </c>
      <c r="D668" t="s">
        <v>6288</v>
      </c>
      <c r="E668" t="s">
        <v>175</v>
      </c>
      <c r="F668" t="s">
        <v>4542</v>
      </c>
      <c r="G668" t="s">
        <v>1036</v>
      </c>
      <c r="H668" t="s">
        <v>2472</v>
      </c>
      <c r="I668">
        <v>29184890000000</v>
      </c>
      <c r="J668">
        <v>4632164875.8727999</v>
      </c>
      <c r="K668">
        <v>158.7179145055</v>
      </c>
      <c r="L668"/>
      <c r="M668"/>
      <c r="N668"/>
      <c r="O668"/>
      <c r="P668"/>
      <c r="Q668"/>
      <c r="R668"/>
      <c r="S668"/>
      <c r="T668">
        <v>202.5917426</v>
      </c>
      <c r="U668">
        <v>122.3</v>
      </c>
      <c r="V668" t="s">
        <v>2473</v>
      </c>
      <c r="W668" s="36" t="str">
        <f t="shared" si="31"/>
        <v>SOV</v>
      </c>
      <c r="X668" s="36" t="str">
        <f t="shared" si="32"/>
        <v>SOV</v>
      </c>
    </row>
    <row r="669" spans="1:24" x14ac:dyDescent="0.35">
      <c r="A669" s="36" t="str">
        <f t="shared" si="30"/>
        <v>7077</v>
      </c>
      <c r="B669" t="s">
        <v>2086</v>
      </c>
      <c r="C669" t="s">
        <v>2087</v>
      </c>
      <c r="D669" t="s">
        <v>2088</v>
      </c>
      <c r="E669" t="s">
        <v>566</v>
      </c>
      <c r="F669" t="s">
        <v>1032</v>
      </c>
      <c r="G669" t="s">
        <v>1046</v>
      </c>
      <c r="H669" t="s">
        <v>1773</v>
      </c>
      <c r="I669" t="s">
        <v>90</v>
      </c>
      <c r="J669" t="s">
        <v>90</v>
      </c>
      <c r="K669">
        <v>26.44816823</v>
      </c>
      <c r="L669">
        <v>6.0190892399999996</v>
      </c>
      <c r="M669">
        <v>5.5495956700000004</v>
      </c>
      <c r="N669">
        <v>4.4367817499999997</v>
      </c>
      <c r="O669">
        <v>6.0646008800000004</v>
      </c>
      <c r="P669">
        <v>7.9004076799999998</v>
      </c>
      <c r="Q669">
        <v>167.57330483000001</v>
      </c>
      <c r="R669">
        <v>18.198326689999998</v>
      </c>
      <c r="S669" t="s">
        <v>30</v>
      </c>
      <c r="T669">
        <v>26.44816823</v>
      </c>
      <c r="U669" t="s">
        <v>2637</v>
      </c>
      <c r="V669" t="s">
        <v>1035</v>
      </c>
      <c r="W669" s="36" t="str">
        <f t="shared" si="31"/>
        <v>ETF</v>
      </c>
      <c r="X669" s="36" t="str">
        <f t="shared" si="32"/>
        <v>Otros ETFs</v>
      </c>
    </row>
    <row r="670" spans="1:24" x14ac:dyDescent="0.35">
      <c r="A670" s="36" t="str">
        <f t="shared" si="30"/>
        <v>4000</v>
      </c>
      <c r="B670" t="s">
        <v>1033</v>
      </c>
      <c r="C670" t="s">
        <v>6289</v>
      </c>
      <c r="D670" t="s">
        <v>6290</v>
      </c>
      <c r="E670" t="s">
        <v>175</v>
      </c>
      <c r="F670" t="s">
        <v>4542</v>
      </c>
      <c r="G670" t="s">
        <v>1036</v>
      </c>
      <c r="H670" t="s">
        <v>2472</v>
      </c>
      <c r="I670">
        <v>29184890000000</v>
      </c>
      <c r="J670">
        <v>4632164875.8727999</v>
      </c>
      <c r="K670">
        <v>158.7179145055</v>
      </c>
      <c r="L670"/>
      <c r="M670"/>
      <c r="N670"/>
      <c r="O670"/>
      <c r="P670"/>
      <c r="Q670"/>
      <c r="R670"/>
      <c r="S670"/>
      <c r="T670">
        <v>202.5917426</v>
      </c>
      <c r="U670">
        <v>122.3</v>
      </c>
      <c r="V670" t="s">
        <v>2473</v>
      </c>
      <c r="W670" s="36" t="str">
        <f t="shared" si="31"/>
        <v>SOV</v>
      </c>
      <c r="X670" s="36" t="str">
        <f t="shared" si="32"/>
        <v>SOV</v>
      </c>
    </row>
    <row r="671" spans="1:24" x14ac:dyDescent="0.35">
      <c r="A671" s="36" t="str">
        <f t="shared" si="30"/>
        <v>7073</v>
      </c>
      <c r="B671" t="s">
        <v>2090</v>
      </c>
      <c r="C671" t="s">
        <v>2091</v>
      </c>
      <c r="D671" t="s">
        <v>2092</v>
      </c>
      <c r="E671" t="s">
        <v>566</v>
      </c>
      <c r="F671" t="s">
        <v>1032</v>
      </c>
      <c r="G671" t="s">
        <v>1046</v>
      </c>
      <c r="H671" t="s">
        <v>1386</v>
      </c>
      <c r="I671" t="s">
        <v>90</v>
      </c>
      <c r="J671" t="s">
        <v>90</v>
      </c>
      <c r="K671">
        <v>36.041407599999999</v>
      </c>
      <c r="L671">
        <v>6.82302827</v>
      </c>
      <c r="M671">
        <v>5.8603624500000002</v>
      </c>
      <c r="N671">
        <v>4.9236138199999999</v>
      </c>
      <c r="O671">
        <v>5.77470353</v>
      </c>
      <c r="P671">
        <v>26.14137174</v>
      </c>
      <c r="Q671">
        <v>115.88264904</v>
      </c>
      <c r="R671">
        <v>26.72545633</v>
      </c>
      <c r="S671" t="s">
        <v>30</v>
      </c>
      <c r="T671">
        <v>36.041407599999999</v>
      </c>
      <c r="U671" t="s">
        <v>2637</v>
      </c>
      <c r="V671" t="s">
        <v>1035</v>
      </c>
      <c r="W671" s="36" t="str">
        <f t="shared" si="31"/>
        <v>ETF</v>
      </c>
      <c r="X671" s="36" t="str">
        <f t="shared" si="32"/>
        <v>Otros ETFs</v>
      </c>
    </row>
    <row r="672" spans="1:24" x14ac:dyDescent="0.35">
      <c r="A672" s="36" t="str">
        <f t="shared" si="30"/>
        <v>4000</v>
      </c>
      <c r="B672" t="s">
        <v>1033</v>
      </c>
      <c r="C672" t="s">
        <v>6291</v>
      </c>
      <c r="D672" t="s">
        <v>6292</v>
      </c>
      <c r="E672" t="s">
        <v>175</v>
      </c>
      <c r="F672" t="s">
        <v>4542</v>
      </c>
      <c r="G672" t="s">
        <v>1036</v>
      </c>
      <c r="H672" t="s">
        <v>2472</v>
      </c>
      <c r="I672">
        <v>29184890000000</v>
      </c>
      <c r="J672">
        <v>4632164875.8727999</v>
      </c>
      <c r="K672">
        <v>158.7179145055</v>
      </c>
      <c r="L672"/>
      <c r="M672"/>
      <c r="N672"/>
      <c r="O672"/>
      <c r="P672"/>
      <c r="Q672"/>
      <c r="R672"/>
      <c r="S672"/>
      <c r="T672">
        <v>202.5917426</v>
      </c>
      <c r="U672">
        <v>122.3</v>
      </c>
      <c r="V672" t="s">
        <v>2473</v>
      </c>
      <c r="W672" s="36" t="str">
        <f t="shared" si="31"/>
        <v>SOV</v>
      </c>
      <c r="X672" s="36" t="str">
        <f t="shared" si="32"/>
        <v>SOV</v>
      </c>
    </row>
    <row r="673" spans="1:24" x14ac:dyDescent="0.35">
      <c r="A673" s="36" t="str">
        <f t="shared" si="30"/>
        <v>4003</v>
      </c>
      <c r="B673" t="s">
        <v>2544</v>
      </c>
      <c r="C673" t="s">
        <v>181</v>
      </c>
      <c r="D673" t="s">
        <v>3276</v>
      </c>
      <c r="E673" t="s">
        <v>175</v>
      </c>
      <c r="F673" t="s">
        <v>4542</v>
      </c>
      <c r="G673" t="s">
        <v>1141</v>
      </c>
      <c r="H673" t="s">
        <v>2472</v>
      </c>
      <c r="I673">
        <v>2179412080828.5869</v>
      </c>
      <c r="J673">
        <v>491468780.65337002</v>
      </c>
      <c r="K673">
        <v>225.5052107752</v>
      </c>
      <c r="L673"/>
      <c r="M673"/>
      <c r="N673"/>
      <c r="O673"/>
      <c r="P673"/>
      <c r="Q673"/>
      <c r="R673"/>
      <c r="S673"/>
      <c r="T673">
        <v>274.3982815</v>
      </c>
      <c r="U673">
        <v>87.3</v>
      </c>
      <c r="V673" t="s">
        <v>2473</v>
      </c>
      <c r="W673" s="36" t="str">
        <f t="shared" si="31"/>
        <v>SOV</v>
      </c>
      <c r="X673" s="36" t="str">
        <f t="shared" si="32"/>
        <v>SOV</v>
      </c>
    </row>
    <row r="674" spans="1:24" x14ac:dyDescent="0.35">
      <c r="A674" s="36" t="str">
        <f t="shared" si="30"/>
        <v>7073</v>
      </c>
      <c r="B674" t="s">
        <v>2093</v>
      </c>
      <c r="C674" t="s">
        <v>2094</v>
      </c>
      <c r="D674" t="s">
        <v>2095</v>
      </c>
      <c r="E674" t="s">
        <v>566</v>
      </c>
      <c r="F674" t="s">
        <v>1032</v>
      </c>
      <c r="G674" t="s">
        <v>1033</v>
      </c>
      <c r="H674" t="s">
        <v>1242</v>
      </c>
      <c r="I674" t="s">
        <v>90</v>
      </c>
      <c r="J674" t="s">
        <v>90</v>
      </c>
      <c r="K674">
        <v>89.746435660000003</v>
      </c>
      <c r="L674">
        <v>5.4698469699999999</v>
      </c>
      <c r="M674">
        <v>4.9435598199999999</v>
      </c>
      <c r="N674">
        <v>4.1122492099999999</v>
      </c>
      <c r="O674">
        <v>5.7954647000000001</v>
      </c>
      <c r="P674">
        <v>10.32045783</v>
      </c>
      <c r="Q674">
        <v>195.63368922999999</v>
      </c>
      <c r="R674">
        <v>18.192106339999999</v>
      </c>
      <c r="S674" t="s">
        <v>1038</v>
      </c>
      <c r="T674">
        <v>89.746435660000003</v>
      </c>
      <c r="U674" t="s">
        <v>2637</v>
      </c>
      <c r="V674" t="s">
        <v>1035</v>
      </c>
      <c r="W674" s="36" t="str">
        <f t="shared" si="31"/>
        <v>ETF</v>
      </c>
      <c r="X674" s="36" t="str">
        <f t="shared" si="32"/>
        <v>Otros ETFs</v>
      </c>
    </row>
    <row r="675" spans="1:24" x14ac:dyDescent="0.35">
      <c r="A675" s="36" t="str">
        <f t="shared" si="30"/>
        <v>4003</v>
      </c>
      <c r="B675" t="s">
        <v>2544</v>
      </c>
      <c r="C675" t="s">
        <v>184</v>
      </c>
      <c r="D675" t="s">
        <v>183</v>
      </c>
      <c r="E675" t="s">
        <v>175</v>
      </c>
      <c r="F675" t="s">
        <v>4542</v>
      </c>
      <c r="G675" t="s">
        <v>1141</v>
      </c>
      <c r="H675" t="s">
        <v>2472</v>
      </c>
      <c r="I675">
        <v>2179412080828.5869</v>
      </c>
      <c r="J675">
        <v>491468780.65337002</v>
      </c>
      <c r="K675">
        <v>225.5052107752</v>
      </c>
      <c r="L675"/>
      <c r="M675"/>
      <c r="N675"/>
      <c r="O675"/>
      <c r="P675"/>
      <c r="Q675"/>
      <c r="R675"/>
      <c r="S675"/>
      <c r="T675">
        <v>274.3982815</v>
      </c>
      <c r="U675">
        <v>87.3</v>
      </c>
      <c r="V675" t="s">
        <v>2473</v>
      </c>
      <c r="W675" s="36" t="str">
        <f t="shared" si="31"/>
        <v>SOV</v>
      </c>
      <c r="X675" s="36" t="str">
        <f t="shared" si="32"/>
        <v>SOV</v>
      </c>
    </row>
    <row r="676" spans="1:24" x14ac:dyDescent="0.35">
      <c r="A676" s="36" t="str">
        <f t="shared" si="30"/>
        <v>7437</v>
      </c>
      <c r="B676" t="s">
        <v>6153</v>
      </c>
      <c r="C676" t="s">
        <v>2096</v>
      </c>
      <c r="D676" t="s">
        <v>2097</v>
      </c>
      <c r="E676" t="s">
        <v>566</v>
      </c>
      <c r="F676" t="s">
        <v>1032</v>
      </c>
      <c r="G676" t="s">
        <v>1046</v>
      </c>
      <c r="H676" t="s">
        <v>2098</v>
      </c>
      <c r="I676" t="s">
        <v>90</v>
      </c>
      <c r="J676" t="s">
        <v>90</v>
      </c>
      <c r="K676">
        <v>116.27867772</v>
      </c>
      <c r="L676">
        <v>5.5910809400000003</v>
      </c>
      <c r="M676">
        <v>5.14798695</v>
      </c>
      <c r="N676">
        <v>4.5772772499999999</v>
      </c>
      <c r="O676">
        <v>5.6631772800000002</v>
      </c>
      <c r="P676">
        <v>10.453938389999999</v>
      </c>
      <c r="Q676">
        <v>224.84547610000001</v>
      </c>
      <c r="R676">
        <v>16.400413239999999</v>
      </c>
      <c r="S676" t="s">
        <v>1038</v>
      </c>
      <c r="T676">
        <v>116.27867772</v>
      </c>
      <c r="U676" t="s">
        <v>2637</v>
      </c>
      <c r="V676" t="s">
        <v>1035</v>
      </c>
      <c r="W676" s="36" t="str">
        <f t="shared" si="31"/>
        <v>ETF</v>
      </c>
      <c r="X676" s="36" t="str">
        <f t="shared" si="32"/>
        <v>Otros ETFs</v>
      </c>
    </row>
    <row r="677" spans="1:24" x14ac:dyDescent="0.35">
      <c r="A677" s="36" t="str">
        <f t="shared" si="30"/>
        <v>7395</v>
      </c>
      <c r="B677" t="s">
        <v>2100</v>
      </c>
      <c r="C677" t="s">
        <v>2101</v>
      </c>
      <c r="D677" t="s">
        <v>2102</v>
      </c>
      <c r="E677" t="s">
        <v>566</v>
      </c>
      <c r="F677" t="s">
        <v>1032</v>
      </c>
      <c r="G677" t="s">
        <v>1046</v>
      </c>
      <c r="H677" t="s">
        <v>1386</v>
      </c>
      <c r="I677" t="s">
        <v>90</v>
      </c>
      <c r="J677" t="s">
        <v>90</v>
      </c>
      <c r="K677">
        <v>38.457941460000001</v>
      </c>
      <c r="L677">
        <v>6.7983875600000001</v>
      </c>
      <c r="M677">
        <v>5.8390481400000001</v>
      </c>
      <c r="N677">
        <v>4.9205715300000001</v>
      </c>
      <c r="O677">
        <v>5.76670806</v>
      </c>
      <c r="P677">
        <v>25.30830688</v>
      </c>
      <c r="Q677">
        <v>119.46779721999999</v>
      </c>
      <c r="R677">
        <v>26.60901926</v>
      </c>
      <c r="S677" t="s">
        <v>30</v>
      </c>
      <c r="T677">
        <v>38.457941460000001</v>
      </c>
      <c r="U677" t="s">
        <v>2637</v>
      </c>
      <c r="V677" t="s">
        <v>1035</v>
      </c>
      <c r="W677" s="36" t="str">
        <f t="shared" si="31"/>
        <v>ETF</v>
      </c>
      <c r="X677" s="36" t="str">
        <f t="shared" si="32"/>
        <v>Otros ETFs</v>
      </c>
    </row>
    <row r="678" spans="1:24" x14ac:dyDescent="0.35">
      <c r="A678" s="36" t="str">
        <f t="shared" si="30"/>
        <v>4003</v>
      </c>
      <c r="B678" t="s">
        <v>2544</v>
      </c>
      <c r="C678" t="s">
        <v>854</v>
      </c>
      <c r="D678" t="s">
        <v>853</v>
      </c>
      <c r="E678" t="s">
        <v>175</v>
      </c>
      <c r="F678" t="s">
        <v>4542</v>
      </c>
      <c r="G678" t="s">
        <v>1141</v>
      </c>
      <c r="H678" t="s">
        <v>2472</v>
      </c>
      <c r="I678">
        <v>2179412080828.5869</v>
      </c>
      <c r="J678">
        <v>491468780.65337002</v>
      </c>
      <c r="K678">
        <v>225.5052107752</v>
      </c>
      <c r="L678"/>
      <c r="M678"/>
      <c r="N678"/>
      <c r="O678"/>
      <c r="P678"/>
      <c r="Q678"/>
      <c r="R678"/>
      <c r="S678"/>
      <c r="T678">
        <v>274.3982815</v>
      </c>
      <c r="U678">
        <v>87.3</v>
      </c>
      <c r="V678" t="s">
        <v>2473</v>
      </c>
      <c r="W678" s="36" t="str">
        <f t="shared" si="31"/>
        <v>SOV</v>
      </c>
      <c r="X678" s="36" t="str">
        <f t="shared" si="32"/>
        <v>SOV</v>
      </c>
    </row>
    <row r="679" spans="1:24" x14ac:dyDescent="0.35">
      <c r="A679" s="36" t="str">
        <f t="shared" si="30"/>
        <v>7395</v>
      </c>
      <c r="B679" t="s">
        <v>2103</v>
      </c>
      <c r="C679" t="s">
        <v>2104</v>
      </c>
      <c r="D679" t="s">
        <v>2105</v>
      </c>
      <c r="E679" t="s">
        <v>566</v>
      </c>
      <c r="F679" t="s">
        <v>1032</v>
      </c>
      <c r="G679" t="s">
        <v>1110</v>
      </c>
      <c r="H679" t="s">
        <v>6004</v>
      </c>
      <c r="I679" t="s">
        <v>90</v>
      </c>
      <c r="J679" t="s">
        <v>90</v>
      </c>
      <c r="K679">
        <v>115.81490180999999</v>
      </c>
      <c r="L679">
        <v>6.3394293900000003</v>
      </c>
      <c r="M679">
        <v>5.49203888</v>
      </c>
      <c r="N679">
        <v>5.2574335699999999</v>
      </c>
      <c r="O679">
        <v>5.3399006499999997</v>
      </c>
      <c r="P679">
        <v>11.084058580000001</v>
      </c>
      <c r="Q679">
        <v>340.78710345000002</v>
      </c>
      <c r="R679">
        <v>8.8579079200000006</v>
      </c>
      <c r="S679" t="s">
        <v>30</v>
      </c>
      <c r="T679">
        <v>115.81490180999999</v>
      </c>
      <c r="U679" t="s">
        <v>2637</v>
      </c>
      <c r="V679" t="s">
        <v>1035</v>
      </c>
      <c r="W679" s="36" t="str">
        <f t="shared" si="31"/>
        <v>ETF</v>
      </c>
      <c r="X679" s="36" t="str">
        <f t="shared" si="32"/>
        <v>Otros ETFs</v>
      </c>
    </row>
    <row r="680" spans="1:24" x14ac:dyDescent="0.35">
      <c r="A680" s="36" t="str">
        <f t="shared" si="30"/>
        <v>4003</v>
      </c>
      <c r="B680" t="s">
        <v>2544</v>
      </c>
      <c r="C680" t="s">
        <v>856</v>
      </c>
      <c r="D680" t="s">
        <v>855</v>
      </c>
      <c r="E680" t="s">
        <v>175</v>
      </c>
      <c r="F680" t="s">
        <v>4542</v>
      </c>
      <c r="G680" t="s">
        <v>1141</v>
      </c>
      <c r="H680" t="s">
        <v>2472</v>
      </c>
      <c r="I680">
        <v>2179412080828.5869</v>
      </c>
      <c r="J680">
        <v>491468780.65337002</v>
      </c>
      <c r="K680">
        <v>225.5052107752</v>
      </c>
      <c r="L680"/>
      <c r="M680"/>
      <c r="N680"/>
      <c r="O680"/>
      <c r="P680"/>
      <c r="Q680"/>
      <c r="R680"/>
      <c r="S680"/>
      <c r="T680">
        <v>274.3982815</v>
      </c>
      <c r="U680">
        <v>87.3</v>
      </c>
      <c r="V680" t="s">
        <v>2473</v>
      </c>
      <c r="W680" s="36" t="str">
        <f t="shared" si="31"/>
        <v>SOV</v>
      </c>
      <c r="X680" s="36" t="str">
        <f t="shared" si="32"/>
        <v>SOV</v>
      </c>
    </row>
    <row r="681" spans="1:24" x14ac:dyDescent="0.35">
      <c r="A681" s="36" t="str">
        <f t="shared" si="30"/>
        <v>7395</v>
      </c>
      <c r="B681" t="s">
        <v>2106</v>
      </c>
      <c r="C681" t="s">
        <v>2107</v>
      </c>
      <c r="D681" t="s">
        <v>2108</v>
      </c>
      <c r="E681" t="s">
        <v>566</v>
      </c>
      <c r="F681" t="s">
        <v>1032</v>
      </c>
      <c r="G681" t="s">
        <v>1033</v>
      </c>
      <c r="H681" t="s">
        <v>1034</v>
      </c>
      <c r="I681" t="s">
        <v>90</v>
      </c>
      <c r="J681" t="s">
        <v>90</v>
      </c>
      <c r="K681">
        <v>21.882847099999999</v>
      </c>
      <c r="L681">
        <v>6.4534863700000002</v>
      </c>
      <c r="M681">
        <v>5.8218487899999998</v>
      </c>
      <c r="N681">
        <v>4.7489008799999999</v>
      </c>
      <c r="O681">
        <v>5.45254248</v>
      </c>
      <c r="P681">
        <v>31.380672409999999</v>
      </c>
      <c r="Q681">
        <v>88.949731810000003</v>
      </c>
      <c r="R681">
        <v>17.487850219999999</v>
      </c>
      <c r="S681" t="s">
        <v>30</v>
      </c>
      <c r="T681">
        <v>21.882847099999999</v>
      </c>
      <c r="U681" t="s">
        <v>2637</v>
      </c>
      <c r="V681" t="s">
        <v>1035</v>
      </c>
      <c r="W681" s="36" t="str">
        <f t="shared" si="31"/>
        <v>ETF</v>
      </c>
      <c r="X681" s="36" t="str">
        <f t="shared" si="32"/>
        <v>Otros ETFs</v>
      </c>
    </row>
    <row r="682" spans="1:24" x14ac:dyDescent="0.35">
      <c r="A682" s="36" t="str">
        <f t="shared" si="30"/>
        <v>4003</v>
      </c>
      <c r="B682" t="s">
        <v>2544</v>
      </c>
      <c r="C682" t="s">
        <v>4677</v>
      </c>
      <c r="D682" t="s">
        <v>4563</v>
      </c>
      <c r="E682" t="s">
        <v>175</v>
      </c>
      <c r="F682" t="s">
        <v>4542</v>
      </c>
      <c r="G682" t="s">
        <v>1141</v>
      </c>
      <c r="H682" t="s">
        <v>2472</v>
      </c>
      <c r="I682">
        <v>2179412080828.5869</v>
      </c>
      <c r="J682">
        <v>491468780.65337002</v>
      </c>
      <c r="K682">
        <v>225.5052107752</v>
      </c>
      <c r="L682"/>
      <c r="M682"/>
      <c r="N682"/>
      <c r="O682"/>
      <c r="P682"/>
      <c r="Q682"/>
      <c r="R682"/>
      <c r="S682"/>
      <c r="T682">
        <v>274.3982815</v>
      </c>
      <c r="U682">
        <v>87.3</v>
      </c>
      <c r="V682" t="s">
        <v>2473</v>
      </c>
      <c r="W682" s="36" t="str">
        <f t="shared" si="31"/>
        <v>SOV</v>
      </c>
      <c r="X682" s="36" t="str">
        <f t="shared" si="32"/>
        <v>SOV</v>
      </c>
    </row>
    <row r="683" spans="1:24" x14ac:dyDescent="0.35">
      <c r="A683" s="36" t="str">
        <f t="shared" si="30"/>
        <v>4003</v>
      </c>
      <c r="B683" t="s">
        <v>2544</v>
      </c>
      <c r="C683" t="s">
        <v>5897</v>
      </c>
      <c r="D683" t="s">
        <v>5896</v>
      </c>
      <c r="E683" t="s">
        <v>175</v>
      </c>
      <c r="F683" t="s">
        <v>4542</v>
      </c>
      <c r="G683" t="s">
        <v>1141</v>
      </c>
      <c r="H683" t="s">
        <v>2472</v>
      </c>
      <c r="I683">
        <v>2179412080828.5869</v>
      </c>
      <c r="J683">
        <v>491468780.65337002</v>
      </c>
      <c r="K683">
        <v>225.5052107752</v>
      </c>
      <c r="L683"/>
      <c r="M683"/>
      <c r="N683"/>
      <c r="O683"/>
      <c r="P683"/>
      <c r="Q683"/>
      <c r="R683"/>
      <c r="S683"/>
      <c r="T683">
        <v>274.3982815</v>
      </c>
      <c r="U683">
        <v>87.3</v>
      </c>
      <c r="V683" t="s">
        <v>2473</v>
      </c>
      <c r="W683" s="36" t="str">
        <f t="shared" si="31"/>
        <v>SOV</v>
      </c>
      <c r="X683" s="36" t="str">
        <f t="shared" si="32"/>
        <v>SOV</v>
      </c>
    </row>
    <row r="684" spans="1:24" x14ac:dyDescent="0.35">
      <c r="A684" s="36" t="str">
        <f t="shared" si="30"/>
        <v>NORD</v>
      </c>
      <c r="B684" t="s">
        <v>2109</v>
      </c>
      <c r="C684" t="s">
        <v>2110</v>
      </c>
      <c r="D684" t="s">
        <v>2111</v>
      </c>
      <c r="E684" t="s">
        <v>566</v>
      </c>
      <c r="F684" t="s">
        <v>1032</v>
      </c>
      <c r="G684" t="s">
        <v>1110</v>
      </c>
      <c r="H684" t="s">
        <v>1379</v>
      </c>
      <c r="I684" t="s">
        <v>90</v>
      </c>
      <c r="J684" t="s">
        <v>90</v>
      </c>
      <c r="K684">
        <v>134.82084312999999</v>
      </c>
      <c r="L684">
        <v>3.9300614899999999</v>
      </c>
      <c r="M684">
        <v>5.0523188299999999</v>
      </c>
      <c r="N684">
        <v>5.2574835999999996</v>
      </c>
      <c r="O684">
        <v>4.9292740500000001</v>
      </c>
      <c r="P684">
        <v>3.1312408999999999</v>
      </c>
      <c r="Q684">
        <v>242.85364116</v>
      </c>
      <c r="R684">
        <v>0.83385935</v>
      </c>
      <c r="S684" t="s">
        <v>1111</v>
      </c>
      <c r="T684">
        <v>134.82084312999999</v>
      </c>
      <c r="U684" t="s">
        <v>2637</v>
      </c>
      <c r="V684" t="s">
        <v>1035</v>
      </c>
      <c r="W684" s="36" t="str">
        <f t="shared" si="31"/>
        <v>ETF</v>
      </c>
      <c r="X684" s="36" t="str">
        <f t="shared" si="32"/>
        <v>Otros ETFs</v>
      </c>
    </row>
    <row r="685" spans="1:24" x14ac:dyDescent="0.35">
      <c r="A685" s="36" t="str">
        <f t="shared" si="30"/>
        <v>4003</v>
      </c>
      <c r="B685" t="s">
        <v>2544</v>
      </c>
      <c r="C685" t="s">
        <v>2545</v>
      </c>
      <c r="D685" t="s">
        <v>2941</v>
      </c>
      <c r="E685" t="s">
        <v>175</v>
      </c>
      <c r="F685" t="s">
        <v>4542</v>
      </c>
      <c r="G685" t="s">
        <v>1141</v>
      </c>
      <c r="H685" t="s">
        <v>2472</v>
      </c>
      <c r="I685">
        <v>2179412080828.5869</v>
      </c>
      <c r="J685">
        <v>491468780.65337002</v>
      </c>
      <c r="K685">
        <v>225.5052107752</v>
      </c>
      <c r="L685"/>
      <c r="M685"/>
      <c r="N685"/>
      <c r="O685"/>
      <c r="P685"/>
      <c r="Q685"/>
      <c r="R685"/>
      <c r="S685"/>
      <c r="T685">
        <v>274.3982815</v>
      </c>
      <c r="U685">
        <v>87.3</v>
      </c>
      <c r="V685" t="s">
        <v>2473</v>
      </c>
      <c r="W685" s="36" t="str">
        <f t="shared" si="31"/>
        <v>SOV</v>
      </c>
      <c r="X685" s="36" t="str">
        <f t="shared" si="32"/>
        <v>SOV</v>
      </c>
    </row>
    <row r="686" spans="1:24" x14ac:dyDescent="0.35">
      <c r="A686" s="36" t="str">
        <f t="shared" si="30"/>
        <v>7073</v>
      </c>
      <c r="B686" t="s">
        <v>2112</v>
      </c>
      <c r="C686" t="s">
        <v>2113</v>
      </c>
      <c r="D686" t="s">
        <v>2114</v>
      </c>
      <c r="E686" t="s">
        <v>566</v>
      </c>
      <c r="F686" t="s">
        <v>1032</v>
      </c>
      <c r="G686" t="s">
        <v>1110</v>
      </c>
      <c r="H686" t="s">
        <v>2041</v>
      </c>
      <c r="I686" t="s">
        <v>90</v>
      </c>
      <c r="J686" t="s">
        <v>90</v>
      </c>
      <c r="K686">
        <v>183.42175893000001</v>
      </c>
      <c r="L686">
        <v>5.6802437599999998</v>
      </c>
      <c r="M686">
        <v>5.2288111400000004</v>
      </c>
      <c r="N686">
        <v>5.2620149200000004</v>
      </c>
      <c r="O686">
        <v>4.6740270199999996</v>
      </c>
      <c r="P686">
        <v>11.767170419999999</v>
      </c>
      <c r="Q686">
        <v>400.48378000999998</v>
      </c>
      <c r="R686">
        <v>10.947721230000001</v>
      </c>
      <c r="S686" t="s">
        <v>1038</v>
      </c>
      <c r="T686">
        <v>183.42175893000001</v>
      </c>
      <c r="U686" t="s">
        <v>2637</v>
      </c>
      <c r="V686" t="s">
        <v>1035</v>
      </c>
      <c r="W686" s="36" t="str">
        <f t="shared" si="31"/>
        <v>ETF</v>
      </c>
      <c r="X686" s="36" t="str">
        <f t="shared" si="32"/>
        <v>Otros ETFs</v>
      </c>
    </row>
    <row r="687" spans="1:24" x14ac:dyDescent="0.35">
      <c r="A687" s="36" t="str">
        <f t="shared" si="30"/>
        <v>7550</v>
      </c>
      <c r="B687" t="s">
        <v>5424</v>
      </c>
      <c r="C687" t="s">
        <v>2115</v>
      </c>
      <c r="D687" t="s">
        <v>2116</v>
      </c>
      <c r="E687" t="s">
        <v>566</v>
      </c>
      <c r="F687" t="s">
        <v>1032</v>
      </c>
      <c r="G687" t="s">
        <v>1136</v>
      </c>
      <c r="H687" t="s">
        <v>5425</v>
      </c>
      <c r="I687" t="s">
        <v>90</v>
      </c>
      <c r="J687" t="s">
        <v>90</v>
      </c>
      <c r="K687">
        <v>1.14805263</v>
      </c>
      <c r="L687">
        <v>7.6655379000000003</v>
      </c>
      <c r="M687">
        <v>7.3892757700000002</v>
      </c>
      <c r="N687">
        <v>4.67769967</v>
      </c>
      <c r="O687">
        <v>6.8908239299999998</v>
      </c>
      <c r="P687">
        <v>5.0929683800000003</v>
      </c>
      <c r="Q687">
        <v>3.6992593999999999</v>
      </c>
      <c r="R687">
        <v>42.993152240000001</v>
      </c>
      <c r="S687" t="s">
        <v>1047</v>
      </c>
      <c r="T687">
        <v>1.14805263</v>
      </c>
      <c r="U687" t="s">
        <v>2637</v>
      </c>
      <c r="V687" t="s">
        <v>1035</v>
      </c>
      <c r="W687" s="36" t="str">
        <f t="shared" si="31"/>
        <v>ETF</v>
      </c>
      <c r="X687" s="36" t="str">
        <f t="shared" si="32"/>
        <v>Otros ETFs</v>
      </c>
    </row>
    <row r="688" spans="1:24" x14ac:dyDescent="0.35">
      <c r="A688" s="36" t="str">
        <f t="shared" si="30"/>
        <v>4003</v>
      </c>
      <c r="B688" t="s">
        <v>2544</v>
      </c>
      <c r="C688" t="s">
        <v>2546</v>
      </c>
      <c r="D688" t="s">
        <v>2940</v>
      </c>
      <c r="E688" t="s">
        <v>175</v>
      </c>
      <c r="F688" t="s">
        <v>4542</v>
      </c>
      <c r="G688" t="s">
        <v>1141</v>
      </c>
      <c r="H688" t="s">
        <v>2472</v>
      </c>
      <c r="I688">
        <v>2179412080828.5869</v>
      </c>
      <c r="J688">
        <v>491468780.65337002</v>
      </c>
      <c r="K688">
        <v>225.5052107752</v>
      </c>
      <c r="L688"/>
      <c r="M688"/>
      <c r="N688"/>
      <c r="O688"/>
      <c r="P688"/>
      <c r="Q688"/>
      <c r="R688"/>
      <c r="S688"/>
      <c r="T688">
        <v>274.3982815</v>
      </c>
      <c r="U688">
        <v>87.3</v>
      </c>
      <c r="V688" t="s">
        <v>2473</v>
      </c>
      <c r="W688" s="36" t="str">
        <f t="shared" si="31"/>
        <v>SOV</v>
      </c>
      <c r="X688" s="36" t="str">
        <f t="shared" si="32"/>
        <v>SOV</v>
      </c>
    </row>
    <row r="689" spans="1:24" x14ac:dyDescent="0.35">
      <c r="A689" s="36" t="str">
        <f t="shared" si="30"/>
        <v>4003</v>
      </c>
      <c r="B689" t="s">
        <v>2544</v>
      </c>
      <c r="C689" t="s">
        <v>2547</v>
      </c>
      <c r="D689" t="s">
        <v>3282</v>
      </c>
      <c r="E689" t="s">
        <v>175</v>
      </c>
      <c r="F689" t="s">
        <v>4542</v>
      </c>
      <c r="G689" t="s">
        <v>1141</v>
      </c>
      <c r="H689" t="s">
        <v>2472</v>
      </c>
      <c r="I689">
        <v>2179412080828.5869</v>
      </c>
      <c r="J689">
        <v>491468780.65337002</v>
      </c>
      <c r="K689">
        <v>225.5052107752</v>
      </c>
      <c r="L689"/>
      <c r="M689"/>
      <c r="N689"/>
      <c r="O689"/>
      <c r="P689"/>
      <c r="Q689"/>
      <c r="R689"/>
      <c r="S689"/>
      <c r="T689">
        <v>274.3982815</v>
      </c>
      <c r="U689">
        <v>87.3</v>
      </c>
      <c r="V689" t="s">
        <v>2473</v>
      </c>
      <c r="W689" s="36" t="str">
        <f t="shared" si="31"/>
        <v>SOV</v>
      </c>
      <c r="X689" s="36" t="str">
        <f t="shared" si="32"/>
        <v>SOV</v>
      </c>
    </row>
    <row r="690" spans="1:24" x14ac:dyDescent="0.35">
      <c r="A690" s="36" t="str">
        <f t="shared" si="30"/>
        <v>7397</v>
      </c>
      <c r="B690" t="s">
        <v>2118</v>
      </c>
      <c r="C690" t="s">
        <v>2119</v>
      </c>
      <c r="D690" t="s">
        <v>2120</v>
      </c>
      <c r="E690" t="s">
        <v>566</v>
      </c>
      <c r="F690" t="s">
        <v>1032</v>
      </c>
      <c r="G690" t="s">
        <v>1136</v>
      </c>
      <c r="H690" t="s">
        <v>1704</v>
      </c>
      <c r="I690" t="s">
        <v>90</v>
      </c>
      <c r="J690" t="s">
        <v>90</v>
      </c>
      <c r="K690">
        <v>98.824054419999996</v>
      </c>
      <c r="L690">
        <v>6.2914152699999999</v>
      </c>
      <c r="M690">
        <v>6.4804119</v>
      </c>
      <c r="N690">
        <v>4.9517627500000003</v>
      </c>
      <c r="O690">
        <v>5.6524687</v>
      </c>
      <c r="P690">
        <v>8.5621231600000005</v>
      </c>
      <c r="Q690">
        <v>169.97828791000001</v>
      </c>
      <c r="R690">
        <v>14.116599219999999</v>
      </c>
      <c r="S690" t="s">
        <v>30</v>
      </c>
      <c r="T690">
        <v>98.824054419999996</v>
      </c>
      <c r="U690" t="s">
        <v>2637</v>
      </c>
      <c r="V690" t="s">
        <v>1035</v>
      </c>
      <c r="W690" s="36" t="str">
        <f t="shared" si="31"/>
        <v>ETF</v>
      </c>
      <c r="X690" s="36" t="str">
        <f t="shared" si="32"/>
        <v>Otros ETFs</v>
      </c>
    </row>
    <row r="691" spans="1:24" x14ac:dyDescent="0.35">
      <c r="A691" s="36" t="str">
        <f t="shared" si="30"/>
        <v>4003</v>
      </c>
      <c r="B691" t="s">
        <v>2544</v>
      </c>
      <c r="C691" t="s">
        <v>2548</v>
      </c>
      <c r="D691" t="s">
        <v>2939</v>
      </c>
      <c r="E691" t="s">
        <v>175</v>
      </c>
      <c r="F691" t="s">
        <v>4542</v>
      </c>
      <c r="G691" t="s">
        <v>1141</v>
      </c>
      <c r="H691" t="s">
        <v>2472</v>
      </c>
      <c r="I691">
        <v>2179412080828.5869</v>
      </c>
      <c r="J691">
        <v>491468780.65337002</v>
      </c>
      <c r="K691">
        <v>225.5052107752</v>
      </c>
      <c r="L691"/>
      <c r="M691"/>
      <c r="N691"/>
      <c r="O691"/>
      <c r="P691"/>
      <c r="Q691"/>
      <c r="R691"/>
      <c r="S691"/>
      <c r="T691">
        <v>274.3982815</v>
      </c>
      <c r="U691">
        <v>87.3</v>
      </c>
      <c r="V691" t="s">
        <v>2473</v>
      </c>
      <c r="W691" s="36" t="str">
        <f t="shared" si="31"/>
        <v>SOV</v>
      </c>
      <c r="X691" s="36" t="str">
        <f t="shared" si="32"/>
        <v>SOV</v>
      </c>
    </row>
    <row r="692" spans="1:24" x14ac:dyDescent="0.35">
      <c r="A692" s="36" t="str">
        <f t="shared" si="30"/>
        <v>MSIM</v>
      </c>
      <c r="B692" t="s">
        <v>6154</v>
      </c>
      <c r="C692" t="s">
        <v>2121</v>
      </c>
      <c r="D692" t="s">
        <v>2122</v>
      </c>
      <c r="E692" t="s">
        <v>566</v>
      </c>
      <c r="F692" t="s">
        <v>1032</v>
      </c>
      <c r="G692" t="s">
        <v>1110</v>
      </c>
      <c r="H692" t="s">
        <v>6004</v>
      </c>
      <c r="I692" t="s">
        <v>90</v>
      </c>
      <c r="J692" t="s">
        <v>90</v>
      </c>
      <c r="K692">
        <v>15.988733</v>
      </c>
      <c r="L692">
        <v>6.37163418</v>
      </c>
      <c r="M692">
        <v>6.0678667600000002</v>
      </c>
      <c r="N692">
        <v>4.9271697799999998</v>
      </c>
      <c r="O692">
        <v>5.3557580500000004</v>
      </c>
      <c r="P692">
        <v>10.236334469999999</v>
      </c>
      <c r="Q692">
        <v>86.335819569999998</v>
      </c>
      <c r="R692">
        <v>11.12952862</v>
      </c>
      <c r="S692" t="s">
        <v>30</v>
      </c>
      <c r="T692">
        <v>15.988733</v>
      </c>
      <c r="U692" t="s">
        <v>2637</v>
      </c>
      <c r="V692" t="s">
        <v>1035</v>
      </c>
      <c r="W692" s="36" t="str">
        <f t="shared" si="31"/>
        <v>ETF</v>
      </c>
      <c r="X692" s="36" t="str">
        <f t="shared" si="32"/>
        <v>Otros ETFs</v>
      </c>
    </row>
    <row r="693" spans="1:24" x14ac:dyDescent="0.35">
      <c r="A693" s="36" t="str">
        <f t="shared" si="30"/>
        <v>SANT</v>
      </c>
      <c r="B693" t="s">
        <v>2123</v>
      </c>
      <c r="C693" t="s">
        <v>2124</v>
      </c>
      <c r="D693" t="s">
        <v>2125</v>
      </c>
      <c r="E693" t="s">
        <v>566</v>
      </c>
      <c r="F693" t="s">
        <v>1032</v>
      </c>
      <c r="G693" t="s">
        <v>1046</v>
      </c>
      <c r="H693" t="s">
        <v>6155</v>
      </c>
      <c r="I693" t="s">
        <v>90</v>
      </c>
      <c r="J693" t="s">
        <v>90</v>
      </c>
      <c r="K693">
        <v>42.685662319999999</v>
      </c>
      <c r="L693">
        <v>7.2692336700000002</v>
      </c>
      <c r="M693">
        <v>6.5314819399999999</v>
      </c>
      <c r="N693">
        <v>5.0243689500000004</v>
      </c>
      <c r="O693">
        <v>6.2906777299999996</v>
      </c>
      <c r="P693">
        <v>6.3816228700000002</v>
      </c>
      <c r="Q693">
        <v>90.724278799999993</v>
      </c>
      <c r="R693">
        <v>16.71816471</v>
      </c>
      <c r="S693" t="s">
        <v>1047</v>
      </c>
      <c r="T693">
        <v>42.685662319999999</v>
      </c>
      <c r="U693" t="s">
        <v>2637</v>
      </c>
      <c r="V693" t="s">
        <v>1035</v>
      </c>
      <c r="W693" s="36" t="str">
        <f t="shared" si="31"/>
        <v>ETF</v>
      </c>
      <c r="X693" s="36" t="str">
        <f t="shared" si="32"/>
        <v>Otros ETFs</v>
      </c>
    </row>
    <row r="694" spans="1:24" x14ac:dyDescent="0.35">
      <c r="A694" s="36" t="str">
        <f t="shared" si="30"/>
        <v>4003</v>
      </c>
      <c r="B694" t="s">
        <v>2544</v>
      </c>
      <c r="C694" t="s">
        <v>2549</v>
      </c>
      <c r="D694" t="s">
        <v>2948</v>
      </c>
      <c r="E694" t="s">
        <v>175</v>
      </c>
      <c r="F694" t="s">
        <v>4542</v>
      </c>
      <c r="G694" t="s">
        <v>1141</v>
      </c>
      <c r="H694" t="s">
        <v>2472</v>
      </c>
      <c r="I694">
        <v>2179412080828.5869</v>
      </c>
      <c r="J694">
        <v>491468780.65337002</v>
      </c>
      <c r="K694">
        <v>225.5052107752</v>
      </c>
      <c r="L694"/>
      <c r="M694"/>
      <c r="N694"/>
      <c r="O694"/>
      <c r="P694"/>
      <c r="Q694"/>
      <c r="R694"/>
      <c r="S694"/>
      <c r="T694">
        <v>274.3982815</v>
      </c>
      <c r="U694">
        <v>87.3</v>
      </c>
      <c r="V694" t="s">
        <v>2473</v>
      </c>
      <c r="W694" s="36" t="str">
        <f t="shared" si="31"/>
        <v>SOV</v>
      </c>
      <c r="X694" s="36" t="str">
        <f t="shared" si="32"/>
        <v>SOV</v>
      </c>
    </row>
    <row r="695" spans="1:24" x14ac:dyDescent="0.35">
      <c r="A695" s="36" t="str">
        <f t="shared" si="30"/>
        <v>7456</v>
      </c>
      <c r="B695" t="s">
        <v>5093</v>
      </c>
      <c r="C695" t="s">
        <v>2126</v>
      </c>
      <c r="D695" t="s">
        <v>2127</v>
      </c>
      <c r="E695" t="s">
        <v>566</v>
      </c>
      <c r="F695" t="s">
        <v>1032</v>
      </c>
      <c r="G695" t="s">
        <v>1325</v>
      </c>
      <c r="H695" t="s">
        <v>1330</v>
      </c>
      <c r="I695" t="s">
        <v>90</v>
      </c>
      <c r="J695" t="s">
        <v>90</v>
      </c>
      <c r="K695">
        <v>26.6849147</v>
      </c>
      <c r="L695">
        <v>7.5592472800000001</v>
      </c>
      <c r="M695">
        <v>5.8913067999999997</v>
      </c>
      <c r="N695">
        <v>5.3841856000000003</v>
      </c>
      <c r="O695">
        <v>6.4935761000000003</v>
      </c>
      <c r="P695">
        <v>2.52073306</v>
      </c>
      <c r="Q695">
        <v>46.554129930000002</v>
      </c>
      <c r="R695">
        <v>36.177137100000003</v>
      </c>
      <c r="S695" t="s">
        <v>1047</v>
      </c>
      <c r="T695">
        <v>26.6849147</v>
      </c>
      <c r="U695" t="s">
        <v>2637</v>
      </c>
      <c r="V695" t="s">
        <v>1035</v>
      </c>
      <c r="W695" s="36" t="str">
        <f t="shared" si="31"/>
        <v>ETF</v>
      </c>
      <c r="X695" s="36" t="str">
        <f t="shared" si="32"/>
        <v>Otros ETFs</v>
      </c>
    </row>
    <row r="696" spans="1:24" x14ac:dyDescent="0.35">
      <c r="A696" s="36" t="str">
        <f t="shared" si="30"/>
        <v>4003</v>
      </c>
      <c r="B696" t="s">
        <v>2544</v>
      </c>
      <c r="C696" t="s">
        <v>2550</v>
      </c>
      <c r="D696" t="s">
        <v>2945</v>
      </c>
      <c r="E696" t="s">
        <v>175</v>
      </c>
      <c r="F696" t="s">
        <v>4542</v>
      </c>
      <c r="G696" t="s">
        <v>1141</v>
      </c>
      <c r="H696" t="s">
        <v>2472</v>
      </c>
      <c r="I696">
        <v>2179412080828.5869</v>
      </c>
      <c r="J696">
        <v>491468780.65337002</v>
      </c>
      <c r="K696">
        <v>225.5052107752</v>
      </c>
      <c r="L696"/>
      <c r="M696"/>
      <c r="N696"/>
      <c r="O696"/>
      <c r="P696"/>
      <c r="Q696"/>
      <c r="R696"/>
      <c r="S696"/>
      <c r="T696">
        <v>274.3982815</v>
      </c>
      <c r="U696">
        <v>87.3</v>
      </c>
      <c r="V696" t="s">
        <v>2473</v>
      </c>
      <c r="W696" s="36" t="str">
        <f t="shared" si="31"/>
        <v>SOV</v>
      </c>
      <c r="X696" s="36" t="str">
        <f t="shared" si="32"/>
        <v>SOV</v>
      </c>
    </row>
    <row r="697" spans="1:24" x14ac:dyDescent="0.35">
      <c r="A697" s="36" t="str">
        <f t="shared" si="30"/>
        <v>4003</v>
      </c>
      <c r="B697" t="s">
        <v>2544</v>
      </c>
      <c r="C697" t="s">
        <v>2551</v>
      </c>
      <c r="D697" t="s">
        <v>2937</v>
      </c>
      <c r="E697" t="s">
        <v>175</v>
      </c>
      <c r="F697" t="s">
        <v>4542</v>
      </c>
      <c r="G697" t="s">
        <v>1141</v>
      </c>
      <c r="H697" t="s">
        <v>2472</v>
      </c>
      <c r="I697">
        <v>2179412080828.5869</v>
      </c>
      <c r="J697">
        <v>491468780.65337002</v>
      </c>
      <c r="K697">
        <v>225.5052107752</v>
      </c>
      <c r="L697"/>
      <c r="M697"/>
      <c r="N697"/>
      <c r="O697"/>
      <c r="P697"/>
      <c r="Q697"/>
      <c r="R697"/>
      <c r="S697"/>
      <c r="T697">
        <v>274.3982815</v>
      </c>
      <c r="U697">
        <v>87.3</v>
      </c>
      <c r="V697" t="s">
        <v>2473</v>
      </c>
      <c r="W697" s="36" t="str">
        <f t="shared" si="31"/>
        <v>SOV</v>
      </c>
      <c r="X697" s="36" t="str">
        <f t="shared" si="32"/>
        <v>SOV</v>
      </c>
    </row>
    <row r="698" spans="1:24" x14ac:dyDescent="0.35">
      <c r="A698" s="36" t="str">
        <f t="shared" si="30"/>
        <v>JUPI</v>
      </c>
      <c r="B698" t="s">
        <v>5093</v>
      </c>
      <c r="C698" t="s">
        <v>2126</v>
      </c>
      <c r="D698" t="s">
        <v>2128</v>
      </c>
      <c r="E698" t="s">
        <v>566</v>
      </c>
      <c r="F698" t="s">
        <v>1032</v>
      </c>
      <c r="G698" t="s">
        <v>1325</v>
      </c>
      <c r="H698" t="s">
        <v>1330</v>
      </c>
      <c r="I698" t="s">
        <v>90</v>
      </c>
      <c r="J698" t="s">
        <v>90</v>
      </c>
      <c r="K698">
        <v>26.6849147</v>
      </c>
      <c r="L698">
        <v>7.5592472800000001</v>
      </c>
      <c r="M698">
        <v>5.8913067999999997</v>
      </c>
      <c r="N698">
        <v>5.3841856000000003</v>
      </c>
      <c r="O698">
        <v>6.4935761000000003</v>
      </c>
      <c r="P698">
        <v>2.52073306</v>
      </c>
      <c r="Q698">
        <v>46.554129930000002</v>
      </c>
      <c r="R698">
        <v>36.177137100000003</v>
      </c>
      <c r="S698" t="s">
        <v>1047</v>
      </c>
      <c r="T698">
        <v>26.6849147</v>
      </c>
      <c r="U698" t="s">
        <v>2637</v>
      </c>
      <c r="V698" t="s">
        <v>1035</v>
      </c>
      <c r="W698" s="36" t="str">
        <f t="shared" si="31"/>
        <v>ETF</v>
      </c>
      <c r="X698" s="36" t="str">
        <f t="shared" si="32"/>
        <v>Otros ETFs</v>
      </c>
    </row>
    <row r="699" spans="1:24" x14ac:dyDescent="0.35">
      <c r="A699" s="36" t="str">
        <f t="shared" si="30"/>
        <v>7414</v>
      </c>
      <c r="B699" t="s">
        <v>6156</v>
      </c>
      <c r="C699" t="s">
        <v>2129</v>
      </c>
      <c r="D699" t="s">
        <v>2130</v>
      </c>
      <c r="E699" t="s">
        <v>566</v>
      </c>
      <c r="F699" t="s">
        <v>1032</v>
      </c>
      <c r="G699" t="s">
        <v>2131</v>
      </c>
      <c r="H699" t="s">
        <v>1508</v>
      </c>
      <c r="I699" t="s">
        <v>90</v>
      </c>
      <c r="J699" t="s">
        <v>90</v>
      </c>
      <c r="K699">
        <v>171.43940861999999</v>
      </c>
      <c r="L699">
        <v>5.8966552500000002</v>
      </c>
      <c r="M699">
        <v>5.0665139899999998</v>
      </c>
      <c r="N699">
        <v>5.0028528699999999</v>
      </c>
      <c r="O699">
        <v>4.8386950400000002</v>
      </c>
      <c r="P699">
        <v>1.2955000000000001</v>
      </c>
      <c r="Q699">
        <v>314.70145914</v>
      </c>
      <c r="R699">
        <v>11.7159</v>
      </c>
      <c r="S699" t="s">
        <v>30</v>
      </c>
      <c r="T699">
        <v>171.43940861999999</v>
      </c>
      <c r="U699" t="s">
        <v>2637</v>
      </c>
      <c r="V699" t="s">
        <v>1035</v>
      </c>
      <c r="W699" s="36" t="str">
        <f t="shared" si="31"/>
        <v>ETF</v>
      </c>
      <c r="X699" s="36" t="str">
        <f t="shared" si="32"/>
        <v>Otros ETFs</v>
      </c>
    </row>
    <row r="700" spans="1:24" x14ac:dyDescent="0.35">
      <c r="A700" s="36" t="str">
        <f t="shared" si="30"/>
        <v>4003</v>
      </c>
      <c r="B700" t="s">
        <v>2544</v>
      </c>
      <c r="C700" t="s">
        <v>182</v>
      </c>
      <c r="D700" t="s">
        <v>2942</v>
      </c>
      <c r="E700" t="s">
        <v>175</v>
      </c>
      <c r="F700" t="s">
        <v>4542</v>
      </c>
      <c r="G700" t="s">
        <v>1141</v>
      </c>
      <c r="H700" t="s">
        <v>2472</v>
      </c>
      <c r="I700">
        <v>2179412080828.5869</v>
      </c>
      <c r="J700">
        <v>491468780.65337002</v>
      </c>
      <c r="K700">
        <v>225.5052107752</v>
      </c>
      <c r="L700"/>
      <c r="M700"/>
      <c r="N700"/>
      <c r="O700"/>
      <c r="P700"/>
      <c r="Q700"/>
      <c r="R700"/>
      <c r="S700"/>
      <c r="T700">
        <v>274.3982815</v>
      </c>
      <c r="U700">
        <v>87.3</v>
      </c>
      <c r="V700" t="s">
        <v>2473</v>
      </c>
      <c r="W700" s="36" t="str">
        <f t="shared" si="31"/>
        <v>SOV</v>
      </c>
      <c r="X700" s="36" t="str">
        <f t="shared" si="32"/>
        <v>SOV</v>
      </c>
    </row>
    <row r="701" spans="1:24" x14ac:dyDescent="0.35">
      <c r="A701" s="36" t="str">
        <f t="shared" si="30"/>
        <v>4003</v>
      </c>
      <c r="B701" t="s">
        <v>2544</v>
      </c>
      <c r="C701" t="s">
        <v>2552</v>
      </c>
      <c r="D701" t="s">
        <v>2943</v>
      </c>
      <c r="E701" t="s">
        <v>175</v>
      </c>
      <c r="F701" t="s">
        <v>4542</v>
      </c>
      <c r="G701" t="s">
        <v>1141</v>
      </c>
      <c r="H701" t="s">
        <v>2472</v>
      </c>
      <c r="I701">
        <v>2179412080828.5869</v>
      </c>
      <c r="J701">
        <v>491468780.65337002</v>
      </c>
      <c r="K701">
        <v>225.5052107752</v>
      </c>
      <c r="L701"/>
      <c r="M701"/>
      <c r="N701"/>
      <c r="O701"/>
      <c r="P701"/>
      <c r="Q701"/>
      <c r="R701"/>
      <c r="S701"/>
      <c r="T701">
        <v>274.3982815</v>
      </c>
      <c r="U701">
        <v>87.3</v>
      </c>
      <c r="V701" t="s">
        <v>2473</v>
      </c>
      <c r="W701" s="36" t="str">
        <f t="shared" si="31"/>
        <v>SOV</v>
      </c>
      <c r="X701" s="36" t="str">
        <f t="shared" si="32"/>
        <v>SOV</v>
      </c>
    </row>
    <row r="702" spans="1:24" x14ac:dyDescent="0.35">
      <c r="A702" s="36" t="str">
        <f t="shared" si="30"/>
        <v>7481</v>
      </c>
      <c r="B702" t="s">
        <v>6156</v>
      </c>
      <c r="C702" t="s">
        <v>2129</v>
      </c>
      <c r="D702" t="s">
        <v>5643</v>
      </c>
      <c r="E702" t="s">
        <v>566</v>
      </c>
      <c r="F702" t="s">
        <v>1032</v>
      </c>
      <c r="G702" t="s">
        <v>2131</v>
      </c>
      <c r="H702" t="s">
        <v>1508</v>
      </c>
      <c r="I702" t="s">
        <v>90</v>
      </c>
      <c r="J702" t="s">
        <v>90</v>
      </c>
      <c r="K702">
        <v>171.43940861999999</v>
      </c>
      <c r="L702">
        <v>5.8966552500000002</v>
      </c>
      <c r="M702">
        <v>5.0665139899999998</v>
      </c>
      <c r="N702">
        <v>5.0028528699999999</v>
      </c>
      <c r="O702">
        <v>4.8386950400000002</v>
      </c>
      <c r="P702">
        <v>1.2955000000000001</v>
      </c>
      <c r="Q702">
        <v>314.70145914</v>
      </c>
      <c r="R702">
        <v>11.7159</v>
      </c>
      <c r="S702" t="s">
        <v>30</v>
      </c>
      <c r="T702">
        <v>171.43940861999999</v>
      </c>
      <c r="U702" t="s">
        <v>2637</v>
      </c>
      <c r="V702" t="s">
        <v>1035</v>
      </c>
      <c r="W702" s="36" t="str">
        <f t="shared" si="31"/>
        <v>ETF</v>
      </c>
      <c r="X702" s="36" t="str">
        <f t="shared" si="32"/>
        <v>Otros ETFs</v>
      </c>
    </row>
    <row r="703" spans="1:24" x14ac:dyDescent="0.35">
      <c r="A703" s="36" t="str">
        <f t="shared" si="30"/>
        <v>NORT</v>
      </c>
      <c r="B703" t="s">
        <v>6156</v>
      </c>
      <c r="C703" t="s">
        <v>2129</v>
      </c>
      <c r="D703" t="s">
        <v>5381</v>
      </c>
      <c r="E703" t="s">
        <v>566</v>
      </c>
      <c r="F703" t="s">
        <v>1032</v>
      </c>
      <c r="G703" t="s">
        <v>2131</v>
      </c>
      <c r="H703" t="s">
        <v>1508</v>
      </c>
      <c r="I703" t="s">
        <v>90</v>
      </c>
      <c r="J703" t="s">
        <v>90</v>
      </c>
      <c r="K703">
        <v>171.43940861999999</v>
      </c>
      <c r="L703">
        <v>5.8966552500000002</v>
      </c>
      <c r="M703">
        <v>5.0665139899999998</v>
      </c>
      <c r="N703">
        <v>5.0028528699999999</v>
      </c>
      <c r="O703">
        <v>4.8386950400000002</v>
      </c>
      <c r="P703">
        <v>1.2955000000000001</v>
      </c>
      <c r="Q703">
        <v>314.70145914</v>
      </c>
      <c r="R703">
        <v>11.7159</v>
      </c>
      <c r="S703" t="s">
        <v>30</v>
      </c>
      <c r="T703">
        <v>171.43940861999999</v>
      </c>
      <c r="U703" t="s">
        <v>2637</v>
      </c>
      <c r="V703" t="s">
        <v>1035</v>
      </c>
      <c r="W703" s="36" t="str">
        <f t="shared" si="31"/>
        <v>ETF</v>
      </c>
      <c r="X703" s="36" t="str">
        <f t="shared" si="32"/>
        <v>Otros ETFs</v>
      </c>
    </row>
    <row r="704" spans="1:24" x14ac:dyDescent="0.35">
      <c r="A704" s="36" t="str">
        <f t="shared" si="30"/>
        <v>4003</v>
      </c>
      <c r="B704" t="s">
        <v>2544</v>
      </c>
      <c r="C704" t="s">
        <v>4779</v>
      </c>
      <c r="D704" t="s">
        <v>4562</v>
      </c>
      <c r="E704" t="s">
        <v>175</v>
      </c>
      <c r="F704" t="s">
        <v>4542</v>
      </c>
      <c r="G704" t="s">
        <v>1141</v>
      </c>
      <c r="H704" t="s">
        <v>2472</v>
      </c>
      <c r="I704">
        <v>2179412080828.5869</v>
      </c>
      <c r="J704">
        <v>491468780.65337002</v>
      </c>
      <c r="K704">
        <v>225.5052107752</v>
      </c>
      <c r="L704"/>
      <c r="M704"/>
      <c r="N704"/>
      <c r="O704"/>
      <c r="P704"/>
      <c r="Q704"/>
      <c r="R704"/>
      <c r="S704"/>
      <c r="T704">
        <v>274.3982815</v>
      </c>
      <c r="U704">
        <v>87.3</v>
      </c>
      <c r="V704" t="s">
        <v>2473</v>
      </c>
      <c r="W704" s="36" t="str">
        <f t="shared" si="31"/>
        <v>SOV</v>
      </c>
      <c r="X704" s="36" t="str">
        <f t="shared" si="32"/>
        <v>SOV</v>
      </c>
    </row>
    <row r="705" spans="1:24" x14ac:dyDescent="0.35">
      <c r="A705" s="36" t="str">
        <f t="shared" si="30"/>
        <v>4003</v>
      </c>
      <c r="B705" t="s">
        <v>2544</v>
      </c>
      <c r="C705" t="s">
        <v>5022</v>
      </c>
      <c r="D705" t="s">
        <v>5023</v>
      </c>
      <c r="E705" t="s">
        <v>175</v>
      </c>
      <c r="F705" t="s">
        <v>4542</v>
      </c>
      <c r="G705" t="s">
        <v>1141</v>
      </c>
      <c r="H705" t="s">
        <v>2472</v>
      </c>
      <c r="I705">
        <v>2179412080828.5869</v>
      </c>
      <c r="J705">
        <v>491468780.65337002</v>
      </c>
      <c r="K705">
        <v>225.5052107752</v>
      </c>
      <c r="L705"/>
      <c r="M705"/>
      <c r="N705"/>
      <c r="O705"/>
      <c r="P705"/>
      <c r="Q705"/>
      <c r="R705"/>
      <c r="S705"/>
      <c r="T705">
        <v>274.3982815</v>
      </c>
      <c r="U705">
        <v>87.3</v>
      </c>
      <c r="V705" t="s">
        <v>2473</v>
      </c>
      <c r="W705" s="36" t="str">
        <f t="shared" si="31"/>
        <v>SOV</v>
      </c>
      <c r="X705" s="36" t="str">
        <f t="shared" si="32"/>
        <v>SOV</v>
      </c>
    </row>
    <row r="706" spans="1:24" x14ac:dyDescent="0.35">
      <c r="A706" s="36" t="str">
        <f t="shared" ref="A706:A755" si="33">RIGHT(LEFT(D706,6),4)</f>
        <v>7550</v>
      </c>
      <c r="B706" t="s">
        <v>2132</v>
      </c>
      <c r="C706" t="s">
        <v>2133</v>
      </c>
      <c r="D706" t="s">
        <v>2134</v>
      </c>
      <c r="E706" t="s">
        <v>566</v>
      </c>
      <c r="F706" t="s">
        <v>1032</v>
      </c>
      <c r="G706" t="s">
        <v>1136</v>
      </c>
      <c r="H706" t="s">
        <v>2135</v>
      </c>
      <c r="I706" t="s">
        <v>90</v>
      </c>
      <c r="J706" t="s">
        <v>90</v>
      </c>
      <c r="K706">
        <v>23.118599759999999</v>
      </c>
      <c r="L706">
        <v>7.0061536699999998</v>
      </c>
      <c r="M706">
        <v>6.2010362700000003</v>
      </c>
      <c r="N706">
        <v>4.6065326000000004</v>
      </c>
      <c r="O706">
        <v>6.4177301299999998</v>
      </c>
      <c r="P706">
        <v>1.2723068799999999</v>
      </c>
      <c r="Q706">
        <v>31.702329979999998</v>
      </c>
      <c r="R706">
        <v>38.037996290000002</v>
      </c>
      <c r="S706" t="s">
        <v>30</v>
      </c>
      <c r="T706">
        <v>23.118599759999999</v>
      </c>
      <c r="U706" t="s">
        <v>2637</v>
      </c>
      <c r="V706" t="s">
        <v>1035</v>
      </c>
      <c r="W706" s="36" t="str">
        <f t="shared" ref="W706:W755" si="34">IF(V706="ETF_ETY","ETF",IF(V706="ETF_SOV","ETF",IF(V706="RF_SOV","SOV",IF(V706="-","Cuestionario Integra","Portafolio"))))</f>
        <v>ETF</v>
      </c>
      <c r="X706" s="36" t="str">
        <f t="shared" ref="X706:X755" si="35">IF(V706="ETF_ETY","Otros ETFs",IF(V706="ETF_SOV","Soberanos",W706))</f>
        <v>Otros ETFs</v>
      </c>
    </row>
    <row r="707" spans="1:24" x14ac:dyDescent="0.35">
      <c r="A707" s="36" t="str">
        <f t="shared" si="33"/>
        <v>GAML</v>
      </c>
      <c r="B707" t="s">
        <v>2136</v>
      </c>
      <c r="C707" t="s">
        <v>2137</v>
      </c>
      <c r="D707" t="s">
        <v>2138</v>
      </c>
      <c r="E707" t="s">
        <v>566</v>
      </c>
      <c r="F707" t="s">
        <v>1032</v>
      </c>
      <c r="G707" t="s">
        <v>1617</v>
      </c>
      <c r="H707" t="s">
        <v>1618</v>
      </c>
      <c r="I707" t="s">
        <v>90</v>
      </c>
      <c r="J707" t="s">
        <v>90</v>
      </c>
      <c r="K707">
        <v>55.679310559999998</v>
      </c>
      <c r="L707">
        <v>7.7595300800000002</v>
      </c>
      <c r="M707">
        <v>6.8324199099999996</v>
      </c>
      <c r="N707">
        <v>4.76730827</v>
      </c>
      <c r="O707">
        <v>7.0232152599999997</v>
      </c>
      <c r="P707">
        <v>21.155342300000001</v>
      </c>
      <c r="Q707">
        <v>97.746142180000007</v>
      </c>
      <c r="R707">
        <v>72.734445480000005</v>
      </c>
      <c r="S707" t="s">
        <v>1047</v>
      </c>
      <c r="T707">
        <v>55.679310559999998</v>
      </c>
      <c r="U707" t="s">
        <v>2637</v>
      </c>
      <c r="V707" t="s">
        <v>1035</v>
      </c>
      <c r="W707" s="36" t="str">
        <f t="shared" si="34"/>
        <v>ETF</v>
      </c>
      <c r="X707" s="36" t="str">
        <f t="shared" si="35"/>
        <v>Otros ETFs</v>
      </c>
    </row>
    <row r="708" spans="1:24" x14ac:dyDescent="0.35">
      <c r="A708" s="36" t="str">
        <f t="shared" si="33"/>
        <v>4003</v>
      </c>
      <c r="B708" t="s">
        <v>2544</v>
      </c>
      <c r="C708" t="s">
        <v>6293</v>
      </c>
      <c r="D708" t="s">
        <v>5646</v>
      </c>
      <c r="E708" t="s">
        <v>175</v>
      </c>
      <c r="F708" t="s">
        <v>4542</v>
      </c>
      <c r="G708" t="s">
        <v>1141</v>
      </c>
      <c r="H708" t="s">
        <v>2472</v>
      </c>
      <c r="I708">
        <v>2179412080828.5869</v>
      </c>
      <c r="J708">
        <v>491468780.65337002</v>
      </c>
      <c r="K708">
        <v>225.5052107752</v>
      </c>
      <c r="L708"/>
      <c r="M708"/>
      <c r="N708"/>
      <c r="O708"/>
      <c r="P708"/>
      <c r="Q708"/>
      <c r="R708"/>
      <c r="S708"/>
      <c r="T708">
        <v>274.3982815</v>
      </c>
      <c r="U708">
        <v>87.3</v>
      </c>
      <c r="V708" t="s">
        <v>2473</v>
      </c>
      <c r="W708" s="36" t="str">
        <f t="shared" si="34"/>
        <v>SOV</v>
      </c>
      <c r="X708" s="36" t="str">
        <f t="shared" si="35"/>
        <v>SOV</v>
      </c>
    </row>
    <row r="709" spans="1:24" x14ac:dyDescent="0.35">
      <c r="A709" s="36" t="str">
        <f t="shared" si="33"/>
        <v>4003</v>
      </c>
      <c r="B709" t="s">
        <v>2544</v>
      </c>
      <c r="C709" t="s">
        <v>6294</v>
      </c>
      <c r="D709" t="s">
        <v>5985</v>
      </c>
      <c r="E709" t="s">
        <v>175</v>
      </c>
      <c r="F709" t="s">
        <v>4542</v>
      </c>
      <c r="G709" t="s">
        <v>1141</v>
      </c>
      <c r="H709" t="s">
        <v>2472</v>
      </c>
      <c r="I709">
        <v>2179412080828.5869</v>
      </c>
      <c r="J709">
        <v>491468780.65337002</v>
      </c>
      <c r="K709">
        <v>225.5052107752</v>
      </c>
      <c r="L709"/>
      <c r="M709"/>
      <c r="N709"/>
      <c r="O709"/>
      <c r="P709"/>
      <c r="Q709"/>
      <c r="R709"/>
      <c r="S709"/>
      <c r="T709">
        <v>274.3982815</v>
      </c>
      <c r="U709">
        <v>87.3</v>
      </c>
      <c r="V709" t="s">
        <v>2473</v>
      </c>
      <c r="W709" s="36" t="str">
        <f t="shared" si="34"/>
        <v>SOV</v>
      </c>
      <c r="X709" s="36" t="str">
        <f t="shared" si="35"/>
        <v>SOV</v>
      </c>
    </row>
    <row r="710" spans="1:24" x14ac:dyDescent="0.35">
      <c r="A710" s="36" t="str">
        <f t="shared" si="33"/>
        <v>GAML</v>
      </c>
      <c r="B710" t="s">
        <v>2136</v>
      </c>
      <c r="C710" t="s">
        <v>2137</v>
      </c>
      <c r="D710" t="s">
        <v>5644</v>
      </c>
      <c r="E710" t="s">
        <v>566</v>
      </c>
      <c r="F710" t="s">
        <v>1032</v>
      </c>
      <c r="G710" t="s">
        <v>1617</v>
      </c>
      <c r="H710" t="s">
        <v>1618</v>
      </c>
      <c r="I710" t="s">
        <v>90</v>
      </c>
      <c r="J710" t="s">
        <v>90</v>
      </c>
      <c r="K710">
        <v>55.679310559999998</v>
      </c>
      <c r="L710">
        <v>7.7595300800000002</v>
      </c>
      <c r="M710">
        <v>6.8324199099999996</v>
      </c>
      <c r="N710">
        <v>4.76730827</v>
      </c>
      <c r="O710">
        <v>7.0232152599999997</v>
      </c>
      <c r="P710">
        <v>21.155342300000001</v>
      </c>
      <c r="Q710">
        <v>97.746142180000007</v>
      </c>
      <c r="R710">
        <v>72.734445480000005</v>
      </c>
      <c r="S710" t="s">
        <v>1047</v>
      </c>
      <c r="T710">
        <v>55.679310559999998</v>
      </c>
      <c r="U710" t="s">
        <v>2637</v>
      </c>
      <c r="V710" t="s">
        <v>1035</v>
      </c>
      <c r="W710" s="36" t="str">
        <f t="shared" si="34"/>
        <v>ETF</v>
      </c>
      <c r="X710" s="36" t="str">
        <f t="shared" si="35"/>
        <v>Otros ETFs</v>
      </c>
    </row>
    <row r="711" spans="1:24" x14ac:dyDescent="0.35">
      <c r="A711" s="36" t="str">
        <f t="shared" si="33"/>
        <v>7047</v>
      </c>
      <c r="B711" t="s">
        <v>2139</v>
      </c>
      <c r="C711" t="s">
        <v>2140</v>
      </c>
      <c r="D711" t="s">
        <v>2141</v>
      </c>
      <c r="E711" t="s">
        <v>566</v>
      </c>
      <c r="F711" t="s">
        <v>1032</v>
      </c>
      <c r="G711" t="s">
        <v>1102</v>
      </c>
      <c r="H711" t="s">
        <v>1103</v>
      </c>
      <c r="I711" t="s">
        <v>90</v>
      </c>
      <c r="J711" t="s">
        <v>90</v>
      </c>
      <c r="K711">
        <v>14.60273172</v>
      </c>
      <c r="L711">
        <v>7.4862606700000001</v>
      </c>
      <c r="M711">
        <v>6.3001242199999998</v>
      </c>
      <c r="N711">
        <v>4.7598905599999997</v>
      </c>
      <c r="O711">
        <v>6.6680771999999999</v>
      </c>
      <c r="P711">
        <v>9.8743901199999993</v>
      </c>
      <c r="Q711">
        <v>35.163246710000003</v>
      </c>
      <c r="R711">
        <v>45.911716390000002</v>
      </c>
      <c r="S711" t="s">
        <v>1047</v>
      </c>
      <c r="T711">
        <v>14.60273172</v>
      </c>
      <c r="U711" t="s">
        <v>2637</v>
      </c>
      <c r="V711" t="s">
        <v>1035</v>
      </c>
      <c r="W711" s="36" t="str">
        <f t="shared" si="34"/>
        <v>ETF</v>
      </c>
      <c r="X711" s="36" t="str">
        <f t="shared" si="35"/>
        <v>Otros ETFs</v>
      </c>
    </row>
    <row r="712" spans="1:24" x14ac:dyDescent="0.35">
      <c r="A712" s="36" t="str">
        <f t="shared" si="33"/>
        <v>4003</v>
      </c>
      <c r="B712" t="s">
        <v>2544</v>
      </c>
      <c r="C712" t="s">
        <v>5899</v>
      </c>
      <c r="D712" t="s">
        <v>5898</v>
      </c>
      <c r="E712" t="s">
        <v>175</v>
      </c>
      <c r="F712" t="s">
        <v>4542</v>
      </c>
      <c r="G712" t="s">
        <v>1141</v>
      </c>
      <c r="H712" t="s">
        <v>2472</v>
      </c>
      <c r="I712">
        <v>2179412080828.5869</v>
      </c>
      <c r="J712">
        <v>491468780.65337002</v>
      </c>
      <c r="K712">
        <v>225.5052107752</v>
      </c>
      <c r="L712"/>
      <c r="M712"/>
      <c r="N712"/>
      <c r="O712"/>
      <c r="P712"/>
      <c r="Q712"/>
      <c r="R712"/>
      <c r="S712"/>
      <c r="T712">
        <v>274.3982815</v>
      </c>
      <c r="U712">
        <v>87.3</v>
      </c>
      <c r="V712" t="s">
        <v>2473</v>
      </c>
      <c r="W712" s="36" t="str">
        <f t="shared" si="34"/>
        <v>SOV</v>
      </c>
      <c r="X712" s="36" t="str">
        <f t="shared" si="35"/>
        <v>SOV</v>
      </c>
    </row>
    <row r="713" spans="1:24" x14ac:dyDescent="0.35">
      <c r="A713" s="36" t="str">
        <f t="shared" si="33"/>
        <v>4003</v>
      </c>
      <c r="B713" t="s">
        <v>2544</v>
      </c>
      <c r="C713" t="s">
        <v>6295</v>
      </c>
      <c r="D713" t="s">
        <v>5979</v>
      </c>
      <c r="E713" t="s">
        <v>175</v>
      </c>
      <c r="F713" t="s">
        <v>4542</v>
      </c>
      <c r="G713" t="s">
        <v>1141</v>
      </c>
      <c r="H713" t="s">
        <v>2472</v>
      </c>
      <c r="I713">
        <v>2179412080828.5869</v>
      </c>
      <c r="J713">
        <v>491468780.65337002</v>
      </c>
      <c r="K713">
        <v>225.5052107752</v>
      </c>
      <c r="L713"/>
      <c r="M713"/>
      <c r="N713"/>
      <c r="O713"/>
      <c r="P713"/>
      <c r="Q713"/>
      <c r="R713"/>
      <c r="S713"/>
      <c r="T713">
        <v>274.3982815</v>
      </c>
      <c r="U713">
        <v>87.3</v>
      </c>
      <c r="V713" t="s">
        <v>2473</v>
      </c>
      <c r="W713" s="36" t="str">
        <f t="shared" si="34"/>
        <v>SOV</v>
      </c>
      <c r="X713" s="36" t="str">
        <f t="shared" si="35"/>
        <v>SOV</v>
      </c>
    </row>
    <row r="714" spans="1:24" x14ac:dyDescent="0.35">
      <c r="A714" s="36" t="str">
        <f t="shared" si="33"/>
        <v>CAND</v>
      </c>
      <c r="B714" t="s">
        <v>2143</v>
      </c>
      <c r="C714" t="s">
        <v>2144</v>
      </c>
      <c r="D714" t="s">
        <v>2145</v>
      </c>
      <c r="E714" t="s">
        <v>512</v>
      </c>
      <c r="F714" t="s">
        <v>1769</v>
      </c>
      <c r="G714" t="s">
        <v>1110</v>
      </c>
      <c r="H714" t="s">
        <v>1431</v>
      </c>
      <c r="I714" t="s">
        <v>90</v>
      </c>
      <c r="J714" t="s">
        <v>90</v>
      </c>
      <c r="K714">
        <v>5.0945919999999999E-2</v>
      </c>
      <c r="L714">
        <v>4.8782936299999999</v>
      </c>
      <c r="M714">
        <v>5.2852833700000001</v>
      </c>
      <c r="N714">
        <v>6.0531829500000001</v>
      </c>
      <c r="O714">
        <v>5.5640136599999996</v>
      </c>
      <c r="P714">
        <v>0</v>
      </c>
      <c r="Q714">
        <v>0.86521444999999997</v>
      </c>
      <c r="R714">
        <v>0</v>
      </c>
      <c r="S714" t="s">
        <v>1038</v>
      </c>
      <c r="T714">
        <v>5.0945919999999999E-2</v>
      </c>
      <c r="U714" t="s">
        <v>2637</v>
      </c>
      <c r="V714" t="s">
        <v>1035</v>
      </c>
      <c r="W714" s="36" t="str">
        <f t="shared" si="34"/>
        <v>ETF</v>
      </c>
      <c r="X714" s="36" t="str">
        <f t="shared" si="35"/>
        <v>Otros ETFs</v>
      </c>
    </row>
    <row r="715" spans="1:24" x14ac:dyDescent="0.35">
      <c r="A715" s="36" t="str">
        <f t="shared" si="33"/>
        <v>7515</v>
      </c>
      <c r="B715" t="s">
        <v>2146</v>
      </c>
      <c r="C715" t="s">
        <v>2147</v>
      </c>
      <c r="D715" t="s">
        <v>2148</v>
      </c>
      <c r="E715" t="s">
        <v>566</v>
      </c>
      <c r="F715" t="s">
        <v>1032</v>
      </c>
      <c r="G715" t="s">
        <v>1537</v>
      </c>
      <c r="H715" t="s">
        <v>2149</v>
      </c>
      <c r="I715" t="s">
        <v>90</v>
      </c>
      <c r="J715" t="s">
        <v>90</v>
      </c>
      <c r="K715">
        <v>2.0752932099999999</v>
      </c>
      <c r="L715">
        <v>3.49615834</v>
      </c>
      <c r="M715">
        <v>2.9361659900000001</v>
      </c>
      <c r="N715">
        <v>6.4868559000000001</v>
      </c>
      <c r="O715">
        <v>4.1942336400000002</v>
      </c>
      <c r="P715">
        <v>1.53609693</v>
      </c>
      <c r="Q715">
        <v>13.829591840000001</v>
      </c>
      <c r="R715">
        <v>1.53609693</v>
      </c>
      <c r="S715" t="s">
        <v>1111</v>
      </c>
      <c r="T715">
        <v>2.0752932099999999</v>
      </c>
      <c r="U715" t="s">
        <v>2637</v>
      </c>
      <c r="V715" t="s">
        <v>1035</v>
      </c>
      <c r="W715" s="36" t="str">
        <f t="shared" si="34"/>
        <v>ETF</v>
      </c>
      <c r="X715" s="36" t="str">
        <f t="shared" si="35"/>
        <v>Otros ETFs</v>
      </c>
    </row>
    <row r="716" spans="1:24" x14ac:dyDescent="0.35">
      <c r="A716" s="36" t="str">
        <f t="shared" si="33"/>
        <v>5905</v>
      </c>
      <c r="B716" t="s">
        <v>1325</v>
      </c>
      <c r="C716" t="s">
        <v>2553</v>
      </c>
      <c r="D716" t="s">
        <v>2761</v>
      </c>
      <c r="E716" t="s">
        <v>175</v>
      </c>
      <c r="F716" t="s">
        <v>4542</v>
      </c>
      <c r="G716" t="s">
        <v>1118</v>
      </c>
      <c r="H716" t="s">
        <v>2472</v>
      </c>
      <c r="I716">
        <v>4026210821146.8081</v>
      </c>
      <c r="J716">
        <v>972266972.90758002</v>
      </c>
      <c r="K716">
        <v>241.4843673364</v>
      </c>
      <c r="L716"/>
      <c r="M716"/>
      <c r="N716"/>
      <c r="O716"/>
      <c r="P716"/>
      <c r="Q716"/>
      <c r="R716"/>
      <c r="S716"/>
      <c r="T716">
        <v>165.94730089999999</v>
      </c>
      <c r="U716">
        <v>236.1</v>
      </c>
      <c r="V716" t="s">
        <v>2473</v>
      </c>
      <c r="W716" s="36" t="str">
        <f t="shared" si="34"/>
        <v>SOV</v>
      </c>
      <c r="X716" s="36" t="str">
        <f t="shared" si="35"/>
        <v>SOV</v>
      </c>
    </row>
    <row r="717" spans="1:24" x14ac:dyDescent="0.35">
      <c r="A717" s="36" t="str">
        <f t="shared" si="33"/>
        <v>7397</v>
      </c>
      <c r="B717" t="s">
        <v>2150</v>
      </c>
      <c r="C717" t="s">
        <v>619</v>
      </c>
      <c r="D717" t="s">
        <v>2151</v>
      </c>
      <c r="E717" t="s">
        <v>566</v>
      </c>
      <c r="F717" t="s">
        <v>1032</v>
      </c>
      <c r="G717" t="s">
        <v>1641</v>
      </c>
      <c r="H717" t="s">
        <v>1137</v>
      </c>
      <c r="I717" t="s">
        <v>90</v>
      </c>
      <c r="J717" t="s">
        <v>90</v>
      </c>
      <c r="K717">
        <v>43.729607739999999</v>
      </c>
      <c r="L717">
        <v>7.9240691400000003</v>
      </c>
      <c r="M717">
        <v>6.6525791500000002</v>
      </c>
      <c r="N717">
        <v>5.3751275400000003</v>
      </c>
      <c r="O717">
        <v>6.6404455899999997</v>
      </c>
      <c r="P717">
        <v>13.90449486</v>
      </c>
      <c r="Q717">
        <v>76.208241400000006</v>
      </c>
      <c r="R717">
        <v>46.390854840000003</v>
      </c>
      <c r="S717" t="s">
        <v>1047</v>
      </c>
      <c r="T717">
        <v>43.729607739999999</v>
      </c>
      <c r="U717" t="s">
        <v>2637</v>
      </c>
      <c r="V717" t="s">
        <v>1035</v>
      </c>
      <c r="W717" s="36" t="str">
        <f t="shared" si="34"/>
        <v>ETF</v>
      </c>
      <c r="X717" s="36" t="str">
        <f t="shared" si="35"/>
        <v>Otros ETFs</v>
      </c>
    </row>
    <row r="718" spans="1:24" x14ac:dyDescent="0.35">
      <c r="A718" s="36" t="str">
        <f t="shared" si="33"/>
        <v>5905</v>
      </c>
      <c r="B718" t="s">
        <v>1325</v>
      </c>
      <c r="C718" t="s">
        <v>2554</v>
      </c>
      <c r="D718" t="s">
        <v>2759</v>
      </c>
      <c r="E718" t="s">
        <v>175</v>
      </c>
      <c r="F718" t="s">
        <v>4542</v>
      </c>
      <c r="G718" t="s">
        <v>1118</v>
      </c>
      <c r="H718" t="s">
        <v>2472</v>
      </c>
      <c r="I718">
        <v>4026210821146.8081</v>
      </c>
      <c r="J718">
        <v>972266972.90758002</v>
      </c>
      <c r="K718">
        <v>241.4843673364</v>
      </c>
      <c r="L718"/>
      <c r="M718"/>
      <c r="N718"/>
      <c r="O718"/>
      <c r="P718"/>
      <c r="Q718"/>
      <c r="R718"/>
      <c r="S718"/>
      <c r="T718">
        <v>165.94730089999999</v>
      </c>
      <c r="U718">
        <v>236.1</v>
      </c>
      <c r="V718" t="s">
        <v>2473</v>
      </c>
      <c r="W718" s="36" t="str">
        <f t="shared" si="34"/>
        <v>SOV</v>
      </c>
      <c r="X718" s="36" t="str">
        <f t="shared" si="35"/>
        <v>SOV</v>
      </c>
    </row>
    <row r="719" spans="1:24" x14ac:dyDescent="0.35">
      <c r="A719" s="36" t="str">
        <f t="shared" si="33"/>
        <v>5905</v>
      </c>
      <c r="B719" t="s">
        <v>1325</v>
      </c>
      <c r="C719" t="s">
        <v>2555</v>
      </c>
      <c r="D719" t="s">
        <v>2762</v>
      </c>
      <c r="E719" t="s">
        <v>175</v>
      </c>
      <c r="F719" t="s">
        <v>4542</v>
      </c>
      <c r="G719" t="s">
        <v>1118</v>
      </c>
      <c r="H719" t="s">
        <v>2472</v>
      </c>
      <c r="I719">
        <v>4026210821146.8081</v>
      </c>
      <c r="J719">
        <v>972266972.90758002</v>
      </c>
      <c r="K719">
        <v>241.4843673364</v>
      </c>
      <c r="L719"/>
      <c r="M719"/>
      <c r="N719"/>
      <c r="O719"/>
      <c r="P719"/>
      <c r="Q719"/>
      <c r="R719"/>
      <c r="S719"/>
      <c r="T719">
        <v>165.94730089999999</v>
      </c>
      <c r="U719">
        <v>236.1</v>
      </c>
      <c r="V719" t="s">
        <v>2473</v>
      </c>
      <c r="W719" s="36" t="str">
        <f t="shared" si="34"/>
        <v>SOV</v>
      </c>
      <c r="X719" s="36" t="str">
        <f t="shared" si="35"/>
        <v>SOV</v>
      </c>
    </row>
    <row r="720" spans="1:24" x14ac:dyDescent="0.35">
      <c r="A720" s="36" t="str">
        <f t="shared" si="33"/>
        <v>7397</v>
      </c>
      <c r="B720" t="s">
        <v>2150</v>
      </c>
      <c r="C720" t="s">
        <v>619</v>
      </c>
      <c r="D720" t="s">
        <v>618</v>
      </c>
      <c r="E720" t="s">
        <v>566</v>
      </c>
      <c r="F720" t="s">
        <v>1032</v>
      </c>
      <c r="G720" t="s">
        <v>1641</v>
      </c>
      <c r="H720" t="s">
        <v>1137</v>
      </c>
      <c r="I720" t="s">
        <v>90</v>
      </c>
      <c r="J720" t="s">
        <v>90</v>
      </c>
      <c r="K720">
        <v>43.729607739999999</v>
      </c>
      <c r="L720">
        <v>7.9240691400000003</v>
      </c>
      <c r="M720">
        <v>6.6525791500000002</v>
      </c>
      <c r="N720">
        <v>5.3751275400000003</v>
      </c>
      <c r="O720">
        <v>6.6404455899999997</v>
      </c>
      <c r="P720">
        <v>13.90449486</v>
      </c>
      <c r="Q720">
        <v>76.208241400000006</v>
      </c>
      <c r="R720">
        <v>46.390854840000003</v>
      </c>
      <c r="S720" t="s">
        <v>1047</v>
      </c>
      <c r="T720">
        <v>43.729607739999999</v>
      </c>
      <c r="U720" t="s">
        <v>2637</v>
      </c>
      <c r="V720" t="s">
        <v>1035</v>
      </c>
      <c r="W720" s="36" t="str">
        <f t="shared" si="34"/>
        <v>ETF</v>
      </c>
      <c r="X720" s="36" t="str">
        <f t="shared" si="35"/>
        <v>Otros ETFs</v>
      </c>
    </row>
    <row r="721" spans="1:24" x14ac:dyDescent="0.35">
      <c r="A721" s="36" t="str">
        <f t="shared" si="33"/>
        <v>5905</v>
      </c>
      <c r="B721" t="s">
        <v>1325</v>
      </c>
      <c r="C721" t="s">
        <v>852</v>
      </c>
      <c r="D721" t="s">
        <v>851</v>
      </c>
      <c r="E721" t="s">
        <v>175</v>
      </c>
      <c r="F721" t="s">
        <v>4542</v>
      </c>
      <c r="G721" t="s">
        <v>1118</v>
      </c>
      <c r="H721" t="s">
        <v>2472</v>
      </c>
      <c r="I721">
        <v>4026210821146.8081</v>
      </c>
      <c r="J721">
        <v>972266972.90758002</v>
      </c>
      <c r="K721">
        <v>241.4843673364</v>
      </c>
      <c r="L721"/>
      <c r="M721"/>
      <c r="N721"/>
      <c r="O721"/>
      <c r="P721"/>
      <c r="Q721"/>
      <c r="R721"/>
      <c r="S721"/>
      <c r="T721">
        <v>165.94730089999999</v>
      </c>
      <c r="U721">
        <v>236.1</v>
      </c>
      <c r="V721" t="s">
        <v>2473</v>
      </c>
      <c r="W721" s="36" t="str">
        <f t="shared" si="34"/>
        <v>SOV</v>
      </c>
      <c r="X721" s="36" t="str">
        <f t="shared" si="35"/>
        <v>SOV</v>
      </c>
    </row>
    <row r="722" spans="1:24" x14ac:dyDescent="0.35">
      <c r="A722" s="36" t="str">
        <f t="shared" si="33"/>
        <v>7047</v>
      </c>
      <c r="B722" t="s">
        <v>2152</v>
      </c>
      <c r="C722" t="s">
        <v>672</v>
      </c>
      <c r="D722" t="s">
        <v>671</v>
      </c>
      <c r="E722" t="s">
        <v>566</v>
      </c>
      <c r="F722" t="s">
        <v>1032</v>
      </c>
      <c r="G722" t="s">
        <v>1641</v>
      </c>
      <c r="H722" t="s">
        <v>1137</v>
      </c>
      <c r="I722" t="s">
        <v>90</v>
      </c>
      <c r="J722" t="s">
        <v>90</v>
      </c>
      <c r="K722">
        <v>26.913103750000001</v>
      </c>
      <c r="L722">
        <v>7.7920424099999996</v>
      </c>
      <c r="M722">
        <v>6.0404862499999998</v>
      </c>
      <c r="N722">
        <v>4.9708493799999998</v>
      </c>
      <c r="O722">
        <v>6.8669804599999997</v>
      </c>
      <c r="P722">
        <v>17.207182790000001</v>
      </c>
      <c r="Q722">
        <v>59.47831979</v>
      </c>
      <c r="R722">
        <v>59.667240339999999</v>
      </c>
      <c r="S722" t="s">
        <v>1047</v>
      </c>
      <c r="T722">
        <v>26.913103750000001</v>
      </c>
      <c r="U722" t="s">
        <v>2637</v>
      </c>
      <c r="V722" t="s">
        <v>1035</v>
      </c>
      <c r="W722" s="36" t="str">
        <f t="shared" si="34"/>
        <v>ETF</v>
      </c>
      <c r="X722" s="36" t="str">
        <f t="shared" si="35"/>
        <v>Otros ETFs</v>
      </c>
    </row>
    <row r="723" spans="1:24" x14ac:dyDescent="0.35">
      <c r="A723" s="36" t="str">
        <f t="shared" si="33"/>
        <v>7412</v>
      </c>
      <c r="B723" t="s">
        <v>5094</v>
      </c>
      <c r="C723" t="s">
        <v>5095</v>
      </c>
      <c r="D723" t="s">
        <v>5096</v>
      </c>
      <c r="E723" t="s">
        <v>566</v>
      </c>
      <c r="F723" t="s">
        <v>1032</v>
      </c>
      <c r="G723" t="s">
        <v>1046</v>
      </c>
      <c r="H723" t="s">
        <v>1802</v>
      </c>
      <c r="I723" t="s">
        <v>90</v>
      </c>
      <c r="J723" t="s">
        <v>90</v>
      </c>
      <c r="K723">
        <v>68.497267890000003</v>
      </c>
      <c r="L723">
        <v>5.6446648399999999</v>
      </c>
      <c r="M723">
        <v>5.7136433200000001</v>
      </c>
      <c r="N723">
        <v>5.6827740599999998</v>
      </c>
      <c r="O723">
        <v>5.6519621300000003</v>
      </c>
      <c r="P723">
        <v>3.7992663200000001</v>
      </c>
      <c r="Q723">
        <v>122.73215507</v>
      </c>
      <c r="R723">
        <v>5.3671284400000001</v>
      </c>
      <c r="S723" t="s">
        <v>1038</v>
      </c>
      <c r="T723">
        <v>68.497267890000003</v>
      </c>
      <c r="U723" t="s">
        <v>2637</v>
      </c>
      <c r="V723" t="s">
        <v>1035</v>
      </c>
      <c r="W723" s="36" t="str">
        <f t="shared" si="34"/>
        <v>ETF</v>
      </c>
      <c r="X723" s="36" t="str">
        <f t="shared" si="35"/>
        <v>Otros ETFs</v>
      </c>
    </row>
    <row r="724" spans="1:24" x14ac:dyDescent="0.35">
      <c r="A724" s="36" t="str">
        <f t="shared" si="33"/>
        <v>5905</v>
      </c>
      <c r="B724" t="s">
        <v>1325</v>
      </c>
      <c r="C724" t="s">
        <v>2556</v>
      </c>
      <c r="D724" t="s">
        <v>2760</v>
      </c>
      <c r="E724" t="s">
        <v>175</v>
      </c>
      <c r="F724" t="s">
        <v>4542</v>
      </c>
      <c r="G724" t="s">
        <v>1118</v>
      </c>
      <c r="H724" t="s">
        <v>2472</v>
      </c>
      <c r="I724">
        <v>4026210821146.8081</v>
      </c>
      <c r="J724">
        <v>972266972.90758002</v>
      </c>
      <c r="K724">
        <v>241.4843673364</v>
      </c>
      <c r="L724"/>
      <c r="M724"/>
      <c r="N724"/>
      <c r="O724"/>
      <c r="P724"/>
      <c r="Q724"/>
      <c r="R724"/>
      <c r="S724"/>
      <c r="T724">
        <v>165.94730089999999</v>
      </c>
      <c r="U724">
        <v>236.1</v>
      </c>
      <c r="V724" t="s">
        <v>2473</v>
      </c>
      <c r="W724" s="36" t="str">
        <f t="shared" si="34"/>
        <v>SOV</v>
      </c>
      <c r="X724" s="36" t="str">
        <f t="shared" si="35"/>
        <v>SOV</v>
      </c>
    </row>
    <row r="725" spans="1:24" x14ac:dyDescent="0.35">
      <c r="A725" s="36" t="str">
        <f t="shared" si="33"/>
        <v>7388</v>
      </c>
      <c r="B725" t="s">
        <v>6157</v>
      </c>
      <c r="C725" t="s">
        <v>6158</v>
      </c>
      <c r="D725" t="s">
        <v>5645</v>
      </c>
      <c r="E725" t="s">
        <v>566</v>
      </c>
      <c r="F725" t="s">
        <v>1032</v>
      </c>
      <c r="G725" t="s">
        <v>1110</v>
      </c>
      <c r="H725" t="s">
        <v>6004</v>
      </c>
      <c r="I725" t="s">
        <v>90</v>
      </c>
      <c r="J725" t="s">
        <v>90</v>
      </c>
      <c r="K725">
        <v>73.631548109999997</v>
      </c>
      <c r="L725">
        <v>6.5615093199999999</v>
      </c>
      <c r="M725">
        <v>5.5323198700000003</v>
      </c>
      <c r="N725">
        <v>5.2386809200000002</v>
      </c>
      <c r="O725">
        <v>5.3118098700000003</v>
      </c>
      <c r="P725">
        <v>14.1063426</v>
      </c>
      <c r="Q725">
        <v>152.91280778000001</v>
      </c>
      <c r="R725">
        <v>7.8472565400000001</v>
      </c>
      <c r="S725" t="s">
        <v>30</v>
      </c>
      <c r="T725">
        <v>73.631548109999997</v>
      </c>
      <c r="U725" t="s">
        <v>2637</v>
      </c>
      <c r="V725" t="s">
        <v>1035</v>
      </c>
      <c r="W725" s="36" t="str">
        <f t="shared" si="34"/>
        <v>ETF</v>
      </c>
      <c r="X725" s="36" t="str">
        <f t="shared" si="35"/>
        <v>Otros ETFs</v>
      </c>
    </row>
    <row r="726" spans="1:24" x14ac:dyDescent="0.35">
      <c r="A726" s="36" t="str">
        <f t="shared" si="33"/>
        <v>5905</v>
      </c>
      <c r="B726" t="s">
        <v>1325</v>
      </c>
      <c r="C726" t="s">
        <v>6296</v>
      </c>
      <c r="D726" t="s">
        <v>5977</v>
      </c>
      <c r="E726" t="s">
        <v>175</v>
      </c>
      <c r="F726" t="s">
        <v>4542</v>
      </c>
      <c r="G726" t="s">
        <v>1118</v>
      </c>
      <c r="H726" t="s">
        <v>2472</v>
      </c>
      <c r="I726">
        <v>4026210821146.8081</v>
      </c>
      <c r="J726">
        <v>972266972.90758002</v>
      </c>
      <c r="K726">
        <v>241.4843673364</v>
      </c>
      <c r="L726"/>
      <c r="M726"/>
      <c r="N726"/>
      <c r="O726"/>
      <c r="P726"/>
      <c r="Q726"/>
      <c r="R726"/>
      <c r="S726"/>
      <c r="T726">
        <v>165.94730089999999</v>
      </c>
      <c r="U726">
        <v>236.1</v>
      </c>
      <c r="V726" t="s">
        <v>2473</v>
      </c>
      <c r="W726" s="36" t="str">
        <f t="shared" si="34"/>
        <v>SOV</v>
      </c>
      <c r="X726" s="36" t="str">
        <f t="shared" si="35"/>
        <v>SOV</v>
      </c>
    </row>
    <row r="727" spans="1:24" x14ac:dyDescent="0.35">
      <c r="A727" s="36" t="str">
        <f t="shared" si="33"/>
        <v>4013</v>
      </c>
      <c r="B727" t="s">
        <v>1086</v>
      </c>
      <c r="C727" t="s">
        <v>2557</v>
      </c>
      <c r="D727" t="s">
        <v>2758</v>
      </c>
      <c r="E727" t="s">
        <v>175</v>
      </c>
      <c r="F727" t="s">
        <v>4542</v>
      </c>
      <c r="G727" t="s">
        <v>1112</v>
      </c>
      <c r="H727" t="s">
        <v>2472</v>
      </c>
      <c r="I727">
        <v>2241253230970.3389</v>
      </c>
      <c r="J727">
        <v>577972624.06243002</v>
      </c>
      <c r="K727">
        <v>257.87921510870001</v>
      </c>
      <c r="L727"/>
      <c r="M727"/>
      <c r="N727"/>
      <c r="O727"/>
      <c r="P727"/>
      <c r="Q727"/>
      <c r="R727"/>
      <c r="S727"/>
      <c r="T727">
        <v>284.16319670000001</v>
      </c>
      <c r="U727">
        <v>111.3</v>
      </c>
      <c r="V727" t="s">
        <v>2473</v>
      </c>
      <c r="W727" s="36" t="str">
        <f t="shared" si="34"/>
        <v>SOV</v>
      </c>
      <c r="X727" s="36" t="str">
        <f t="shared" si="35"/>
        <v>SOV</v>
      </c>
    </row>
    <row r="728" spans="1:24" x14ac:dyDescent="0.35">
      <c r="A728" s="36" t="str">
        <f t="shared" si="33"/>
        <v>CRSU</v>
      </c>
      <c r="B728" t="s">
        <v>5291</v>
      </c>
      <c r="C728" t="s">
        <v>2153</v>
      </c>
      <c r="D728" t="s">
        <v>2154</v>
      </c>
      <c r="E728" t="s">
        <v>566</v>
      </c>
      <c r="F728" t="s">
        <v>1032</v>
      </c>
      <c r="G728" t="s">
        <v>1046</v>
      </c>
      <c r="H728" t="s">
        <v>1516</v>
      </c>
      <c r="I728" t="s">
        <v>90</v>
      </c>
      <c r="J728" t="s">
        <v>90</v>
      </c>
      <c r="K728">
        <v>49.899600829999997</v>
      </c>
      <c r="L728">
        <v>5.6327916900000004</v>
      </c>
      <c r="M728">
        <v>5.7298250399999997</v>
      </c>
      <c r="N728">
        <v>4.5405122499999999</v>
      </c>
      <c r="O728">
        <v>5.58953101</v>
      </c>
      <c r="P728">
        <v>0.16368313000000001</v>
      </c>
      <c r="Q728">
        <v>78.563976170000004</v>
      </c>
      <c r="R728">
        <v>0.43017</v>
      </c>
      <c r="S728" t="s">
        <v>1038</v>
      </c>
      <c r="T728">
        <v>49.899600829999997</v>
      </c>
      <c r="U728" t="s">
        <v>2637</v>
      </c>
      <c r="V728" t="s">
        <v>1035</v>
      </c>
      <c r="W728" s="36" t="str">
        <f t="shared" si="34"/>
        <v>ETF</v>
      </c>
      <c r="X728" s="36" t="str">
        <f t="shared" si="35"/>
        <v>Otros ETFs</v>
      </c>
    </row>
    <row r="729" spans="1:24" x14ac:dyDescent="0.35">
      <c r="A729" s="36" t="str">
        <f t="shared" si="33"/>
        <v>7429</v>
      </c>
      <c r="B729" t="s">
        <v>5097</v>
      </c>
      <c r="C729" t="s">
        <v>5098</v>
      </c>
      <c r="D729" t="s">
        <v>5099</v>
      </c>
      <c r="E729" t="s">
        <v>566</v>
      </c>
      <c r="F729" t="s">
        <v>1032</v>
      </c>
      <c r="G729" t="s">
        <v>1617</v>
      </c>
      <c r="H729" t="s">
        <v>1618</v>
      </c>
      <c r="I729" t="s">
        <v>90</v>
      </c>
      <c r="J729" t="s">
        <v>90</v>
      </c>
      <c r="K729">
        <v>26.052618129999999</v>
      </c>
      <c r="L729">
        <v>7.8616028</v>
      </c>
      <c r="M729">
        <v>6.28529523</v>
      </c>
      <c r="N729">
        <v>5.2612685299999997</v>
      </c>
      <c r="O729">
        <v>6.9092181100000003</v>
      </c>
      <c r="P729">
        <v>14.851833900000001</v>
      </c>
      <c r="Q729">
        <v>61.289993219999999</v>
      </c>
      <c r="R729">
        <v>60.409282449999999</v>
      </c>
      <c r="S729" t="s">
        <v>1047</v>
      </c>
      <c r="T729">
        <v>26.052618129999999</v>
      </c>
      <c r="U729" t="s">
        <v>2637</v>
      </c>
      <c r="V729" t="s">
        <v>1035</v>
      </c>
      <c r="W729" s="36" t="str">
        <f t="shared" si="34"/>
        <v>ETF</v>
      </c>
      <c r="X729" s="36" t="str">
        <f t="shared" si="35"/>
        <v>Otros ETFs</v>
      </c>
    </row>
    <row r="730" spans="1:24" x14ac:dyDescent="0.35">
      <c r="A730" s="36" t="str">
        <f t="shared" si="33"/>
        <v>4013</v>
      </c>
      <c r="B730" t="s">
        <v>1086</v>
      </c>
      <c r="C730" t="s">
        <v>2558</v>
      </c>
      <c r="D730" t="s">
        <v>2757</v>
      </c>
      <c r="E730" t="s">
        <v>175</v>
      </c>
      <c r="F730" t="s">
        <v>4542</v>
      </c>
      <c r="G730" t="s">
        <v>1112</v>
      </c>
      <c r="H730" t="s">
        <v>2472</v>
      </c>
      <c r="I730">
        <v>2241253230970.3389</v>
      </c>
      <c r="J730">
        <v>577972624.06243002</v>
      </c>
      <c r="K730">
        <v>257.87921510870001</v>
      </c>
      <c r="L730"/>
      <c r="M730"/>
      <c r="N730"/>
      <c r="O730"/>
      <c r="P730"/>
      <c r="Q730"/>
      <c r="R730"/>
      <c r="S730"/>
      <c r="T730">
        <v>284.16319670000001</v>
      </c>
      <c r="U730">
        <v>111.3</v>
      </c>
      <c r="V730" t="s">
        <v>2473</v>
      </c>
      <c r="W730" s="36" t="str">
        <f t="shared" si="34"/>
        <v>SOV</v>
      </c>
      <c r="X730" s="36" t="str">
        <f t="shared" si="35"/>
        <v>SOV</v>
      </c>
    </row>
    <row r="731" spans="1:24" x14ac:dyDescent="0.35">
      <c r="A731" s="36" t="str">
        <f t="shared" si="33"/>
        <v>4004</v>
      </c>
      <c r="B731" t="s">
        <v>2559</v>
      </c>
      <c r="C731" t="s">
        <v>2560</v>
      </c>
      <c r="D731" t="s">
        <v>3309</v>
      </c>
      <c r="E731" t="s">
        <v>175</v>
      </c>
      <c r="F731" t="s">
        <v>4542</v>
      </c>
      <c r="G731" t="s">
        <v>1249</v>
      </c>
      <c r="H731" t="s">
        <v>2472</v>
      </c>
      <c r="I731">
        <v>418542042920.18939</v>
      </c>
      <c r="J731">
        <v>95079303.138962001</v>
      </c>
      <c r="K731">
        <v>227.1678669975</v>
      </c>
      <c r="L731"/>
      <c r="M731"/>
      <c r="N731"/>
      <c r="O731"/>
      <c r="P731"/>
      <c r="Q731"/>
      <c r="R731"/>
      <c r="S731"/>
      <c r="T731">
        <v>191.40678779999999</v>
      </c>
      <c r="U731">
        <v>61.2</v>
      </c>
      <c r="V731" t="s">
        <v>2473</v>
      </c>
      <c r="W731" s="36" t="str">
        <f t="shared" si="34"/>
        <v>SOV</v>
      </c>
      <c r="X731" s="36" t="str">
        <f t="shared" si="35"/>
        <v>SOV</v>
      </c>
    </row>
    <row r="732" spans="1:24" x14ac:dyDescent="0.35">
      <c r="A732" s="36" t="str">
        <f t="shared" si="33"/>
        <v>4004</v>
      </c>
      <c r="B732" t="s">
        <v>2559</v>
      </c>
      <c r="C732" t="s">
        <v>2561</v>
      </c>
      <c r="D732" t="s">
        <v>3316</v>
      </c>
      <c r="E732" t="s">
        <v>175</v>
      </c>
      <c r="F732" t="s">
        <v>4542</v>
      </c>
      <c r="G732" t="s">
        <v>1249</v>
      </c>
      <c r="H732" t="s">
        <v>2472</v>
      </c>
      <c r="I732">
        <v>418542042920.18939</v>
      </c>
      <c r="J732">
        <v>95079303.138962001</v>
      </c>
      <c r="K732">
        <v>227.1678669975</v>
      </c>
      <c r="L732"/>
      <c r="M732"/>
      <c r="N732"/>
      <c r="O732"/>
      <c r="P732"/>
      <c r="Q732"/>
      <c r="R732"/>
      <c r="S732"/>
      <c r="T732">
        <v>191.40678779999999</v>
      </c>
      <c r="U732">
        <v>61.2</v>
      </c>
      <c r="V732" t="s">
        <v>2473</v>
      </c>
      <c r="W732" s="36" t="str">
        <f t="shared" si="34"/>
        <v>SOV</v>
      </c>
      <c r="X732" s="36" t="str">
        <f t="shared" si="35"/>
        <v>SOV</v>
      </c>
    </row>
    <row r="733" spans="1:24" x14ac:dyDescent="0.35">
      <c r="A733" s="36" t="str">
        <f t="shared" si="33"/>
        <v>4004</v>
      </c>
      <c r="B733" t="s">
        <v>2559</v>
      </c>
      <c r="C733" t="s">
        <v>821</v>
      </c>
      <c r="D733" t="s">
        <v>3314</v>
      </c>
      <c r="E733" t="s">
        <v>175</v>
      </c>
      <c r="F733" t="s">
        <v>4542</v>
      </c>
      <c r="G733" t="s">
        <v>1249</v>
      </c>
      <c r="H733" t="s">
        <v>2472</v>
      </c>
      <c r="I733">
        <v>418542042920.18939</v>
      </c>
      <c r="J733">
        <v>95079303.138962001</v>
      </c>
      <c r="K733">
        <v>227.1678669975</v>
      </c>
      <c r="L733"/>
      <c r="M733"/>
      <c r="N733"/>
      <c r="O733"/>
      <c r="P733"/>
      <c r="Q733"/>
      <c r="R733"/>
      <c r="S733"/>
      <c r="T733">
        <v>191.40678779999999</v>
      </c>
      <c r="U733">
        <v>61.2</v>
      </c>
      <c r="V733" t="s">
        <v>2473</v>
      </c>
      <c r="W733" s="36" t="str">
        <f t="shared" si="34"/>
        <v>SOV</v>
      </c>
      <c r="X733" s="36" t="str">
        <f t="shared" si="35"/>
        <v>SOV</v>
      </c>
    </row>
    <row r="734" spans="1:24" x14ac:dyDescent="0.35">
      <c r="A734" s="36" t="str">
        <f t="shared" si="33"/>
        <v>4004</v>
      </c>
      <c r="B734" t="s">
        <v>2559</v>
      </c>
      <c r="C734" t="s">
        <v>822</v>
      </c>
      <c r="D734" t="s">
        <v>3307</v>
      </c>
      <c r="E734" t="s">
        <v>175</v>
      </c>
      <c r="F734" t="s">
        <v>4542</v>
      </c>
      <c r="G734" t="s">
        <v>1249</v>
      </c>
      <c r="H734" t="s">
        <v>2472</v>
      </c>
      <c r="I734">
        <v>418542042920.18939</v>
      </c>
      <c r="J734">
        <v>95079303.138962001</v>
      </c>
      <c r="K734">
        <v>227.1678669975</v>
      </c>
      <c r="L734"/>
      <c r="M734"/>
      <c r="N734"/>
      <c r="O734"/>
      <c r="P734"/>
      <c r="Q734"/>
      <c r="R734"/>
      <c r="S734"/>
      <c r="T734">
        <v>191.40678779999999</v>
      </c>
      <c r="U734">
        <v>61.2</v>
      </c>
      <c r="V734" t="s">
        <v>2473</v>
      </c>
      <c r="W734" s="36" t="str">
        <f t="shared" si="34"/>
        <v>SOV</v>
      </c>
      <c r="X734" s="36" t="str">
        <f t="shared" si="35"/>
        <v>SOV</v>
      </c>
    </row>
    <row r="735" spans="1:24" x14ac:dyDescent="0.35">
      <c r="A735" s="36" t="str">
        <f t="shared" si="33"/>
        <v>4004</v>
      </c>
      <c r="B735" t="s">
        <v>2559</v>
      </c>
      <c r="C735" t="s">
        <v>2562</v>
      </c>
      <c r="D735" t="s">
        <v>3306</v>
      </c>
      <c r="E735" t="s">
        <v>175</v>
      </c>
      <c r="F735" t="s">
        <v>4542</v>
      </c>
      <c r="G735" t="s">
        <v>1249</v>
      </c>
      <c r="H735" t="s">
        <v>2472</v>
      </c>
      <c r="I735">
        <v>418542042920.18939</v>
      </c>
      <c r="J735">
        <v>95079303.138962001</v>
      </c>
      <c r="K735">
        <v>227.1678669975</v>
      </c>
      <c r="L735"/>
      <c r="M735"/>
      <c r="N735"/>
      <c r="O735"/>
      <c r="P735"/>
      <c r="Q735"/>
      <c r="R735"/>
      <c r="S735"/>
      <c r="T735">
        <v>191.40678779999999</v>
      </c>
      <c r="U735">
        <v>61.2</v>
      </c>
      <c r="V735" t="s">
        <v>2473</v>
      </c>
      <c r="W735" s="36" t="str">
        <f t="shared" si="34"/>
        <v>SOV</v>
      </c>
      <c r="X735" s="36" t="str">
        <f t="shared" si="35"/>
        <v>SOV</v>
      </c>
    </row>
    <row r="736" spans="1:24" x14ac:dyDescent="0.35">
      <c r="A736" s="36" t="str">
        <f t="shared" si="33"/>
        <v>4004</v>
      </c>
      <c r="B736" t="s">
        <v>2559</v>
      </c>
      <c r="C736" t="s">
        <v>2563</v>
      </c>
      <c r="D736" t="s">
        <v>3308</v>
      </c>
      <c r="E736" t="s">
        <v>175</v>
      </c>
      <c r="F736" t="s">
        <v>4542</v>
      </c>
      <c r="G736" t="s">
        <v>1249</v>
      </c>
      <c r="H736" t="s">
        <v>2472</v>
      </c>
      <c r="I736">
        <v>418542042920.18939</v>
      </c>
      <c r="J736">
        <v>95079303.138962001</v>
      </c>
      <c r="K736">
        <v>227.1678669975</v>
      </c>
      <c r="L736"/>
      <c r="M736"/>
      <c r="N736"/>
      <c r="O736"/>
      <c r="P736"/>
      <c r="Q736"/>
      <c r="R736"/>
      <c r="S736"/>
      <c r="T736">
        <v>191.40678779999999</v>
      </c>
      <c r="U736">
        <v>61.2</v>
      </c>
      <c r="V736" t="s">
        <v>2473</v>
      </c>
      <c r="W736" s="36" t="str">
        <f t="shared" si="34"/>
        <v>SOV</v>
      </c>
      <c r="X736" s="36" t="str">
        <f t="shared" si="35"/>
        <v>SOV</v>
      </c>
    </row>
    <row r="737" spans="1:24" x14ac:dyDescent="0.35">
      <c r="A737" s="36" t="str">
        <f t="shared" si="33"/>
        <v>7025</v>
      </c>
      <c r="B737" t="s">
        <v>4780</v>
      </c>
      <c r="C737" t="s">
        <v>2157</v>
      </c>
      <c r="D737" t="s">
        <v>2158</v>
      </c>
      <c r="E737" t="s">
        <v>566</v>
      </c>
      <c r="F737" t="s">
        <v>1032</v>
      </c>
      <c r="G737" t="s">
        <v>1110</v>
      </c>
      <c r="H737" t="s">
        <v>6004</v>
      </c>
      <c r="I737" t="s">
        <v>90</v>
      </c>
      <c r="J737" t="s">
        <v>90</v>
      </c>
      <c r="K737">
        <v>28.584947209999999</v>
      </c>
      <c r="L737">
        <v>6.6563830099999999</v>
      </c>
      <c r="M737">
        <v>5.5937760599999997</v>
      </c>
      <c r="N737">
        <v>5.2527006299999996</v>
      </c>
      <c r="O737">
        <v>5.3618709000000004</v>
      </c>
      <c r="P737">
        <v>19.741480249999999</v>
      </c>
      <c r="Q737">
        <v>126.59978105</v>
      </c>
      <c r="R737">
        <v>8.9633910399999994</v>
      </c>
      <c r="S737" t="s">
        <v>30</v>
      </c>
      <c r="T737">
        <v>28.584947209999999</v>
      </c>
      <c r="U737" t="s">
        <v>2637</v>
      </c>
      <c r="V737" t="s">
        <v>1035</v>
      </c>
      <c r="W737" s="36" t="str">
        <f t="shared" si="34"/>
        <v>ETF</v>
      </c>
      <c r="X737" s="36" t="str">
        <f t="shared" si="35"/>
        <v>Otros ETFs</v>
      </c>
    </row>
    <row r="738" spans="1:24" x14ac:dyDescent="0.35">
      <c r="A738" s="36" t="str">
        <f t="shared" si="33"/>
        <v>7049</v>
      </c>
      <c r="B738" t="s">
        <v>6159</v>
      </c>
      <c r="C738" t="s">
        <v>572</v>
      </c>
      <c r="D738" t="s">
        <v>571</v>
      </c>
      <c r="E738" t="s">
        <v>566</v>
      </c>
      <c r="F738" t="s">
        <v>1032</v>
      </c>
      <c r="G738" t="s">
        <v>1110</v>
      </c>
      <c r="H738" t="s">
        <v>1379</v>
      </c>
      <c r="I738" t="s">
        <v>90</v>
      </c>
      <c r="J738" t="s">
        <v>90</v>
      </c>
      <c r="K738">
        <v>399.68306785999999</v>
      </c>
      <c r="L738">
        <v>3.7159861200000002</v>
      </c>
      <c r="M738">
        <v>4.7547517099999999</v>
      </c>
      <c r="N738">
        <v>5.2886607999999997</v>
      </c>
      <c r="O738">
        <v>4.77836675</v>
      </c>
      <c r="P738">
        <v>6.3948338700000003</v>
      </c>
      <c r="Q738">
        <v>716.24030426000002</v>
      </c>
      <c r="R738">
        <v>0.56277946999999995</v>
      </c>
      <c r="S738" t="s">
        <v>1111</v>
      </c>
      <c r="T738">
        <v>399.68306785999999</v>
      </c>
      <c r="U738" t="s">
        <v>2637</v>
      </c>
      <c r="V738" t="s">
        <v>1035</v>
      </c>
      <c r="W738" s="36" t="str">
        <f t="shared" si="34"/>
        <v>ETF</v>
      </c>
      <c r="X738" s="36" t="str">
        <f t="shared" si="35"/>
        <v>Otros ETFs</v>
      </c>
    </row>
    <row r="739" spans="1:24" x14ac:dyDescent="0.35">
      <c r="A739" s="36" t="str">
        <f t="shared" si="33"/>
        <v>4004</v>
      </c>
      <c r="B739" t="s">
        <v>2559</v>
      </c>
      <c r="C739" t="s">
        <v>2564</v>
      </c>
      <c r="D739" t="s">
        <v>3305</v>
      </c>
      <c r="E739" t="s">
        <v>175</v>
      </c>
      <c r="F739" t="s">
        <v>4542</v>
      </c>
      <c r="G739" t="s">
        <v>1249</v>
      </c>
      <c r="H739" t="s">
        <v>2472</v>
      </c>
      <c r="I739">
        <v>418542042920.18939</v>
      </c>
      <c r="J739">
        <v>95079303.138962001</v>
      </c>
      <c r="K739">
        <v>227.1678669975</v>
      </c>
      <c r="L739"/>
      <c r="M739"/>
      <c r="N739"/>
      <c r="O739"/>
      <c r="P739"/>
      <c r="Q739"/>
      <c r="R739"/>
      <c r="S739"/>
      <c r="T739">
        <v>191.40678779999999</v>
      </c>
      <c r="U739">
        <v>61.2</v>
      </c>
      <c r="V739" t="s">
        <v>2473</v>
      </c>
      <c r="W739" s="36" t="str">
        <f t="shared" si="34"/>
        <v>SOV</v>
      </c>
      <c r="X739" s="36" t="str">
        <f t="shared" si="35"/>
        <v>SOV</v>
      </c>
    </row>
    <row r="740" spans="1:24" x14ac:dyDescent="0.35">
      <c r="A740" s="36" t="str">
        <f t="shared" si="33"/>
        <v>4004</v>
      </c>
      <c r="B740" t="s">
        <v>2559</v>
      </c>
      <c r="C740" t="s">
        <v>4920</v>
      </c>
      <c r="D740" t="s">
        <v>4921</v>
      </c>
      <c r="E740" t="s">
        <v>175</v>
      </c>
      <c r="F740" t="s">
        <v>4542</v>
      </c>
      <c r="G740" t="s">
        <v>1249</v>
      </c>
      <c r="H740" t="s">
        <v>2472</v>
      </c>
      <c r="I740">
        <v>418542042920.18939</v>
      </c>
      <c r="J740">
        <v>95079303.138962001</v>
      </c>
      <c r="K740">
        <v>227.1678669975</v>
      </c>
      <c r="L740"/>
      <c r="M740"/>
      <c r="N740"/>
      <c r="O740"/>
      <c r="P740"/>
      <c r="Q740"/>
      <c r="R740"/>
      <c r="S740"/>
      <c r="T740">
        <v>191.40678779999999</v>
      </c>
      <c r="U740">
        <v>61.2</v>
      </c>
      <c r="V740" t="s">
        <v>2473</v>
      </c>
      <c r="W740" s="36" t="str">
        <f t="shared" si="34"/>
        <v>SOV</v>
      </c>
      <c r="X740" s="36" t="str">
        <f t="shared" si="35"/>
        <v>SOV</v>
      </c>
    </row>
    <row r="741" spans="1:24" x14ac:dyDescent="0.35">
      <c r="A741" s="36" t="str">
        <f t="shared" si="33"/>
        <v>7395</v>
      </c>
      <c r="B741" t="s">
        <v>2159</v>
      </c>
      <c r="C741" t="s">
        <v>2160</v>
      </c>
      <c r="D741" t="s">
        <v>2161</v>
      </c>
      <c r="E741" t="s">
        <v>566</v>
      </c>
      <c r="F741" t="s">
        <v>1032</v>
      </c>
      <c r="G741" t="s">
        <v>1136</v>
      </c>
      <c r="H741" t="s">
        <v>1137</v>
      </c>
      <c r="I741" t="s">
        <v>90</v>
      </c>
      <c r="J741" t="s">
        <v>90</v>
      </c>
      <c r="K741">
        <v>44.486252399999998</v>
      </c>
      <c r="L741">
        <v>7.9842881500000003</v>
      </c>
      <c r="M741">
        <v>6.3358312100000003</v>
      </c>
      <c r="N741">
        <v>5.2144461399999997</v>
      </c>
      <c r="O741">
        <v>6.7840689000000003</v>
      </c>
      <c r="P741">
        <v>21.425114319999999</v>
      </c>
      <c r="Q741">
        <v>80.91292378</v>
      </c>
      <c r="R741">
        <v>64.389041039999995</v>
      </c>
      <c r="S741" t="s">
        <v>1047</v>
      </c>
      <c r="T741">
        <v>44.486252399999998</v>
      </c>
      <c r="U741" t="s">
        <v>2637</v>
      </c>
      <c r="V741" t="s">
        <v>1035</v>
      </c>
      <c r="W741" s="36" t="str">
        <f t="shared" si="34"/>
        <v>ETF</v>
      </c>
      <c r="X741" s="36" t="str">
        <f t="shared" si="35"/>
        <v>Otros ETFs</v>
      </c>
    </row>
    <row r="742" spans="1:24" x14ac:dyDescent="0.35">
      <c r="A742" s="36" t="str">
        <f t="shared" si="33"/>
        <v>7395</v>
      </c>
      <c r="B742" t="s">
        <v>2162</v>
      </c>
      <c r="C742" t="s">
        <v>2163</v>
      </c>
      <c r="D742" t="s">
        <v>2164</v>
      </c>
      <c r="E742" t="s">
        <v>566</v>
      </c>
      <c r="F742" t="s">
        <v>1032</v>
      </c>
      <c r="G742" t="s">
        <v>1325</v>
      </c>
      <c r="H742" t="s">
        <v>1326</v>
      </c>
      <c r="I742" t="s">
        <v>90</v>
      </c>
      <c r="J742" t="s">
        <v>90</v>
      </c>
      <c r="K742">
        <v>50.706165640000002</v>
      </c>
      <c r="L742">
        <v>7.4176892600000004</v>
      </c>
      <c r="M742">
        <v>5.86182172</v>
      </c>
      <c r="N742">
        <v>5.3018701799999999</v>
      </c>
      <c r="O742">
        <v>6.4124856599999998</v>
      </c>
      <c r="P742">
        <v>4.0925017800000001</v>
      </c>
      <c r="Q742">
        <v>76.816181200000003</v>
      </c>
      <c r="R742">
        <v>36.568522360000003</v>
      </c>
      <c r="S742" t="s">
        <v>1047</v>
      </c>
      <c r="T742">
        <v>50.706165640000002</v>
      </c>
      <c r="U742" t="s">
        <v>2637</v>
      </c>
      <c r="V742" t="s">
        <v>1035</v>
      </c>
      <c r="W742" s="36" t="str">
        <f t="shared" si="34"/>
        <v>ETF</v>
      </c>
      <c r="X742" s="36" t="str">
        <f t="shared" si="35"/>
        <v>Otros ETFs</v>
      </c>
    </row>
    <row r="743" spans="1:24" x14ac:dyDescent="0.35">
      <c r="A743" s="36" t="str">
        <f t="shared" si="33"/>
        <v>4004</v>
      </c>
      <c r="B743" t="s">
        <v>2559</v>
      </c>
      <c r="C743" t="s">
        <v>2565</v>
      </c>
      <c r="D743" t="s">
        <v>3303</v>
      </c>
      <c r="E743" t="s">
        <v>175</v>
      </c>
      <c r="F743" t="s">
        <v>4542</v>
      </c>
      <c r="G743" t="s">
        <v>1249</v>
      </c>
      <c r="H743" t="s">
        <v>2472</v>
      </c>
      <c r="I743">
        <v>418542042920.18939</v>
      </c>
      <c r="J743">
        <v>95079303.138962001</v>
      </c>
      <c r="K743">
        <v>227.1678669975</v>
      </c>
      <c r="L743"/>
      <c r="M743"/>
      <c r="N743"/>
      <c r="O743"/>
      <c r="P743"/>
      <c r="Q743"/>
      <c r="R743"/>
      <c r="S743"/>
      <c r="T743">
        <v>191.40678779999999</v>
      </c>
      <c r="U743">
        <v>61.2</v>
      </c>
      <c r="V743" t="s">
        <v>2473</v>
      </c>
      <c r="W743" s="36" t="str">
        <f t="shared" si="34"/>
        <v>SOV</v>
      </c>
      <c r="X743" s="36" t="str">
        <f t="shared" si="35"/>
        <v>SOV</v>
      </c>
    </row>
    <row r="744" spans="1:24" x14ac:dyDescent="0.35">
      <c r="A744" s="36" t="str">
        <f t="shared" si="33"/>
        <v>4004</v>
      </c>
      <c r="B744" t="s">
        <v>2559</v>
      </c>
      <c r="C744" t="s">
        <v>858</v>
      </c>
      <c r="D744" t="s">
        <v>857</v>
      </c>
      <c r="E744" t="s">
        <v>175</v>
      </c>
      <c r="F744" t="s">
        <v>4542</v>
      </c>
      <c r="G744" t="s">
        <v>1249</v>
      </c>
      <c r="H744" t="s">
        <v>2472</v>
      </c>
      <c r="I744">
        <v>418542042920.18939</v>
      </c>
      <c r="J744">
        <v>95079303.138962001</v>
      </c>
      <c r="K744">
        <v>227.1678669975</v>
      </c>
      <c r="L744"/>
      <c r="M744"/>
      <c r="N744"/>
      <c r="O744"/>
      <c r="P744"/>
      <c r="Q744"/>
      <c r="R744"/>
      <c r="S744"/>
      <c r="T744">
        <v>191.40678779999999</v>
      </c>
      <c r="U744">
        <v>61.2</v>
      </c>
      <c r="V744" t="s">
        <v>2473</v>
      </c>
      <c r="W744" s="36" t="str">
        <f t="shared" si="34"/>
        <v>SOV</v>
      </c>
      <c r="X744" s="36" t="str">
        <f t="shared" si="35"/>
        <v>SOV</v>
      </c>
    </row>
    <row r="745" spans="1:24" x14ac:dyDescent="0.35">
      <c r="A745" s="36" t="str">
        <f t="shared" si="33"/>
        <v>7388</v>
      </c>
      <c r="B745" t="s">
        <v>2165</v>
      </c>
      <c r="C745" t="s">
        <v>2166</v>
      </c>
      <c r="D745" t="s">
        <v>2167</v>
      </c>
      <c r="E745" t="s">
        <v>566</v>
      </c>
      <c r="F745" t="s">
        <v>1032</v>
      </c>
      <c r="G745" t="s">
        <v>1046</v>
      </c>
      <c r="H745" t="s">
        <v>1386</v>
      </c>
      <c r="I745" t="s">
        <v>90</v>
      </c>
      <c r="J745" t="s">
        <v>90</v>
      </c>
      <c r="K745">
        <v>6.2466670999999998</v>
      </c>
      <c r="L745">
        <v>6.6581889099999998</v>
      </c>
      <c r="M745">
        <v>6.0018777700000001</v>
      </c>
      <c r="N745">
        <v>4.8178788900000002</v>
      </c>
      <c r="O745">
        <v>5.34622829</v>
      </c>
      <c r="P745">
        <v>30.805184629999999</v>
      </c>
      <c r="Q745">
        <v>31.605991589999999</v>
      </c>
      <c r="R745">
        <v>11.434582450000001</v>
      </c>
      <c r="S745" t="s">
        <v>30</v>
      </c>
      <c r="T745">
        <v>6.2466670999999998</v>
      </c>
      <c r="U745" t="s">
        <v>2637</v>
      </c>
      <c r="V745" t="s">
        <v>1035</v>
      </c>
      <c r="W745" s="36" t="str">
        <f t="shared" si="34"/>
        <v>ETF</v>
      </c>
      <c r="X745" s="36" t="str">
        <f t="shared" si="35"/>
        <v>Otros ETFs</v>
      </c>
    </row>
    <row r="746" spans="1:24" x14ac:dyDescent="0.35">
      <c r="A746" s="36" t="str">
        <f t="shared" si="33"/>
        <v>7095</v>
      </c>
      <c r="B746" t="s">
        <v>4781</v>
      </c>
      <c r="C746" t="s">
        <v>2168</v>
      </c>
      <c r="D746" t="s">
        <v>5426</v>
      </c>
      <c r="E746" t="s">
        <v>566</v>
      </c>
      <c r="F746" t="s">
        <v>1032</v>
      </c>
      <c r="G746" t="s">
        <v>1110</v>
      </c>
      <c r="H746" t="s">
        <v>1379</v>
      </c>
      <c r="I746" t="s">
        <v>90</v>
      </c>
      <c r="J746" t="s">
        <v>90</v>
      </c>
      <c r="K746">
        <v>577.68466503000002</v>
      </c>
      <c r="L746">
        <v>3.47438738</v>
      </c>
      <c r="M746">
        <v>4.6661041499999998</v>
      </c>
      <c r="N746">
        <v>5.0733177400000002</v>
      </c>
      <c r="O746">
        <v>4.6520811200000001</v>
      </c>
      <c r="P746">
        <v>4.1214447600000002</v>
      </c>
      <c r="Q746">
        <v>853.46864702000005</v>
      </c>
      <c r="R746">
        <v>0.34632034</v>
      </c>
      <c r="S746" t="s">
        <v>1111</v>
      </c>
      <c r="T746">
        <v>577.68466503000002</v>
      </c>
      <c r="U746" t="s">
        <v>2637</v>
      </c>
      <c r="V746" t="s">
        <v>1035</v>
      </c>
      <c r="W746" s="36" t="str">
        <f t="shared" si="34"/>
        <v>ETF</v>
      </c>
      <c r="X746" s="36" t="str">
        <f t="shared" si="35"/>
        <v>Otros ETFs</v>
      </c>
    </row>
    <row r="747" spans="1:24" x14ac:dyDescent="0.35">
      <c r="A747" s="36" t="str">
        <f t="shared" si="33"/>
        <v>4004</v>
      </c>
      <c r="B747" t="s">
        <v>2559</v>
      </c>
      <c r="C747" t="s">
        <v>864</v>
      </c>
      <c r="D747" t="s">
        <v>863</v>
      </c>
      <c r="E747" t="s">
        <v>175</v>
      </c>
      <c r="F747" t="s">
        <v>4542</v>
      </c>
      <c r="G747" t="s">
        <v>1249</v>
      </c>
      <c r="H747" t="s">
        <v>2472</v>
      </c>
      <c r="I747">
        <v>418542042920.18939</v>
      </c>
      <c r="J747">
        <v>95079303.138962001</v>
      </c>
      <c r="K747">
        <v>227.1678669975</v>
      </c>
      <c r="L747"/>
      <c r="M747"/>
      <c r="N747"/>
      <c r="O747"/>
      <c r="P747"/>
      <c r="Q747"/>
      <c r="R747"/>
      <c r="S747"/>
      <c r="T747">
        <v>191.40678779999999</v>
      </c>
      <c r="U747">
        <v>61.2</v>
      </c>
      <c r="V747" t="s">
        <v>2473</v>
      </c>
      <c r="W747" s="36" t="str">
        <f t="shared" si="34"/>
        <v>SOV</v>
      </c>
      <c r="X747" s="36" t="str">
        <f t="shared" si="35"/>
        <v>SOV</v>
      </c>
    </row>
    <row r="748" spans="1:24" x14ac:dyDescent="0.35">
      <c r="A748" s="36" t="str">
        <f t="shared" si="33"/>
        <v>4004</v>
      </c>
      <c r="B748" t="s">
        <v>2559</v>
      </c>
      <c r="C748" t="s">
        <v>5100</v>
      </c>
      <c r="D748" t="s">
        <v>5101</v>
      </c>
      <c r="E748" t="s">
        <v>175</v>
      </c>
      <c r="F748" t="s">
        <v>4542</v>
      </c>
      <c r="G748" t="s">
        <v>1249</v>
      </c>
      <c r="H748" t="s">
        <v>2472</v>
      </c>
      <c r="I748">
        <v>418542042920.18939</v>
      </c>
      <c r="J748">
        <v>95079303.138962001</v>
      </c>
      <c r="K748">
        <v>227.1678669975</v>
      </c>
      <c r="L748"/>
      <c r="M748"/>
      <c r="N748"/>
      <c r="O748"/>
      <c r="P748"/>
      <c r="Q748"/>
      <c r="R748"/>
      <c r="S748"/>
      <c r="T748">
        <v>191.40678779999999</v>
      </c>
      <c r="U748">
        <v>61.2</v>
      </c>
      <c r="V748" t="s">
        <v>2473</v>
      </c>
      <c r="W748" s="36" t="str">
        <f t="shared" si="34"/>
        <v>SOV</v>
      </c>
      <c r="X748" s="36" t="str">
        <f t="shared" si="35"/>
        <v>SOV</v>
      </c>
    </row>
    <row r="749" spans="1:24" x14ac:dyDescent="0.35">
      <c r="A749" s="36" t="str">
        <f t="shared" si="33"/>
        <v>NBER</v>
      </c>
      <c r="B749" t="s">
        <v>4781</v>
      </c>
      <c r="C749" t="s">
        <v>2168</v>
      </c>
      <c r="D749" t="s">
        <v>2169</v>
      </c>
      <c r="E749" t="s">
        <v>566</v>
      </c>
      <c r="F749" t="s">
        <v>1032</v>
      </c>
      <c r="G749" t="s">
        <v>1110</v>
      </c>
      <c r="H749" t="s">
        <v>1379</v>
      </c>
      <c r="I749" t="s">
        <v>90</v>
      </c>
      <c r="J749" t="s">
        <v>90</v>
      </c>
      <c r="K749">
        <v>577.68466503000002</v>
      </c>
      <c r="L749">
        <v>3.47438738</v>
      </c>
      <c r="M749">
        <v>4.6661041499999998</v>
      </c>
      <c r="N749">
        <v>5.0733177400000002</v>
      </c>
      <c r="O749">
        <v>4.6520811200000001</v>
      </c>
      <c r="P749">
        <v>4.1214447600000002</v>
      </c>
      <c r="Q749">
        <v>853.46864702000005</v>
      </c>
      <c r="R749">
        <v>0.34632034</v>
      </c>
      <c r="S749" t="s">
        <v>1111</v>
      </c>
      <c r="T749">
        <v>577.68466503000002</v>
      </c>
      <c r="U749" t="s">
        <v>2637</v>
      </c>
      <c r="V749" t="s">
        <v>1035</v>
      </c>
      <c r="W749" s="36" t="str">
        <f t="shared" si="34"/>
        <v>ETF</v>
      </c>
      <c r="X749" s="36" t="str">
        <f t="shared" si="35"/>
        <v>Otros ETFs</v>
      </c>
    </row>
    <row r="750" spans="1:24" x14ac:dyDescent="0.35">
      <c r="A750" s="36" t="str">
        <f t="shared" si="33"/>
        <v>7311</v>
      </c>
      <c r="B750" t="s">
        <v>2170</v>
      </c>
      <c r="C750" t="s">
        <v>2171</v>
      </c>
      <c r="D750" t="s">
        <v>2172</v>
      </c>
      <c r="E750" t="s">
        <v>566</v>
      </c>
      <c r="F750" t="s">
        <v>1032</v>
      </c>
      <c r="G750" t="s">
        <v>1537</v>
      </c>
      <c r="H750" t="s">
        <v>1538</v>
      </c>
      <c r="I750" t="s">
        <v>90</v>
      </c>
      <c r="J750" t="s">
        <v>90</v>
      </c>
      <c r="K750">
        <v>91.145601839999998</v>
      </c>
      <c r="L750">
        <v>6.7001465099999997</v>
      </c>
      <c r="M750">
        <v>5.5261857900000004</v>
      </c>
      <c r="N750">
        <v>5.5023582900000001</v>
      </c>
      <c r="O750">
        <v>5.3062481799999999</v>
      </c>
      <c r="P750">
        <v>13.18477339</v>
      </c>
      <c r="Q750">
        <v>219.00514466999999</v>
      </c>
      <c r="R750">
        <v>8.9135297999999992</v>
      </c>
      <c r="S750" t="s">
        <v>30</v>
      </c>
      <c r="T750">
        <v>91.145601839999998</v>
      </c>
      <c r="U750" t="s">
        <v>2637</v>
      </c>
      <c r="V750" t="s">
        <v>1035</v>
      </c>
      <c r="W750" s="36" t="str">
        <f t="shared" si="34"/>
        <v>ETF</v>
      </c>
      <c r="X750" s="36" t="str">
        <f t="shared" si="35"/>
        <v>Otros ETFs</v>
      </c>
    </row>
    <row r="751" spans="1:24" x14ac:dyDescent="0.35">
      <c r="A751" s="36" t="str">
        <f t="shared" si="33"/>
        <v>4004</v>
      </c>
      <c r="B751" t="s">
        <v>2559</v>
      </c>
      <c r="C751" t="s">
        <v>6297</v>
      </c>
      <c r="D751" t="s">
        <v>6298</v>
      </c>
      <c r="E751" t="s">
        <v>175</v>
      </c>
      <c r="F751" t="s">
        <v>4542</v>
      </c>
      <c r="G751" t="s">
        <v>1249</v>
      </c>
      <c r="H751" t="s">
        <v>2472</v>
      </c>
      <c r="I751">
        <v>418542042920.18939</v>
      </c>
      <c r="J751">
        <v>95079303.138962001</v>
      </c>
      <c r="K751">
        <v>227.1678669975</v>
      </c>
      <c r="L751"/>
      <c r="M751"/>
      <c r="N751"/>
      <c r="O751"/>
      <c r="P751"/>
      <c r="Q751"/>
      <c r="R751"/>
      <c r="S751"/>
      <c r="T751">
        <v>191.40678779999999</v>
      </c>
      <c r="U751">
        <v>61.2</v>
      </c>
      <c r="V751" t="s">
        <v>2473</v>
      </c>
      <c r="W751" s="36" t="str">
        <f t="shared" si="34"/>
        <v>SOV</v>
      </c>
      <c r="X751" s="36" t="str">
        <f t="shared" si="35"/>
        <v>SOV</v>
      </c>
    </row>
    <row r="752" spans="1:24" x14ac:dyDescent="0.35">
      <c r="A752" s="36" t="str">
        <f t="shared" si="33"/>
        <v>4004</v>
      </c>
      <c r="B752" t="s">
        <v>2559</v>
      </c>
      <c r="C752" t="s">
        <v>6299</v>
      </c>
      <c r="D752" t="s">
        <v>5648</v>
      </c>
      <c r="E752" t="s">
        <v>175</v>
      </c>
      <c r="F752" t="s">
        <v>4542</v>
      </c>
      <c r="G752" t="s">
        <v>1249</v>
      </c>
      <c r="H752" t="s">
        <v>2472</v>
      </c>
      <c r="I752">
        <v>418542042920.18939</v>
      </c>
      <c r="J752">
        <v>95079303.138962001</v>
      </c>
      <c r="K752">
        <v>227.1678669975</v>
      </c>
      <c r="L752"/>
      <c r="M752"/>
      <c r="N752"/>
      <c r="O752"/>
      <c r="P752"/>
      <c r="Q752"/>
      <c r="R752"/>
      <c r="S752"/>
      <c r="T752">
        <v>191.40678779999999</v>
      </c>
      <c r="U752">
        <v>61.2</v>
      </c>
      <c r="V752" t="s">
        <v>2473</v>
      </c>
      <c r="W752" s="36" t="str">
        <f t="shared" si="34"/>
        <v>SOV</v>
      </c>
      <c r="X752" s="36" t="str">
        <f t="shared" si="35"/>
        <v>SOV</v>
      </c>
    </row>
    <row r="753" spans="1:24" x14ac:dyDescent="0.35">
      <c r="A753" s="36" t="str">
        <f t="shared" si="33"/>
        <v>NORT</v>
      </c>
      <c r="B753" t="s">
        <v>6160</v>
      </c>
      <c r="C753" t="s">
        <v>2173</v>
      </c>
      <c r="D753" t="s">
        <v>2174</v>
      </c>
      <c r="E753" t="s">
        <v>566</v>
      </c>
      <c r="F753" t="s">
        <v>1032</v>
      </c>
      <c r="G753" t="s">
        <v>1110</v>
      </c>
      <c r="H753" t="s">
        <v>2041</v>
      </c>
      <c r="I753" t="s">
        <v>90</v>
      </c>
      <c r="J753" t="s">
        <v>90</v>
      </c>
      <c r="K753">
        <v>309.79153145999999</v>
      </c>
      <c r="L753">
        <v>5.7263620800000004</v>
      </c>
      <c r="M753">
        <v>5.1123904800000002</v>
      </c>
      <c r="N753">
        <v>5.4160935099999996</v>
      </c>
      <c r="O753">
        <v>4.7526451600000001</v>
      </c>
      <c r="P753">
        <v>12.198403280000001</v>
      </c>
      <c r="Q753">
        <v>579.22666432999995</v>
      </c>
      <c r="R753">
        <v>12.998696560000001</v>
      </c>
      <c r="S753" t="s">
        <v>30</v>
      </c>
      <c r="T753">
        <v>309.79153145999999</v>
      </c>
      <c r="U753" t="s">
        <v>2637</v>
      </c>
      <c r="V753" t="s">
        <v>1035</v>
      </c>
      <c r="W753" s="36" t="str">
        <f t="shared" si="34"/>
        <v>ETF</v>
      </c>
      <c r="X753" s="36" t="str">
        <f t="shared" si="35"/>
        <v>Otros ETFs</v>
      </c>
    </row>
    <row r="754" spans="1:24" x14ac:dyDescent="0.35">
      <c r="A754" s="36" t="str">
        <f t="shared" si="33"/>
        <v>7088</v>
      </c>
      <c r="B754" t="s">
        <v>2175</v>
      </c>
      <c r="C754" t="s">
        <v>2176</v>
      </c>
      <c r="D754" t="s">
        <v>2177</v>
      </c>
      <c r="E754" t="s">
        <v>566</v>
      </c>
      <c r="F754" t="s">
        <v>1032</v>
      </c>
      <c r="G754" t="s">
        <v>1046</v>
      </c>
      <c r="H754" t="s">
        <v>1974</v>
      </c>
      <c r="I754" t="s">
        <v>90</v>
      </c>
      <c r="J754" t="s">
        <v>90</v>
      </c>
      <c r="K754">
        <v>86.771702450000006</v>
      </c>
      <c r="L754">
        <v>5.94231087</v>
      </c>
      <c r="M754">
        <v>5.9332947000000003</v>
      </c>
      <c r="N754">
        <v>4.9619888599999999</v>
      </c>
      <c r="O754">
        <v>5.6530189399999999</v>
      </c>
      <c r="P754">
        <v>12.190409020000001</v>
      </c>
      <c r="Q754">
        <v>255.48241562000001</v>
      </c>
      <c r="R754">
        <v>17.9280571</v>
      </c>
      <c r="S754" t="s">
        <v>30</v>
      </c>
      <c r="T754">
        <v>86.771702450000006</v>
      </c>
      <c r="U754" t="s">
        <v>2637</v>
      </c>
      <c r="V754" t="s">
        <v>1035</v>
      </c>
      <c r="W754" s="36" t="str">
        <f t="shared" si="34"/>
        <v>ETF</v>
      </c>
      <c r="X754" s="36" t="str">
        <f t="shared" si="35"/>
        <v>Otros ETFs</v>
      </c>
    </row>
    <row r="755" spans="1:24" x14ac:dyDescent="0.35">
      <c r="A755" s="36" t="str">
        <f t="shared" si="33"/>
        <v>4004</v>
      </c>
      <c r="B755" t="s">
        <v>2559</v>
      </c>
      <c r="C755" t="s">
        <v>5649</v>
      </c>
      <c r="D755" t="s">
        <v>5650</v>
      </c>
      <c r="E755" t="s">
        <v>175</v>
      </c>
      <c r="F755" t="s">
        <v>4542</v>
      </c>
      <c r="G755" t="s">
        <v>1249</v>
      </c>
      <c r="H755" t="s">
        <v>2472</v>
      </c>
      <c r="I755">
        <v>418542042920.18939</v>
      </c>
      <c r="J755">
        <v>95079303.138962001</v>
      </c>
      <c r="K755">
        <v>227.1678669975</v>
      </c>
      <c r="L755"/>
      <c r="M755"/>
      <c r="N755"/>
      <c r="O755"/>
      <c r="P755"/>
      <c r="Q755"/>
      <c r="R755"/>
      <c r="S755"/>
      <c r="T755">
        <v>191.40678779999999</v>
      </c>
      <c r="U755">
        <v>61.2</v>
      </c>
      <c r="V755" t="s">
        <v>2473</v>
      </c>
      <c r="W755" s="36" t="str">
        <f t="shared" si="34"/>
        <v>SOV</v>
      </c>
      <c r="X755" s="36" t="str">
        <f t="shared" si="35"/>
        <v>SOV</v>
      </c>
    </row>
    <row r="756" spans="1:24" x14ac:dyDescent="0.35">
      <c r="A756" s="36" t="str">
        <f t="shared" ref="A756:A770" si="36">RIGHT(LEFT(D756,6),4)</f>
        <v>4004</v>
      </c>
      <c r="B756" t="s">
        <v>2559</v>
      </c>
      <c r="C756" t="s">
        <v>2566</v>
      </c>
      <c r="D756" t="s">
        <v>2962</v>
      </c>
      <c r="E756" t="s">
        <v>175</v>
      </c>
      <c r="F756" t="s">
        <v>4542</v>
      </c>
      <c r="G756" t="s">
        <v>1249</v>
      </c>
      <c r="H756" t="s">
        <v>2472</v>
      </c>
      <c r="I756">
        <v>418542042920.18939</v>
      </c>
      <c r="J756">
        <v>95079303.138962001</v>
      </c>
      <c r="K756">
        <v>227.1678669975</v>
      </c>
      <c r="L756"/>
      <c r="M756"/>
      <c r="N756"/>
      <c r="O756"/>
      <c r="P756"/>
      <c r="Q756"/>
      <c r="R756"/>
      <c r="S756"/>
      <c r="T756">
        <v>191.40678779999999</v>
      </c>
      <c r="U756">
        <v>61.2</v>
      </c>
      <c r="V756" t="s">
        <v>2473</v>
      </c>
      <c r="W756" s="36" t="str">
        <f t="shared" ref="W756:W769" si="37">IF(V756="ETF_ETY","ETF",IF(V756="ETF_SOV","ETF",IF(V756="RF_SOV","SOV",IF(V756="-","Cuestionario Integra","Portafolio"))))</f>
        <v>SOV</v>
      </c>
      <c r="X756" s="36" t="str">
        <f t="shared" ref="X756:X769" si="38">IF(V756="ETF_ETY","Otros ETFs",IF(V756="ETF_SOV","Soberanos",W756))</f>
        <v>SOV</v>
      </c>
    </row>
    <row r="757" spans="1:24" x14ac:dyDescent="0.35">
      <c r="A757" s="36" t="str">
        <f t="shared" si="36"/>
        <v>GBMA</v>
      </c>
      <c r="B757" t="s">
        <v>2178</v>
      </c>
      <c r="C757" t="s">
        <v>2179</v>
      </c>
      <c r="D757" t="s">
        <v>2180</v>
      </c>
      <c r="E757" t="s">
        <v>566</v>
      </c>
      <c r="F757" t="s">
        <v>1032</v>
      </c>
      <c r="G757" t="s">
        <v>1105</v>
      </c>
      <c r="H757" t="s">
        <v>6161</v>
      </c>
      <c r="I757" t="s">
        <v>90</v>
      </c>
      <c r="J757" t="s">
        <v>90</v>
      </c>
      <c r="K757">
        <v>4.02342858</v>
      </c>
      <c r="L757">
        <v>6.9677753200000003</v>
      </c>
      <c r="M757">
        <v>8.0975279899999997</v>
      </c>
      <c r="N757">
        <v>6.9361426499999999</v>
      </c>
      <c r="O757">
        <v>4.5298692100000002</v>
      </c>
      <c r="P757">
        <v>0</v>
      </c>
      <c r="Q757">
        <v>28.4860802</v>
      </c>
      <c r="R757">
        <v>0</v>
      </c>
      <c r="S757" t="s">
        <v>30</v>
      </c>
      <c r="T757">
        <v>4.02342858</v>
      </c>
      <c r="U757" t="s">
        <v>2637</v>
      </c>
      <c r="V757" t="s">
        <v>1035</v>
      </c>
      <c r="W757" s="36" t="str">
        <f t="shared" si="37"/>
        <v>ETF</v>
      </c>
      <c r="X757" s="36" t="str">
        <f t="shared" si="38"/>
        <v>Otros ETFs</v>
      </c>
    </row>
    <row r="758" spans="1:24" x14ac:dyDescent="0.35">
      <c r="A758" s="36" t="str">
        <f t="shared" si="36"/>
        <v>NORT</v>
      </c>
      <c r="B758" t="s">
        <v>6162</v>
      </c>
      <c r="C758" t="s">
        <v>2181</v>
      </c>
      <c r="D758" t="s">
        <v>2182</v>
      </c>
      <c r="E758" t="s">
        <v>566</v>
      </c>
      <c r="F758" t="s">
        <v>1032</v>
      </c>
      <c r="G758" t="s">
        <v>1446</v>
      </c>
      <c r="H758" t="s">
        <v>2078</v>
      </c>
      <c r="I758" t="s">
        <v>90</v>
      </c>
      <c r="J758" t="s">
        <v>90</v>
      </c>
      <c r="K758">
        <v>1069.9959297600001</v>
      </c>
      <c r="L758">
        <v>5.5332863000000003</v>
      </c>
      <c r="M758">
        <v>6.01599927</v>
      </c>
      <c r="N758">
        <v>5.5203905200000003</v>
      </c>
      <c r="O758">
        <v>3.58348434</v>
      </c>
      <c r="P758">
        <v>7.5298635899999997</v>
      </c>
      <c r="Q758">
        <v>1178.8054832400001</v>
      </c>
      <c r="R758">
        <v>7.3915060199999996</v>
      </c>
      <c r="S758" t="s">
        <v>1038</v>
      </c>
      <c r="T758">
        <v>1069.9959297600001</v>
      </c>
      <c r="U758" t="s">
        <v>2637</v>
      </c>
      <c r="V758" t="s">
        <v>1035</v>
      </c>
      <c r="W758" s="36" t="str">
        <f t="shared" si="37"/>
        <v>ETF</v>
      </c>
      <c r="X758" s="36" t="str">
        <f t="shared" si="38"/>
        <v>Otros ETFs</v>
      </c>
    </row>
    <row r="759" spans="1:24" x14ac:dyDescent="0.35">
      <c r="A759" s="36" t="str">
        <f t="shared" si="36"/>
        <v>4004</v>
      </c>
      <c r="B759" t="s">
        <v>2559</v>
      </c>
      <c r="C759" t="s">
        <v>2567</v>
      </c>
      <c r="D759" t="s">
        <v>2964</v>
      </c>
      <c r="E759" t="s">
        <v>175</v>
      </c>
      <c r="F759" t="s">
        <v>4542</v>
      </c>
      <c r="G759" t="s">
        <v>1249</v>
      </c>
      <c r="H759" t="s">
        <v>2472</v>
      </c>
      <c r="I759">
        <v>418542042920.18939</v>
      </c>
      <c r="J759">
        <v>95079303.138962001</v>
      </c>
      <c r="K759">
        <v>227.1678669975</v>
      </c>
      <c r="L759"/>
      <c r="M759"/>
      <c r="N759"/>
      <c r="O759"/>
      <c r="P759"/>
      <c r="Q759"/>
      <c r="R759"/>
      <c r="S759"/>
      <c r="T759">
        <v>191.40678779999999</v>
      </c>
      <c r="U759">
        <v>61.2</v>
      </c>
      <c r="V759" t="s">
        <v>2473</v>
      </c>
      <c r="W759" s="36" t="str">
        <f t="shared" si="37"/>
        <v>SOV</v>
      </c>
      <c r="X759" s="36" t="str">
        <f t="shared" si="38"/>
        <v>SOV</v>
      </c>
    </row>
    <row r="760" spans="1:24" x14ac:dyDescent="0.35">
      <c r="A760" s="36" t="str">
        <f t="shared" si="36"/>
        <v>4004</v>
      </c>
      <c r="B760" t="s">
        <v>2559</v>
      </c>
      <c r="C760" t="s">
        <v>186</v>
      </c>
      <c r="D760" t="s">
        <v>185</v>
      </c>
      <c r="E760" t="s">
        <v>175</v>
      </c>
      <c r="F760" t="s">
        <v>4542</v>
      </c>
      <c r="G760" t="s">
        <v>1249</v>
      </c>
      <c r="H760" t="s">
        <v>2472</v>
      </c>
      <c r="I760">
        <v>418542042920.18939</v>
      </c>
      <c r="J760">
        <v>95079303.138962001</v>
      </c>
      <c r="K760">
        <v>227.1678669975</v>
      </c>
      <c r="L760"/>
      <c r="M760"/>
      <c r="N760"/>
      <c r="O760"/>
      <c r="P760"/>
      <c r="Q760"/>
      <c r="R760"/>
      <c r="S760"/>
      <c r="T760">
        <v>191.40678779999999</v>
      </c>
      <c r="U760">
        <v>61.2</v>
      </c>
      <c r="V760" t="s">
        <v>2473</v>
      </c>
      <c r="W760" s="36" t="str">
        <f t="shared" si="37"/>
        <v>SOV</v>
      </c>
      <c r="X760" s="36" t="str">
        <f t="shared" si="38"/>
        <v>SOV</v>
      </c>
    </row>
    <row r="761" spans="1:24" x14ac:dyDescent="0.35">
      <c r="A761" s="36" t="str">
        <f t="shared" si="36"/>
        <v>7414</v>
      </c>
      <c r="B761" t="s">
        <v>6163</v>
      </c>
      <c r="C761" t="s">
        <v>2183</v>
      </c>
      <c r="D761" t="s">
        <v>2184</v>
      </c>
      <c r="E761" t="s">
        <v>566</v>
      </c>
      <c r="F761" t="s">
        <v>1032</v>
      </c>
      <c r="G761" t="s">
        <v>1110</v>
      </c>
      <c r="H761" t="s">
        <v>1431</v>
      </c>
      <c r="I761" t="s">
        <v>90</v>
      </c>
      <c r="J761" t="s">
        <v>90</v>
      </c>
      <c r="K761">
        <v>6.0505549999999998E-2</v>
      </c>
      <c r="L761">
        <v>4.5617633900000003</v>
      </c>
      <c r="M761">
        <v>5.1333836000000002</v>
      </c>
      <c r="N761">
        <v>6.0353134900000001</v>
      </c>
      <c r="O761">
        <v>5.39136799</v>
      </c>
      <c r="P761">
        <v>0</v>
      </c>
      <c r="Q761">
        <v>1.0783131500000001</v>
      </c>
      <c r="R761">
        <v>0</v>
      </c>
      <c r="S761" t="s">
        <v>1038</v>
      </c>
      <c r="T761">
        <v>6.0505549999999998E-2</v>
      </c>
      <c r="U761" t="s">
        <v>2637</v>
      </c>
      <c r="V761" t="s">
        <v>1035</v>
      </c>
      <c r="W761" s="36" t="str">
        <f t="shared" si="37"/>
        <v>ETF</v>
      </c>
      <c r="X761" s="36" t="str">
        <f t="shared" si="38"/>
        <v>Otros ETFs</v>
      </c>
    </row>
    <row r="762" spans="1:24" x14ac:dyDescent="0.35">
      <c r="A762" s="36" t="str">
        <f t="shared" si="36"/>
        <v>7388</v>
      </c>
      <c r="B762" t="s">
        <v>2185</v>
      </c>
      <c r="C762" t="s">
        <v>2186</v>
      </c>
      <c r="D762" t="s">
        <v>2187</v>
      </c>
      <c r="E762" t="s">
        <v>566</v>
      </c>
      <c r="F762" t="s">
        <v>1032</v>
      </c>
      <c r="G762" t="s">
        <v>1689</v>
      </c>
      <c r="H762" t="s">
        <v>1220</v>
      </c>
      <c r="I762" t="s">
        <v>90</v>
      </c>
      <c r="J762" t="s">
        <v>90</v>
      </c>
      <c r="K762">
        <v>31.51327173</v>
      </c>
      <c r="L762">
        <v>6.6732475999999998</v>
      </c>
      <c r="M762">
        <v>5.7493136900000001</v>
      </c>
      <c r="N762">
        <v>5.4906520800000003</v>
      </c>
      <c r="O762">
        <v>5.22102047</v>
      </c>
      <c r="P762">
        <v>17.999682</v>
      </c>
      <c r="Q762">
        <v>94.244750969999998</v>
      </c>
      <c r="R762">
        <v>1.4667985299999999</v>
      </c>
      <c r="S762" t="s">
        <v>30</v>
      </c>
      <c r="T762">
        <v>31.51327173</v>
      </c>
      <c r="U762" t="s">
        <v>2637</v>
      </c>
      <c r="V762" t="s">
        <v>1035</v>
      </c>
      <c r="W762" s="36" t="str">
        <f t="shared" si="37"/>
        <v>ETF</v>
      </c>
      <c r="X762" s="36" t="str">
        <f t="shared" si="38"/>
        <v>Otros ETFs</v>
      </c>
    </row>
    <row r="763" spans="1:24" x14ac:dyDescent="0.35">
      <c r="A763" s="36" t="str">
        <f t="shared" si="36"/>
        <v>4004</v>
      </c>
      <c r="B763" t="s">
        <v>2559</v>
      </c>
      <c r="C763" t="s">
        <v>6300</v>
      </c>
      <c r="D763" t="s">
        <v>2963</v>
      </c>
      <c r="E763" t="s">
        <v>175</v>
      </c>
      <c r="F763" t="s">
        <v>4542</v>
      </c>
      <c r="G763" t="s">
        <v>1249</v>
      </c>
      <c r="H763" t="s">
        <v>2472</v>
      </c>
      <c r="I763">
        <v>418542042920.18939</v>
      </c>
      <c r="J763">
        <v>95079303.138962001</v>
      </c>
      <c r="K763">
        <v>227.1678669975</v>
      </c>
      <c r="L763"/>
      <c r="M763"/>
      <c r="N763"/>
      <c r="O763"/>
      <c r="P763"/>
      <c r="Q763"/>
      <c r="R763"/>
      <c r="S763"/>
      <c r="T763">
        <v>191.40678779999999</v>
      </c>
      <c r="U763">
        <v>61.2</v>
      </c>
      <c r="V763" t="s">
        <v>2473</v>
      </c>
      <c r="W763" s="36" t="str">
        <f t="shared" si="37"/>
        <v>SOV</v>
      </c>
      <c r="X763" s="36" t="str">
        <f t="shared" si="38"/>
        <v>SOV</v>
      </c>
    </row>
    <row r="764" spans="1:24" x14ac:dyDescent="0.35">
      <c r="A764" s="36" t="str">
        <f t="shared" si="36"/>
        <v>4004</v>
      </c>
      <c r="B764" t="s">
        <v>2559</v>
      </c>
      <c r="C764" t="s">
        <v>2568</v>
      </c>
      <c r="D764" t="s">
        <v>2956</v>
      </c>
      <c r="E764" t="s">
        <v>175</v>
      </c>
      <c r="F764" t="s">
        <v>4542</v>
      </c>
      <c r="G764" t="s">
        <v>1249</v>
      </c>
      <c r="H764" t="s">
        <v>2472</v>
      </c>
      <c r="I764">
        <v>418542042920.18939</v>
      </c>
      <c r="J764">
        <v>95079303.138962001</v>
      </c>
      <c r="K764">
        <v>227.1678669975</v>
      </c>
      <c r="L764"/>
      <c r="M764"/>
      <c r="N764"/>
      <c r="O764"/>
      <c r="P764"/>
      <c r="Q764"/>
      <c r="R764"/>
      <c r="S764"/>
      <c r="T764">
        <v>191.40678779999999</v>
      </c>
      <c r="U764">
        <v>61.2</v>
      </c>
      <c r="V764" t="s">
        <v>2473</v>
      </c>
      <c r="W764" s="36" t="str">
        <f t="shared" si="37"/>
        <v>SOV</v>
      </c>
      <c r="X764" s="36" t="str">
        <f t="shared" si="38"/>
        <v>SOV</v>
      </c>
    </row>
    <row r="765" spans="1:24" x14ac:dyDescent="0.35">
      <c r="A765" s="36" t="str">
        <f t="shared" si="36"/>
        <v>GAML</v>
      </c>
      <c r="B765" t="s">
        <v>2189</v>
      </c>
      <c r="C765" t="s">
        <v>2190</v>
      </c>
      <c r="D765" t="s">
        <v>2191</v>
      </c>
      <c r="E765" t="s">
        <v>566</v>
      </c>
      <c r="F765" t="s">
        <v>1032</v>
      </c>
      <c r="G765" t="s">
        <v>1046</v>
      </c>
      <c r="H765" t="s">
        <v>6164</v>
      </c>
      <c r="I765" t="s">
        <v>90</v>
      </c>
      <c r="J765" t="s">
        <v>90</v>
      </c>
      <c r="K765">
        <v>0.29633786000000001</v>
      </c>
      <c r="L765">
        <v>8.6074673100000005</v>
      </c>
      <c r="M765">
        <v>8.7213896099999992</v>
      </c>
      <c r="N765">
        <v>5.2152643999999997</v>
      </c>
      <c r="O765">
        <v>6.6695126800000004</v>
      </c>
      <c r="P765">
        <v>11.33826955</v>
      </c>
      <c r="Q765">
        <v>1.3850528799999999</v>
      </c>
      <c r="R765">
        <v>71.808374650000005</v>
      </c>
      <c r="S765" t="s">
        <v>5369</v>
      </c>
      <c r="T765">
        <v>0.29633786000000001</v>
      </c>
      <c r="U765" t="s">
        <v>2637</v>
      </c>
      <c r="V765" t="s">
        <v>1035</v>
      </c>
      <c r="W765" s="36" t="str">
        <f t="shared" si="37"/>
        <v>ETF</v>
      </c>
      <c r="X765" s="36" t="str">
        <f t="shared" si="38"/>
        <v>Otros ETFs</v>
      </c>
    </row>
    <row r="766" spans="1:24" x14ac:dyDescent="0.35">
      <c r="A766" s="36" t="str">
        <f t="shared" si="36"/>
        <v>4004</v>
      </c>
      <c r="B766" t="s">
        <v>2559</v>
      </c>
      <c r="C766" t="s">
        <v>2569</v>
      </c>
      <c r="D766" t="s">
        <v>2970</v>
      </c>
      <c r="E766" t="s">
        <v>175</v>
      </c>
      <c r="F766" t="s">
        <v>4542</v>
      </c>
      <c r="G766" t="s">
        <v>1249</v>
      </c>
      <c r="H766" t="s">
        <v>2472</v>
      </c>
      <c r="I766">
        <v>418542042920.18939</v>
      </c>
      <c r="J766">
        <v>95079303.138962001</v>
      </c>
      <c r="K766">
        <v>227.1678669975</v>
      </c>
      <c r="L766"/>
      <c r="M766"/>
      <c r="N766"/>
      <c r="O766"/>
      <c r="P766"/>
      <c r="Q766"/>
      <c r="R766"/>
      <c r="S766"/>
      <c r="T766">
        <v>191.40678779999999</v>
      </c>
      <c r="U766">
        <v>61.2</v>
      </c>
      <c r="V766" t="s">
        <v>2473</v>
      </c>
      <c r="W766" s="36" t="str">
        <f t="shared" si="37"/>
        <v>SOV</v>
      </c>
      <c r="X766" s="36" t="str">
        <f t="shared" si="38"/>
        <v>SOV</v>
      </c>
    </row>
    <row r="767" spans="1:24" x14ac:dyDescent="0.35">
      <c r="A767" s="36" t="str">
        <f t="shared" si="36"/>
        <v>7025</v>
      </c>
      <c r="B767" t="s">
        <v>4782</v>
      </c>
      <c r="C767" t="s">
        <v>2192</v>
      </c>
      <c r="D767" t="s">
        <v>2193</v>
      </c>
      <c r="E767" t="s">
        <v>566</v>
      </c>
      <c r="F767" t="s">
        <v>1032</v>
      </c>
      <c r="G767" t="s">
        <v>1325</v>
      </c>
      <c r="H767" t="s">
        <v>1326</v>
      </c>
      <c r="I767" t="s">
        <v>90</v>
      </c>
      <c r="J767" t="s">
        <v>90</v>
      </c>
      <c r="K767">
        <v>21.249799280000001</v>
      </c>
      <c r="L767">
        <v>7.5663939600000001</v>
      </c>
      <c r="M767">
        <v>5.8431940200000003</v>
      </c>
      <c r="N767">
        <v>5.3172512799999998</v>
      </c>
      <c r="O767">
        <v>6.4968371600000001</v>
      </c>
      <c r="P767">
        <v>3.90920391</v>
      </c>
      <c r="Q767">
        <v>47.831834020000002</v>
      </c>
      <c r="R767">
        <v>34.67363469</v>
      </c>
      <c r="S767" t="s">
        <v>1047</v>
      </c>
      <c r="T767">
        <v>21.249799280000001</v>
      </c>
      <c r="U767" t="s">
        <v>2637</v>
      </c>
      <c r="V767" t="s">
        <v>1035</v>
      </c>
      <c r="W767" s="36" t="str">
        <f t="shared" si="37"/>
        <v>ETF</v>
      </c>
      <c r="X767" s="36" t="str">
        <f t="shared" si="38"/>
        <v>Otros ETFs</v>
      </c>
    </row>
    <row r="768" spans="1:24" x14ac:dyDescent="0.35">
      <c r="A768" s="36" t="str">
        <f t="shared" si="36"/>
        <v>4004</v>
      </c>
      <c r="B768" t="s">
        <v>2559</v>
      </c>
      <c r="C768" t="s">
        <v>866</v>
      </c>
      <c r="D768" t="s">
        <v>865</v>
      </c>
      <c r="E768" t="s">
        <v>175</v>
      </c>
      <c r="F768" t="s">
        <v>4542</v>
      </c>
      <c r="G768" t="s">
        <v>1249</v>
      </c>
      <c r="H768" t="s">
        <v>2472</v>
      </c>
      <c r="I768">
        <v>418542042920.18939</v>
      </c>
      <c r="J768">
        <v>95079303.138962001</v>
      </c>
      <c r="K768">
        <v>227.1678669975</v>
      </c>
      <c r="L768"/>
      <c r="M768"/>
      <c r="N768"/>
      <c r="O768"/>
      <c r="P768"/>
      <c r="Q768"/>
      <c r="R768"/>
      <c r="S768"/>
      <c r="T768">
        <v>191.40678779999999</v>
      </c>
      <c r="U768">
        <v>61.2</v>
      </c>
      <c r="V768" t="s">
        <v>2473</v>
      </c>
      <c r="W768" s="36" t="str">
        <f t="shared" si="37"/>
        <v>SOV</v>
      </c>
      <c r="X768" s="36" t="str">
        <f t="shared" si="38"/>
        <v>SOV</v>
      </c>
    </row>
    <row r="769" spans="1:24" x14ac:dyDescent="0.35">
      <c r="A769" s="36" t="str">
        <f t="shared" si="36"/>
        <v>4004</v>
      </c>
      <c r="B769" t="s">
        <v>2559</v>
      </c>
      <c r="C769" t="s">
        <v>2570</v>
      </c>
      <c r="D769" t="s">
        <v>2972</v>
      </c>
      <c r="E769" t="s">
        <v>175</v>
      </c>
      <c r="F769" t="s">
        <v>4542</v>
      </c>
      <c r="G769" t="s">
        <v>1249</v>
      </c>
      <c r="H769" t="s">
        <v>2472</v>
      </c>
      <c r="I769">
        <v>418542042920.18939</v>
      </c>
      <c r="J769">
        <v>95079303.138962001</v>
      </c>
      <c r="K769">
        <v>227.1678669975</v>
      </c>
      <c r="L769"/>
      <c r="M769"/>
      <c r="N769"/>
      <c r="O769"/>
      <c r="P769"/>
      <c r="Q769"/>
      <c r="R769"/>
      <c r="S769"/>
      <c r="T769">
        <v>191.40678779999999</v>
      </c>
      <c r="U769">
        <v>61.2</v>
      </c>
      <c r="V769" t="s">
        <v>2473</v>
      </c>
      <c r="W769" s="36" t="str">
        <f t="shared" si="37"/>
        <v>SOV</v>
      </c>
      <c r="X769" s="36" t="str">
        <f t="shared" si="38"/>
        <v>SOV</v>
      </c>
    </row>
    <row r="770" spans="1:24" x14ac:dyDescent="0.35">
      <c r="A770" s="36" t="str">
        <f t="shared" si="36"/>
        <v>7088</v>
      </c>
      <c r="B770" t="s">
        <v>2194</v>
      </c>
      <c r="C770" t="s">
        <v>2195</v>
      </c>
      <c r="D770" t="s">
        <v>2196</v>
      </c>
      <c r="E770" t="s">
        <v>566</v>
      </c>
      <c r="F770" t="s">
        <v>1032</v>
      </c>
      <c r="G770" t="s">
        <v>1689</v>
      </c>
      <c r="H770" t="s">
        <v>1220</v>
      </c>
      <c r="I770" t="s">
        <v>90</v>
      </c>
      <c r="J770" t="s">
        <v>90</v>
      </c>
      <c r="K770">
        <v>18.989701360000002</v>
      </c>
      <c r="L770">
        <v>6.8462970800000003</v>
      </c>
      <c r="M770">
        <v>5.7653528700000001</v>
      </c>
      <c r="N770">
        <v>5.1705916500000004</v>
      </c>
      <c r="O770">
        <v>5.6354466800000003</v>
      </c>
      <c r="P770">
        <v>15.725015730000001</v>
      </c>
      <c r="Q770">
        <v>86.199247900000003</v>
      </c>
      <c r="R770">
        <v>9.1939092000000002</v>
      </c>
      <c r="S770" t="s">
        <v>30</v>
      </c>
      <c r="T770">
        <v>18.989701360000002</v>
      </c>
      <c r="U770" t="s">
        <v>2637</v>
      </c>
      <c r="V770" t="s">
        <v>1035</v>
      </c>
      <c r="W770" s="36" t="str">
        <f t="shared" ref="W770:W833" si="39">IF(V770="ETF_ETY","ETF",IF(V770="ETF_SOV","ETF",IF(V770="RF_SOV","SOV",IF(V770="-","Cuestionario Integra","Portafolio"))))</f>
        <v>ETF</v>
      </c>
      <c r="X770" s="36" t="str">
        <f t="shared" ref="X770:X833" si="40">IF(V770="ETF_ETY","Otros ETFs",IF(V770="ETF_SOV","Soberanos",W770))</f>
        <v>Otros ETFs</v>
      </c>
    </row>
    <row r="771" spans="1:24" x14ac:dyDescent="0.35">
      <c r="A771" s="36" t="str">
        <f t="shared" ref="A771:A834" si="41">RIGHT(LEFT(D771,6),4)</f>
        <v>4004</v>
      </c>
      <c r="B771" t="s">
        <v>2559</v>
      </c>
      <c r="C771" t="s">
        <v>2571</v>
      </c>
      <c r="D771" t="s">
        <v>2959</v>
      </c>
      <c r="E771" t="s">
        <v>175</v>
      </c>
      <c r="F771" t="s">
        <v>4542</v>
      </c>
      <c r="G771" t="s">
        <v>1249</v>
      </c>
      <c r="H771" t="s">
        <v>2472</v>
      </c>
      <c r="I771">
        <v>418542042920.18939</v>
      </c>
      <c r="J771">
        <v>95079303.138962001</v>
      </c>
      <c r="K771">
        <v>227.1678669975</v>
      </c>
      <c r="L771"/>
      <c r="M771"/>
      <c r="N771"/>
      <c r="O771"/>
      <c r="P771"/>
      <c r="Q771"/>
      <c r="R771"/>
      <c r="S771"/>
      <c r="T771">
        <v>191.40678779999999</v>
      </c>
      <c r="U771">
        <v>61.2</v>
      </c>
      <c r="V771" t="s">
        <v>2473</v>
      </c>
      <c r="W771" s="36" t="str">
        <f t="shared" si="39"/>
        <v>SOV</v>
      </c>
      <c r="X771" s="36" t="str">
        <f t="shared" si="40"/>
        <v>SOV</v>
      </c>
    </row>
    <row r="772" spans="1:24" x14ac:dyDescent="0.35">
      <c r="A772" s="36" t="str">
        <f t="shared" si="41"/>
        <v>7453</v>
      </c>
      <c r="B772" t="s">
        <v>2197</v>
      </c>
      <c r="C772" t="s">
        <v>2198</v>
      </c>
      <c r="D772" t="s">
        <v>2199</v>
      </c>
      <c r="E772" t="s">
        <v>566</v>
      </c>
      <c r="F772" t="s">
        <v>1032</v>
      </c>
      <c r="G772" t="s">
        <v>1325</v>
      </c>
      <c r="H772" t="s">
        <v>1326</v>
      </c>
      <c r="I772" t="s">
        <v>90</v>
      </c>
      <c r="J772" t="s">
        <v>90</v>
      </c>
      <c r="K772">
        <v>12.495520320000001</v>
      </c>
      <c r="L772">
        <v>6.8837184499999999</v>
      </c>
      <c r="M772">
        <v>5.7133645800000004</v>
      </c>
      <c r="N772">
        <v>4.9402636400000004</v>
      </c>
      <c r="O772">
        <v>6.3218501800000002</v>
      </c>
      <c r="P772">
        <v>0</v>
      </c>
      <c r="Q772">
        <v>36.699918949999997</v>
      </c>
      <c r="R772">
        <v>33.21413321</v>
      </c>
      <c r="S772" t="s">
        <v>30</v>
      </c>
      <c r="T772">
        <v>12.495520320000001</v>
      </c>
      <c r="U772" t="s">
        <v>2637</v>
      </c>
      <c r="V772" t="s">
        <v>1035</v>
      </c>
      <c r="W772" s="36" t="str">
        <f t="shared" si="39"/>
        <v>ETF</v>
      </c>
      <c r="X772" s="36" t="str">
        <f t="shared" si="40"/>
        <v>Otros ETFs</v>
      </c>
    </row>
    <row r="773" spans="1:24" x14ac:dyDescent="0.35">
      <c r="A773" s="36" t="str">
        <f t="shared" si="41"/>
        <v>4004</v>
      </c>
      <c r="B773" t="s">
        <v>2559</v>
      </c>
      <c r="C773" t="s">
        <v>2572</v>
      </c>
      <c r="D773" t="s">
        <v>2973</v>
      </c>
      <c r="E773" t="s">
        <v>175</v>
      </c>
      <c r="F773" t="s">
        <v>4542</v>
      </c>
      <c r="G773" t="s">
        <v>1249</v>
      </c>
      <c r="H773" t="s">
        <v>2472</v>
      </c>
      <c r="I773">
        <v>418542042920.18939</v>
      </c>
      <c r="J773">
        <v>95079303.138962001</v>
      </c>
      <c r="K773">
        <v>227.1678669975</v>
      </c>
      <c r="L773"/>
      <c r="M773"/>
      <c r="N773"/>
      <c r="O773"/>
      <c r="P773"/>
      <c r="Q773"/>
      <c r="R773"/>
      <c r="S773"/>
      <c r="T773">
        <v>191.40678779999999</v>
      </c>
      <c r="U773">
        <v>61.2</v>
      </c>
      <c r="V773" t="s">
        <v>2473</v>
      </c>
      <c r="W773" s="36" t="str">
        <f t="shared" si="39"/>
        <v>SOV</v>
      </c>
      <c r="X773" s="36" t="str">
        <f t="shared" si="40"/>
        <v>SOV</v>
      </c>
    </row>
    <row r="774" spans="1:24" x14ac:dyDescent="0.35">
      <c r="A774" s="36" t="str">
        <f t="shared" si="41"/>
        <v>7481</v>
      </c>
      <c r="B774" t="s">
        <v>6165</v>
      </c>
      <c r="C774" t="s">
        <v>2200</v>
      </c>
      <c r="D774" t="s">
        <v>5647</v>
      </c>
      <c r="E774" t="s">
        <v>566</v>
      </c>
      <c r="F774" t="s">
        <v>1032</v>
      </c>
      <c r="G774" t="s">
        <v>1110</v>
      </c>
      <c r="H774" t="s">
        <v>1379</v>
      </c>
      <c r="I774" t="s">
        <v>90</v>
      </c>
      <c r="J774" t="s">
        <v>90</v>
      </c>
      <c r="K774">
        <v>303.79343144000001</v>
      </c>
      <c r="L774">
        <v>3.78312648</v>
      </c>
      <c r="M774">
        <v>4.8515988600000002</v>
      </c>
      <c r="N774">
        <v>5.4696379200000003</v>
      </c>
      <c r="O774">
        <v>4.8256069899999998</v>
      </c>
      <c r="P774">
        <v>3.7038703700000002</v>
      </c>
      <c r="Q774">
        <v>500.32718740000001</v>
      </c>
      <c r="R774">
        <v>0</v>
      </c>
      <c r="S774" t="s">
        <v>1111</v>
      </c>
      <c r="T774">
        <v>303.79343144000001</v>
      </c>
      <c r="U774" t="s">
        <v>2637</v>
      </c>
      <c r="V774" t="s">
        <v>1035</v>
      </c>
      <c r="W774" s="36" t="str">
        <f t="shared" si="39"/>
        <v>ETF</v>
      </c>
      <c r="X774" s="36" t="str">
        <f t="shared" si="40"/>
        <v>Otros ETFs</v>
      </c>
    </row>
    <row r="775" spans="1:24" x14ac:dyDescent="0.35">
      <c r="A775" s="36" t="str">
        <f t="shared" si="41"/>
        <v>NORT</v>
      </c>
      <c r="B775" t="s">
        <v>6165</v>
      </c>
      <c r="C775" t="s">
        <v>2200</v>
      </c>
      <c r="D775" t="s">
        <v>2201</v>
      </c>
      <c r="E775" t="s">
        <v>566</v>
      </c>
      <c r="F775" t="s">
        <v>1032</v>
      </c>
      <c r="G775" t="s">
        <v>1110</v>
      </c>
      <c r="H775" t="s">
        <v>1379</v>
      </c>
      <c r="I775" t="s">
        <v>90</v>
      </c>
      <c r="J775" t="s">
        <v>90</v>
      </c>
      <c r="K775">
        <v>303.79343144000001</v>
      </c>
      <c r="L775">
        <v>3.78312648</v>
      </c>
      <c r="M775">
        <v>4.8515988600000002</v>
      </c>
      <c r="N775">
        <v>5.4696379200000003</v>
      </c>
      <c r="O775">
        <v>4.8256069899999998</v>
      </c>
      <c r="P775">
        <v>3.7038703700000002</v>
      </c>
      <c r="Q775">
        <v>500.32718740000001</v>
      </c>
      <c r="R775">
        <v>0</v>
      </c>
      <c r="S775" t="s">
        <v>1111</v>
      </c>
      <c r="T775">
        <v>303.79343144000001</v>
      </c>
      <c r="U775" t="s">
        <v>2637</v>
      </c>
      <c r="V775" t="s">
        <v>1035</v>
      </c>
      <c r="W775" s="36" t="str">
        <f t="shared" si="39"/>
        <v>ETF</v>
      </c>
      <c r="X775" s="36" t="str">
        <f t="shared" si="40"/>
        <v>Otros ETFs</v>
      </c>
    </row>
    <row r="776" spans="1:24" x14ac:dyDescent="0.35">
      <c r="A776" s="36" t="str">
        <f t="shared" si="41"/>
        <v>4004</v>
      </c>
      <c r="B776" t="s">
        <v>2559</v>
      </c>
      <c r="C776" t="s">
        <v>2573</v>
      </c>
      <c r="D776" t="s">
        <v>2960</v>
      </c>
      <c r="E776" t="s">
        <v>175</v>
      </c>
      <c r="F776" t="s">
        <v>4542</v>
      </c>
      <c r="G776" t="s">
        <v>1249</v>
      </c>
      <c r="H776" t="s">
        <v>2472</v>
      </c>
      <c r="I776">
        <v>418542042920.18939</v>
      </c>
      <c r="J776">
        <v>95079303.138962001</v>
      </c>
      <c r="K776">
        <v>227.1678669975</v>
      </c>
      <c r="L776"/>
      <c r="M776"/>
      <c r="N776"/>
      <c r="O776"/>
      <c r="P776"/>
      <c r="Q776"/>
      <c r="R776"/>
      <c r="S776"/>
      <c r="T776">
        <v>191.40678779999999</v>
      </c>
      <c r="U776">
        <v>61.2</v>
      </c>
      <c r="V776" t="s">
        <v>2473</v>
      </c>
      <c r="W776" s="36" t="str">
        <f t="shared" si="39"/>
        <v>SOV</v>
      </c>
      <c r="X776" s="36" t="str">
        <f t="shared" si="40"/>
        <v>SOV</v>
      </c>
    </row>
    <row r="777" spans="1:24" x14ac:dyDescent="0.35">
      <c r="A777" s="36" t="str">
        <f t="shared" si="41"/>
        <v>7088</v>
      </c>
      <c r="B777" t="s">
        <v>2202</v>
      </c>
      <c r="C777" t="s">
        <v>2203</v>
      </c>
      <c r="D777" t="s">
        <v>2204</v>
      </c>
      <c r="E777" t="s">
        <v>566</v>
      </c>
      <c r="F777" t="s">
        <v>1032</v>
      </c>
      <c r="G777" t="s">
        <v>1110</v>
      </c>
      <c r="H777" t="s">
        <v>1379</v>
      </c>
      <c r="I777" t="s">
        <v>90</v>
      </c>
      <c r="J777" t="s">
        <v>90</v>
      </c>
      <c r="K777">
        <v>282.21814159000002</v>
      </c>
      <c r="L777">
        <v>3.6923662899999998</v>
      </c>
      <c r="M777">
        <v>4.8052490900000002</v>
      </c>
      <c r="N777">
        <v>5.2420077699999998</v>
      </c>
      <c r="O777">
        <v>4.7593346600000004</v>
      </c>
      <c r="P777">
        <v>6.2783739499999998</v>
      </c>
      <c r="Q777">
        <v>502.23554747999998</v>
      </c>
      <c r="R777">
        <v>1.3992623099999999</v>
      </c>
      <c r="S777" t="s">
        <v>1111</v>
      </c>
      <c r="T777">
        <v>282.21814159000002</v>
      </c>
      <c r="U777" t="s">
        <v>2637</v>
      </c>
      <c r="V777" t="s">
        <v>1035</v>
      </c>
      <c r="W777" s="36" t="str">
        <f t="shared" si="39"/>
        <v>ETF</v>
      </c>
      <c r="X777" s="36" t="str">
        <f t="shared" si="40"/>
        <v>Otros ETFs</v>
      </c>
    </row>
    <row r="778" spans="1:24" x14ac:dyDescent="0.35">
      <c r="A778" s="36" t="str">
        <f t="shared" si="41"/>
        <v>4004</v>
      </c>
      <c r="B778" t="s">
        <v>2559</v>
      </c>
      <c r="C778" t="s">
        <v>2574</v>
      </c>
      <c r="D778" t="s">
        <v>2958</v>
      </c>
      <c r="E778" t="s">
        <v>175</v>
      </c>
      <c r="F778" t="s">
        <v>4542</v>
      </c>
      <c r="G778" t="s">
        <v>1249</v>
      </c>
      <c r="H778" t="s">
        <v>2472</v>
      </c>
      <c r="I778">
        <v>418542042920.18939</v>
      </c>
      <c r="J778">
        <v>95079303.138962001</v>
      </c>
      <c r="K778">
        <v>227.1678669975</v>
      </c>
      <c r="L778"/>
      <c r="M778"/>
      <c r="N778"/>
      <c r="O778"/>
      <c r="P778"/>
      <c r="Q778"/>
      <c r="R778"/>
      <c r="S778"/>
      <c r="T778">
        <v>191.40678779999999</v>
      </c>
      <c r="U778">
        <v>61.2</v>
      </c>
      <c r="V778" t="s">
        <v>2473</v>
      </c>
      <c r="W778" s="36" t="str">
        <f t="shared" si="39"/>
        <v>SOV</v>
      </c>
      <c r="X778" s="36" t="str">
        <f t="shared" si="40"/>
        <v>SOV</v>
      </c>
    </row>
    <row r="779" spans="1:24" x14ac:dyDescent="0.35">
      <c r="A779" s="36" t="str">
        <f t="shared" si="41"/>
        <v>4004</v>
      </c>
      <c r="B779" t="s">
        <v>2559</v>
      </c>
      <c r="C779" t="s">
        <v>2575</v>
      </c>
      <c r="D779" t="s">
        <v>2975</v>
      </c>
      <c r="E779" t="s">
        <v>175</v>
      </c>
      <c r="F779" t="s">
        <v>4542</v>
      </c>
      <c r="G779" t="s">
        <v>1249</v>
      </c>
      <c r="H779" t="s">
        <v>2472</v>
      </c>
      <c r="I779">
        <v>418542042920.18939</v>
      </c>
      <c r="J779">
        <v>95079303.138962001</v>
      </c>
      <c r="K779">
        <v>227.1678669975</v>
      </c>
      <c r="L779"/>
      <c r="M779"/>
      <c r="N779"/>
      <c r="O779"/>
      <c r="P779"/>
      <c r="Q779"/>
      <c r="R779"/>
      <c r="S779"/>
      <c r="T779">
        <v>191.40678779999999</v>
      </c>
      <c r="U779">
        <v>61.2</v>
      </c>
      <c r="V779" t="s">
        <v>2473</v>
      </c>
      <c r="W779" s="36" t="str">
        <f t="shared" si="39"/>
        <v>SOV</v>
      </c>
      <c r="X779" s="36" t="str">
        <f t="shared" si="40"/>
        <v>SOV</v>
      </c>
    </row>
    <row r="780" spans="1:24" x14ac:dyDescent="0.35">
      <c r="A780" s="36" t="str">
        <f t="shared" si="41"/>
        <v>7511</v>
      </c>
      <c r="B780" t="s">
        <v>4922</v>
      </c>
      <c r="C780" t="s">
        <v>4923</v>
      </c>
      <c r="D780" t="s">
        <v>4924</v>
      </c>
      <c r="E780" t="s">
        <v>566</v>
      </c>
      <c r="F780" t="s">
        <v>1032</v>
      </c>
      <c r="G780" t="s">
        <v>1110</v>
      </c>
      <c r="H780" t="s">
        <v>1379</v>
      </c>
      <c r="I780" t="s">
        <v>90</v>
      </c>
      <c r="J780" t="s">
        <v>90</v>
      </c>
      <c r="K780">
        <v>485.50733982999998</v>
      </c>
      <c r="L780">
        <v>3.4223954399999998</v>
      </c>
      <c r="M780">
        <v>4.7083952800000004</v>
      </c>
      <c r="N780">
        <v>5.1684326199999999</v>
      </c>
      <c r="O780">
        <v>4.6651218200000004</v>
      </c>
      <c r="P780">
        <v>6.5317363500000001</v>
      </c>
      <c r="Q780">
        <v>850.27999290000002</v>
      </c>
      <c r="R780">
        <v>0</v>
      </c>
      <c r="S780" t="s">
        <v>1111</v>
      </c>
      <c r="T780">
        <v>485.50733982999998</v>
      </c>
      <c r="U780" t="s">
        <v>2637</v>
      </c>
      <c r="V780" t="s">
        <v>1035</v>
      </c>
      <c r="W780" s="36" t="str">
        <f t="shared" si="39"/>
        <v>ETF</v>
      </c>
      <c r="X780" s="36" t="str">
        <f t="shared" si="40"/>
        <v>Otros ETFs</v>
      </c>
    </row>
    <row r="781" spans="1:24" x14ac:dyDescent="0.35">
      <c r="A781" s="36" t="str">
        <f t="shared" si="41"/>
        <v>4004</v>
      </c>
      <c r="B781" t="s">
        <v>2559</v>
      </c>
      <c r="C781" t="s">
        <v>2576</v>
      </c>
      <c r="D781" t="s">
        <v>2974</v>
      </c>
      <c r="E781" t="s">
        <v>175</v>
      </c>
      <c r="F781" t="s">
        <v>4542</v>
      </c>
      <c r="G781" t="s">
        <v>1249</v>
      </c>
      <c r="H781" t="s">
        <v>2472</v>
      </c>
      <c r="I781">
        <v>418542042920.18939</v>
      </c>
      <c r="J781">
        <v>95079303.138962001</v>
      </c>
      <c r="K781">
        <v>227.1678669975</v>
      </c>
      <c r="L781"/>
      <c r="M781"/>
      <c r="N781"/>
      <c r="O781"/>
      <c r="P781"/>
      <c r="Q781"/>
      <c r="R781"/>
      <c r="S781"/>
      <c r="T781">
        <v>191.40678779999999</v>
      </c>
      <c r="U781">
        <v>61.2</v>
      </c>
      <c r="V781" t="s">
        <v>2473</v>
      </c>
      <c r="W781" s="36" t="str">
        <f t="shared" si="39"/>
        <v>SOV</v>
      </c>
      <c r="X781" s="36" t="str">
        <f t="shared" si="40"/>
        <v>SOV</v>
      </c>
    </row>
    <row r="782" spans="1:24" x14ac:dyDescent="0.35">
      <c r="A782" s="36" t="str">
        <f t="shared" si="41"/>
        <v>4004</v>
      </c>
      <c r="B782" t="s">
        <v>2559</v>
      </c>
      <c r="C782" t="s">
        <v>2577</v>
      </c>
      <c r="D782" t="s">
        <v>4553</v>
      </c>
      <c r="E782" t="s">
        <v>175</v>
      </c>
      <c r="F782" t="s">
        <v>4542</v>
      </c>
      <c r="G782" t="s">
        <v>1249</v>
      </c>
      <c r="H782" t="s">
        <v>2472</v>
      </c>
      <c r="I782">
        <v>418542042920.18939</v>
      </c>
      <c r="J782">
        <v>95079303.138962001</v>
      </c>
      <c r="K782">
        <v>227.1678669975</v>
      </c>
      <c r="L782"/>
      <c r="M782"/>
      <c r="N782"/>
      <c r="O782"/>
      <c r="P782"/>
      <c r="Q782"/>
      <c r="R782"/>
      <c r="S782"/>
      <c r="T782">
        <v>191.40678779999999</v>
      </c>
      <c r="U782">
        <v>61.2</v>
      </c>
      <c r="V782" t="s">
        <v>2473</v>
      </c>
      <c r="W782" s="36" t="str">
        <f t="shared" si="39"/>
        <v>SOV</v>
      </c>
      <c r="X782" s="36" t="str">
        <f t="shared" si="40"/>
        <v>SOV</v>
      </c>
    </row>
    <row r="783" spans="1:24" x14ac:dyDescent="0.35">
      <c r="A783" s="36" t="str">
        <f t="shared" si="41"/>
        <v>7728</v>
      </c>
      <c r="B783" t="s">
        <v>5102</v>
      </c>
      <c r="C783" t="s">
        <v>5103</v>
      </c>
      <c r="D783" t="s">
        <v>5104</v>
      </c>
      <c r="E783" t="s">
        <v>566</v>
      </c>
      <c r="F783" t="s">
        <v>1032</v>
      </c>
      <c r="G783" t="s">
        <v>1325</v>
      </c>
      <c r="H783" t="s">
        <v>1326</v>
      </c>
      <c r="I783" t="s">
        <v>90</v>
      </c>
      <c r="J783" t="s">
        <v>90</v>
      </c>
      <c r="K783">
        <v>37.84777476</v>
      </c>
      <c r="L783">
        <v>7.4549496399999997</v>
      </c>
      <c r="M783">
        <v>5.8160328100000003</v>
      </c>
      <c r="N783">
        <v>5.4522547799999996</v>
      </c>
      <c r="O783">
        <v>6.33097186</v>
      </c>
      <c r="P783">
        <v>5.7726769000000004</v>
      </c>
      <c r="Q783">
        <v>76.945634949999999</v>
      </c>
      <c r="R783">
        <v>42.659029359999998</v>
      </c>
      <c r="S783" t="s">
        <v>1047</v>
      </c>
      <c r="T783">
        <v>37.84777476</v>
      </c>
      <c r="U783" t="s">
        <v>2637</v>
      </c>
      <c r="V783" t="s">
        <v>1035</v>
      </c>
      <c r="W783" s="36" t="str">
        <f t="shared" si="39"/>
        <v>ETF</v>
      </c>
      <c r="X783" s="36" t="str">
        <f t="shared" si="40"/>
        <v>Otros ETFs</v>
      </c>
    </row>
    <row r="784" spans="1:24" x14ac:dyDescent="0.35">
      <c r="A784" s="36" t="str">
        <f t="shared" si="41"/>
        <v>7744</v>
      </c>
      <c r="B784" t="s">
        <v>5102</v>
      </c>
      <c r="C784" t="s">
        <v>5103</v>
      </c>
      <c r="D784" t="s">
        <v>5651</v>
      </c>
      <c r="E784" t="s">
        <v>566</v>
      </c>
      <c r="F784" t="s">
        <v>1032</v>
      </c>
      <c r="G784" t="s">
        <v>1325</v>
      </c>
      <c r="H784" t="s">
        <v>1326</v>
      </c>
      <c r="I784" t="s">
        <v>90</v>
      </c>
      <c r="J784" t="s">
        <v>90</v>
      </c>
      <c r="K784">
        <v>37.84777476</v>
      </c>
      <c r="L784">
        <v>7.4549496399999997</v>
      </c>
      <c r="M784">
        <v>5.8160328100000003</v>
      </c>
      <c r="N784">
        <v>5.4522547799999996</v>
      </c>
      <c r="O784">
        <v>6.33097186</v>
      </c>
      <c r="P784">
        <v>5.7726769000000004</v>
      </c>
      <c r="Q784">
        <v>76.945634949999999</v>
      </c>
      <c r="R784">
        <v>42.659029359999998</v>
      </c>
      <c r="S784" t="s">
        <v>1047</v>
      </c>
      <c r="T784">
        <v>37.84777476</v>
      </c>
      <c r="U784" t="s">
        <v>2637</v>
      </c>
      <c r="V784" t="s">
        <v>1035</v>
      </c>
      <c r="W784" s="36" t="str">
        <f t="shared" si="39"/>
        <v>ETF</v>
      </c>
      <c r="X784" s="36" t="str">
        <f t="shared" si="40"/>
        <v>Otros ETFs</v>
      </c>
    </row>
    <row r="785" spans="1:24" x14ac:dyDescent="0.35">
      <c r="A785" s="36" t="str">
        <f t="shared" si="41"/>
        <v>4004</v>
      </c>
      <c r="B785" t="s">
        <v>2559</v>
      </c>
      <c r="C785" t="s">
        <v>6301</v>
      </c>
      <c r="D785" t="s">
        <v>5604</v>
      </c>
      <c r="E785" t="s">
        <v>175</v>
      </c>
      <c r="F785" t="s">
        <v>4542</v>
      </c>
      <c r="G785" t="s">
        <v>1249</v>
      </c>
      <c r="H785" t="s">
        <v>2472</v>
      </c>
      <c r="I785">
        <v>418542042920.18939</v>
      </c>
      <c r="J785">
        <v>95079303.138962001</v>
      </c>
      <c r="K785">
        <v>227.1678669975</v>
      </c>
      <c r="L785"/>
      <c r="M785"/>
      <c r="N785"/>
      <c r="O785"/>
      <c r="P785"/>
      <c r="Q785"/>
      <c r="R785"/>
      <c r="S785"/>
      <c r="T785">
        <v>191.40678779999999</v>
      </c>
      <c r="U785">
        <v>61.2</v>
      </c>
      <c r="V785" t="s">
        <v>2473</v>
      </c>
      <c r="W785" s="36" t="str">
        <f t="shared" si="39"/>
        <v>SOV</v>
      </c>
      <c r="X785" s="36" t="str">
        <f t="shared" si="40"/>
        <v>SOV</v>
      </c>
    </row>
    <row r="786" spans="1:24" x14ac:dyDescent="0.35">
      <c r="A786" s="36" t="str">
        <f t="shared" si="41"/>
        <v>4004</v>
      </c>
      <c r="B786" t="s">
        <v>2559</v>
      </c>
      <c r="C786" t="s">
        <v>2578</v>
      </c>
      <c r="D786" t="s">
        <v>2957</v>
      </c>
      <c r="E786" t="s">
        <v>175</v>
      </c>
      <c r="F786" t="s">
        <v>4542</v>
      </c>
      <c r="G786" t="s">
        <v>1249</v>
      </c>
      <c r="H786" t="s">
        <v>2472</v>
      </c>
      <c r="I786">
        <v>418542042920.18939</v>
      </c>
      <c r="J786">
        <v>95079303.138962001</v>
      </c>
      <c r="K786">
        <v>227.1678669975</v>
      </c>
      <c r="L786"/>
      <c r="M786"/>
      <c r="N786"/>
      <c r="O786"/>
      <c r="P786"/>
      <c r="Q786"/>
      <c r="R786"/>
      <c r="S786"/>
      <c r="T786">
        <v>191.40678779999999</v>
      </c>
      <c r="U786">
        <v>61.2</v>
      </c>
      <c r="V786" t="s">
        <v>2473</v>
      </c>
      <c r="W786" s="36" t="str">
        <f t="shared" si="39"/>
        <v>SOV</v>
      </c>
      <c r="X786" s="36" t="str">
        <f t="shared" si="40"/>
        <v>SOV</v>
      </c>
    </row>
    <row r="787" spans="1:24" x14ac:dyDescent="0.35">
      <c r="A787" s="36" t="str">
        <f t="shared" si="41"/>
        <v>7388</v>
      </c>
      <c r="B787" t="s">
        <v>2205</v>
      </c>
      <c r="C787" t="s">
        <v>2206</v>
      </c>
      <c r="D787" t="s">
        <v>2207</v>
      </c>
      <c r="E787" t="s">
        <v>566</v>
      </c>
      <c r="F787" t="s">
        <v>1032</v>
      </c>
      <c r="G787" t="s">
        <v>1046</v>
      </c>
      <c r="H787" t="s">
        <v>1676</v>
      </c>
      <c r="I787" t="s">
        <v>90</v>
      </c>
      <c r="J787" t="s">
        <v>90</v>
      </c>
      <c r="K787">
        <v>109.84318299</v>
      </c>
      <c r="L787">
        <v>6.0274404099999996</v>
      </c>
      <c r="M787">
        <v>5.4074456099999999</v>
      </c>
      <c r="N787">
        <v>4.44998045</v>
      </c>
      <c r="O787">
        <v>5.9845435199999999</v>
      </c>
      <c r="P787">
        <v>7.7208837600000004</v>
      </c>
      <c r="Q787">
        <v>176.66741544000001</v>
      </c>
      <c r="R787">
        <v>21.303474250000001</v>
      </c>
      <c r="S787" t="s">
        <v>30</v>
      </c>
      <c r="T787">
        <v>109.84318299</v>
      </c>
      <c r="U787" t="s">
        <v>2637</v>
      </c>
      <c r="V787" t="s">
        <v>1035</v>
      </c>
      <c r="W787" s="36" t="str">
        <f t="shared" si="39"/>
        <v>ETF</v>
      </c>
      <c r="X787" s="36" t="str">
        <f t="shared" si="40"/>
        <v>Otros ETFs</v>
      </c>
    </row>
    <row r="788" spans="1:24" x14ac:dyDescent="0.35">
      <c r="A788" s="36" t="str">
        <f t="shared" si="41"/>
        <v>7022</v>
      </c>
      <c r="B788" t="s">
        <v>2208</v>
      </c>
      <c r="C788" t="s">
        <v>2209</v>
      </c>
      <c r="D788" t="s">
        <v>2210</v>
      </c>
      <c r="E788" t="s">
        <v>566</v>
      </c>
      <c r="F788" t="s">
        <v>1032</v>
      </c>
      <c r="G788" t="s">
        <v>2131</v>
      </c>
      <c r="H788" t="s">
        <v>1379</v>
      </c>
      <c r="I788" t="s">
        <v>90</v>
      </c>
      <c r="J788" t="s">
        <v>90</v>
      </c>
      <c r="K788">
        <v>570.92129778000003</v>
      </c>
      <c r="L788">
        <v>2.7862301</v>
      </c>
      <c r="M788">
        <v>4.6530259100000002</v>
      </c>
      <c r="N788">
        <v>4.5923287799999999</v>
      </c>
      <c r="O788">
        <v>4.3184792200000004</v>
      </c>
      <c r="P788">
        <v>1.27467445</v>
      </c>
      <c r="Q788">
        <v>786.54622819999997</v>
      </c>
      <c r="R788">
        <v>0.14453652</v>
      </c>
      <c r="S788" t="s">
        <v>21</v>
      </c>
      <c r="T788">
        <v>570.92129778000003</v>
      </c>
      <c r="U788" t="s">
        <v>2637</v>
      </c>
      <c r="V788" t="s">
        <v>1035</v>
      </c>
      <c r="W788" s="36" t="str">
        <f t="shared" si="39"/>
        <v>ETF</v>
      </c>
      <c r="X788" s="36" t="str">
        <f t="shared" si="40"/>
        <v>Otros ETFs</v>
      </c>
    </row>
    <row r="789" spans="1:24" x14ac:dyDescent="0.35">
      <c r="A789" s="36" t="str">
        <f t="shared" si="41"/>
        <v>4004</v>
      </c>
      <c r="B789" t="s">
        <v>2559</v>
      </c>
      <c r="C789" t="s">
        <v>2579</v>
      </c>
      <c r="D789" t="s">
        <v>2961</v>
      </c>
      <c r="E789" t="s">
        <v>175</v>
      </c>
      <c r="F789" t="s">
        <v>4542</v>
      </c>
      <c r="G789" t="s">
        <v>1249</v>
      </c>
      <c r="H789" t="s">
        <v>2472</v>
      </c>
      <c r="I789">
        <v>418542042920.18939</v>
      </c>
      <c r="J789">
        <v>95079303.138962001</v>
      </c>
      <c r="K789">
        <v>227.1678669975</v>
      </c>
      <c r="L789"/>
      <c r="M789"/>
      <c r="N789"/>
      <c r="O789"/>
      <c r="P789"/>
      <c r="Q789"/>
      <c r="R789"/>
      <c r="S789"/>
      <c r="T789">
        <v>191.40678779999999</v>
      </c>
      <c r="U789">
        <v>61.2</v>
      </c>
      <c r="V789" t="s">
        <v>2473</v>
      </c>
      <c r="W789" s="36" t="str">
        <f t="shared" si="39"/>
        <v>SOV</v>
      </c>
      <c r="X789" s="36" t="str">
        <f t="shared" si="40"/>
        <v>SOV</v>
      </c>
    </row>
    <row r="790" spans="1:24" x14ac:dyDescent="0.35">
      <c r="A790" s="36" t="str">
        <f t="shared" si="41"/>
        <v>7043</v>
      </c>
      <c r="B790" t="s">
        <v>2211</v>
      </c>
      <c r="C790" t="s">
        <v>2212</v>
      </c>
      <c r="D790" t="s">
        <v>2213</v>
      </c>
      <c r="E790" t="s">
        <v>566</v>
      </c>
      <c r="F790" t="s">
        <v>1032</v>
      </c>
      <c r="G790" t="s">
        <v>1033</v>
      </c>
      <c r="H790" t="s">
        <v>1242</v>
      </c>
      <c r="I790" t="s">
        <v>90</v>
      </c>
      <c r="J790" t="s">
        <v>90</v>
      </c>
      <c r="K790">
        <v>105.44806416</v>
      </c>
      <c r="L790">
        <v>5.0054340799999997</v>
      </c>
      <c r="M790">
        <v>4.3164654100000002</v>
      </c>
      <c r="N790">
        <v>4.3721591200000001</v>
      </c>
      <c r="O790">
        <v>5.6660457500000003</v>
      </c>
      <c r="P790">
        <v>0.59571297000000001</v>
      </c>
      <c r="Q790">
        <v>217.03716617000001</v>
      </c>
      <c r="R790">
        <v>5.89535667</v>
      </c>
      <c r="S790" t="s">
        <v>1038</v>
      </c>
      <c r="T790">
        <v>105.44806416</v>
      </c>
      <c r="U790" t="s">
        <v>2637</v>
      </c>
      <c r="V790" t="s">
        <v>1035</v>
      </c>
      <c r="W790" s="36" t="str">
        <f t="shared" si="39"/>
        <v>ETF</v>
      </c>
      <c r="X790" s="36" t="str">
        <f t="shared" si="40"/>
        <v>Otros ETFs</v>
      </c>
    </row>
    <row r="791" spans="1:24" x14ac:dyDescent="0.35">
      <c r="A791" s="36" t="str">
        <f t="shared" si="41"/>
        <v>4004</v>
      </c>
      <c r="B791" t="s">
        <v>2559</v>
      </c>
      <c r="C791" t="s">
        <v>862</v>
      </c>
      <c r="D791" t="s">
        <v>861</v>
      </c>
      <c r="E791" t="s">
        <v>175</v>
      </c>
      <c r="F791" t="s">
        <v>4542</v>
      </c>
      <c r="G791" t="s">
        <v>1249</v>
      </c>
      <c r="H791" t="s">
        <v>2472</v>
      </c>
      <c r="I791">
        <v>418542042920.18939</v>
      </c>
      <c r="J791">
        <v>95079303.138962001</v>
      </c>
      <c r="K791">
        <v>227.1678669975</v>
      </c>
      <c r="L791"/>
      <c r="M791"/>
      <c r="N791"/>
      <c r="O791"/>
      <c r="P791"/>
      <c r="Q791"/>
      <c r="R791"/>
      <c r="S791"/>
      <c r="T791">
        <v>191.40678779999999</v>
      </c>
      <c r="U791">
        <v>61.2</v>
      </c>
      <c r="V791" t="s">
        <v>2473</v>
      </c>
      <c r="W791" s="36" t="str">
        <f t="shared" si="39"/>
        <v>SOV</v>
      </c>
      <c r="X791" s="36" t="str">
        <f t="shared" si="40"/>
        <v>SOV</v>
      </c>
    </row>
    <row r="792" spans="1:24" x14ac:dyDescent="0.35">
      <c r="A792" s="36" t="str">
        <f t="shared" si="41"/>
        <v>4004</v>
      </c>
      <c r="B792" t="s">
        <v>2559</v>
      </c>
      <c r="C792" t="s">
        <v>860</v>
      </c>
      <c r="D792" t="s">
        <v>859</v>
      </c>
      <c r="E792" t="s">
        <v>175</v>
      </c>
      <c r="F792" t="s">
        <v>4542</v>
      </c>
      <c r="G792" t="s">
        <v>1249</v>
      </c>
      <c r="H792" t="s">
        <v>2472</v>
      </c>
      <c r="I792">
        <v>418542042920.18939</v>
      </c>
      <c r="J792">
        <v>95079303.138962001</v>
      </c>
      <c r="K792">
        <v>227.1678669975</v>
      </c>
      <c r="L792"/>
      <c r="M792"/>
      <c r="N792"/>
      <c r="O792"/>
      <c r="P792"/>
      <c r="Q792"/>
      <c r="R792"/>
      <c r="S792"/>
      <c r="T792">
        <v>191.40678779999999</v>
      </c>
      <c r="U792">
        <v>61.2</v>
      </c>
      <c r="V792" t="s">
        <v>2473</v>
      </c>
      <c r="W792" s="36" t="str">
        <f t="shared" si="39"/>
        <v>SOV</v>
      </c>
      <c r="X792" s="36" t="str">
        <f t="shared" si="40"/>
        <v>SOV</v>
      </c>
    </row>
    <row r="793" spans="1:24" x14ac:dyDescent="0.35">
      <c r="A793" s="36" t="str">
        <f t="shared" si="41"/>
        <v>7043</v>
      </c>
      <c r="B793" t="s">
        <v>2211</v>
      </c>
      <c r="C793" t="s">
        <v>2212</v>
      </c>
      <c r="D793" t="s">
        <v>5303</v>
      </c>
      <c r="E793" t="s">
        <v>566</v>
      </c>
      <c r="F793" t="s">
        <v>1032</v>
      </c>
      <c r="G793" t="s">
        <v>1033</v>
      </c>
      <c r="H793" t="s">
        <v>1242</v>
      </c>
      <c r="I793" t="s">
        <v>90</v>
      </c>
      <c r="J793" t="s">
        <v>90</v>
      </c>
      <c r="K793">
        <v>105.44806416</v>
      </c>
      <c r="L793">
        <v>5.0054340799999997</v>
      </c>
      <c r="M793">
        <v>4.3164654100000002</v>
      </c>
      <c r="N793">
        <v>4.3721591200000001</v>
      </c>
      <c r="O793">
        <v>5.6660457500000003</v>
      </c>
      <c r="P793">
        <v>0.59571297000000001</v>
      </c>
      <c r="Q793">
        <v>217.03716617000001</v>
      </c>
      <c r="R793">
        <v>5.89535667</v>
      </c>
      <c r="S793" t="s">
        <v>1038</v>
      </c>
      <c r="T793">
        <v>105.44806416</v>
      </c>
      <c r="U793" t="s">
        <v>2637</v>
      </c>
      <c r="V793" t="s">
        <v>1035</v>
      </c>
      <c r="W793" s="36" t="str">
        <f t="shared" si="39"/>
        <v>ETF</v>
      </c>
      <c r="X793" s="36" t="str">
        <f t="shared" si="40"/>
        <v>Otros ETFs</v>
      </c>
    </row>
    <row r="794" spans="1:24" x14ac:dyDescent="0.35">
      <c r="A794" s="36" t="str">
        <f t="shared" si="41"/>
        <v>4004</v>
      </c>
      <c r="B794" t="s">
        <v>2559</v>
      </c>
      <c r="C794" t="s">
        <v>5652</v>
      </c>
      <c r="D794" t="s">
        <v>5900</v>
      </c>
      <c r="E794" t="s">
        <v>175</v>
      </c>
      <c r="F794" t="s">
        <v>4542</v>
      </c>
      <c r="G794" t="s">
        <v>1249</v>
      </c>
      <c r="H794" t="s">
        <v>2472</v>
      </c>
      <c r="I794">
        <v>418542042920.18939</v>
      </c>
      <c r="J794">
        <v>95079303.138962001</v>
      </c>
      <c r="K794">
        <v>227.1678669975</v>
      </c>
      <c r="L794"/>
      <c r="M794"/>
      <c r="N794"/>
      <c r="O794"/>
      <c r="P794"/>
      <c r="Q794"/>
      <c r="R794"/>
      <c r="S794"/>
      <c r="T794">
        <v>191.40678779999999</v>
      </c>
      <c r="U794">
        <v>61.2</v>
      </c>
      <c r="V794" t="s">
        <v>2473</v>
      </c>
      <c r="W794" s="36" t="str">
        <f t="shared" si="39"/>
        <v>SOV</v>
      </c>
      <c r="X794" s="36" t="str">
        <f t="shared" si="40"/>
        <v>SOV</v>
      </c>
    </row>
    <row r="795" spans="1:24" x14ac:dyDescent="0.35">
      <c r="A795" s="36" t="str">
        <f t="shared" si="41"/>
        <v>4004</v>
      </c>
      <c r="B795" t="s">
        <v>2559</v>
      </c>
      <c r="C795" t="s">
        <v>6302</v>
      </c>
      <c r="D795" t="s">
        <v>6303</v>
      </c>
      <c r="E795" t="s">
        <v>175</v>
      </c>
      <c r="F795" t="s">
        <v>4542</v>
      </c>
      <c r="G795" t="s">
        <v>1249</v>
      </c>
      <c r="H795" t="s">
        <v>2472</v>
      </c>
      <c r="I795">
        <v>418542042920.18939</v>
      </c>
      <c r="J795">
        <v>95079303.138962001</v>
      </c>
      <c r="K795">
        <v>227.1678669975</v>
      </c>
      <c r="L795"/>
      <c r="M795"/>
      <c r="N795"/>
      <c r="O795"/>
      <c r="P795"/>
      <c r="Q795"/>
      <c r="R795"/>
      <c r="S795"/>
      <c r="T795">
        <v>191.40678779999999</v>
      </c>
      <c r="U795">
        <v>61.2</v>
      </c>
      <c r="V795" t="s">
        <v>2473</v>
      </c>
      <c r="W795" s="36" t="str">
        <f t="shared" si="39"/>
        <v>SOV</v>
      </c>
      <c r="X795" s="36" t="str">
        <f t="shared" si="40"/>
        <v>SOV</v>
      </c>
    </row>
    <row r="796" spans="1:24" x14ac:dyDescent="0.35">
      <c r="A796" s="36" t="str">
        <f t="shared" si="41"/>
        <v>7025</v>
      </c>
      <c r="B796" t="s">
        <v>4946</v>
      </c>
      <c r="C796" t="s">
        <v>2214</v>
      </c>
      <c r="D796" t="s">
        <v>2215</v>
      </c>
      <c r="E796" t="s">
        <v>566</v>
      </c>
      <c r="F796" t="s">
        <v>1032</v>
      </c>
      <c r="G796" t="s">
        <v>2131</v>
      </c>
      <c r="H796" t="s">
        <v>1431</v>
      </c>
      <c r="I796" t="s">
        <v>90</v>
      </c>
      <c r="J796" t="s">
        <v>90</v>
      </c>
      <c r="K796">
        <v>4.1506001000000001</v>
      </c>
      <c r="L796">
        <v>3.5918415100000001</v>
      </c>
      <c r="M796">
        <v>4.9213059399999999</v>
      </c>
      <c r="N796">
        <v>4.8035815700000004</v>
      </c>
      <c r="O796">
        <v>4.3957042099999999</v>
      </c>
      <c r="P796">
        <v>3.5637079900000002</v>
      </c>
      <c r="Q796">
        <v>9.8040106199999997</v>
      </c>
      <c r="R796">
        <v>3.9709455</v>
      </c>
      <c r="S796" t="s">
        <v>1111</v>
      </c>
      <c r="T796">
        <v>4.1506001000000001</v>
      </c>
      <c r="U796" t="s">
        <v>2637</v>
      </c>
      <c r="V796" t="s">
        <v>1035</v>
      </c>
      <c r="W796" s="36" t="str">
        <f t="shared" si="39"/>
        <v>ETF</v>
      </c>
      <c r="X796" s="36" t="str">
        <f t="shared" si="40"/>
        <v>Otros ETFs</v>
      </c>
    </row>
    <row r="797" spans="1:24" x14ac:dyDescent="0.35">
      <c r="A797" s="36" t="str">
        <f t="shared" si="41"/>
        <v>4004</v>
      </c>
      <c r="B797" t="s">
        <v>2559</v>
      </c>
      <c r="C797" t="s">
        <v>6304</v>
      </c>
      <c r="D797" t="s">
        <v>6305</v>
      </c>
      <c r="E797" t="s">
        <v>175</v>
      </c>
      <c r="F797" t="s">
        <v>4542</v>
      </c>
      <c r="G797" t="s">
        <v>1249</v>
      </c>
      <c r="H797" t="s">
        <v>2472</v>
      </c>
      <c r="I797">
        <v>418542042920.18939</v>
      </c>
      <c r="J797">
        <v>95079303.138962001</v>
      </c>
      <c r="K797">
        <v>227.1678669975</v>
      </c>
      <c r="L797"/>
      <c r="M797"/>
      <c r="N797"/>
      <c r="O797"/>
      <c r="P797"/>
      <c r="Q797"/>
      <c r="R797"/>
      <c r="S797"/>
      <c r="T797">
        <v>191.40678779999999</v>
      </c>
      <c r="U797">
        <v>61.2</v>
      </c>
      <c r="V797" t="s">
        <v>2473</v>
      </c>
      <c r="W797" s="36" t="str">
        <f t="shared" si="39"/>
        <v>SOV</v>
      </c>
      <c r="X797" s="36" t="str">
        <f t="shared" si="40"/>
        <v>SOV</v>
      </c>
    </row>
    <row r="798" spans="1:24" x14ac:dyDescent="0.35">
      <c r="A798" s="36" t="str">
        <f t="shared" si="41"/>
        <v>7025</v>
      </c>
      <c r="B798" t="s">
        <v>4946</v>
      </c>
      <c r="C798" t="s">
        <v>2214</v>
      </c>
      <c r="D798" t="s">
        <v>5919</v>
      </c>
      <c r="E798" t="s">
        <v>566</v>
      </c>
      <c r="F798" t="s">
        <v>1032</v>
      </c>
      <c r="G798" t="s">
        <v>2131</v>
      </c>
      <c r="H798" t="s">
        <v>1431</v>
      </c>
      <c r="I798" t="s">
        <v>90</v>
      </c>
      <c r="J798" t="s">
        <v>90</v>
      </c>
      <c r="K798">
        <v>4.1506001000000001</v>
      </c>
      <c r="L798">
        <v>3.5918415100000001</v>
      </c>
      <c r="M798">
        <v>4.9213059399999999</v>
      </c>
      <c r="N798">
        <v>4.8035815700000004</v>
      </c>
      <c r="O798">
        <v>4.3957042099999999</v>
      </c>
      <c r="P798">
        <v>3.5637079900000002</v>
      </c>
      <c r="Q798">
        <v>9.8040106199999997</v>
      </c>
      <c r="R798">
        <v>3.9709455</v>
      </c>
      <c r="S798" t="s">
        <v>1111</v>
      </c>
      <c r="T798">
        <v>4.1506001000000001</v>
      </c>
      <c r="U798" t="s">
        <v>2637</v>
      </c>
      <c r="V798" t="s">
        <v>1035</v>
      </c>
      <c r="W798" s="36" t="str">
        <f t="shared" si="39"/>
        <v>ETF</v>
      </c>
      <c r="X798" s="36" t="str">
        <f t="shared" si="40"/>
        <v>Otros ETFs</v>
      </c>
    </row>
    <row r="799" spans="1:24" x14ac:dyDescent="0.35">
      <c r="A799" s="36" t="str">
        <f t="shared" si="41"/>
        <v>7456</v>
      </c>
      <c r="B799" t="s">
        <v>6166</v>
      </c>
      <c r="C799" t="s">
        <v>2216</v>
      </c>
      <c r="D799" t="s">
        <v>2217</v>
      </c>
      <c r="E799" t="s">
        <v>566</v>
      </c>
      <c r="F799" t="s">
        <v>1032</v>
      </c>
      <c r="G799" t="s">
        <v>1136</v>
      </c>
      <c r="H799" t="s">
        <v>1137</v>
      </c>
      <c r="I799" t="s">
        <v>90</v>
      </c>
      <c r="J799" t="s">
        <v>90</v>
      </c>
      <c r="K799">
        <v>81.059458899999996</v>
      </c>
      <c r="L799">
        <v>8.1081648299999998</v>
      </c>
      <c r="M799">
        <v>6.2050991800000004</v>
      </c>
      <c r="N799">
        <v>5.2018656500000002</v>
      </c>
      <c r="O799">
        <v>7.0613688100000003</v>
      </c>
      <c r="P799">
        <v>19.476262330000001</v>
      </c>
      <c r="Q799">
        <v>128.61999653000001</v>
      </c>
      <c r="R799">
        <v>56.756434759999998</v>
      </c>
      <c r="S799" t="s">
        <v>1047</v>
      </c>
      <c r="T799">
        <v>81.059458899999996</v>
      </c>
      <c r="U799" t="s">
        <v>2637</v>
      </c>
      <c r="V799" t="s">
        <v>1035</v>
      </c>
      <c r="W799" s="36" t="str">
        <f t="shared" si="39"/>
        <v>ETF</v>
      </c>
      <c r="X799" s="36" t="str">
        <f t="shared" si="40"/>
        <v>Otros ETFs</v>
      </c>
    </row>
    <row r="800" spans="1:24" x14ac:dyDescent="0.35">
      <c r="A800" s="36" t="str">
        <f t="shared" si="41"/>
        <v>4004</v>
      </c>
      <c r="B800" t="s">
        <v>2559</v>
      </c>
      <c r="C800" t="s">
        <v>6306</v>
      </c>
      <c r="D800" t="s">
        <v>5530</v>
      </c>
      <c r="E800" t="s">
        <v>175</v>
      </c>
      <c r="F800" t="s">
        <v>4542</v>
      </c>
      <c r="G800" t="s">
        <v>1249</v>
      </c>
      <c r="H800" t="s">
        <v>2472</v>
      </c>
      <c r="I800">
        <v>418542042920.18939</v>
      </c>
      <c r="J800">
        <v>95079303.138962001</v>
      </c>
      <c r="K800">
        <v>227.1678669975</v>
      </c>
      <c r="L800"/>
      <c r="M800"/>
      <c r="N800"/>
      <c r="O800"/>
      <c r="P800"/>
      <c r="Q800"/>
      <c r="R800"/>
      <c r="S800"/>
      <c r="T800">
        <v>191.40678779999999</v>
      </c>
      <c r="U800">
        <v>61.2</v>
      </c>
      <c r="V800" t="s">
        <v>2473</v>
      </c>
      <c r="W800" s="36" t="str">
        <f t="shared" si="39"/>
        <v>SOV</v>
      </c>
      <c r="X800" s="36" t="str">
        <f t="shared" si="40"/>
        <v>SOV</v>
      </c>
    </row>
    <row r="801" spans="1:24" x14ac:dyDescent="0.35">
      <c r="A801" s="36" t="str">
        <f t="shared" si="41"/>
        <v>JUPI</v>
      </c>
      <c r="B801" t="s">
        <v>6166</v>
      </c>
      <c r="C801" t="s">
        <v>2216</v>
      </c>
      <c r="D801" t="s">
        <v>2218</v>
      </c>
      <c r="E801" t="s">
        <v>566</v>
      </c>
      <c r="F801" t="s">
        <v>1032</v>
      </c>
      <c r="G801" t="s">
        <v>1136</v>
      </c>
      <c r="H801" t="s">
        <v>1137</v>
      </c>
      <c r="I801" t="s">
        <v>90</v>
      </c>
      <c r="J801" t="s">
        <v>90</v>
      </c>
      <c r="K801">
        <v>81.059458899999996</v>
      </c>
      <c r="L801">
        <v>8.1081648299999998</v>
      </c>
      <c r="M801">
        <v>6.2050991800000004</v>
      </c>
      <c r="N801">
        <v>5.2018656500000002</v>
      </c>
      <c r="O801">
        <v>7.0613688100000003</v>
      </c>
      <c r="P801">
        <v>19.476262330000001</v>
      </c>
      <c r="Q801">
        <v>128.61999653000001</v>
      </c>
      <c r="R801">
        <v>56.756434759999998</v>
      </c>
      <c r="S801" t="s">
        <v>1047</v>
      </c>
      <c r="T801">
        <v>81.059458899999996</v>
      </c>
      <c r="U801" t="s">
        <v>2637</v>
      </c>
      <c r="V801" t="s">
        <v>1035</v>
      </c>
      <c r="W801" s="36" t="str">
        <f t="shared" si="39"/>
        <v>ETF</v>
      </c>
      <c r="X801" s="36" t="str">
        <f t="shared" si="40"/>
        <v>Otros ETFs</v>
      </c>
    </row>
    <row r="802" spans="1:24" x14ac:dyDescent="0.35">
      <c r="A802" s="36" t="str">
        <f t="shared" si="41"/>
        <v>4004</v>
      </c>
      <c r="B802" t="s">
        <v>2559</v>
      </c>
      <c r="C802" t="s">
        <v>2580</v>
      </c>
      <c r="D802" t="s">
        <v>3311</v>
      </c>
      <c r="E802" t="s">
        <v>175</v>
      </c>
      <c r="F802" t="s">
        <v>4542</v>
      </c>
      <c r="G802" t="s">
        <v>1249</v>
      </c>
      <c r="H802" t="s">
        <v>2472</v>
      </c>
      <c r="I802">
        <v>418542042920.18939</v>
      </c>
      <c r="J802">
        <v>95079303.138962001</v>
      </c>
      <c r="K802">
        <v>227.1678669975</v>
      </c>
      <c r="L802"/>
      <c r="M802"/>
      <c r="N802"/>
      <c r="O802"/>
      <c r="P802"/>
      <c r="Q802"/>
      <c r="R802"/>
      <c r="S802"/>
      <c r="T802">
        <v>191.40678779999999</v>
      </c>
      <c r="U802">
        <v>61.2</v>
      </c>
      <c r="V802" t="s">
        <v>2473</v>
      </c>
      <c r="W802" s="36" t="str">
        <f t="shared" si="39"/>
        <v>SOV</v>
      </c>
      <c r="X802" s="36" t="str">
        <f t="shared" si="40"/>
        <v>SOV</v>
      </c>
    </row>
    <row r="803" spans="1:24" x14ac:dyDescent="0.35">
      <c r="A803" s="36" t="str">
        <f t="shared" si="41"/>
        <v>COMG</v>
      </c>
      <c r="B803" t="s">
        <v>2219</v>
      </c>
      <c r="C803" t="s">
        <v>2220</v>
      </c>
      <c r="D803" t="s">
        <v>2221</v>
      </c>
      <c r="E803" t="s">
        <v>566</v>
      </c>
      <c r="F803" t="s">
        <v>1032</v>
      </c>
      <c r="G803" t="s">
        <v>1136</v>
      </c>
      <c r="H803" t="s">
        <v>1137</v>
      </c>
      <c r="I803" t="s">
        <v>90</v>
      </c>
      <c r="J803" t="s">
        <v>90</v>
      </c>
      <c r="K803">
        <v>10.086570050000001</v>
      </c>
      <c r="L803">
        <v>8.2463036299999999</v>
      </c>
      <c r="M803">
        <v>6.1950501100000004</v>
      </c>
      <c r="N803">
        <v>5.4251379999999996</v>
      </c>
      <c r="O803">
        <v>7.2252133199999999</v>
      </c>
      <c r="P803">
        <v>2.9234293299999998</v>
      </c>
      <c r="Q803">
        <v>25.092332299999999</v>
      </c>
      <c r="R803">
        <v>75.415158160000004</v>
      </c>
      <c r="S803" t="s">
        <v>1047</v>
      </c>
      <c r="T803">
        <v>10.086570050000001</v>
      </c>
      <c r="U803" t="s">
        <v>2637</v>
      </c>
      <c r="V803" t="s">
        <v>1035</v>
      </c>
      <c r="W803" s="36" t="str">
        <f t="shared" si="39"/>
        <v>ETF</v>
      </c>
      <c r="X803" s="36" t="str">
        <f t="shared" si="40"/>
        <v>Otros ETFs</v>
      </c>
    </row>
    <row r="804" spans="1:24" x14ac:dyDescent="0.35">
      <c r="A804" s="36" t="str">
        <f t="shared" si="41"/>
        <v>4004</v>
      </c>
      <c r="B804" t="s">
        <v>2559</v>
      </c>
      <c r="C804" t="s">
        <v>6307</v>
      </c>
      <c r="D804" t="s">
        <v>6308</v>
      </c>
      <c r="E804" t="s">
        <v>175</v>
      </c>
      <c r="F804" t="s">
        <v>4542</v>
      </c>
      <c r="G804" t="s">
        <v>1249</v>
      </c>
      <c r="H804" t="s">
        <v>2472</v>
      </c>
      <c r="I804">
        <v>418542042920.18939</v>
      </c>
      <c r="J804">
        <v>95079303.138962001</v>
      </c>
      <c r="K804">
        <v>227.1678669975</v>
      </c>
      <c r="L804"/>
      <c r="M804"/>
      <c r="N804"/>
      <c r="O804"/>
      <c r="P804"/>
      <c r="Q804"/>
      <c r="R804"/>
      <c r="S804"/>
      <c r="T804">
        <v>191.40678779999999</v>
      </c>
      <c r="U804">
        <v>61.2</v>
      </c>
      <c r="V804" t="s">
        <v>2473</v>
      </c>
      <c r="W804" s="36" t="str">
        <f t="shared" si="39"/>
        <v>SOV</v>
      </c>
      <c r="X804" s="36" t="str">
        <f t="shared" si="40"/>
        <v>SOV</v>
      </c>
    </row>
    <row r="805" spans="1:24" x14ac:dyDescent="0.35">
      <c r="A805" s="36" t="str">
        <f t="shared" si="41"/>
        <v>4004</v>
      </c>
      <c r="B805" t="s">
        <v>2559</v>
      </c>
      <c r="C805" t="s">
        <v>6309</v>
      </c>
      <c r="D805" t="s">
        <v>5653</v>
      </c>
      <c r="E805" t="s">
        <v>175</v>
      </c>
      <c r="F805" t="s">
        <v>4542</v>
      </c>
      <c r="G805" t="s">
        <v>1249</v>
      </c>
      <c r="H805" t="s">
        <v>2472</v>
      </c>
      <c r="I805">
        <v>418542042920.18939</v>
      </c>
      <c r="J805">
        <v>95079303.138962001</v>
      </c>
      <c r="K805">
        <v>227.1678669975</v>
      </c>
      <c r="L805"/>
      <c r="M805"/>
      <c r="N805"/>
      <c r="O805"/>
      <c r="P805"/>
      <c r="Q805"/>
      <c r="R805"/>
      <c r="S805"/>
      <c r="T805">
        <v>191.40678779999999</v>
      </c>
      <c r="U805">
        <v>61.2</v>
      </c>
      <c r="V805" t="s">
        <v>2473</v>
      </c>
      <c r="W805" s="36" t="str">
        <f t="shared" si="39"/>
        <v>SOV</v>
      </c>
      <c r="X805" s="36" t="str">
        <f t="shared" si="40"/>
        <v>SOV</v>
      </c>
    </row>
    <row r="806" spans="1:24" x14ac:dyDescent="0.35">
      <c r="A806" s="36" t="str">
        <f t="shared" si="41"/>
        <v>7395</v>
      </c>
      <c r="B806" t="s">
        <v>2222</v>
      </c>
      <c r="C806" t="s">
        <v>2223</v>
      </c>
      <c r="D806" t="s">
        <v>2224</v>
      </c>
      <c r="E806" t="s">
        <v>566</v>
      </c>
      <c r="F806" t="s">
        <v>1032</v>
      </c>
      <c r="G806" t="s">
        <v>1641</v>
      </c>
      <c r="H806" t="s">
        <v>1137</v>
      </c>
      <c r="I806" t="s">
        <v>90</v>
      </c>
      <c r="J806" t="s">
        <v>90</v>
      </c>
      <c r="K806">
        <v>45.224986020000003</v>
      </c>
      <c r="L806">
        <v>7.9236250899999998</v>
      </c>
      <c r="M806">
        <v>6.6429007599999998</v>
      </c>
      <c r="N806">
        <v>5.3751249799999998</v>
      </c>
      <c r="O806">
        <v>6.6394794600000004</v>
      </c>
      <c r="P806">
        <v>16.786831419999999</v>
      </c>
      <c r="Q806">
        <v>81.259771959999995</v>
      </c>
      <c r="R806">
        <v>55.253315890000003</v>
      </c>
      <c r="S806" t="s">
        <v>1047</v>
      </c>
      <c r="T806">
        <v>45.224986020000003</v>
      </c>
      <c r="U806" t="s">
        <v>2637</v>
      </c>
      <c r="V806" t="s">
        <v>1035</v>
      </c>
      <c r="W806" s="36" t="str">
        <f t="shared" si="39"/>
        <v>ETF</v>
      </c>
      <c r="X806" s="36" t="str">
        <f t="shared" si="40"/>
        <v>Otros ETFs</v>
      </c>
    </row>
    <row r="807" spans="1:24" x14ac:dyDescent="0.35">
      <c r="A807" s="36" t="str">
        <f t="shared" si="41"/>
        <v>7485</v>
      </c>
      <c r="B807" t="s">
        <v>2225</v>
      </c>
      <c r="C807" t="s">
        <v>2226</v>
      </c>
      <c r="D807" t="s">
        <v>2227</v>
      </c>
      <c r="E807" t="s">
        <v>566</v>
      </c>
      <c r="F807" t="s">
        <v>1032</v>
      </c>
      <c r="G807" t="s">
        <v>1046</v>
      </c>
      <c r="H807" t="s">
        <v>1809</v>
      </c>
      <c r="I807" t="s">
        <v>90</v>
      </c>
      <c r="J807" t="s">
        <v>90</v>
      </c>
      <c r="K807">
        <v>184.89190558999999</v>
      </c>
      <c r="L807">
        <v>5.15633681</v>
      </c>
      <c r="M807">
        <v>4.54649138</v>
      </c>
      <c r="N807">
        <v>4.3823067699999996</v>
      </c>
      <c r="O807">
        <v>5.6995575599999997</v>
      </c>
      <c r="P807">
        <v>6.4038807899999997</v>
      </c>
      <c r="Q807">
        <v>370.38352693000002</v>
      </c>
      <c r="R807">
        <v>14.288857220000001</v>
      </c>
      <c r="S807" t="s">
        <v>1038</v>
      </c>
      <c r="T807">
        <v>184.89190558999999</v>
      </c>
      <c r="U807" t="s">
        <v>2637</v>
      </c>
      <c r="V807" t="s">
        <v>1035</v>
      </c>
      <c r="W807" s="36" t="str">
        <f t="shared" si="39"/>
        <v>ETF</v>
      </c>
      <c r="X807" s="36" t="str">
        <f t="shared" si="40"/>
        <v>Otros ETFs</v>
      </c>
    </row>
    <row r="808" spans="1:24" x14ac:dyDescent="0.35">
      <c r="A808" s="36" t="str">
        <f t="shared" si="41"/>
        <v>4006</v>
      </c>
      <c r="B808" t="s">
        <v>5105</v>
      </c>
      <c r="C808" t="s">
        <v>2581</v>
      </c>
      <c r="D808" t="s">
        <v>3284</v>
      </c>
      <c r="E808" t="s">
        <v>175</v>
      </c>
      <c r="F808" t="s">
        <v>4542</v>
      </c>
      <c r="G808" t="s">
        <v>1334</v>
      </c>
      <c r="H808" t="s">
        <v>2472</v>
      </c>
      <c r="I808">
        <v>330267137371.59229</v>
      </c>
      <c r="J808">
        <v>77822575.007273003</v>
      </c>
      <c r="K808">
        <v>235.63523645320001</v>
      </c>
      <c r="L808"/>
      <c r="M808"/>
      <c r="N808"/>
      <c r="O808"/>
      <c r="P808"/>
      <c r="Q808"/>
      <c r="R808"/>
      <c r="S808"/>
      <c r="T808">
        <v>172.5413326</v>
      </c>
      <c r="U808">
        <v>41.7</v>
      </c>
      <c r="V808" t="s">
        <v>2473</v>
      </c>
      <c r="W808" s="36" t="str">
        <f t="shared" si="39"/>
        <v>SOV</v>
      </c>
      <c r="X808" s="36" t="str">
        <f t="shared" si="40"/>
        <v>SOV</v>
      </c>
    </row>
    <row r="809" spans="1:24" x14ac:dyDescent="0.35">
      <c r="A809" s="36" t="str">
        <f t="shared" si="41"/>
        <v>4006</v>
      </c>
      <c r="B809" t="s">
        <v>5105</v>
      </c>
      <c r="C809" t="s">
        <v>6310</v>
      </c>
      <c r="D809" t="s">
        <v>5654</v>
      </c>
      <c r="E809" t="s">
        <v>175</v>
      </c>
      <c r="F809" t="s">
        <v>4542</v>
      </c>
      <c r="G809" t="s">
        <v>1334</v>
      </c>
      <c r="H809" t="s">
        <v>2472</v>
      </c>
      <c r="I809">
        <v>330267137371.59229</v>
      </c>
      <c r="J809">
        <v>77822575.007273003</v>
      </c>
      <c r="K809">
        <v>235.63523645320001</v>
      </c>
      <c r="L809"/>
      <c r="M809"/>
      <c r="N809"/>
      <c r="O809"/>
      <c r="P809"/>
      <c r="Q809"/>
      <c r="R809"/>
      <c r="S809"/>
      <c r="T809">
        <v>172.5413326</v>
      </c>
      <c r="U809">
        <v>41.7</v>
      </c>
      <c r="V809" t="s">
        <v>2473</v>
      </c>
      <c r="W809" s="36" t="str">
        <f t="shared" si="39"/>
        <v>SOV</v>
      </c>
      <c r="X809" s="36" t="str">
        <f t="shared" si="40"/>
        <v>SOV</v>
      </c>
    </row>
    <row r="810" spans="1:24" x14ac:dyDescent="0.35">
      <c r="A810" s="36" t="str">
        <f t="shared" si="41"/>
        <v>COMG</v>
      </c>
      <c r="B810" t="s">
        <v>2228</v>
      </c>
      <c r="C810" t="s">
        <v>2229</v>
      </c>
      <c r="D810" t="s">
        <v>2230</v>
      </c>
      <c r="E810" t="s">
        <v>566</v>
      </c>
      <c r="F810" t="s">
        <v>1032</v>
      </c>
      <c r="G810" t="s">
        <v>1136</v>
      </c>
      <c r="H810" t="s">
        <v>1712</v>
      </c>
      <c r="I810" t="s">
        <v>90</v>
      </c>
      <c r="J810" t="s">
        <v>90</v>
      </c>
      <c r="K810">
        <v>10.82741828</v>
      </c>
      <c r="L810">
        <v>6.8904944400000003</v>
      </c>
      <c r="M810">
        <v>5.6270775999999998</v>
      </c>
      <c r="N810">
        <v>4.5454071699999998</v>
      </c>
      <c r="O810">
        <v>6.7972566499999996</v>
      </c>
      <c r="P810">
        <v>0</v>
      </c>
      <c r="Q810">
        <v>31.834671490000002</v>
      </c>
      <c r="R810">
        <v>58.3934584</v>
      </c>
      <c r="S810" t="s">
        <v>30</v>
      </c>
      <c r="T810">
        <v>10.82741828</v>
      </c>
      <c r="U810" t="s">
        <v>2637</v>
      </c>
      <c r="V810" t="s">
        <v>1035</v>
      </c>
      <c r="W810" s="36" t="str">
        <f t="shared" si="39"/>
        <v>ETF</v>
      </c>
      <c r="X810" s="36" t="str">
        <f t="shared" si="40"/>
        <v>Otros ETFs</v>
      </c>
    </row>
    <row r="811" spans="1:24" x14ac:dyDescent="0.35">
      <c r="A811" s="36" t="str">
        <f t="shared" si="41"/>
        <v>7426</v>
      </c>
      <c r="B811" t="s">
        <v>6167</v>
      </c>
      <c r="C811" t="s">
        <v>5456</v>
      </c>
      <c r="D811" t="s">
        <v>5455</v>
      </c>
      <c r="E811" t="s">
        <v>566</v>
      </c>
      <c r="F811" t="s">
        <v>1032</v>
      </c>
      <c r="G811" t="s">
        <v>2131</v>
      </c>
      <c r="H811" t="s">
        <v>1431</v>
      </c>
      <c r="I811" t="s">
        <v>90</v>
      </c>
      <c r="J811" t="s">
        <v>90</v>
      </c>
      <c r="K811">
        <v>0.45680324</v>
      </c>
      <c r="L811">
        <v>3.9857384599999999</v>
      </c>
      <c r="M811">
        <v>5.1992325499999996</v>
      </c>
      <c r="N811">
        <v>4.9518140300000004</v>
      </c>
      <c r="O811">
        <v>4.6403176300000002</v>
      </c>
      <c r="P811">
        <v>9.6227903900000005</v>
      </c>
      <c r="Q811">
        <v>3.3934913400000002</v>
      </c>
      <c r="R811">
        <v>0</v>
      </c>
      <c r="S811" t="s">
        <v>1111</v>
      </c>
      <c r="T811">
        <v>0.45680324</v>
      </c>
      <c r="U811" t="s">
        <v>2637</v>
      </c>
      <c r="V811" t="s">
        <v>1035</v>
      </c>
      <c r="W811" s="36" t="str">
        <f t="shared" si="39"/>
        <v>ETF</v>
      </c>
      <c r="X811" s="36" t="str">
        <f t="shared" si="40"/>
        <v>Otros ETFs</v>
      </c>
    </row>
    <row r="812" spans="1:24" x14ac:dyDescent="0.35">
      <c r="A812" s="36" t="str">
        <f t="shared" si="41"/>
        <v>4006</v>
      </c>
      <c r="B812" t="s">
        <v>5105</v>
      </c>
      <c r="C812" t="s">
        <v>178</v>
      </c>
      <c r="D812" t="s">
        <v>177</v>
      </c>
      <c r="E812" t="s">
        <v>175</v>
      </c>
      <c r="F812" t="s">
        <v>4542</v>
      </c>
      <c r="G812" t="s">
        <v>1334</v>
      </c>
      <c r="H812" t="s">
        <v>2472</v>
      </c>
      <c r="I812">
        <v>330267137371.59229</v>
      </c>
      <c r="J812">
        <v>77822575.007273003</v>
      </c>
      <c r="K812">
        <v>235.63523645320001</v>
      </c>
      <c r="L812"/>
      <c r="M812"/>
      <c r="N812"/>
      <c r="O812"/>
      <c r="P812"/>
      <c r="Q812"/>
      <c r="R812"/>
      <c r="S812"/>
      <c r="T812">
        <v>172.5413326</v>
      </c>
      <c r="U812">
        <v>41.7</v>
      </c>
      <c r="V812" t="s">
        <v>2473</v>
      </c>
      <c r="W812" s="36" t="str">
        <f t="shared" si="39"/>
        <v>SOV</v>
      </c>
      <c r="X812" s="36" t="str">
        <f t="shared" si="40"/>
        <v>SOV</v>
      </c>
    </row>
    <row r="813" spans="1:24" x14ac:dyDescent="0.35">
      <c r="A813" s="36" t="str">
        <f t="shared" si="41"/>
        <v>4006</v>
      </c>
      <c r="B813" t="s">
        <v>5105</v>
      </c>
      <c r="C813" t="s">
        <v>5212</v>
      </c>
      <c r="D813" t="s">
        <v>5211</v>
      </c>
      <c r="E813" t="s">
        <v>175</v>
      </c>
      <c r="F813" t="s">
        <v>4542</v>
      </c>
      <c r="G813" t="s">
        <v>1334</v>
      </c>
      <c r="H813" t="s">
        <v>2472</v>
      </c>
      <c r="I813">
        <v>330267137371.59229</v>
      </c>
      <c r="J813">
        <v>77822575.007273003</v>
      </c>
      <c r="K813">
        <v>235.63523645320001</v>
      </c>
      <c r="L813"/>
      <c r="M813"/>
      <c r="N813"/>
      <c r="O813"/>
      <c r="P813"/>
      <c r="Q813"/>
      <c r="R813"/>
      <c r="S813"/>
      <c r="T813">
        <v>172.5413326</v>
      </c>
      <c r="U813">
        <v>41.7</v>
      </c>
      <c r="V813" t="s">
        <v>2473</v>
      </c>
      <c r="W813" s="36" t="str">
        <f t="shared" si="39"/>
        <v>SOV</v>
      </c>
      <c r="X813" s="36" t="str">
        <f t="shared" si="40"/>
        <v>SOV</v>
      </c>
    </row>
    <row r="814" spans="1:24" x14ac:dyDescent="0.35">
      <c r="A814" s="36" t="str">
        <f t="shared" si="41"/>
        <v>GLOE</v>
      </c>
      <c r="B814" t="s">
        <v>6167</v>
      </c>
      <c r="C814" t="s">
        <v>5456</v>
      </c>
      <c r="D814" t="s">
        <v>2231</v>
      </c>
      <c r="E814" t="s">
        <v>566</v>
      </c>
      <c r="F814" t="s">
        <v>1032</v>
      </c>
      <c r="G814" t="s">
        <v>2131</v>
      </c>
      <c r="H814" t="s">
        <v>1431</v>
      </c>
      <c r="I814" t="s">
        <v>90</v>
      </c>
      <c r="J814" t="s">
        <v>90</v>
      </c>
      <c r="K814">
        <v>0.45680324</v>
      </c>
      <c r="L814">
        <v>3.9857384599999999</v>
      </c>
      <c r="M814">
        <v>5.1992325499999996</v>
      </c>
      <c r="N814">
        <v>4.9518140300000004</v>
      </c>
      <c r="O814">
        <v>4.6403176300000002</v>
      </c>
      <c r="P814">
        <v>9.6227903900000005</v>
      </c>
      <c r="Q814">
        <v>3.3934913400000002</v>
      </c>
      <c r="R814">
        <v>0</v>
      </c>
      <c r="S814" t="s">
        <v>1111</v>
      </c>
      <c r="T814">
        <v>0.45680324</v>
      </c>
      <c r="U814" t="s">
        <v>2637</v>
      </c>
      <c r="V814" t="s">
        <v>1035</v>
      </c>
      <c r="W814" s="36" t="str">
        <f t="shared" si="39"/>
        <v>ETF</v>
      </c>
      <c r="X814" s="36" t="str">
        <f t="shared" si="40"/>
        <v>Otros ETFs</v>
      </c>
    </row>
    <row r="815" spans="1:24" x14ac:dyDescent="0.35">
      <c r="A815" s="36" t="str">
        <f t="shared" si="41"/>
        <v>4006</v>
      </c>
      <c r="B815" t="s">
        <v>5105</v>
      </c>
      <c r="C815" t="s">
        <v>2582</v>
      </c>
      <c r="D815" t="s">
        <v>4554</v>
      </c>
      <c r="E815" t="s">
        <v>175</v>
      </c>
      <c r="F815" t="s">
        <v>4542</v>
      </c>
      <c r="G815" t="s">
        <v>1334</v>
      </c>
      <c r="H815" t="s">
        <v>2472</v>
      </c>
      <c r="I815">
        <v>330267137371.59229</v>
      </c>
      <c r="J815">
        <v>77822575.007273003</v>
      </c>
      <c r="K815">
        <v>235.63523645320001</v>
      </c>
      <c r="L815"/>
      <c r="M815"/>
      <c r="N815"/>
      <c r="O815"/>
      <c r="P815"/>
      <c r="Q815"/>
      <c r="R815"/>
      <c r="S815"/>
      <c r="T815">
        <v>172.5413326</v>
      </c>
      <c r="U815">
        <v>41.7</v>
      </c>
      <c r="V815" t="s">
        <v>2473</v>
      </c>
      <c r="W815" s="36" t="str">
        <f t="shared" si="39"/>
        <v>SOV</v>
      </c>
      <c r="X815" s="36" t="str">
        <f t="shared" si="40"/>
        <v>SOV</v>
      </c>
    </row>
    <row r="816" spans="1:24" x14ac:dyDescent="0.35">
      <c r="A816" s="36" t="str">
        <f t="shared" si="41"/>
        <v>NORT</v>
      </c>
      <c r="B816" t="s">
        <v>6168</v>
      </c>
      <c r="C816" t="s">
        <v>2233</v>
      </c>
      <c r="D816" t="s">
        <v>2234</v>
      </c>
      <c r="E816" t="s">
        <v>566</v>
      </c>
      <c r="F816" t="s">
        <v>1032</v>
      </c>
      <c r="G816" t="s">
        <v>1110</v>
      </c>
      <c r="H816" t="s">
        <v>1379</v>
      </c>
      <c r="I816" t="s">
        <v>90</v>
      </c>
      <c r="J816" t="s">
        <v>90</v>
      </c>
      <c r="K816">
        <v>486.77738467</v>
      </c>
      <c r="L816">
        <v>5.1255186100000003</v>
      </c>
      <c r="M816">
        <v>5.0877022299999997</v>
      </c>
      <c r="N816">
        <v>5.3606126100000004</v>
      </c>
      <c r="O816">
        <v>4.5274059900000001</v>
      </c>
      <c r="P816">
        <v>9.9375999999999998</v>
      </c>
      <c r="Q816">
        <v>560.96973006999997</v>
      </c>
      <c r="R816">
        <v>2.9264000000000001</v>
      </c>
      <c r="S816" t="s">
        <v>1038</v>
      </c>
      <c r="T816">
        <v>486.77738467</v>
      </c>
      <c r="U816" t="s">
        <v>2637</v>
      </c>
      <c r="V816" t="s">
        <v>1035</v>
      </c>
      <c r="W816" s="36" t="str">
        <f t="shared" si="39"/>
        <v>ETF</v>
      </c>
      <c r="X816" s="36" t="str">
        <f t="shared" si="40"/>
        <v>Otros ETFs</v>
      </c>
    </row>
    <row r="817" spans="1:24" x14ac:dyDescent="0.35">
      <c r="A817" s="36" t="str">
        <f t="shared" si="41"/>
        <v>4006</v>
      </c>
      <c r="B817" t="s">
        <v>5105</v>
      </c>
      <c r="C817" t="s">
        <v>846</v>
      </c>
      <c r="D817" t="s">
        <v>845</v>
      </c>
      <c r="E817" t="s">
        <v>175</v>
      </c>
      <c r="F817" t="s">
        <v>4542</v>
      </c>
      <c r="G817" t="s">
        <v>1334</v>
      </c>
      <c r="H817" t="s">
        <v>2472</v>
      </c>
      <c r="I817">
        <v>330267137371.59229</v>
      </c>
      <c r="J817">
        <v>77822575.007273003</v>
      </c>
      <c r="K817">
        <v>235.63523645320001</v>
      </c>
      <c r="L817"/>
      <c r="M817"/>
      <c r="N817"/>
      <c r="O817"/>
      <c r="P817"/>
      <c r="Q817"/>
      <c r="R817"/>
      <c r="S817"/>
      <c r="T817">
        <v>172.5413326</v>
      </c>
      <c r="U817">
        <v>41.7</v>
      </c>
      <c r="V817" t="s">
        <v>2473</v>
      </c>
      <c r="W817" s="36" t="str">
        <f t="shared" si="39"/>
        <v>SOV</v>
      </c>
      <c r="X817" s="36" t="str">
        <f t="shared" si="40"/>
        <v>SOV</v>
      </c>
    </row>
    <row r="818" spans="1:24" x14ac:dyDescent="0.35">
      <c r="A818" s="36" t="str">
        <f t="shared" si="41"/>
        <v>4006</v>
      </c>
      <c r="B818" t="s">
        <v>5105</v>
      </c>
      <c r="C818" t="s">
        <v>4783</v>
      </c>
      <c r="D818" t="s">
        <v>4784</v>
      </c>
      <c r="E818" t="s">
        <v>175</v>
      </c>
      <c r="F818" t="s">
        <v>4542</v>
      </c>
      <c r="G818" t="s">
        <v>1334</v>
      </c>
      <c r="H818" t="s">
        <v>2472</v>
      </c>
      <c r="I818">
        <v>330267137371.59229</v>
      </c>
      <c r="J818">
        <v>77822575.007273003</v>
      </c>
      <c r="K818">
        <v>235.63523645320001</v>
      </c>
      <c r="L818"/>
      <c r="M818"/>
      <c r="N818"/>
      <c r="O818"/>
      <c r="P818"/>
      <c r="Q818"/>
      <c r="R818"/>
      <c r="S818"/>
      <c r="T818">
        <v>172.5413326</v>
      </c>
      <c r="U818">
        <v>41.7</v>
      </c>
      <c r="V818" t="s">
        <v>2473</v>
      </c>
      <c r="W818" s="36" t="str">
        <f t="shared" si="39"/>
        <v>SOV</v>
      </c>
      <c r="X818" s="36" t="str">
        <f t="shared" si="40"/>
        <v>SOV</v>
      </c>
    </row>
    <row r="819" spans="1:24" x14ac:dyDescent="0.35">
      <c r="A819" s="36" t="str">
        <f t="shared" si="41"/>
        <v>7073</v>
      </c>
      <c r="B819" t="s">
        <v>2235</v>
      </c>
      <c r="C819" t="s">
        <v>2236</v>
      </c>
      <c r="D819" t="s">
        <v>2237</v>
      </c>
      <c r="E819" t="s">
        <v>566</v>
      </c>
      <c r="F819" t="s">
        <v>1032</v>
      </c>
      <c r="G819" t="s">
        <v>1110</v>
      </c>
      <c r="H819" t="s">
        <v>6004</v>
      </c>
      <c r="I819" t="s">
        <v>90</v>
      </c>
      <c r="J819" t="s">
        <v>90</v>
      </c>
      <c r="K819">
        <v>99.535496530000003</v>
      </c>
      <c r="L819">
        <v>6.4350315800000004</v>
      </c>
      <c r="M819">
        <v>5.5025853800000002</v>
      </c>
      <c r="N819">
        <v>5.2102890000000004</v>
      </c>
      <c r="O819">
        <v>5.3474717700000003</v>
      </c>
      <c r="P819">
        <v>16.160115480000002</v>
      </c>
      <c r="Q819">
        <v>276.13424053</v>
      </c>
      <c r="R819">
        <v>8.4392716500000002</v>
      </c>
      <c r="S819" t="s">
        <v>30</v>
      </c>
      <c r="T819">
        <v>99.535496530000003</v>
      </c>
      <c r="U819" t="s">
        <v>2637</v>
      </c>
      <c r="V819" t="s">
        <v>1035</v>
      </c>
      <c r="W819" s="36" t="str">
        <f t="shared" si="39"/>
        <v>ETF</v>
      </c>
      <c r="X819" s="36" t="str">
        <f t="shared" si="40"/>
        <v>Otros ETFs</v>
      </c>
    </row>
    <row r="820" spans="1:24" x14ac:dyDescent="0.35">
      <c r="A820" s="36" t="str">
        <f t="shared" si="41"/>
        <v>7022</v>
      </c>
      <c r="B820" t="s">
        <v>2240</v>
      </c>
      <c r="C820" t="s">
        <v>2241</v>
      </c>
      <c r="D820" t="s">
        <v>2242</v>
      </c>
      <c r="E820" t="s">
        <v>566</v>
      </c>
      <c r="F820" t="s">
        <v>1032</v>
      </c>
      <c r="G820" t="s">
        <v>1136</v>
      </c>
      <c r="H820" t="s">
        <v>6120</v>
      </c>
      <c r="I820" t="s">
        <v>90</v>
      </c>
      <c r="J820" t="s">
        <v>90</v>
      </c>
      <c r="K820">
        <v>107.60268462000001</v>
      </c>
      <c r="L820">
        <v>6.9601238499999996</v>
      </c>
      <c r="M820">
        <v>6.1835193200000003</v>
      </c>
      <c r="N820">
        <v>4.4733352899999996</v>
      </c>
      <c r="O820">
        <v>6.1345126099999998</v>
      </c>
      <c r="P820">
        <v>0</v>
      </c>
      <c r="Q820">
        <v>120.63743894</v>
      </c>
      <c r="R820">
        <v>33.676528509999997</v>
      </c>
      <c r="S820" t="s">
        <v>30</v>
      </c>
      <c r="T820">
        <v>107.60268462000001</v>
      </c>
      <c r="U820" t="s">
        <v>2637</v>
      </c>
      <c r="V820" t="s">
        <v>1035</v>
      </c>
      <c r="W820" s="36" t="str">
        <f t="shared" si="39"/>
        <v>ETF</v>
      </c>
      <c r="X820" s="36" t="str">
        <f t="shared" si="40"/>
        <v>Otros ETFs</v>
      </c>
    </row>
    <row r="821" spans="1:24" x14ac:dyDescent="0.35">
      <c r="A821" s="36" t="str">
        <f t="shared" si="41"/>
        <v>4006</v>
      </c>
      <c r="B821" t="s">
        <v>5105</v>
      </c>
      <c r="C821" t="s">
        <v>5292</v>
      </c>
      <c r="D821" t="s">
        <v>5293</v>
      </c>
      <c r="E821" t="s">
        <v>175</v>
      </c>
      <c r="F821" t="s">
        <v>4542</v>
      </c>
      <c r="G821" t="s">
        <v>1334</v>
      </c>
      <c r="H821" t="s">
        <v>2472</v>
      </c>
      <c r="I821">
        <v>330267137371.59229</v>
      </c>
      <c r="J821">
        <v>77822575.007273003</v>
      </c>
      <c r="K821">
        <v>235.63523645320001</v>
      </c>
      <c r="L821"/>
      <c r="M821"/>
      <c r="N821"/>
      <c r="O821"/>
      <c r="P821"/>
      <c r="Q821"/>
      <c r="R821"/>
      <c r="S821"/>
      <c r="T821">
        <v>172.5413326</v>
      </c>
      <c r="U821">
        <v>41.7</v>
      </c>
      <c r="V821" t="s">
        <v>2473</v>
      </c>
      <c r="W821" s="36" t="str">
        <f t="shared" si="39"/>
        <v>SOV</v>
      </c>
      <c r="X821" s="36" t="str">
        <f t="shared" si="40"/>
        <v>SOV</v>
      </c>
    </row>
    <row r="822" spans="1:24" x14ac:dyDescent="0.35">
      <c r="A822" s="36" t="str">
        <f t="shared" si="41"/>
        <v>4006</v>
      </c>
      <c r="B822" t="s">
        <v>5105</v>
      </c>
      <c r="C822" t="s">
        <v>5210</v>
      </c>
      <c r="D822" t="s">
        <v>5209</v>
      </c>
      <c r="E822" t="s">
        <v>175</v>
      </c>
      <c r="F822" t="s">
        <v>4542</v>
      </c>
      <c r="G822" t="s">
        <v>1334</v>
      </c>
      <c r="H822" t="s">
        <v>2472</v>
      </c>
      <c r="I822">
        <v>330267137371.59229</v>
      </c>
      <c r="J822">
        <v>77822575.007273003</v>
      </c>
      <c r="K822">
        <v>235.63523645320001</v>
      </c>
      <c r="L822"/>
      <c r="M822"/>
      <c r="N822"/>
      <c r="O822"/>
      <c r="P822"/>
      <c r="Q822"/>
      <c r="R822"/>
      <c r="S822"/>
      <c r="T822">
        <v>172.5413326</v>
      </c>
      <c r="U822">
        <v>41.7</v>
      </c>
      <c r="V822" t="s">
        <v>2473</v>
      </c>
      <c r="W822" s="36" t="str">
        <f t="shared" si="39"/>
        <v>SOV</v>
      </c>
      <c r="X822" s="36" t="str">
        <f t="shared" si="40"/>
        <v>SOV</v>
      </c>
    </row>
    <row r="823" spans="1:24" x14ac:dyDescent="0.35">
      <c r="A823" s="36" t="str">
        <f t="shared" si="41"/>
        <v>7387</v>
      </c>
      <c r="B823" t="s">
        <v>5427</v>
      </c>
      <c r="C823" t="s">
        <v>2243</v>
      </c>
      <c r="D823" t="s">
        <v>2244</v>
      </c>
      <c r="E823" t="s">
        <v>566</v>
      </c>
      <c r="F823" t="s">
        <v>1032</v>
      </c>
      <c r="G823" t="s">
        <v>1110</v>
      </c>
      <c r="H823" t="s">
        <v>6004</v>
      </c>
      <c r="I823" t="s">
        <v>90</v>
      </c>
      <c r="J823" t="s">
        <v>90</v>
      </c>
      <c r="K823">
        <v>15.77656646</v>
      </c>
      <c r="L823">
        <v>6.9704015899999998</v>
      </c>
      <c r="M823">
        <v>5.7629185200000004</v>
      </c>
      <c r="N823">
        <v>5.0591265200000004</v>
      </c>
      <c r="O823">
        <v>5.6674067700000004</v>
      </c>
      <c r="P823">
        <v>20.561438540000001</v>
      </c>
      <c r="Q823">
        <v>69.467985880000001</v>
      </c>
      <c r="R823">
        <v>13.8613553</v>
      </c>
      <c r="S823" t="s">
        <v>30</v>
      </c>
      <c r="T823">
        <v>15.77656646</v>
      </c>
      <c r="U823" t="s">
        <v>2637</v>
      </c>
      <c r="V823" t="s">
        <v>1035</v>
      </c>
      <c r="W823" s="36" t="str">
        <f t="shared" si="39"/>
        <v>ETF</v>
      </c>
      <c r="X823" s="36" t="str">
        <f t="shared" si="40"/>
        <v>Otros ETFs</v>
      </c>
    </row>
    <row r="824" spans="1:24" x14ac:dyDescent="0.35">
      <c r="A824" s="36" t="str">
        <f t="shared" si="41"/>
        <v>4006</v>
      </c>
      <c r="B824" t="s">
        <v>5105</v>
      </c>
      <c r="C824" t="s">
        <v>2583</v>
      </c>
      <c r="D824" t="s">
        <v>2952</v>
      </c>
      <c r="E824" t="s">
        <v>175</v>
      </c>
      <c r="F824" t="s">
        <v>4542</v>
      </c>
      <c r="G824" t="s">
        <v>1334</v>
      </c>
      <c r="H824" t="s">
        <v>2472</v>
      </c>
      <c r="I824">
        <v>330267137371.59229</v>
      </c>
      <c r="J824">
        <v>77822575.007273003</v>
      </c>
      <c r="K824">
        <v>235.63523645320001</v>
      </c>
      <c r="L824"/>
      <c r="M824"/>
      <c r="N824"/>
      <c r="O824"/>
      <c r="P824"/>
      <c r="Q824"/>
      <c r="R824"/>
      <c r="S824"/>
      <c r="T824">
        <v>172.5413326</v>
      </c>
      <c r="U824">
        <v>41.7</v>
      </c>
      <c r="V824" t="s">
        <v>2473</v>
      </c>
      <c r="W824" s="36" t="str">
        <f t="shared" si="39"/>
        <v>SOV</v>
      </c>
      <c r="X824" s="36" t="str">
        <f t="shared" si="40"/>
        <v>SOV</v>
      </c>
    </row>
    <row r="825" spans="1:24" x14ac:dyDescent="0.35">
      <c r="A825" s="36" t="str">
        <f t="shared" si="41"/>
        <v>CAND</v>
      </c>
      <c r="B825" t="s">
        <v>6169</v>
      </c>
      <c r="C825" t="s">
        <v>2245</v>
      </c>
      <c r="D825" t="s">
        <v>2246</v>
      </c>
      <c r="E825" t="s">
        <v>512</v>
      </c>
      <c r="F825" t="s">
        <v>1769</v>
      </c>
      <c r="G825" t="s">
        <v>1136</v>
      </c>
      <c r="H825" t="s">
        <v>1704</v>
      </c>
      <c r="I825" t="s">
        <v>90</v>
      </c>
      <c r="J825" t="s">
        <v>90</v>
      </c>
      <c r="K825">
        <v>66.859702799999994</v>
      </c>
      <c r="L825">
        <v>6.2922963999999997</v>
      </c>
      <c r="M825">
        <v>7.1289987000000004</v>
      </c>
      <c r="N825">
        <v>4.89333551</v>
      </c>
      <c r="O825">
        <v>5.6774534799999996</v>
      </c>
      <c r="P825">
        <v>10.155184200000001</v>
      </c>
      <c r="Q825">
        <v>169.67996317999999</v>
      </c>
      <c r="R825">
        <v>20.005776619999999</v>
      </c>
      <c r="S825" t="s">
        <v>30</v>
      </c>
      <c r="T825">
        <v>66.859702799999994</v>
      </c>
      <c r="U825" t="s">
        <v>2637</v>
      </c>
      <c r="V825" t="s">
        <v>1035</v>
      </c>
      <c r="W825" s="36" t="str">
        <f t="shared" si="39"/>
        <v>ETF</v>
      </c>
      <c r="X825" s="36" t="str">
        <f t="shared" si="40"/>
        <v>Otros ETFs</v>
      </c>
    </row>
    <row r="826" spans="1:24" x14ac:dyDescent="0.35">
      <c r="A826" s="36" t="str">
        <f t="shared" si="41"/>
        <v>7456</v>
      </c>
      <c r="B826" t="s">
        <v>5024</v>
      </c>
      <c r="C826" t="s">
        <v>5025</v>
      </c>
      <c r="D826" t="s">
        <v>5026</v>
      </c>
      <c r="E826" t="s">
        <v>566</v>
      </c>
      <c r="F826" t="s">
        <v>1032</v>
      </c>
      <c r="G826" t="s">
        <v>1438</v>
      </c>
      <c r="H826" t="s">
        <v>1439</v>
      </c>
      <c r="I826" t="s">
        <v>90</v>
      </c>
      <c r="J826" t="s">
        <v>90</v>
      </c>
      <c r="K826">
        <v>129.17687425</v>
      </c>
      <c r="L826">
        <v>4.9030753799999998</v>
      </c>
      <c r="M826">
        <v>4.3627688500000001</v>
      </c>
      <c r="N826">
        <v>4.7485870999999999</v>
      </c>
      <c r="O826">
        <v>4.0739428000000002</v>
      </c>
      <c r="P826">
        <v>2.88377237</v>
      </c>
      <c r="Q826">
        <v>150.41197210000001</v>
      </c>
      <c r="R826">
        <v>7.0275935699999996</v>
      </c>
      <c r="S826" t="s">
        <v>1038</v>
      </c>
      <c r="T826">
        <v>129.17687425</v>
      </c>
      <c r="U826" t="s">
        <v>2637</v>
      </c>
      <c r="V826" t="s">
        <v>1035</v>
      </c>
      <c r="W826" s="36" t="str">
        <f t="shared" si="39"/>
        <v>ETF</v>
      </c>
      <c r="X826" s="36" t="str">
        <f t="shared" si="40"/>
        <v>Otros ETFs</v>
      </c>
    </row>
    <row r="827" spans="1:24" x14ac:dyDescent="0.35">
      <c r="A827" s="36" t="str">
        <f t="shared" si="41"/>
        <v>4006</v>
      </c>
      <c r="B827" t="s">
        <v>5105</v>
      </c>
      <c r="C827" t="s">
        <v>2584</v>
      </c>
      <c r="D827" t="s">
        <v>2955</v>
      </c>
      <c r="E827" t="s">
        <v>175</v>
      </c>
      <c r="F827" t="s">
        <v>4542</v>
      </c>
      <c r="G827" t="s">
        <v>1334</v>
      </c>
      <c r="H827" t="s">
        <v>2472</v>
      </c>
      <c r="I827">
        <v>330267137371.59229</v>
      </c>
      <c r="J827">
        <v>77822575.007273003</v>
      </c>
      <c r="K827">
        <v>235.63523645320001</v>
      </c>
      <c r="L827"/>
      <c r="M827"/>
      <c r="N827"/>
      <c r="O827"/>
      <c r="P827"/>
      <c r="Q827"/>
      <c r="R827"/>
      <c r="S827"/>
      <c r="T827">
        <v>172.5413326</v>
      </c>
      <c r="U827">
        <v>41.7</v>
      </c>
      <c r="V827" t="s">
        <v>2473</v>
      </c>
      <c r="W827" s="36" t="str">
        <f t="shared" si="39"/>
        <v>SOV</v>
      </c>
      <c r="X827" s="36" t="str">
        <f t="shared" si="40"/>
        <v>SOV</v>
      </c>
    </row>
    <row r="828" spans="1:24" x14ac:dyDescent="0.35">
      <c r="A828" s="36" t="str">
        <f t="shared" si="41"/>
        <v>4006</v>
      </c>
      <c r="B828" t="s">
        <v>5105</v>
      </c>
      <c r="C828" t="s">
        <v>2585</v>
      </c>
      <c r="D828" t="s">
        <v>2954</v>
      </c>
      <c r="E828" t="s">
        <v>175</v>
      </c>
      <c r="F828" t="s">
        <v>4542</v>
      </c>
      <c r="G828" t="s">
        <v>1334</v>
      </c>
      <c r="H828" t="s">
        <v>2472</v>
      </c>
      <c r="I828">
        <v>330267137371.59229</v>
      </c>
      <c r="J828">
        <v>77822575.007273003</v>
      </c>
      <c r="K828">
        <v>235.63523645320001</v>
      </c>
      <c r="L828"/>
      <c r="M828"/>
      <c r="N828"/>
      <c r="O828"/>
      <c r="P828"/>
      <c r="Q828"/>
      <c r="R828"/>
      <c r="S828"/>
      <c r="T828">
        <v>172.5413326</v>
      </c>
      <c r="U828">
        <v>41.7</v>
      </c>
      <c r="V828" t="s">
        <v>2473</v>
      </c>
      <c r="W828" s="36" t="str">
        <f t="shared" si="39"/>
        <v>SOV</v>
      </c>
      <c r="X828" s="36" t="str">
        <f t="shared" si="40"/>
        <v>SOV</v>
      </c>
    </row>
    <row r="829" spans="1:24" x14ac:dyDescent="0.35">
      <c r="A829" s="36" t="str">
        <f t="shared" si="41"/>
        <v>7702</v>
      </c>
      <c r="B829" t="s">
        <v>5024</v>
      </c>
      <c r="C829" t="s">
        <v>5025</v>
      </c>
      <c r="D829" t="s">
        <v>5106</v>
      </c>
      <c r="E829" t="s">
        <v>566</v>
      </c>
      <c r="F829" t="s">
        <v>1032</v>
      </c>
      <c r="G829" t="s">
        <v>1438</v>
      </c>
      <c r="H829" t="s">
        <v>1439</v>
      </c>
      <c r="I829" t="s">
        <v>90</v>
      </c>
      <c r="J829" t="s">
        <v>90</v>
      </c>
      <c r="K829">
        <v>129.17687425</v>
      </c>
      <c r="L829">
        <v>4.9030753799999998</v>
      </c>
      <c r="M829">
        <v>4.3627688500000001</v>
      </c>
      <c r="N829">
        <v>4.7485870999999999</v>
      </c>
      <c r="O829">
        <v>4.0739428000000002</v>
      </c>
      <c r="P829">
        <v>2.88377237</v>
      </c>
      <c r="Q829">
        <v>150.41197210000001</v>
      </c>
      <c r="R829">
        <v>7.0275935699999996</v>
      </c>
      <c r="S829" t="s">
        <v>1038</v>
      </c>
      <c r="T829">
        <v>129.17687425</v>
      </c>
      <c r="U829" t="s">
        <v>2637</v>
      </c>
      <c r="V829" t="s">
        <v>1035</v>
      </c>
      <c r="W829" s="36" t="str">
        <f t="shared" si="39"/>
        <v>ETF</v>
      </c>
      <c r="X829" s="36" t="str">
        <f t="shared" si="40"/>
        <v>Otros ETFs</v>
      </c>
    </row>
    <row r="830" spans="1:24" x14ac:dyDescent="0.35">
      <c r="A830" s="36" t="str">
        <f t="shared" si="41"/>
        <v>MSIM</v>
      </c>
      <c r="B830" t="s">
        <v>2248</v>
      </c>
      <c r="C830" t="s">
        <v>2249</v>
      </c>
      <c r="D830" t="s">
        <v>2250</v>
      </c>
      <c r="E830" t="s">
        <v>566</v>
      </c>
      <c r="F830" t="s">
        <v>1032</v>
      </c>
      <c r="G830" t="s">
        <v>1033</v>
      </c>
      <c r="H830" t="s">
        <v>1242</v>
      </c>
      <c r="I830" t="s">
        <v>90</v>
      </c>
      <c r="J830" t="s">
        <v>90</v>
      </c>
      <c r="K830">
        <v>62.531633110000001</v>
      </c>
      <c r="L830">
        <v>5.7120539199999998</v>
      </c>
      <c r="M830">
        <v>4.3671168099999997</v>
      </c>
      <c r="N830">
        <v>4.6697018100000003</v>
      </c>
      <c r="O830">
        <v>6.0450236300000002</v>
      </c>
      <c r="P830">
        <v>1.07016098</v>
      </c>
      <c r="Q830">
        <v>233.38890192</v>
      </c>
      <c r="R830">
        <v>12.17377945</v>
      </c>
      <c r="S830" t="s">
        <v>1038</v>
      </c>
      <c r="T830">
        <v>62.531633110000001</v>
      </c>
      <c r="U830" t="s">
        <v>2637</v>
      </c>
      <c r="V830" t="s">
        <v>1035</v>
      </c>
      <c r="W830" s="36" t="str">
        <f t="shared" si="39"/>
        <v>ETF</v>
      </c>
      <c r="X830" s="36" t="str">
        <f t="shared" si="40"/>
        <v>Otros ETFs</v>
      </c>
    </row>
    <row r="831" spans="1:24" x14ac:dyDescent="0.35">
      <c r="A831" s="36" t="str">
        <f t="shared" si="41"/>
        <v>4006</v>
      </c>
      <c r="B831" t="s">
        <v>5105</v>
      </c>
      <c r="C831" t="s">
        <v>5027</v>
      </c>
      <c r="D831" t="s">
        <v>5028</v>
      </c>
      <c r="E831" t="s">
        <v>175</v>
      </c>
      <c r="F831" t="s">
        <v>4542</v>
      </c>
      <c r="G831" t="s">
        <v>1334</v>
      </c>
      <c r="H831" t="s">
        <v>2472</v>
      </c>
      <c r="I831">
        <v>330267137371.59229</v>
      </c>
      <c r="J831">
        <v>77822575.007273003</v>
      </c>
      <c r="K831">
        <v>235.63523645320001</v>
      </c>
      <c r="L831"/>
      <c r="M831"/>
      <c r="N831"/>
      <c r="O831"/>
      <c r="P831"/>
      <c r="Q831"/>
      <c r="R831"/>
      <c r="S831"/>
      <c r="T831">
        <v>172.5413326</v>
      </c>
      <c r="U831">
        <v>41.7</v>
      </c>
      <c r="V831" t="s">
        <v>2473</v>
      </c>
      <c r="W831" s="36" t="str">
        <f t="shared" si="39"/>
        <v>SOV</v>
      </c>
      <c r="X831" s="36" t="str">
        <f t="shared" si="40"/>
        <v>SOV</v>
      </c>
    </row>
    <row r="832" spans="1:24" x14ac:dyDescent="0.35">
      <c r="A832" s="36" t="str">
        <f t="shared" si="41"/>
        <v>4006</v>
      </c>
      <c r="B832" t="s">
        <v>5105</v>
      </c>
      <c r="C832" t="s">
        <v>2586</v>
      </c>
      <c r="D832" t="s">
        <v>3294</v>
      </c>
      <c r="E832" t="s">
        <v>175</v>
      </c>
      <c r="F832" t="s">
        <v>4542</v>
      </c>
      <c r="G832" t="s">
        <v>1334</v>
      </c>
      <c r="H832" t="s">
        <v>2472</v>
      </c>
      <c r="I832">
        <v>330267137371.59229</v>
      </c>
      <c r="J832">
        <v>77822575.007273003</v>
      </c>
      <c r="K832">
        <v>235.63523645320001</v>
      </c>
      <c r="L832"/>
      <c r="M832"/>
      <c r="N832"/>
      <c r="O832"/>
      <c r="P832"/>
      <c r="Q832"/>
      <c r="R832"/>
      <c r="S832"/>
      <c r="T832">
        <v>172.5413326</v>
      </c>
      <c r="U832">
        <v>41.7</v>
      </c>
      <c r="V832" t="s">
        <v>2473</v>
      </c>
      <c r="W832" s="36" t="str">
        <f t="shared" si="39"/>
        <v>SOV</v>
      </c>
      <c r="X832" s="36" t="str">
        <f t="shared" si="40"/>
        <v>SOV</v>
      </c>
    </row>
    <row r="833" spans="1:24" x14ac:dyDescent="0.35">
      <c r="A833" s="36" t="str">
        <f t="shared" si="41"/>
        <v>7410</v>
      </c>
      <c r="B833" t="s">
        <v>5107</v>
      </c>
      <c r="C833" t="s">
        <v>2251</v>
      </c>
      <c r="D833" t="s">
        <v>2252</v>
      </c>
      <c r="E833" t="s">
        <v>566</v>
      </c>
      <c r="F833" t="s">
        <v>1032</v>
      </c>
      <c r="G833" t="s">
        <v>1136</v>
      </c>
      <c r="H833" t="s">
        <v>1712</v>
      </c>
      <c r="I833" t="s">
        <v>90</v>
      </c>
      <c r="J833" t="s">
        <v>90</v>
      </c>
      <c r="K833">
        <v>46.504731210000003</v>
      </c>
      <c r="L833">
        <v>7.1701020099999999</v>
      </c>
      <c r="M833">
        <v>5.6719621</v>
      </c>
      <c r="N833">
        <v>4.7975448399999996</v>
      </c>
      <c r="O833">
        <v>6.9940750700000001</v>
      </c>
      <c r="P833">
        <v>1.5609603000000001</v>
      </c>
      <c r="Q833">
        <v>31.541170139999998</v>
      </c>
      <c r="R833">
        <v>60.518708599999997</v>
      </c>
      <c r="S833" t="s">
        <v>1047</v>
      </c>
      <c r="T833">
        <v>46.504731210000003</v>
      </c>
      <c r="U833" t="s">
        <v>2637</v>
      </c>
      <c r="V833" t="s">
        <v>1035</v>
      </c>
      <c r="W833" s="36" t="str">
        <f t="shared" si="39"/>
        <v>ETF</v>
      </c>
      <c r="X833" s="36" t="str">
        <f t="shared" si="40"/>
        <v>Otros ETFs</v>
      </c>
    </row>
    <row r="834" spans="1:24" x14ac:dyDescent="0.35">
      <c r="A834" s="36" t="str">
        <f t="shared" si="41"/>
        <v>7025</v>
      </c>
      <c r="B834" t="s">
        <v>4785</v>
      </c>
      <c r="C834" t="s">
        <v>2254</v>
      </c>
      <c r="D834" t="s">
        <v>2255</v>
      </c>
      <c r="E834" t="s">
        <v>566</v>
      </c>
      <c r="F834" t="s">
        <v>1032</v>
      </c>
      <c r="G834" t="s">
        <v>1244</v>
      </c>
      <c r="H834" t="s">
        <v>1245</v>
      </c>
      <c r="I834" t="s">
        <v>90</v>
      </c>
      <c r="J834" t="s">
        <v>90</v>
      </c>
      <c r="K834">
        <v>38.427547220000001</v>
      </c>
      <c r="L834">
        <v>6.3295607599999997</v>
      </c>
      <c r="M834">
        <v>5.7781532799999997</v>
      </c>
      <c r="N834">
        <v>5.2687646399999997</v>
      </c>
      <c r="O834">
        <v>5.4901304</v>
      </c>
      <c r="P834">
        <v>7.7408000000000001</v>
      </c>
      <c r="Q834">
        <v>108.51985531</v>
      </c>
      <c r="R834">
        <v>6.5422000000000002</v>
      </c>
      <c r="S834" t="s">
        <v>30</v>
      </c>
      <c r="T834">
        <v>38.427547220000001</v>
      </c>
      <c r="U834" t="s">
        <v>2637</v>
      </c>
      <c r="V834" t="s">
        <v>1035</v>
      </c>
      <c r="W834" s="36" t="str">
        <f t="shared" ref="W834:W897" si="42">IF(V834="ETF_ETY","ETF",IF(V834="ETF_SOV","ETF",IF(V834="RF_SOV","SOV",IF(V834="-","Cuestionario Integra","Portafolio"))))</f>
        <v>ETF</v>
      </c>
      <c r="X834" s="36" t="str">
        <f t="shared" ref="X834:X897" si="43">IF(V834="ETF_ETY","Otros ETFs",IF(V834="ETF_SOV","Soberanos",W834))</f>
        <v>Otros ETFs</v>
      </c>
    </row>
    <row r="835" spans="1:24" x14ac:dyDescent="0.35">
      <c r="A835" s="36" t="str">
        <f t="shared" ref="A835:A898" si="44">RIGHT(LEFT(D835,6),4)</f>
        <v>4006</v>
      </c>
      <c r="B835" t="s">
        <v>5105</v>
      </c>
      <c r="C835" t="s">
        <v>2587</v>
      </c>
      <c r="D835" t="s">
        <v>3299</v>
      </c>
      <c r="E835" t="s">
        <v>175</v>
      </c>
      <c r="F835" t="s">
        <v>4542</v>
      </c>
      <c r="G835" t="s">
        <v>1334</v>
      </c>
      <c r="H835" t="s">
        <v>2472</v>
      </c>
      <c r="I835">
        <v>330267137371.59229</v>
      </c>
      <c r="J835">
        <v>77822575.007273003</v>
      </c>
      <c r="K835">
        <v>235.63523645320001</v>
      </c>
      <c r="L835"/>
      <c r="M835"/>
      <c r="N835"/>
      <c r="O835"/>
      <c r="P835"/>
      <c r="Q835"/>
      <c r="R835"/>
      <c r="S835"/>
      <c r="T835">
        <v>172.5413326</v>
      </c>
      <c r="U835">
        <v>41.7</v>
      </c>
      <c r="V835" t="s">
        <v>2473</v>
      </c>
      <c r="W835" s="36" t="str">
        <f t="shared" si="42"/>
        <v>SOV</v>
      </c>
      <c r="X835" s="36" t="str">
        <f t="shared" si="43"/>
        <v>SOV</v>
      </c>
    </row>
    <row r="836" spans="1:24" x14ac:dyDescent="0.35">
      <c r="A836" s="36" t="str">
        <f t="shared" si="44"/>
        <v>4006</v>
      </c>
      <c r="B836" t="s">
        <v>5105</v>
      </c>
      <c r="C836" t="s">
        <v>2588</v>
      </c>
      <c r="D836" t="s">
        <v>3298</v>
      </c>
      <c r="E836" t="s">
        <v>175</v>
      </c>
      <c r="F836" t="s">
        <v>4542</v>
      </c>
      <c r="G836" t="s">
        <v>1334</v>
      </c>
      <c r="H836" t="s">
        <v>2472</v>
      </c>
      <c r="I836">
        <v>330267137371.59229</v>
      </c>
      <c r="J836">
        <v>77822575.007273003</v>
      </c>
      <c r="K836">
        <v>235.63523645320001</v>
      </c>
      <c r="L836"/>
      <c r="M836"/>
      <c r="N836"/>
      <c r="O836"/>
      <c r="P836"/>
      <c r="Q836"/>
      <c r="R836"/>
      <c r="S836"/>
      <c r="T836">
        <v>172.5413326</v>
      </c>
      <c r="U836">
        <v>41.7</v>
      </c>
      <c r="V836" t="s">
        <v>2473</v>
      </c>
      <c r="W836" s="36" t="str">
        <f t="shared" si="42"/>
        <v>SOV</v>
      </c>
      <c r="X836" s="36" t="str">
        <f t="shared" si="43"/>
        <v>SOV</v>
      </c>
    </row>
    <row r="837" spans="1:24" x14ac:dyDescent="0.35">
      <c r="A837" s="36" t="str">
        <f t="shared" si="44"/>
        <v>7018</v>
      </c>
      <c r="B837" t="s">
        <v>2256</v>
      </c>
      <c r="C837" t="s">
        <v>2257</v>
      </c>
      <c r="D837" t="s">
        <v>2258</v>
      </c>
      <c r="E837" t="s">
        <v>566</v>
      </c>
      <c r="F837" t="s">
        <v>1032</v>
      </c>
      <c r="G837" t="s">
        <v>1110</v>
      </c>
      <c r="H837" t="s">
        <v>6004</v>
      </c>
      <c r="I837" t="s">
        <v>90</v>
      </c>
      <c r="J837" t="s">
        <v>90</v>
      </c>
      <c r="K837">
        <v>26.123669599999999</v>
      </c>
      <c r="L837">
        <v>7.3510155499999996</v>
      </c>
      <c r="M837">
        <v>6.0126920300000002</v>
      </c>
      <c r="N837">
        <v>5.4421701799999997</v>
      </c>
      <c r="O837">
        <v>5.6391192800000001</v>
      </c>
      <c r="P837">
        <v>18.176631619999998</v>
      </c>
      <c r="Q837">
        <v>87.330318219999995</v>
      </c>
      <c r="R837">
        <v>11.278825790000001</v>
      </c>
      <c r="S837" t="s">
        <v>1047</v>
      </c>
      <c r="T837">
        <v>26.123669599999999</v>
      </c>
      <c r="U837" t="s">
        <v>2637</v>
      </c>
      <c r="V837" t="s">
        <v>1035</v>
      </c>
      <c r="W837" s="36" t="str">
        <f t="shared" si="42"/>
        <v>ETF</v>
      </c>
      <c r="X837" s="36" t="str">
        <f t="shared" si="43"/>
        <v>Otros ETFs</v>
      </c>
    </row>
    <row r="838" spans="1:24" x14ac:dyDescent="0.35">
      <c r="A838" s="36" t="str">
        <f t="shared" si="44"/>
        <v>7073</v>
      </c>
      <c r="B838" t="s">
        <v>2259</v>
      </c>
      <c r="C838" t="s">
        <v>2260</v>
      </c>
      <c r="D838" t="s">
        <v>2261</v>
      </c>
      <c r="E838" t="s">
        <v>566</v>
      </c>
      <c r="F838" t="s">
        <v>1032</v>
      </c>
      <c r="G838" t="s">
        <v>1136</v>
      </c>
      <c r="H838" t="s">
        <v>1137</v>
      </c>
      <c r="I838" t="s">
        <v>90</v>
      </c>
      <c r="J838" t="s">
        <v>90</v>
      </c>
      <c r="K838">
        <v>88.072363710000005</v>
      </c>
      <c r="L838">
        <v>7.63735052</v>
      </c>
      <c r="M838">
        <v>6.4858935799999999</v>
      </c>
      <c r="N838">
        <v>4.88934772</v>
      </c>
      <c r="O838">
        <v>6.58415237</v>
      </c>
      <c r="P838">
        <v>28.862759789999998</v>
      </c>
      <c r="Q838">
        <v>121.92579299000001</v>
      </c>
      <c r="R838">
        <v>62.021109180000003</v>
      </c>
      <c r="S838" t="s">
        <v>1047</v>
      </c>
      <c r="T838">
        <v>88.072363710000005</v>
      </c>
      <c r="U838" t="s">
        <v>2637</v>
      </c>
      <c r="V838" t="s">
        <v>1035</v>
      </c>
      <c r="W838" s="36" t="str">
        <f t="shared" si="42"/>
        <v>ETF</v>
      </c>
      <c r="X838" s="36" t="str">
        <f t="shared" si="43"/>
        <v>Otros ETFs</v>
      </c>
    </row>
    <row r="839" spans="1:24" x14ac:dyDescent="0.35">
      <c r="A839" s="36" t="str">
        <f t="shared" si="44"/>
        <v>4006</v>
      </c>
      <c r="B839" t="s">
        <v>5105</v>
      </c>
      <c r="C839" t="s">
        <v>2589</v>
      </c>
      <c r="D839" t="s">
        <v>3283</v>
      </c>
      <c r="E839" t="s">
        <v>175</v>
      </c>
      <c r="F839" t="s">
        <v>4542</v>
      </c>
      <c r="G839" t="s">
        <v>1334</v>
      </c>
      <c r="H839" t="s">
        <v>2472</v>
      </c>
      <c r="I839">
        <v>330267137371.59229</v>
      </c>
      <c r="J839">
        <v>77822575.007273003</v>
      </c>
      <c r="K839">
        <v>235.63523645320001</v>
      </c>
      <c r="L839"/>
      <c r="M839"/>
      <c r="N839"/>
      <c r="O839"/>
      <c r="P839"/>
      <c r="Q839"/>
      <c r="R839"/>
      <c r="S839"/>
      <c r="T839">
        <v>172.5413326</v>
      </c>
      <c r="U839">
        <v>41.7</v>
      </c>
      <c r="V839" t="s">
        <v>2473</v>
      </c>
      <c r="W839" s="36" t="str">
        <f t="shared" si="42"/>
        <v>SOV</v>
      </c>
      <c r="X839" s="36" t="str">
        <f t="shared" si="43"/>
        <v>SOV</v>
      </c>
    </row>
    <row r="840" spans="1:24" x14ac:dyDescent="0.35">
      <c r="A840" s="36" t="str">
        <f t="shared" si="44"/>
        <v>7080</v>
      </c>
      <c r="B840" t="s">
        <v>2262</v>
      </c>
      <c r="C840" t="s">
        <v>688</v>
      </c>
      <c r="D840" t="s">
        <v>687</v>
      </c>
      <c r="E840" t="s">
        <v>566</v>
      </c>
      <c r="F840" t="s">
        <v>1032</v>
      </c>
      <c r="G840" t="s">
        <v>1244</v>
      </c>
      <c r="H840" t="s">
        <v>2149</v>
      </c>
      <c r="I840" t="s">
        <v>90</v>
      </c>
      <c r="J840" t="s">
        <v>90</v>
      </c>
      <c r="K840">
        <v>25.87408885</v>
      </c>
      <c r="L840">
        <v>5.6173223700000001</v>
      </c>
      <c r="M840">
        <v>4.7920112499999998</v>
      </c>
      <c r="N840">
        <v>5.5613295300000001</v>
      </c>
      <c r="O840">
        <v>4.7618956600000004</v>
      </c>
      <c r="P840">
        <v>1.8475157799999999</v>
      </c>
      <c r="Q840">
        <v>50.18668632</v>
      </c>
      <c r="R840">
        <v>2.22954659</v>
      </c>
      <c r="S840" t="s">
        <v>1038</v>
      </c>
      <c r="T840">
        <v>25.87408885</v>
      </c>
      <c r="U840" t="s">
        <v>2637</v>
      </c>
      <c r="V840" t="s">
        <v>1035</v>
      </c>
      <c r="W840" s="36" t="str">
        <f t="shared" si="42"/>
        <v>ETF</v>
      </c>
      <c r="X840" s="36" t="str">
        <f t="shared" si="43"/>
        <v>Otros ETFs</v>
      </c>
    </row>
    <row r="841" spans="1:24" x14ac:dyDescent="0.35">
      <c r="A841" s="36" t="str">
        <f t="shared" si="44"/>
        <v>2089</v>
      </c>
      <c r="B841" t="s">
        <v>5108</v>
      </c>
      <c r="C841" t="s">
        <v>5109</v>
      </c>
      <c r="D841" t="s">
        <v>3145</v>
      </c>
      <c r="E841" t="s">
        <v>246</v>
      </c>
      <c r="F841" t="s">
        <v>4536</v>
      </c>
      <c r="G841" t="s">
        <v>1167</v>
      </c>
      <c r="H841" t="s">
        <v>5110</v>
      </c>
      <c r="I841">
        <v>1100.99</v>
      </c>
      <c r="J841">
        <v>1065926.73</v>
      </c>
      <c r="K841">
        <v>968.15</v>
      </c>
      <c r="L841"/>
      <c r="M841"/>
      <c r="N841"/>
      <c r="O841"/>
      <c r="P841"/>
      <c r="Q841"/>
      <c r="R841"/>
      <c r="S841"/>
      <c r="T841">
        <v>968.15</v>
      </c>
      <c r="U841" t="s">
        <v>2637</v>
      </c>
      <c r="V841" t="s">
        <v>1037</v>
      </c>
      <c r="W841" s="36" t="str">
        <f t="shared" si="42"/>
        <v>Portafolio</v>
      </c>
      <c r="X841" s="36" t="str">
        <f t="shared" si="43"/>
        <v>Portafolio</v>
      </c>
    </row>
    <row r="842" spans="1:24" x14ac:dyDescent="0.35">
      <c r="A842" s="36" t="str">
        <f t="shared" si="44"/>
        <v>WELI</v>
      </c>
      <c r="B842" t="s">
        <v>5294</v>
      </c>
      <c r="C842" t="s">
        <v>2263</v>
      </c>
      <c r="D842" t="s">
        <v>2264</v>
      </c>
      <c r="E842" t="s">
        <v>566</v>
      </c>
      <c r="F842" t="s">
        <v>1032</v>
      </c>
      <c r="G842" t="s">
        <v>1110</v>
      </c>
      <c r="H842" t="s">
        <v>1431</v>
      </c>
      <c r="I842" t="s">
        <v>90</v>
      </c>
      <c r="J842" t="s">
        <v>90</v>
      </c>
      <c r="K842">
        <v>0.29768844999999999</v>
      </c>
      <c r="L842">
        <v>4.5239906100000002</v>
      </c>
      <c r="M842">
        <v>5.0762560399999996</v>
      </c>
      <c r="N842">
        <v>6.05647716</v>
      </c>
      <c r="O842">
        <v>5.4295919000000001</v>
      </c>
      <c r="P842">
        <v>0</v>
      </c>
      <c r="Q842">
        <v>1.93118112</v>
      </c>
      <c r="R842">
        <v>0</v>
      </c>
      <c r="S842" t="s">
        <v>1038</v>
      </c>
      <c r="T842">
        <v>0.29768844999999999</v>
      </c>
      <c r="U842" t="s">
        <v>2637</v>
      </c>
      <c r="V842" t="s">
        <v>1035</v>
      </c>
      <c r="W842" s="36" t="str">
        <f t="shared" si="42"/>
        <v>ETF</v>
      </c>
      <c r="X842" s="36" t="str">
        <f t="shared" si="43"/>
        <v>Otros ETFs</v>
      </c>
    </row>
    <row r="843" spans="1:24" x14ac:dyDescent="0.35">
      <c r="A843" s="36" t="str">
        <f t="shared" si="44"/>
        <v>7027</v>
      </c>
      <c r="B843" t="s">
        <v>5428</v>
      </c>
      <c r="C843" t="s">
        <v>5429</v>
      </c>
      <c r="D843" t="s">
        <v>5430</v>
      </c>
      <c r="E843" t="s">
        <v>566</v>
      </c>
      <c r="F843" t="s">
        <v>1032</v>
      </c>
      <c r="G843" t="s">
        <v>1325</v>
      </c>
      <c r="H843" t="s">
        <v>1326</v>
      </c>
      <c r="I843" t="s">
        <v>90</v>
      </c>
      <c r="J843" t="s">
        <v>90</v>
      </c>
      <c r="K843">
        <v>15.85666969</v>
      </c>
      <c r="L843">
        <v>7.7761147700000004</v>
      </c>
      <c r="M843">
        <v>6.1355272599999999</v>
      </c>
      <c r="N843">
        <v>5.0921610499999996</v>
      </c>
      <c r="O843">
        <v>6.7250084899999996</v>
      </c>
      <c r="P843">
        <v>3.7946886200000001</v>
      </c>
      <c r="Q843">
        <v>35.390771299999997</v>
      </c>
      <c r="R843">
        <v>38.670583999999998</v>
      </c>
      <c r="S843" t="s">
        <v>1047</v>
      </c>
      <c r="T843">
        <v>15.85666969</v>
      </c>
      <c r="U843" t="s">
        <v>2637</v>
      </c>
      <c r="V843" t="s">
        <v>1035</v>
      </c>
      <c r="W843" s="36" t="str">
        <f t="shared" si="42"/>
        <v>ETF</v>
      </c>
      <c r="X843" s="36" t="str">
        <f t="shared" si="43"/>
        <v>Otros ETFs</v>
      </c>
    </row>
    <row r="844" spans="1:24" x14ac:dyDescent="0.35">
      <c r="A844" s="36" t="str">
        <f t="shared" si="44"/>
        <v>7435</v>
      </c>
      <c r="B844" t="s">
        <v>2267</v>
      </c>
      <c r="C844" t="s">
        <v>2268</v>
      </c>
      <c r="D844" t="s">
        <v>2269</v>
      </c>
      <c r="E844" t="s">
        <v>566</v>
      </c>
      <c r="F844" t="s">
        <v>1032</v>
      </c>
      <c r="G844" t="s">
        <v>1244</v>
      </c>
      <c r="H844" t="s">
        <v>1245</v>
      </c>
      <c r="I844" t="s">
        <v>90</v>
      </c>
      <c r="J844" t="s">
        <v>90</v>
      </c>
      <c r="K844">
        <v>71.116714650000006</v>
      </c>
      <c r="L844">
        <v>6.2485789299999999</v>
      </c>
      <c r="M844">
        <v>5.7704117699999999</v>
      </c>
      <c r="N844">
        <v>5.3748118900000001</v>
      </c>
      <c r="O844">
        <v>5.1527647300000003</v>
      </c>
      <c r="P844">
        <v>16.428855819999999</v>
      </c>
      <c r="Q844">
        <v>189.17774838</v>
      </c>
      <c r="R844">
        <v>6.1672218599999997</v>
      </c>
      <c r="S844" t="s">
        <v>30</v>
      </c>
      <c r="T844">
        <v>71.116714650000006</v>
      </c>
      <c r="U844" t="s">
        <v>2637</v>
      </c>
      <c r="V844" t="s">
        <v>1035</v>
      </c>
      <c r="W844" s="36" t="str">
        <f t="shared" si="42"/>
        <v>ETF</v>
      </c>
      <c r="X844" s="36" t="str">
        <f t="shared" si="43"/>
        <v>Otros ETFs</v>
      </c>
    </row>
    <row r="845" spans="1:24" x14ac:dyDescent="0.35">
      <c r="A845" s="36" t="str">
        <f t="shared" si="44"/>
        <v>7416</v>
      </c>
      <c r="B845" t="s">
        <v>4925</v>
      </c>
      <c r="C845" t="s">
        <v>2270</v>
      </c>
      <c r="D845" t="s">
        <v>2271</v>
      </c>
      <c r="E845" t="s">
        <v>566</v>
      </c>
      <c r="F845" t="s">
        <v>1032</v>
      </c>
      <c r="G845" t="s">
        <v>1033</v>
      </c>
      <c r="H845" t="s">
        <v>1034</v>
      </c>
      <c r="I845" t="s">
        <v>90</v>
      </c>
      <c r="J845" t="s">
        <v>90</v>
      </c>
      <c r="K845">
        <v>11.999075169999999</v>
      </c>
      <c r="L845">
        <v>6.0905454099999998</v>
      </c>
      <c r="M845">
        <v>5.8626757999999999</v>
      </c>
      <c r="N845">
        <v>4.2163414599999998</v>
      </c>
      <c r="O845">
        <v>5.6388204699999998</v>
      </c>
      <c r="P845">
        <v>33.768668859999998</v>
      </c>
      <c r="Q845">
        <v>43.771596539999997</v>
      </c>
      <c r="R845">
        <v>11.680158329999999</v>
      </c>
      <c r="S845" t="s">
        <v>30</v>
      </c>
      <c r="T845">
        <v>11.999075169999999</v>
      </c>
      <c r="U845" t="s">
        <v>2637</v>
      </c>
      <c r="V845" t="s">
        <v>1035</v>
      </c>
      <c r="W845" s="36" t="str">
        <f t="shared" si="42"/>
        <v>ETF</v>
      </c>
      <c r="X845" s="36" t="str">
        <f t="shared" si="43"/>
        <v>Otros ETFs</v>
      </c>
    </row>
    <row r="846" spans="1:24" x14ac:dyDescent="0.35">
      <c r="A846" s="36" t="str">
        <f t="shared" si="44"/>
        <v>7409</v>
      </c>
      <c r="B846" t="s">
        <v>2272</v>
      </c>
      <c r="C846" t="s">
        <v>626</v>
      </c>
      <c r="D846" t="s">
        <v>625</v>
      </c>
      <c r="E846" t="s">
        <v>566</v>
      </c>
      <c r="F846" t="s">
        <v>1032</v>
      </c>
      <c r="G846" t="s">
        <v>1325</v>
      </c>
      <c r="H846" t="s">
        <v>1326</v>
      </c>
      <c r="I846" t="s">
        <v>90</v>
      </c>
      <c r="J846" t="s">
        <v>90</v>
      </c>
      <c r="K846">
        <v>94.730633830000002</v>
      </c>
      <c r="L846">
        <v>7.22527382</v>
      </c>
      <c r="M846">
        <v>5.9980160500000004</v>
      </c>
      <c r="N846">
        <v>5.1258478199999997</v>
      </c>
      <c r="O846">
        <v>6.1428393899999998</v>
      </c>
      <c r="P846">
        <v>0.98262908999999998</v>
      </c>
      <c r="Q846">
        <v>105.86135797999999</v>
      </c>
      <c r="R846">
        <v>44.842046770000003</v>
      </c>
      <c r="S846" t="s">
        <v>1047</v>
      </c>
      <c r="T846">
        <v>94.730633830000002</v>
      </c>
      <c r="U846" t="s">
        <v>2637</v>
      </c>
      <c r="V846" t="s">
        <v>1035</v>
      </c>
      <c r="W846" s="36" t="str">
        <f t="shared" si="42"/>
        <v>ETF</v>
      </c>
      <c r="X846" s="36" t="str">
        <f t="shared" si="43"/>
        <v>Otros ETFs</v>
      </c>
    </row>
    <row r="847" spans="1:24" x14ac:dyDescent="0.35">
      <c r="A847" s="36" t="str">
        <f t="shared" si="44"/>
        <v>7386</v>
      </c>
      <c r="B847" t="s">
        <v>6170</v>
      </c>
      <c r="C847" t="s">
        <v>2273</v>
      </c>
      <c r="D847" t="s">
        <v>2274</v>
      </c>
      <c r="E847" t="s">
        <v>566</v>
      </c>
      <c r="F847" t="s">
        <v>1032</v>
      </c>
      <c r="G847" t="s">
        <v>1438</v>
      </c>
      <c r="H847" t="s">
        <v>1439</v>
      </c>
      <c r="I847" t="s">
        <v>90</v>
      </c>
      <c r="J847" t="s">
        <v>90</v>
      </c>
      <c r="K847">
        <v>119.25593000000001</v>
      </c>
      <c r="L847">
        <v>6.0533269699999996</v>
      </c>
      <c r="M847">
        <v>4.9102758099999999</v>
      </c>
      <c r="N847">
        <v>4.5424272600000002</v>
      </c>
      <c r="O847">
        <v>5.2770328800000001</v>
      </c>
      <c r="P847">
        <v>10.764508709999999</v>
      </c>
      <c r="Q847">
        <v>569.22107015999995</v>
      </c>
      <c r="R847">
        <v>26.598982209999999</v>
      </c>
      <c r="S847" t="s">
        <v>30</v>
      </c>
      <c r="T847">
        <v>119.25593000000001</v>
      </c>
      <c r="U847" t="s">
        <v>2637</v>
      </c>
      <c r="V847" t="s">
        <v>1035</v>
      </c>
      <c r="W847" s="36" t="str">
        <f t="shared" si="42"/>
        <v>ETF</v>
      </c>
      <c r="X847" s="36" t="str">
        <f t="shared" si="43"/>
        <v>Otros ETFs</v>
      </c>
    </row>
    <row r="848" spans="1:24" x14ac:dyDescent="0.35">
      <c r="A848" s="36" t="str">
        <f t="shared" si="44"/>
        <v>UTII</v>
      </c>
      <c r="B848" t="s">
        <v>5295</v>
      </c>
      <c r="C848" t="s">
        <v>2275</v>
      </c>
      <c r="D848" t="s">
        <v>2276</v>
      </c>
      <c r="E848" t="s">
        <v>566</v>
      </c>
      <c r="F848" t="s">
        <v>1032</v>
      </c>
      <c r="G848" t="s">
        <v>1438</v>
      </c>
      <c r="H848" t="s">
        <v>1439</v>
      </c>
      <c r="I848" t="s">
        <v>90</v>
      </c>
      <c r="J848" t="s">
        <v>90</v>
      </c>
      <c r="K848">
        <v>21.182826339999998</v>
      </c>
      <c r="L848">
        <v>5.71379693</v>
      </c>
      <c r="M848">
        <v>5.1118384800000003</v>
      </c>
      <c r="N848">
        <v>4.2051973599999997</v>
      </c>
      <c r="O848">
        <v>5.31685067</v>
      </c>
      <c r="P848">
        <v>6.16438767</v>
      </c>
      <c r="Q848">
        <v>134.12024812000001</v>
      </c>
      <c r="R848">
        <v>16.745166510000001</v>
      </c>
      <c r="S848" t="s">
        <v>1038</v>
      </c>
      <c r="T848">
        <v>21.182826339999998</v>
      </c>
      <c r="U848" t="s">
        <v>2637</v>
      </c>
      <c r="V848" t="s">
        <v>1035</v>
      </c>
      <c r="W848" s="36" t="str">
        <f t="shared" si="42"/>
        <v>ETF</v>
      </c>
      <c r="X848" s="36" t="str">
        <f t="shared" si="43"/>
        <v>Otros ETFs</v>
      </c>
    </row>
    <row r="849" spans="1:24" x14ac:dyDescent="0.35">
      <c r="A849" s="36" t="str">
        <f t="shared" si="44"/>
        <v>TOKI</v>
      </c>
      <c r="B849" t="s">
        <v>4947</v>
      </c>
      <c r="C849" t="s">
        <v>2277</v>
      </c>
      <c r="D849" t="s">
        <v>2278</v>
      </c>
      <c r="E849" t="s">
        <v>566</v>
      </c>
      <c r="F849" t="s">
        <v>1032</v>
      </c>
      <c r="G849" t="s">
        <v>1325</v>
      </c>
      <c r="H849" t="s">
        <v>1326</v>
      </c>
      <c r="I849" t="s">
        <v>90</v>
      </c>
      <c r="J849" t="s">
        <v>90</v>
      </c>
      <c r="K849">
        <v>18.60513435</v>
      </c>
      <c r="L849">
        <v>7.6425089100000001</v>
      </c>
      <c r="M849">
        <v>5.8618421700000001</v>
      </c>
      <c r="N849">
        <v>5.1907860000000001</v>
      </c>
      <c r="O849">
        <v>6.6527333799999999</v>
      </c>
      <c r="P849">
        <v>0</v>
      </c>
      <c r="Q849">
        <v>41.398602599999997</v>
      </c>
      <c r="R849">
        <v>45.381490769999999</v>
      </c>
      <c r="S849" t="s">
        <v>1047</v>
      </c>
      <c r="T849">
        <v>18.60513435</v>
      </c>
      <c r="U849" t="s">
        <v>2637</v>
      </c>
      <c r="V849" t="s">
        <v>1035</v>
      </c>
      <c r="W849" s="36" t="str">
        <f t="shared" si="42"/>
        <v>ETF</v>
      </c>
      <c r="X849" s="36" t="str">
        <f t="shared" si="43"/>
        <v>Otros ETFs</v>
      </c>
    </row>
    <row r="850" spans="1:24" x14ac:dyDescent="0.35">
      <c r="A850" s="36" t="str">
        <f t="shared" si="44"/>
        <v>7408</v>
      </c>
      <c r="B850" t="s">
        <v>2279</v>
      </c>
      <c r="C850" t="s">
        <v>623</v>
      </c>
      <c r="D850" t="s">
        <v>2280</v>
      </c>
      <c r="E850" t="s">
        <v>566</v>
      </c>
      <c r="F850" t="s">
        <v>1032</v>
      </c>
      <c r="G850" t="s">
        <v>1641</v>
      </c>
      <c r="H850" t="s">
        <v>1137</v>
      </c>
      <c r="I850" t="s">
        <v>90</v>
      </c>
      <c r="J850" t="s">
        <v>90</v>
      </c>
      <c r="K850">
        <v>99.518694929999995</v>
      </c>
      <c r="L850">
        <v>7.4114276700000001</v>
      </c>
      <c r="M850">
        <v>6.45651245</v>
      </c>
      <c r="N850">
        <v>5.3536743199999997</v>
      </c>
      <c r="O850">
        <v>6.3979289000000001</v>
      </c>
      <c r="P850">
        <v>21.51242152</v>
      </c>
      <c r="Q850">
        <v>118.52902523</v>
      </c>
      <c r="R850">
        <v>55.994455960000003</v>
      </c>
      <c r="S850" t="s">
        <v>1047</v>
      </c>
      <c r="T850">
        <v>99.518694929999995</v>
      </c>
      <c r="U850" t="s">
        <v>2637</v>
      </c>
      <c r="V850" t="s">
        <v>1035</v>
      </c>
      <c r="W850" s="36" t="str">
        <f t="shared" si="42"/>
        <v>ETF</v>
      </c>
      <c r="X850" s="36" t="str">
        <f t="shared" si="43"/>
        <v>Otros ETFs</v>
      </c>
    </row>
    <row r="851" spans="1:24" x14ac:dyDescent="0.35">
      <c r="A851" s="36" t="str">
        <f t="shared" si="44"/>
        <v>7408</v>
      </c>
      <c r="B851" t="s">
        <v>2279</v>
      </c>
      <c r="C851" t="s">
        <v>623</v>
      </c>
      <c r="D851" t="s">
        <v>622</v>
      </c>
      <c r="E851" t="s">
        <v>566</v>
      </c>
      <c r="F851" t="s">
        <v>1032</v>
      </c>
      <c r="G851" t="s">
        <v>1641</v>
      </c>
      <c r="H851" t="s">
        <v>1137</v>
      </c>
      <c r="I851" t="s">
        <v>90</v>
      </c>
      <c r="J851" t="s">
        <v>90</v>
      </c>
      <c r="K851">
        <v>99.518694929999995</v>
      </c>
      <c r="L851">
        <v>7.4114276700000001</v>
      </c>
      <c r="M851">
        <v>6.45651245</v>
      </c>
      <c r="N851">
        <v>5.3536743199999997</v>
      </c>
      <c r="O851">
        <v>6.3979289000000001</v>
      </c>
      <c r="P851">
        <v>21.51242152</v>
      </c>
      <c r="Q851">
        <v>118.52902523</v>
      </c>
      <c r="R851">
        <v>55.994455960000003</v>
      </c>
      <c r="S851" t="s">
        <v>1047</v>
      </c>
      <c r="T851">
        <v>99.518694929999995</v>
      </c>
      <c r="U851" t="s">
        <v>2637</v>
      </c>
      <c r="V851" t="s">
        <v>1035</v>
      </c>
      <c r="W851" s="36" t="str">
        <f t="shared" si="42"/>
        <v>ETF</v>
      </c>
      <c r="X851" s="36" t="str">
        <f t="shared" si="43"/>
        <v>Otros ETFs</v>
      </c>
    </row>
    <row r="852" spans="1:24" x14ac:dyDescent="0.35">
      <c r="A852" s="36" t="str">
        <f t="shared" si="44"/>
        <v>7510</v>
      </c>
      <c r="B852" t="s">
        <v>6171</v>
      </c>
      <c r="C852" t="s">
        <v>2281</v>
      </c>
      <c r="D852" t="s">
        <v>2282</v>
      </c>
      <c r="E852" t="s">
        <v>566</v>
      </c>
      <c r="F852" t="s">
        <v>1032</v>
      </c>
      <c r="G852" t="s">
        <v>1641</v>
      </c>
      <c r="H852" t="s">
        <v>1712</v>
      </c>
      <c r="I852" t="s">
        <v>90</v>
      </c>
      <c r="J852" t="s">
        <v>90</v>
      </c>
      <c r="K852">
        <v>102.62836052</v>
      </c>
      <c r="L852">
        <v>6.7399716099999996</v>
      </c>
      <c r="M852">
        <v>5.8824004600000004</v>
      </c>
      <c r="N852">
        <v>4.7696115299999997</v>
      </c>
      <c r="O852">
        <v>6.6084935400000004</v>
      </c>
      <c r="P852">
        <v>2.8960029</v>
      </c>
      <c r="Q852">
        <v>103.93799975</v>
      </c>
      <c r="R852">
        <v>52.195052199999999</v>
      </c>
      <c r="S852" t="s">
        <v>30</v>
      </c>
      <c r="T852">
        <v>102.62836052</v>
      </c>
      <c r="U852" t="s">
        <v>2637</v>
      </c>
      <c r="V852" t="s">
        <v>1035</v>
      </c>
      <c r="W852" s="36" t="str">
        <f t="shared" si="42"/>
        <v>ETF</v>
      </c>
      <c r="X852" s="36" t="str">
        <f t="shared" si="43"/>
        <v>Otros ETFs</v>
      </c>
    </row>
    <row r="853" spans="1:24" x14ac:dyDescent="0.35">
      <c r="A853" s="36" t="str">
        <f t="shared" si="44"/>
        <v>7486</v>
      </c>
      <c r="B853" t="s">
        <v>5431</v>
      </c>
      <c r="C853" t="s">
        <v>5432</v>
      </c>
      <c r="D853" t="s">
        <v>5433</v>
      </c>
      <c r="E853" t="s">
        <v>566</v>
      </c>
      <c r="F853" t="s">
        <v>1032</v>
      </c>
      <c r="G853" t="s">
        <v>1046</v>
      </c>
      <c r="H853" t="s">
        <v>6019</v>
      </c>
      <c r="I853" t="s">
        <v>90</v>
      </c>
      <c r="J853" t="s">
        <v>90</v>
      </c>
      <c r="K853">
        <v>5.8048353300000004</v>
      </c>
      <c r="L853">
        <v>7.5095783300000001</v>
      </c>
      <c r="M853">
        <v>6.9126445500000004</v>
      </c>
      <c r="N853">
        <v>5.1684518500000003</v>
      </c>
      <c r="O853">
        <v>6.0217095299999999</v>
      </c>
      <c r="P853">
        <v>11.60332985</v>
      </c>
      <c r="Q853">
        <v>26.48144374</v>
      </c>
      <c r="R853">
        <v>18.24773574</v>
      </c>
      <c r="S853" t="s">
        <v>1047</v>
      </c>
      <c r="T853">
        <v>5.8048353300000004</v>
      </c>
      <c r="U853" t="s">
        <v>2637</v>
      </c>
      <c r="V853" t="s">
        <v>1035</v>
      </c>
      <c r="W853" s="36" t="str">
        <f t="shared" si="42"/>
        <v>ETF</v>
      </c>
      <c r="X853" s="36" t="str">
        <f t="shared" si="43"/>
        <v>Otros ETFs</v>
      </c>
    </row>
    <row r="854" spans="1:24" x14ac:dyDescent="0.35">
      <c r="A854" s="36" t="str">
        <f t="shared" si="44"/>
        <v>7049</v>
      </c>
      <c r="B854" t="s">
        <v>6172</v>
      </c>
      <c r="C854" t="s">
        <v>2283</v>
      </c>
      <c r="D854" t="s">
        <v>2284</v>
      </c>
      <c r="E854" t="s">
        <v>566</v>
      </c>
      <c r="F854" t="s">
        <v>1032</v>
      </c>
      <c r="G854" t="s">
        <v>1110</v>
      </c>
      <c r="H854" t="s">
        <v>1431</v>
      </c>
      <c r="I854" t="s">
        <v>90</v>
      </c>
      <c r="J854" t="s">
        <v>90</v>
      </c>
      <c r="K854">
        <v>538.41900534000001</v>
      </c>
      <c r="L854">
        <v>4.14629884</v>
      </c>
      <c r="M854">
        <v>4.84175895</v>
      </c>
      <c r="N854">
        <v>5.3489504400000003</v>
      </c>
      <c r="O854">
        <v>4.9258019600000003</v>
      </c>
      <c r="P854">
        <v>5.9339994300000001</v>
      </c>
      <c r="Q854">
        <v>855.78719616000001</v>
      </c>
      <c r="R854">
        <v>1.0400875999999999</v>
      </c>
      <c r="S854" t="s">
        <v>1111</v>
      </c>
      <c r="T854">
        <v>538.41900534000001</v>
      </c>
      <c r="U854" t="s">
        <v>2637</v>
      </c>
      <c r="V854" t="s">
        <v>1035</v>
      </c>
      <c r="W854" s="36" t="str">
        <f t="shared" si="42"/>
        <v>ETF</v>
      </c>
      <c r="X854" s="36" t="str">
        <f t="shared" si="43"/>
        <v>Otros ETFs</v>
      </c>
    </row>
    <row r="855" spans="1:24" x14ac:dyDescent="0.35">
      <c r="A855" s="36" t="str">
        <f t="shared" si="44"/>
        <v>7080</v>
      </c>
      <c r="B855" t="s">
        <v>5434</v>
      </c>
      <c r="C855" t="s">
        <v>5435</v>
      </c>
      <c r="D855" t="s">
        <v>5436</v>
      </c>
      <c r="E855" t="s">
        <v>566</v>
      </c>
      <c r="F855" t="s">
        <v>1032</v>
      </c>
      <c r="G855" t="s">
        <v>1046</v>
      </c>
      <c r="H855" t="s">
        <v>6019</v>
      </c>
      <c r="I855" t="s">
        <v>90</v>
      </c>
      <c r="J855" t="s">
        <v>90</v>
      </c>
      <c r="K855">
        <v>3.2350538599999998</v>
      </c>
      <c r="L855">
        <v>7.9379767399999999</v>
      </c>
      <c r="M855">
        <v>5.2631935800000003</v>
      </c>
      <c r="N855">
        <v>5.9893674800000003</v>
      </c>
      <c r="O855">
        <v>6.3399804199999998</v>
      </c>
      <c r="P855">
        <v>9.0726909300000003</v>
      </c>
      <c r="Q855">
        <v>29.234808180000002</v>
      </c>
      <c r="R855">
        <v>31.86816812</v>
      </c>
      <c r="S855" t="s">
        <v>1047</v>
      </c>
      <c r="T855">
        <v>3.2350538599999998</v>
      </c>
      <c r="U855" t="s">
        <v>2637</v>
      </c>
      <c r="V855" t="s">
        <v>1035</v>
      </c>
      <c r="W855" s="36" t="str">
        <f t="shared" si="42"/>
        <v>ETF</v>
      </c>
      <c r="X855" s="36" t="str">
        <f t="shared" si="43"/>
        <v>Otros ETFs</v>
      </c>
    </row>
    <row r="856" spans="1:24" x14ac:dyDescent="0.35">
      <c r="A856" s="36" t="str">
        <f t="shared" si="44"/>
        <v>7456</v>
      </c>
      <c r="B856" t="s">
        <v>4926</v>
      </c>
      <c r="C856" t="s">
        <v>2285</v>
      </c>
      <c r="D856" t="s">
        <v>2286</v>
      </c>
      <c r="E856" t="s">
        <v>566</v>
      </c>
      <c r="F856" t="s">
        <v>1032</v>
      </c>
      <c r="G856" t="s">
        <v>1219</v>
      </c>
      <c r="H856" t="s">
        <v>1220</v>
      </c>
      <c r="I856" t="s">
        <v>90</v>
      </c>
      <c r="J856" t="s">
        <v>90</v>
      </c>
      <c r="K856">
        <v>25.33704534</v>
      </c>
      <c r="L856">
        <v>7.4849555399999996</v>
      </c>
      <c r="M856">
        <v>5.5965491700000003</v>
      </c>
      <c r="N856">
        <v>5.2374795599999997</v>
      </c>
      <c r="O856">
        <v>6.4591783500000002</v>
      </c>
      <c r="P856">
        <v>20.714486919999999</v>
      </c>
      <c r="Q856">
        <v>105.10952611</v>
      </c>
      <c r="R856">
        <v>46.451039969999997</v>
      </c>
      <c r="S856" t="s">
        <v>1047</v>
      </c>
      <c r="T856">
        <v>25.33704534</v>
      </c>
      <c r="U856" t="s">
        <v>2637</v>
      </c>
      <c r="V856" t="s">
        <v>1035</v>
      </c>
      <c r="W856" s="36" t="str">
        <f t="shared" si="42"/>
        <v>ETF</v>
      </c>
      <c r="X856" s="36" t="str">
        <f t="shared" si="43"/>
        <v>Otros ETFs</v>
      </c>
    </row>
    <row r="857" spans="1:24" x14ac:dyDescent="0.35">
      <c r="A857" s="36" t="str">
        <f t="shared" si="44"/>
        <v>7469</v>
      </c>
      <c r="B857" t="s">
        <v>6173</v>
      </c>
      <c r="C857" t="s">
        <v>6174</v>
      </c>
      <c r="D857" t="s">
        <v>2288</v>
      </c>
      <c r="E857" t="s">
        <v>566</v>
      </c>
      <c r="F857" t="s">
        <v>1032</v>
      </c>
      <c r="G857" t="s">
        <v>1046</v>
      </c>
      <c r="H857" t="s">
        <v>1599</v>
      </c>
      <c r="I857" t="s">
        <v>90</v>
      </c>
      <c r="J857" t="s">
        <v>90</v>
      </c>
      <c r="K857">
        <v>0.52283977000000004</v>
      </c>
      <c r="L857">
        <v>8.2848621100000006</v>
      </c>
      <c r="M857">
        <v>7.4166590499999998</v>
      </c>
      <c r="N857">
        <v>5.10780075</v>
      </c>
      <c r="O857">
        <v>6.8980570800000001</v>
      </c>
      <c r="P857">
        <v>6.8801206199999996</v>
      </c>
      <c r="Q857">
        <v>2.6518205799999999</v>
      </c>
      <c r="R857">
        <v>38.026913919999998</v>
      </c>
      <c r="S857" t="s">
        <v>1047</v>
      </c>
      <c r="T857">
        <v>0.52283977000000004</v>
      </c>
      <c r="U857" t="s">
        <v>2637</v>
      </c>
      <c r="V857" t="s">
        <v>1035</v>
      </c>
      <c r="W857" s="36" t="str">
        <f t="shared" si="42"/>
        <v>ETF</v>
      </c>
      <c r="X857" s="36" t="str">
        <f t="shared" si="43"/>
        <v>Otros ETFs</v>
      </c>
    </row>
    <row r="858" spans="1:24" x14ac:dyDescent="0.35">
      <c r="A858" s="36" t="str">
        <f t="shared" si="44"/>
        <v>5022</v>
      </c>
      <c r="B858" t="s">
        <v>2590</v>
      </c>
      <c r="C858" t="s">
        <v>2591</v>
      </c>
      <c r="D858" t="s">
        <v>4047</v>
      </c>
      <c r="E858" t="s">
        <v>4528</v>
      </c>
      <c r="F858" t="s">
        <v>4529</v>
      </c>
      <c r="G858" t="s">
        <v>1141</v>
      </c>
      <c r="H858" t="s">
        <v>1825</v>
      </c>
      <c r="I858">
        <v>40274.230000000003</v>
      </c>
      <c r="J858">
        <v>850000</v>
      </c>
      <c r="K858">
        <v>21.11</v>
      </c>
      <c r="L858">
        <v>8.08</v>
      </c>
      <c r="M858">
        <v>7.5395290463000002</v>
      </c>
      <c r="N858">
        <v>4.4976793726000004</v>
      </c>
      <c r="O858">
        <v>4.9223632813</v>
      </c>
      <c r="P858">
        <v>0</v>
      </c>
      <c r="Q858"/>
      <c r="R858">
        <v>24</v>
      </c>
      <c r="S858" t="s">
        <v>1047</v>
      </c>
      <c r="T858">
        <v>21.11</v>
      </c>
      <c r="U858" t="s">
        <v>2637</v>
      </c>
      <c r="V858" t="s">
        <v>1037</v>
      </c>
      <c r="W858" s="36" t="str">
        <f t="shared" si="42"/>
        <v>Portafolio</v>
      </c>
      <c r="X858" s="36" t="str">
        <f t="shared" si="43"/>
        <v>Portafolio</v>
      </c>
    </row>
    <row r="859" spans="1:24" x14ac:dyDescent="0.35">
      <c r="A859" s="36" t="str">
        <f t="shared" si="44"/>
        <v>7469</v>
      </c>
      <c r="B859" t="s">
        <v>6175</v>
      </c>
      <c r="C859" t="s">
        <v>6176</v>
      </c>
      <c r="D859" t="s">
        <v>2289</v>
      </c>
      <c r="E859" t="s">
        <v>566</v>
      </c>
      <c r="F859" t="s">
        <v>1032</v>
      </c>
      <c r="G859" t="s">
        <v>1046</v>
      </c>
      <c r="H859" t="s">
        <v>1599</v>
      </c>
      <c r="I859" t="s">
        <v>90</v>
      </c>
      <c r="J859" t="s">
        <v>90</v>
      </c>
      <c r="K859">
        <v>0.52283977000000004</v>
      </c>
      <c r="L859">
        <v>8.2848621100000006</v>
      </c>
      <c r="M859">
        <v>7.4166590499999998</v>
      </c>
      <c r="N859">
        <v>5.10780075</v>
      </c>
      <c r="O859">
        <v>6.8980570800000001</v>
      </c>
      <c r="P859">
        <v>6.8801206199999996</v>
      </c>
      <c r="Q859">
        <v>2.6518205799999999</v>
      </c>
      <c r="R859">
        <v>38.026913919999998</v>
      </c>
      <c r="S859" t="s">
        <v>1047</v>
      </c>
      <c r="T859">
        <v>0.52283977000000004</v>
      </c>
      <c r="U859" t="s">
        <v>2637</v>
      </c>
      <c r="V859" t="s">
        <v>1035</v>
      </c>
      <c r="W859" s="36" t="str">
        <f t="shared" si="42"/>
        <v>ETF</v>
      </c>
      <c r="X859" s="36" t="str">
        <f t="shared" si="43"/>
        <v>Otros ETFs</v>
      </c>
    </row>
    <row r="860" spans="1:24" x14ac:dyDescent="0.35">
      <c r="A860" s="36" t="str">
        <f t="shared" si="44"/>
        <v>7073</v>
      </c>
      <c r="B860" t="s">
        <v>2290</v>
      </c>
      <c r="C860" t="s">
        <v>2291</v>
      </c>
      <c r="D860" t="s">
        <v>2292</v>
      </c>
      <c r="E860" t="s">
        <v>566</v>
      </c>
      <c r="F860" t="s">
        <v>1032</v>
      </c>
      <c r="G860" t="s">
        <v>1033</v>
      </c>
      <c r="H860" t="s">
        <v>1132</v>
      </c>
      <c r="I860" t="s">
        <v>90</v>
      </c>
      <c r="J860" t="s">
        <v>90</v>
      </c>
      <c r="K860">
        <v>6.3289715600000003</v>
      </c>
      <c r="L860">
        <v>6.4317906200000001</v>
      </c>
      <c r="M860">
        <v>7.1229467099999999</v>
      </c>
      <c r="N860">
        <v>4.4341162900000004</v>
      </c>
      <c r="O860">
        <v>5.3026237900000002</v>
      </c>
      <c r="P860">
        <v>42.137690120000002</v>
      </c>
      <c r="Q860">
        <v>22.138423119999999</v>
      </c>
      <c r="R860">
        <v>19.249878540000001</v>
      </c>
      <c r="S860" t="s">
        <v>30</v>
      </c>
      <c r="T860">
        <v>6.3289715600000003</v>
      </c>
      <c r="U860" t="s">
        <v>2637</v>
      </c>
      <c r="V860" t="s">
        <v>1035</v>
      </c>
      <c r="W860" s="36" t="str">
        <f t="shared" si="42"/>
        <v>ETF</v>
      </c>
      <c r="X860" s="36" t="str">
        <f t="shared" si="43"/>
        <v>Otros ETFs</v>
      </c>
    </row>
    <row r="861" spans="1:24" x14ac:dyDescent="0.35">
      <c r="A861" s="36" t="str">
        <f t="shared" si="44"/>
        <v>7049</v>
      </c>
      <c r="B861" t="s">
        <v>2295</v>
      </c>
      <c r="C861" t="s">
        <v>569</v>
      </c>
      <c r="D861" t="s">
        <v>568</v>
      </c>
      <c r="E861" t="s">
        <v>566</v>
      </c>
      <c r="F861" t="s">
        <v>1032</v>
      </c>
      <c r="G861" t="s">
        <v>1110</v>
      </c>
      <c r="H861" t="s">
        <v>2041</v>
      </c>
      <c r="I861" t="s">
        <v>90</v>
      </c>
      <c r="J861" t="s">
        <v>90</v>
      </c>
      <c r="K861">
        <v>429.35320166999998</v>
      </c>
      <c r="L861">
        <v>4.3514931299999997</v>
      </c>
      <c r="M861">
        <v>4.6502567900000003</v>
      </c>
      <c r="N861">
        <v>5.2286753199999998</v>
      </c>
      <c r="O861">
        <v>4.4979041799999999</v>
      </c>
      <c r="P861">
        <v>7.8326311000000004</v>
      </c>
      <c r="Q861">
        <v>718.83221391999996</v>
      </c>
      <c r="R861">
        <v>4.1072122000000002</v>
      </c>
      <c r="S861" t="s">
        <v>1038</v>
      </c>
      <c r="T861">
        <v>429.35320166999998</v>
      </c>
      <c r="U861" t="s">
        <v>2637</v>
      </c>
      <c r="V861" t="s">
        <v>1035</v>
      </c>
      <c r="W861" s="36" t="str">
        <f t="shared" si="42"/>
        <v>ETF</v>
      </c>
      <c r="X861" s="36" t="str">
        <f t="shared" si="43"/>
        <v>Otros ETFs</v>
      </c>
    </row>
    <row r="862" spans="1:24" x14ac:dyDescent="0.35">
      <c r="A862" s="36" t="str">
        <f t="shared" si="44"/>
        <v>7073</v>
      </c>
      <c r="B862" t="s">
        <v>2296</v>
      </c>
      <c r="C862" t="s">
        <v>2297</v>
      </c>
      <c r="D862" t="s">
        <v>2298</v>
      </c>
      <c r="E862" t="s">
        <v>566</v>
      </c>
      <c r="F862" t="s">
        <v>1032</v>
      </c>
      <c r="G862" t="s">
        <v>1046</v>
      </c>
      <c r="H862" t="s">
        <v>1809</v>
      </c>
      <c r="I862" t="s">
        <v>90</v>
      </c>
      <c r="J862" t="s">
        <v>90</v>
      </c>
      <c r="K862">
        <v>108.25932851</v>
      </c>
      <c r="L862">
        <v>6.3244528600000001</v>
      </c>
      <c r="M862">
        <v>6.0857713200000001</v>
      </c>
      <c r="N862">
        <v>4.2801868699999996</v>
      </c>
      <c r="O862">
        <v>5.9319527399999998</v>
      </c>
      <c r="P862">
        <v>10.161013540000001</v>
      </c>
      <c r="Q862">
        <v>217.29388804999999</v>
      </c>
      <c r="R862">
        <v>18.0778529</v>
      </c>
      <c r="S862" t="s">
        <v>30</v>
      </c>
      <c r="T862">
        <v>108.25932851</v>
      </c>
      <c r="U862" t="s">
        <v>2637</v>
      </c>
      <c r="V862" t="s">
        <v>1035</v>
      </c>
      <c r="W862" s="36" t="str">
        <f t="shared" si="42"/>
        <v>ETF</v>
      </c>
      <c r="X862" s="36" t="str">
        <f t="shared" si="43"/>
        <v>Otros ETFs</v>
      </c>
    </row>
    <row r="863" spans="1:24" x14ac:dyDescent="0.35">
      <c r="A863" s="36" t="str">
        <f t="shared" si="44"/>
        <v>7049</v>
      </c>
      <c r="B863" t="s">
        <v>6177</v>
      </c>
      <c r="C863" t="s">
        <v>6178</v>
      </c>
      <c r="D863" t="s">
        <v>6179</v>
      </c>
      <c r="E863" t="s">
        <v>566</v>
      </c>
      <c r="F863" t="s">
        <v>1032</v>
      </c>
      <c r="G863" t="s">
        <v>1046</v>
      </c>
      <c r="H863" t="s">
        <v>6180</v>
      </c>
      <c r="I863" t="s">
        <v>90</v>
      </c>
      <c r="J863" t="s">
        <v>90</v>
      </c>
      <c r="K863">
        <v>20.828462259999998</v>
      </c>
      <c r="L863">
        <v>7.7720528800000004</v>
      </c>
      <c r="M863">
        <v>6.5705197499999999</v>
      </c>
      <c r="N863">
        <v>5.5312617099999999</v>
      </c>
      <c r="O863">
        <v>6.7581754800000002</v>
      </c>
      <c r="P863">
        <v>6.2750093299999996</v>
      </c>
      <c r="Q863">
        <v>78.862344359999994</v>
      </c>
      <c r="R863">
        <v>40.526716319999998</v>
      </c>
      <c r="S863" t="s">
        <v>1047</v>
      </c>
      <c r="T863">
        <v>20.828462259999998</v>
      </c>
      <c r="U863" t="s">
        <v>2637</v>
      </c>
      <c r="V863" t="s">
        <v>1035</v>
      </c>
      <c r="W863" s="36" t="str">
        <f t="shared" si="42"/>
        <v>ETF</v>
      </c>
      <c r="X863" s="36" t="str">
        <f t="shared" si="43"/>
        <v>Otros ETFs</v>
      </c>
    </row>
    <row r="864" spans="1:24" x14ac:dyDescent="0.35">
      <c r="A864" s="36" t="str">
        <f t="shared" si="44"/>
        <v>7049</v>
      </c>
      <c r="B864" t="s">
        <v>6177</v>
      </c>
      <c r="C864" t="s">
        <v>6178</v>
      </c>
      <c r="D864" t="s">
        <v>5655</v>
      </c>
      <c r="E864" t="s">
        <v>566</v>
      </c>
      <c r="F864" t="s">
        <v>1032</v>
      </c>
      <c r="G864" t="s">
        <v>1046</v>
      </c>
      <c r="H864" t="s">
        <v>6180</v>
      </c>
      <c r="I864" t="s">
        <v>90</v>
      </c>
      <c r="J864" t="s">
        <v>90</v>
      </c>
      <c r="K864">
        <v>20.828462259999998</v>
      </c>
      <c r="L864">
        <v>7.7720528800000004</v>
      </c>
      <c r="M864">
        <v>6.5705197499999999</v>
      </c>
      <c r="N864">
        <v>5.5312617099999999</v>
      </c>
      <c r="O864">
        <v>6.7581754800000002</v>
      </c>
      <c r="P864">
        <v>6.2750093299999996</v>
      </c>
      <c r="Q864">
        <v>78.862344359999994</v>
      </c>
      <c r="R864">
        <v>40.526716319999998</v>
      </c>
      <c r="S864" t="s">
        <v>1047</v>
      </c>
      <c r="T864">
        <v>20.828462259999998</v>
      </c>
      <c r="U864" t="s">
        <v>2637</v>
      </c>
      <c r="V864" t="s">
        <v>1035</v>
      </c>
      <c r="W864" s="36" t="str">
        <f t="shared" si="42"/>
        <v>ETF</v>
      </c>
      <c r="X864" s="36" t="str">
        <f t="shared" si="43"/>
        <v>Otros ETFs</v>
      </c>
    </row>
    <row r="865" spans="1:24" x14ac:dyDescent="0.35">
      <c r="A865" s="36" t="str">
        <f t="shared" si="44"/>
        <v>7408</v>
      </c>
      <c r="B865" t="s">
        <v>5111</v>
      </c>
      <c r="C865" t="s">
        <v>5112</v>
      </c>
      <c r="D865" t="s">
        <v>5113</v>
      </c>
      <c r="E865" t="s">
        <v>566</v>
      </c>
      <c r="F865" t="s">
        <v>1032</v>
      </c>
      <c r="G865" t="s">
        <v>1641</v>
      </c>
      <c r="H865" t="s">
        <v>1137</v>
      </c>
      <c r="I865" t="s">
        <v>90</v>
      </c>
      <c r="J865" t="s">
        <v>90</v>
      </c>
      <c r="K865">
        <v>99.518694929999995</v>
      </c>
      <c r="L865">
        <v>7.4114276700000001</v>
      </c>
      <c r="M865">
        <v>6.45651245</v>
      </c>
      <c r="N865">
        <v>5.3536743199999997</v>
      </c>
      <c r="O865">
        <v>6.3979289000000001</v>
      </c>
      <c r="P865">
        <v>21.51242152</v>
      </c>
      <c r="Q865">
        <v>118.52902523</v>
      </c>
      <c r="R865">
        <v>55.994455960000003</v>
      </c>
      <c r="S865" t="s">
        <v>1047</v>
      </c>
      <c r="T865">
        <v>99.518694929999995</v>
      </c>
      <c r="U865" t="s">
        <v>2637</v>
      </c>
      <c r="V865" t="s">
        <v>1035</v>
      </c>
      <c r="W865" s="36" t="str">
        <f t="shared" si="42"/>
        <v>ETF</v>
      </c>
      <c r="X865" s="36" t="str">
        <f t="shared" si="43"/>
        <v>Otros ETFs</v>
      </c>
    </row>
    <row r="866" spans="1:24" x14ac:dyDescent="0.35">
      <c r="A866" s="36" t="str">
        <f t="shared" si="44"/>
        <v>7449</v>
      </c>
      <c r="B866" t="s">
        <v>5437</v>
      </c>
      <c r="C866" t="s">
        <v>5438</v>
      </c>
      <c r="D866" t="s">
        <v>5439</v>
      </c>
      <c r="E866" t="s">
        <v>566</v>
      </c>
      <c r="F866" t="s">
        <v>1032</v>
      </c>
      <c r="G866" t="s">
        <v>1046</v>
      </c>
      <c r="H866" t="s">
        <v>6164</v>
      </c>
      <c r="I866" t="s">
        <v>90</v>
      </c>
      <c r="J866" t="s">
        <v>90</v>
      </c>
      <c r="K866">
        <v>1.5282003</v>
      </c>
      <c r="L866">
        <v>8.1319745500000007</v>
      </c>
      <c r="M866">
        <v>7.5458686100000003</v>
      </c>
      <c r="N866">
        <v>4.8489326300000002</v>
      </c>
      <c r="O866">
        <v>6.8197588400000004</v>
      </c>
      <c r="P866">
        <v>3.8617383300000001</v>
      </c>
      <c r="Q866">
        <v>4.1423976299999996</v>
      </c>
      <c r="R866">
        <v>68.464461380000003</v>
      </c>
      <c r="S866" t="s">
        <v>1047</v>
      </c>
      <c r="T866">
        <v>1.5282003</v>
      </c>
      <c r="U866" t="s">
        <v>2637</v>
      </c>
      <c r="V866" t="s">
        <v>1035</v>
      </c>
      <c r="W866" s="36" t="str">
        <f t="shared" si="42"/>
        <v>ETF</v>
      </c>
      <c r="X866" s="36" t="str">
        <f t="shared" si="43"/>
        <v>Otros ETFs</v>
      </c>
    </row>
    <row r="867" spans="1:24" x14ac:dyDescent="0.35">
      <c r="A867" s="36" t="str">
        <f t="shared" si="44"/>
        <v>7387</v>
      </c>
      <c r="B867" t="s">
        <v>2299</v>
      </c>
      <c r="C867" t="s">
        <v>609</v>
      </c>
      <c r="D867" t="s">
        <v>608</v>
      </c>
      <c r="E867" t="s">
        <v>566</v>
      </c>
      <c r="F867" t="s">
        <v>1032</v>
      </c>
      <c r="G867" t="s">
        <v>1136</v>
      </c>
      <c r="H867" t="s">
        <v>1137</v>
      </c>
      <c r="I867" t="s">
        <v>90</v>
      </c>
      <c r="J867" t="s">
        <v>90</v>
      </c>
      <c r="K867">
        <v>14.31977245</v>
      </c>
      <c r="L867">
        <v>8.0558312799999996</v>
      </c>
      <c r="M867">
        <v>5.8597761799999999</v>
      </c>
      <c r="N867">
        <v>5.1043861000000001</v>
      </c>
      <c r="O867">
        <v>7.4278774199999997</v>
      </c>
      <c r="P867">
        <v>5.7017593099999999</v>
      </c>
      <c r="Q867">
        <v>28.769582539999998</v>
      </c>
      <c r="R867">
        <v>76.712516899999997</v>
      </c>
      <c r="S867" t="s">
        <v>1047</v>
      </c>
      <c r="T867">
        <v>14.31977245</v>
      </c>
      <c r="U867" t="s">
        <v>2637</v>
      </c>
      <c r="V867" t="s">
        <v>1035</v>
      </c>
      <c r="W867" s="36" t="str">
        <f t="shared" si="42"/>
        <v>ETF</v>
      </c>
      <c r="X867" s="36" t="str">
        <f t="shared" si="43"/>
        <v>Otros ETFs</v>
      </c>
    </row>
    <row r="868" spans="1:24" x14ac:dyDescent="0.35">
      <c r="A868" s="36" t="str">
        <f t="shared" si="44"/>
        <v>7449</v>
      </c>
      <c r="B868" t="s">
        <v>2300</v>
      </c>
      <c r="C868" t="s">
        <v>649</v>
      </c>
      <c r="D868" t="s">
        <v>648</v>
      </c>
      <c r="E868" t="s">
        <v>566</v>
      </c>
      <c r="F868" t="s">
        <v>1032</v>
      </c>
      <c r="G868" t="s">
        <v>1046</v>
      </c>
      <c r="H868" t="s">
        <v>1773</v>
      </c>
      <c r="I868" t="s">
        <v>90</v>
      </c>
      <c r="J868" t="s">
        <v>90</v>
      </c>
      <c r="K868">
        <v>69.314872579999999</v>
      </c>
      <c r="L868">
        <v>6.3213008200000003</v>
      </c>
      <c r="M868">
        <v>5.5887372299999996</v>
      </c>
      <c r="N868">
        <v>4.4136338300000002</v>
      </c>
      <c r="O868">
        <v>5.8827445100000002</v>
      </c>
      <c r="P868">
        <v>8.6733570400000009</v>
      </c>
      <c r="Q868">
        <v>247.71671104999999</v>
      </c>
      <c r="R868">
        <v>13.46876754</v>
      </c>
      <c r="S868" t="s">
        <v>30</v>
      </c>
      <c r="T868">
        <v>69.314872579999999</v>
      </c>
      <c r="U868" t="s">
        <v>2637</v>
      </c>
      <c r="V868" t="s">
        <v>1035</v>
      </c>
      <c r="W868" s="36" t="str">
        <f t="shared" si="42"/>
        <v>ETF</v>
      </c>
      <c r="X868" s="36" t="str">
        <f t="shared" si="43"/>
        <v>Otros ETFs</v>
      </c>
    </row>
    <row r="869" spans="1:24" x14ac:dyDescent="0.35">
      <c r="A869" s="36" t="str">
        <f t="shared" si="44"/>
        <v>7523</v>
      </c>
      <c r="B869" t="s">
        <v>2301</v>
      </c>
      <c r="C869" t="s">
        <v>2302</v>
      </c>
      <c r="D869" t="s">
        <v>2303</v>
      </c>
      <c r="E869" t="s">
        <v>566</v>
      </c>
      <c r="F869" t="s">
        <v>1032</v>
      </c>
      <c r="G869" t="s">
        <v>1689</v>
      </c>
      <c r="H869" t="s">
        <v>1220</v>
      </c>
      <c r="I869" t="s">
        <v>90</v>
      </c>
      <c r="J869" t="s">
        <v>90</v>
      </c>
      <c r="K869">
        <v>9.5117287499999996</v>
      </c>
      <c r="L869">
        <v>7.0960174800000004</v>
      </c>
      <c r="M869">
        <v>6.0336717000000002</v>
      </c>
      <c r="N869">
        <v>5.22091029</v>
      </c>
      <c r="O869">
        <v>5.3398865200000003</v>
      </c>
      <c r="P869">
        <v>12.82589359</v>
      </c>
      <c r="Q869">
        <v>67.221029979999997</v>
      </c>
      <c r="R869">
        <v>11.64020536</v>
      </c>
      <c r="S869" t="s">
        <v>30</v>
      </c>
      <c r="T869">
        <v>9.5117287499999996</v>
      </c>
      <c r="U869" t="s">
        <v>2637</v>
      </c>
      <c r="V869" t="s">
        <v>1035</v>
      </c>
      <c r="W869" s="36" t="str">
        <f t="shared" si="42"/>
        <v>ETF</v>
      </c>
      <c r="X869" s="36" t="str">
        <f t="shared" si="43"/>
        <v>Otros ETFs</v>
      </c>
    </row>
    <row r="870" spans="1:24" x14ac:dyDescent="0.35">
      <c r="A870" s="36" t="str">
        <f t="shared" si="44"/>
        <v>7523</v>
      </c>
      <c r="B870" t="s">
        <v>6181</v>
      </c>
      <c r="C870" t="s">
        <v>2304</v>
      </c>
      <c r="D870" t="s">
        <v>2305</v>
      </c>
      <c r="E870" t="s">
        <v>566</v>
      </c>
      <c r="F870" t="s">
        <v>1032</v>
      </c>
      <c r="G870" t="s">
        <v>1136</v>
      </c>
      <c r="H870" t="s">
        <v>1137</v>
      </c>
      <c r="I870" t="s">
        <v>90</v>
      </c>
      <c r="J870" t="s">
        <v>90</v>
      </c>
      <c r="K870">
        <v>1.5912612699999999</v>
      </c>
      <c r="L870">
        <v>7.9886739799999997</v>
      </c>
      <c r="M870">
        <v>6.5261993699999996</v>
      </c>
      <c r="N870">
        <v>4.7192674400000003</v>
      </c>
      <c r="O870">
        <v>6.6274612800000003</v>
      </c>
      <c r="P870">
        <v>6.2638999999999996</v>
      </c>
      <c r="Q870">
        <v>6.4977630599999996</v>
      </c>
      <c r="R870">
        <v>27.728000000000002</v>
      </c>
      <c r="S870" t="s">
        <v>1047</v>
      </c>
      <c r="T870">
        <v>1.5912612699999999</v>
      </c>
      <c r="U870" t="s">
        <v>2637</v>
      </c>
      <c r="V870" t="s">
        <v>1035</v>
      </c>
      <c r="W870" s="36" t="str">
        <f t="shared" si="42"/>
        <v>ETF</v>
      </c>
      <c r="X870" s="36" t="str">
        <f t="shared" si="43"/>
        <v>Otros ETFs</v>
      </c>
    </row>
    <row r="871" spans="1:24" x14ac:dyDescent="0.35">
      <c r="A871" s="36" t="str">
        <f t="shared" si="44"/>
        <v>CRSU</v>
      </c>
      <c r="B871" t="s">
        <v>6182</v>
      </c>
      <c r="C871" t="s">
        <v>2306</v>
      </c>
      <c r="D871" t="s">
        <v>2307</v>
      </c>
      <c r="E871" t="s">
        <v>566</v>
      </c>
      <c r="F871" t="s">
        <v>1032</v>
      </c>
      <c r="G871" t="s">
        <v>1641</v>
      </c>
      <c r="H871" t="s">
        <v>1712</v>
      </c>
      <c r="I871" t="s">
        <v>90</v>
      </c>
      <c r="J871" t="s">
        <v>90</v>
      </c>
      <c r="K871">
        <v>102.62836052</v>
      </c>
      <c r="L871">
        <v>6.7399716099999996</v>
      </c>
      <c r="M871">
        <v>5.8824004600000004</v>
      </c>
      <c r="N871">
        <v>4.7696115299999997</v>
      </c>
      <c r="O871">
        <v>6.6084935400000004</v>
      </c>
      <c r="P871">
        <v>2.8960029</v>
      </c>
      <c r="Q871">
        <v>103.93799975</v>
      </c>
      <c r="R871">
        <v>52.195052199999999</v>
      </c>
      <c r="S871" t="s">
        <v>30</v>
      </c>
      <c r="T871">
        <v>102.62836052</v>
      </c>
      <c r="U871" t="s">
        <v>2637</v>
      </c>
      <c r="V871" t="s">
        <v>1035</v>
      </c>
      <c r="W871" s="36" t="str">
        <f t="shared" si="42"/>
        <v>ETF</v>
      </c>
      <c r="X871" s="36" t="str">
        <f t="shared" si="43"/>
        <v>Otros ETFs</v>
      </c>
    </row>
    <row r="872" spans="1:24" x14ac:dyDescent="0.35">
      <c r="A872" s="36" t="str">
        <f t="shared" si="44"/>
        <v>CAND</v>
      </c>
      <c r="B872" t="s">
        <v>2309</v>
      </c>
      <c r="C872" t="s">
        <v>2310</v>
      </c>
      <c r="D872" t="s">
        <v>2311</v>
      </c>
      <c r="E872" t="s">
        <v>512</v>
      </c>
      <c r="F872" t="s">
        <v>1769</v>
      </c>
      <c r="G872" t="s">
        <v>1136</v>
      </c>
      <c r="H872" t="s">
        <v>1704</v>
      </c>
      <c r="I872" t="s">
        <v>90</v>
      </c>
      <c r="J872" t="s">
        <v>90</v>
      </c>
      <c r="K872">
        <v>66.859702799999994</v>
      </c>
      <c r="L872">
        <v>6.2922963999999997</v>
      </c>
      <c r="M872">
        <v>7.1289987000000004</v>
      </c>
      <c r="N872">
        <v>4.89333551</v>
      </c>
      <c r="O872">
        <v>5.6774534799999996</v>
      </c>
      <c r="P872">
        <v>10.155184200000001</v>
      </c>
      <c r="Q872">
        <v>169.67996317999999</v>
      </c>
      <c r="R872">
        <v>20.005776619999999</v>
      </c>
      <c r="S872" t="s">
        <v>30</v>
      </c>
      <c r="T872">
        <v>66.859702799999994</v>
      </c>
      <c r="U872" t="s">
        <v>2637</v>
      </c>
      <c r="V872" t="s">
        <v>1035</v>
      </c>
      <c r="W872" s="36" t="str">
        <f t="shared" si="42"/>
        <v>ETF</v>
      </c>
      <c r="X872" s="36" t="str">
        <f t="shared" si="43"/>
        <v>Otros ETFs</v>
      </c>
    </row>
    <row r="873" spans="1:24" x14ac:dyDescent="0.35">
      <c r="A873" s="36" t="str">
        <f t="shared" si="44"/>
        <v>7397</v>
      </c>
      <c r="B873" t="s">
        <v>4786</v>
      </c>
      <c r="C873" t="s">
        <v>2312</v>
      </c>
      <c r="D873" t="s">
        <v>2313</v>
      </c>
      <c r="E873" t="s">
        <v>566</v>
      </c>
      <c r="F873" t="s">
        <v>1032</v>
      </c>
      <c r="G873" t="s">
        <v>1136</v>
      </c>
      <c r="H873" t="s">
        <v>1704</v>
      </c>
      <c r="I873" t="s">
        <v>90</v>
      </c>
      <c r="J873" t="s">
        <v>90</v>
      </c>
      <c r="K873">
        <v>98.824054419999996</v>
      </c>
      <c r="L873">
        <v>6.2914152699999999</v>
      </c>
      <c r="M873">
        <v>6.4804119</v>
      </c>
      <c r="N873">
        <v>4.9517627500000003</v>
      </c>
      <c r="O873">
        <v>5.6524687</v>
      </c>
      <c r="P873">
        <v>8.5621231600000005</v>
      </c>
      <c r="Q873">
        <v>169.97828791000001</v>
      </c>
      <c r="R873">
        <v>14.116599219999999</v>
      </c>
      <c r="S873" t="s">
        <v>30</v>
      </c>
      <c r="T873">
        <v>98.824054419999996</v>
      </c>
      <c r="U873" t="s">
        <v>2637</v>
      </c>
      <c r="V873" t="s">
        <v>1035</v>
      </c>
      <c r="W873" s="36" t="str">
        <f t="shared" si="42"/>
        <v>ETF</v>
      </c>
      <c r="X873" s="36" t="str">
        <f t="shared" si="43"/>
        <v>Otros ETFs</v>
      </c>
    </row>
    <row r="874" spans="1:24" x14ac:dyDescent="0.35">
      <c r="A874" s="36" t="str">
        <f t="shared" si="44"/>
        <v>CAND</v>
      </c>
      <c r="B874" t="s">
        <v>2314</v>
      </c>
      <c r="C874" t="s">
        <v>2315</v>
      </c>
      <c r="D874" t="s">
        <v>2316</v>
      </c>
      <c r="E874" t="s">
        <v>512</v>
      </c>
      <c r="F874" t="s">
        <v>1769</v>
      </c>
      <c r="G874" t="s">
        <v>1110</v>
      </c>
      <c r="H874" t="s">
        <v>6004</v>
      </c>
      <c r="I874" t="s">
        <v>90</v>
      </c>
      <c r="J874" t="s">
        <v>90</v>
      </c>
      <c r="K874">
        <v>44.897891479999998</v>
      </c>
      <c r="L874">
        <v>6.3008749000000002</v>
      </c>
      <c r="M874">
        <v>5.3667364299999996</v>
      </c>
      <c r="N874">
        <v>5.2841170200000001</v>
      </c>
      <c r="O874">
        <v>5.26203939</v>
      </c>
      <c r="P874">
        <v>12.13707076</v>
      </c>
      <c r="Q874">
        <v>133.33911165000001</v>
      </c>
      <c r="R874">
        <v>5.9775702099999997</v>
      </c>
      <c r="S874" t="s">
        <v>30</v>
      </c>
      <c r="T874">
        <v>44.897891479999998</v>
      </c>
      <c r="U874" t="s">
        <v>2637</v>
      </c>
      <c r="V874" t="s">
        <v>1035</v>
      </c>
      <c r="W874" s="36" t="str">
        <f t="shared" si="42"/>
        <v>ETF</v>
      </c>
      <c r="X874" s="36" t="str">
        <f t="shared" si="43"/>
        <v>Otros ETFs</v>
      </c>
    </row>
    <row r="875" spans="1:24" x14ac:dyDescent="0.35">
      <c r="A875" s="36" t="str">
        <f t="shared" si="44"/>
        <v>7664</v>
      </c>
      <c r="B875" t="s">
        <v>4787</v>
      </c>
      <c r="C875" t="s">
        <v>4788</v>
      </c>
      <c r="D875" t="s">
        <v>2815</v>
      </c>
      <c r="E875" t="s">
        <v>566</v>
      </c>
      <c r="F875" t="s">
        <v>1032</v>
      </c>
      <c r="G875" t="s">
        <v>1110</v>
      </c>
      <c r="H875" t="s">
        <v>1431</v>
      </c>
      <c r="I875" t="s">
        <v>90</v>
      </c>
      <c r="J875" t="s">
        <v>90</v>
      </c>
      <c r="K875">
        <v>748.88314725999999</v>
      </c>
      <c r="L875">
        <v>4.2631907800000004</v>
      </c>
      <c r="M875">
        <v>4.9898381699999996</v>
      </c>
      <c r="N875">
        <v>5.6654938699999997</v>
      </c>
      <c r="O875">
        <v>5.2926126</v>
      </c>
      <c r="P875">
        <v>0</v>
      </c>
      <c r="Q875"/>
      <c r="R875">
        <v>0</v>
      </c>
      <c r="S875" t="s">
        <v>1111</v>
      </c>
      <c r="T875">
        <v>748.88314725999999</v>
      </c>
      <c r="U875" t="s">
        <v>2637</v>
      </c>
      <c r="V875" t="s">
        <v>1232</v>
      </c>
      <c r="W875" s="36" t="str">
        <f t="shared" si="42"/>
        <v>ETF</v>
      </c>
      <c r="X875" s="36" t="str">
        <f t="shared" si="43"/>
        <v>Soberanos</v>
      </c>
    </row>
    <row r="876" spans="1:24" x14ac:dyDescent="0.35">
      <c r="A876" s="36" t="str">
        <f t="shared" si="44"/>
        <v>BELL</v>
      </c>
      <c r="B876" t="s">
        <v>2317</v>
      </c>
      <c r="C876" t="s">
        <v>2318</v>
      </c>
      <c r="D876" t="s">
        <v>2319</v>
      </c>
      <c r="E876" t="s">
        <v>566</v>
      </c>
      <c r="F876" t="s">
        <v>1032</v>
      </c>
      <c r="G876" t="s">
        <v>1046</v>
      </c>
      <c r="H876" t="s">
        <v>1128</v>
      </c>
      <c r="I876" t="s">
        <v>90</v>
      </c>
      <c r="J876" t="s">
        <v>90</v>
      </c>
      <c r="K876">
        <v>4.15987594</v>
      </c>
      <c r="L876">
        <v>7.1313857499999997</v>
      </c>
      <c r="M876">
        <v>7.2082044300000003</v>
      </c>
      <c r="N876">
        <v>4.7784346099999997</v>
      </c>
      <c r="O876">
        <v>6.4202674000000002</v>
      </c>
      <c r="P876">
        <v>21.934200000000001</v>
      </c>
      <c r="Q876">
        <v>19.09284633</v>
      </c>
      <c r="R876">
        <v>39.639299999999999</v>
      </c>
      <c r="S876" t="s">
        <v>30</v>
      </c>
      <c r="T876">
        <v>4.15987594</v>
      </c>
      <c r="U876" t="s">
        <v>2637</v>
      </c>
      <c r="V876" t="s">
        <v>1035</v>
      </c>
      <c r="W876" s="36" t="str">
        <f t="shared" si="42"/>
        <v>ETF</v>
      </c>
      <c r="X876" s="36" t="str">
        <f t="shared" si="43"/>
        <v>Otros ETFs</v>
      </c>
    </row>
    <row r="877" spans="1:24" x14ac:dyDescent="0.35">
      <c r="A877" s="36" t="str">
        <f t="shared" si="44"/>
        <v>2129</v>
      </c>
      <c r="B877" t="s">
        <v>5114</v>
      </c>
      <c r="C877" t="s">
        <v>5115</v>
      </c>
      <c r="D877" t="s">
        <v>3218</v>
      </c>
      <c r="E877" t="s">
        <v>246</v>
      </c>
      <c r="F877" t="s">
        <v>4536</v>
      </c>
      <c r="G877" t="s">
        <v>1167</v>
      </c>
      <c r="H877" t="s">
        <v>5110</v>
      </c>
      <c r="I877">
        <v>8088.91</v>
      </c>
      <c r="J877">
        <v>1195176.03</v>
      </c>
      <c r="K877">
        <v>147.75</v>
      </c>
      <c r="L877">
        <v>3.2</v>
      </c>
      <c r="M877">
        <v>2.9179394505</v>
      </c>
      <c r="N877">
        <v>4.1711752074000001</v>
      </c>
      <c r="O877">
        <v>3.5546875</v>
      </c>
      <c r="P877">
        <v>3</v>
      </c>
      <c r="Q877"/>
      <c r="R877">
        <v>41</v>
      </c>
      <c r="S877" t="s">
        <v>1111</v>
      </c>
      <c r="T877">
        <v>147.75</v>
      </c>
      <c r="U877" t="s">
        <v>2637</v>
      </c>
      <c r="V877" t="s">
        <v>1037</v>
      </c>
      <c r="W877" s="36" t="str">
        <f t="shared" si="42"/>
        <v>Portafolio</v>
      </c>
      <c r="X877" s="36" t="str">
        <f t="shared" si="43"/>
        <v>Portafolio</v>
      </c>
    </row>
    <row r="878" spans="1:24" x14ac:dyDescent="0.35">
      <c r="A878" s="36" t="str">
        <f t="shared" si="44"/>
        <v>2129</v>
      </c>
      <c r="B878" t="s">
        <v>5114</v>
      </c>
      <c r="C878" t="s">
        <v>5116</v>
      </c>
      <c r="D878" t="s">
        <v>3143</v>
      </c>
      <c r="E878" t="s">
        <v>246</v>
      </c>
      <c r="F878" t="s">
        <v>4536</v>
      </c>
      <c r="G878" t="s">
        <v>1167</v>
      </c>
      <c r="H878" t="s">
        <v>5110</v>
      </c>
      <c r="I878">
        <v>8088.91</v>
      </c>
      <c r="J878">
        <v>1195176.03</v>
      </c>
      <c r="K878">
        <v>147.75</v>
      </c>
      <c r="L878">
        <v>3.2</v>
      </c>
      <c r="M878">
        <v>2.9179394505</v>
      </c>
      <c r="N878">
        <v>4.1711752074000001</v>
      </c>
      <c r="O878">
        <v>3.5546875</v>
      </c>
      <c r="P878">
        <v>3</v>
      </c>
      <c r="Q878"/>
      <c r="R878">
        <v>41</v>
      </c>
      <c r="S878" t="s">
        <v>1111</v>
      </c>
      <c r="T878">
        <v>147.75</v>
      </c>
      <c r="U878" t="s">
        <v>2637</v>
      </c>
      <c r="V878" t="s">
        <v>1037</v>
      </c>
      <c r="W878" s="36" t="str">
        <f t="shared" si="42"/>
        <v>Portafolio</v>
      </c>
      <c r="X878" s="36" t="str">
        <f t="shared" si="43"/>
        <v>Portafolio</v>
      </c>
    </row>
    <row r="879" spans="1:24" x14ac:dyDescent="0.35">
      <c r="A879" s="36" t="str">
        <f t="shared" si="44"/>
        <v>7506</v>
      </c>
      <c r="B879" t="s">
        <v>2320</v>
      </c>
      <c r="C879" t="s">
        <v>2321</v>
      </c>
      <c r="D879" t="s">
        <v>2322</v>
      </c>
      <c r="E879" t="s">
        <v>566</v>
      </c>
      <c r="F879" t="s">
        <v>1032</v>
      </c>
      <c r="G879" t="s">
        <v>1110</v>
      </c>
      <c r="H879" t="s">
        <v>6004</v>
      </c>
      <c r="I879" t="s">
        <v>90</v>
      </c>
      <c r="J879" t="s">
        <v>90</v>
      </c>
      <c r="K879">
        <v>22.969447389999999</v>
      </c>
      <c r="L879">
        <v>6.5801884299999998</v>
      </c>
      <c r="M879">
        <v>5.7132286299999997</v>
      </c>
      <c r="N879">
        <v>5.0504177500000003</v>
      </c>
      <c r="O879">
        <v>5.6366990799999996</v>
      </c>
      <c r="P879">
        <v>12.695956519999999</v>
      </c>
      <c r="Q879">
        <v>102.75391129</v>
      </c>
      <c r="R879">
        <v>11.637811149999999</v>
      </c>
      <c r="S879" t="s">
        <v>30</v>
      </c>
      <c r="T879">
        <v>22.969447389999999</v>
      </c>
      <c r="U879" t="s">
        <v>2637</v>
      </c>
      <c r="V879" t="s">
        <v>1035</v>
      </c>
      <c r="W879" s="36" t="str">
        <f t="shared" si="42"/>
        <v>ETF</v>
      </c>
      <c r="X879" s="36" t="str">
        <f t="shared" si="43"/>
        <v>Otros ETFs</v>
      </c>
    </row>
    <row r="880" spans="1:24" x14ac:dyDescent="0.35">
      <c r="A880" s="36" t="str">
        <f t="shared" si="44"/>
        <v>7077</v>
      </c>
      <c r="B880" t="s">
        <v>2323</v>
      </c>
      <c r="C880" t="s">
        <v>2324</v>
      </c>
      <c r="D880" t="s">
        <v>2325</v>
      </c>
      <c r="E880" t="s">
        <v>566</v>
      </c>
      <c r="F880" t="s">
        <v>1032</v>
      </c>
      <c r="G880" t="s">
        <v>1046</v>
      </c>
      <c r="H880" t="s">
        <v>2326</v>
      </c>
      <c r="I880" t="s">
        <v>90</v>
      </c>
      <c r="J880" t="s">
        <v>90</v>
      </c>
      <c r="K880">
        <v>151.52744340999999</v>
      </c>
      <c r="L880">
        <v>7.6391030100000004</v>
      </c>
      <c r="M880">
        <v>7.1877567300000003</v>
      </c>
      <c r="N880">
        <v>5.8280583699999999</v>
      </c>
      <c r="O880">
        <v>6.5546254299999998</v>
      </c>
      <c r="P880">
        <v>9.0393013100000008</v>
      </c>
      <c r="Q880">
        <v>782.56989895000004</v>
      </c>
      <c r="R880">
        <v>51.442946650000003</v>
      </c>
      <c r="S880" t="s">
        <v>1047</v>
      </c>
      <c r="T880">
        <v>151.52744340999999</v>
      </c>
      <c r="U880" t="s">
        <v>2637</v>
      </c>
      <c r="V880" t="s">
        <v>1035</v>
      </c>
      <c r="W880" s="36" t="str">
        <f t="shared" si="42"/>
        <v>ETF</v>
      </c>
      <c r="X880" s="36" t="str">
        <f t="shared" si="43"/>
        <v>Otros ETFs</v>
      </c>
    </row>
    <row r="881" spans="1:24" x14ac:dyDescent="0.35">
      <c r="A881" s="36" t="str">
        <f t="shared" si="44"/>
        <v>7447</v>
      </c>
      <c r="B881" t="s">
        <v>2327</v>
      </c>
      <c r="C881" t="s">
        <v>646</v>
      </c>
      <c r="D881" t="s">
        <v>645</v>
      </c>
      <c r="E881" t="s">
        <v>566</v>
      </c>
      <c r="F881" t="s">
        <v>1032</v>
      </c>
      <c r="G881" t="s">
        <v>1110</v>
      </c>
      <c r="H881" t="s">
        <v>1431</v>
      </c>
      <c r="I881" t="s">
        <v>90</v>
      </c>
      <c r="J881" t="s">
        <v>90</v>
      </c>
      <c r="K881">
        <v>0.20814360000000001</v>
      </c>
      <c r="L881">
        <v>4.5036987000000002</v>
      </c>
      <c r="M881">
        <v>5.1137891800000004</v>
      </c>
      <c r="N881">
        <v>5.7877284800000002</v>
      </c>
      <c r="O881">
        <v>5.4506553799999997</v>
      </c>
      <c r="P881">
        <v>0</v>
      </c>
      <c r="Q881">
        <v>1.33066654</v>
      </c>
      <c r="R881">
        <v>0</v>
      </c>
      <c r="S881" t="s">
        <v>1038</v>
      </c>
      <c r="T881">
        <v>0.20814360000000001</v>
      </c>
      <c r="U881" t="s">
        <v>2637</v>
      </c>
      <c r="V881" t="s">
        <v>1035</v>
      </c>
      <c r="W881" s="36" t="str">
        <f t="shared" si="42"/>
        <v>ETF</v>
      </c>
      <c r="X881" s="36" t="str">
        <f t="shared" si="43"/>
        <v>Otros ETFs</v>
      </c>
    </row>
    <row r="882" spans="1:24" x14ac:dyDescent="0.35">
      <c r="A882" s="36" t="str">
        <f t="shared" si="44"/>
        <v>7412</v>
      </c>
      <c r="B882" t="s">
        <v>5029</v>
      </c>
      <c r="C882" t="s">
        <v>5030</v>
      </c>
      <c r="D882" t="s">
        <v>5031</v>
      </c>
      <c r="E882" t="s">
        <v>566</v>
      </c>
      <c r="F882" t="s">
        <v>1032</v>
      </c>
      <c r="G882" t="s">
        <v>1033</v>
      </c>
      <c r="H882" t="s">
        <v>1974</v>
      </c>
      <c r="I882" t="s">
        <v>90</v>
      </c>
      <c r="J882" t="s">
        <v>90</v>
      </c>
      <c r="K882">
        <v>202.59174264999999</v>
      </c>
      <c r="L882">
        <v>5.72</v>
      </c>
      <c r="M882">
        <v>5.4638745399999999</v>
      </c>
      <c r="N882">
        <v>7.4010047800000001</v>
      </c>
      <c r="O882">
        <v>5.7814596500000004</v>
      </c>
      <c r="P882">
        <v>0</v>
      </c>
      <c r="Q882"/>
      <c r="R882">
        <v>0</v>
      </c>
      <c r="S882" t="s">
        <v>30</v>
      </c>
      <c r="T882">
        <v>202.59174264999999</v>
      </c>
      <c r="U882" t="s">
        <v>2637</v>
      </c>
      <c r="V882" t="s">
        <v>1232</v>
      </c>
      <c r="W882" s="36" t="str">
        <f t="shared" si="42"/>
        <v>ETF</v>
      </c>
      <c r="X882" s="36" t="str">
        <f t="shared" si="43"/>
        <v>Soberanos</v>
      </c>
    </row>
    <row r="883" spans="1:24" x14ac:dyDescent="0.35">
      <c r="A883" s="36" t="str">
        <f t="shared" si="44"/>
        <v>7388</v>
      </c>
      <c r="B883" t="s">
        <v>2328</v>
      </c>
      <c r="C883" t="s">
        <v>2329</v>
      </c>
      <c r="D883" t="s">
        <v>2330</v>
      </c>
      <c r="E883" t="s">
        <v>566</v>
      </c>
      <c r="F883" t="s">
        <v>1032</v>
      </c>
      <c r="G883" t="s">
        <v>1244</v>
      </c>
      <c r="H883" t="s">
        <v>1245</v>
      </c>
      <c r="I883" t="s">
        <v>90</v>
      </c>
      <c r="J883" t="s">
        <v>90</v>
      </c>
      <c r="K883">
        <v>99.184649559999997</v>
      </c>
      <c r="L883">
        <v>6.0992510500000003</v>
      </c>
      <c r="M883">
        <v>5.2015897400000002</v>
      </c>
      <c r="N883">
        <v>5.4214385600000004</v>
      </c>
      <c r="O883">
        <v>5.3721469900000001</v>
      </c>
      <c r="P883">
        <v>2.5165000000000002</v>
      </c>
      <c r="Q883">
        <v>268.01015074999998</v>
      </c>
      <c r="R883">
        <v>4.7812999999999999</v>
      </c>
      <c r="S883" t="s">
        <v>30</v>
      </c>
      <c r="T883">
        <v>99.184649559999997</v>
      </c>
      <c r="U883" t="s">
        <v>2637</v>
      </c>
      <c r="V883" t="s">
        <v>1035</v>
      </c>
      <c r="W883" s="36" t="str">
        <f t="shared" si="42"/>
        <v>ETF</v>
      </c>
      <c r="X883" s="36" t="str">
        <f t="shared" si="43"/>
        <v>Otros ETFs</v>
      </c>
    </row>
    <row r="884" spans="1:24" x14ac:dyDescent="0.35">
      <c r="A884" s="36" t="str">
        <f t="shared" si="44"/>
        <v>7041</v>
      </c>
      <c r="B884" t="s">
        <v>5032</v>
      </c>
      <c r="C884" t="s">
        <v>5033</v>
      </c>
      <c r="D884" t="s">
        <v>5034</v>
      </c>
      <c r="E884" t="s">
        <v>566</v>
      </c>
      <c r="F884" t="s">
        <v>1032</v>
      </c>
      <c r="G884" t="s">
        <v>1198</v>
      </c>
      <c r="H884" t="s">
        <v>6025</v>
      </c>
      <c r="I884" t="s">
        <v>90</v>
      </c>
      <c r="J884" t="s">
        <v>90</v>
      </c>
      <c r="K884">
        <v>126.37977892000001</v>
      </c>
      <c r="L884">
        <v>5.7939750400000003</v>
      </c>
      <c r="M884">
        <v>5.8727359200000002</v>
      </c>
      <c r="N884">
        <v>5.1509932300000001</v>
      </c>
      <c r="O884">
        <v>4.8486905299999998</v>
      </c>
      <c r="P884">
        <v>26.186283289999999</v>
      </c>
      <c r="Q884">
        <v>283.12655066999997</v>
      </c>
      <c r="R884">
        <v>0.19540136999999999</v>
      </c>
      <c r="S884" t="s">
        <v>30</v>
      </c>
      <c r="T884">
        <v>126.37977892000001</v>
      </c>
      <c r="U884" t="s">
        <v>2637</v>
      </c>
      <c r="V884" t="s">
        <v>1035</v>
      </c>
      <c r="W884" s="36" t="str">
        <f t="shared" si="42"/>
        <v>ETF</v>
      </c>
      <c r="X884" s="36" t="str">
        <f t="shared" si="43"/>
        <v>Otros ETFs</v>
      </c>
    </row>
    <row r="885" spans="1:24" x14ac:dyDescent="0.35">
      <c r="A885" s="36" t="str">
        <f t="shared" si="44"/>
        <v>7041</v>
      </c>
      <c r="B885" t="s">
        <v>2331</v>
      </c>
      <c r="C885" t="s">
        <v>2332</v>
      </c>
      <c r="D885" t="s">
        <v>2333</v>
      </c>
      <c r="E885" t="s">
        <v>566</v>
      </c>
      <c r="F885" t="s">
        <v>1032</v>
      </c>
      <c r="G885" t="s">
        <v>1147</v>
      </c>
      <c r="H885" t="s">
        <v>1148</v>
      </c>
      <c r="I885" t="s">
        <v>90</v>
      </c>
      <c r="J885" t="s">
        <v>90</v>
      </c>
      <c r="K885">
        <v>95.689318819999997</v>
      </c>
      <c r="L885">
        <v>5.4829250399999996</v>
      </c>
      <c r="M885">
        <v>5.7708101899999997</v>
      </c>
      <c r="N885">
        <v>4.9013945200000002</v>
      </c>
      <c r="O885">
        <v>4.9980433599999996</v>
      </c>
      <c r="P885">
        <v>25.04802505</v>
      </c>
      <c r="Q885">
        <v>240.24245984000001</v>
      </c>
      <c r="R885">
        <v>0.18160018</v>
      </c>
      <c r="S885" t="s">
        <v>1038</v>
      </c>
      <c r="T885">
        <v>95.689318819999997</v>
      </c>
      <c r="U885" t="s">
        <v>2637</v>
      </c>
      <c r="V885" t="s">
        <v>1035</v>
      </c>
      <c r="W885" s="36" t="str">
        <f t="shared" si="42"/>
        <v>ETF</v>
      </c>
      <c r="X885" s="36" t="str">
        <f t="shared" si="43"/>
        <v>Otros ETFs</v>
      </c>
    </row>
    <row r="886" spans="1:24" x14ac:dyDescent="0.35">
      <c r="A886" s="36" t="str">
        <f t="shared" si="44"/>
        <v>7417</v>
      </c>
      <c r="B886" t="s">
        <v>6183</v>
      </c>
      <c r="C886" t="s">
        <v>6184</v>
      </c>
      <c r="D886" t="s">
        <v>5656</v>
      </c>
      <c r="E886" t="s">
        <v>566</v>
      </c>
      <c r="F886" t="s">
        <v>1032</v>
      </c>
      <c r="G886" t="s">
        <v>1046</v>
      </c>
      <c r="H886" t="s">
        <v>1676</v>
      </c>
      <c r="I886" t="s">
        <v>90</v>
      </c>
      <c r="J886" t="s">
        <v>90</v>
      </c>
      <c r="K886">
        <v>102.23762884</v>
      </c>
      <c r="L886">
        <v>6.5060400500000002</v>
      </c>
      <c r="M886">
        <v>6.5014793700000002</v>
      </c>
      <c r="N886">
        <v>4.7656464100000004</v>
      </c>
      <c r="O886">
        <v>5.7695621800000003</v>
      </c>
      <c r="P886">
        <v>8.58401514</v>
      </c>
      <c r="Q886">
        <v>241.35778517</v>
      </c>
      <c r="R886">
        <v>9.4881177500000007</v>
      </c>
      <c r="S886" t="s">
        <v>30</v>
      </c>
      <c r="T886">
        <v>102.23762884</v>
      </c>
      <c r="U886" t="s">
        <v>2637</v>
      </c>
      <c r="V886" t="s">
        <v>1035</v>
      </c>
      <c r="W886" s="36" t="str">
        <f t="shared" si="42"/>
        <v>ETF</v>
      </c>
      <c r="X886" s="36" t="str">
        <f t="shared" si="43"/>
        <v>Otros ETFs</v>
      </c>
    </row>
    <row r="887" spans="1:24" x14ac:dyDescent="0.35">
      <c r="A887" s="36" t="str">
        <f t="shared" si="44"/>
        <v>CAND</v>
      </c>
      <c r="B887" t="s">
        <v>6183</v>
      </c>
      <c r="C887" t="s">
        <v>6184</v>
      </c>
      <c r="D887" t="s">
        <v>6185</v>
      </c>
      <c r="E887" t="s">
        <v>566</v>
      </c>
      <c r="F887" t="s">
        <v>1032</v>
      </c>
      <c r="G887" t="s">
        <v>1046</v>
      </c>
      <c r="H887" t="s">
        <v>1676</v>
      </c>
      <c r="I887" t="s">
        <v>90</v>
      </c>
      <c r="J887" t="s">
        <v>90</v>
      </c>
      <c r="K887">
        <v>102.23762884</v>
      </c>
      <c r="L887">
        <v>6.5060400500000002</v>
      </c>
      <c r="M887">
        <v>6.5014793700000002</v>
      </c>
      <c r="N887">
        <v>4.7656464100000004</v>
      </c>
      <c r="O887">
        <v>5.7695621800000003</v>
      </c>
      <c r="P887">
        <v>8.58401514</v>
      </c>
      <c r="Q887">
        <v>241.35778517</v>
      </c>
      <c r="R887">
        <v>9.4881177500000007</v>
      </c>
      <c r="S887" t="s">
        <v>30</v>
      </c>
      <c r="T887">
        <v>102.23762884</v>
      </c>
      <c r="U887" t="s">
        <v>2637</v>
      </c>
      <c r="V887" t="s">
        <v>1035</v>
      </c>
      <c r="W887" s="36" t="str">
        <f t="shared" si="42"/>
        <v>ETF</v>
      </c>
      <c r="X887" s="36" t="str">
        <f t="shared" si="43"/>
        <v>Otros ETFs</v>
      </c>
    </row>
    <row r="888" spans="1:24" x14ac:dyDescent="0.35">
      <c r="A888" s="36" t="str">
        <f t="shared" si="44"/>
        <v>7040</v>
      </c>
      <c r="B888" t="s">
        <v>5440</v>
      </c>
      <c r="C888" t="s">
        <v>2334</v>
      </c>
      <c r="D888" t="s">
        <v>2335</v>
      </c>
      <c r="E888" t="s">
        <v>566</v>
      </c>
      <c r="F888" t="s">
        <v>1032</v>
      </c>
      <c r="G888" t="s">
        <v>1046</v>
      </c>
      <c r="H888" t="s">
        <v>1128</v>
      </c>
      <c r="I888" t="s">
        <v>90</v>
      </c>
      <c r="J888" t="s">
        <v>90</v>
      </c>
      <c r="K888">
        <v>3.427686</v>
      </c>
      <c r="L888">
        <v>7.2857869500000003</v>
      </c>
      <c r="M888">
        <v>7.2978443100000003</v>
      </c>
      <c r="N888">
        <v>5.0641222199999998</v>
      </c>
      <c r="O888">
        <v>6.1645906100000003</v>
      </c>
      <c r="P888">
        <v>33.994170230000002</v>
      </c>
      <c r="Q888">
        <v>12.499163599999999</v>
      </c>
      <c r="R888">
        <v>32.85174817</v>
      </c>
      <c r="S888" t="s">
        <v>1047</v>
      </c>
      <c r="T888">
        <v>3.427686</v>
      </c>
      <c r="U888" t="s">
        <v>2637</v>
      </c>
      <c r="V888" t="s">
        <v>1035</v>
      </c>
      <c r="W888" s="36" t="str">
        <f t="shared" si="42"/>
        <v>ETF</v>
      </c>
      <c r="X888" s="36" t="str">
        <f t="shared" si="43"/>
        <v>Otros ETFs</v>
      </c>
    </row>
    <row r="889" spans="1:24" x14ac:dyDescent="0.35">
      <c r="A889" s="36" t="str">
        <f t="shared" si="44"/>
        <v>7077</v>
      </c>
      <c r="B889" t="s">
        <v>2336</v>
      </c>
      <c r="C889" t="s">
        <v>2337</v>
      </c>
      <c r="D889" t="s">
        <v>2338</v>
      </c>
      <c r="E889" t="s">
        <v>566</v>
      </c>
      <c r="F889" t="s">
        <v>1032</v>
      </c>
      <c r="G889" t="s">
        <v>1046</v>
      </c>
      <c r="H889" t="s">
        <v>2326</v>
      </c>
      <c r="I889" t="s">
        <v>90</v>
      </c>
      <c r="J889" t="s">
        <v>90</v>
      </c>
      <c r="K889">
        <v>151.52744340999999</v>
      </c>
      <c r="L889">
        <v>7.6391030100000004</v>
      </c>
      <c r="M889">
        <v>7.1877567300000003</v>
      </c>
      <c r="N889">
        <v>5.8280583699999999</v>
      </c>
      <c r="O889">
        <v>6.5546254299999998</v>
      </c>
      <c r="P889">
        <v>9.0393013100000008</v>
      </c>
      <c r="Q889">
        <v>782.56989895000004</v>
      </c>
      <c r="R889">
        <v>51.442946650000003</v>
      </c>
      <c r="S889" t="s">
        <v>1047</v>
      </c>
      <c r="T889">
        <v>151.52744340999999</v>
      </c>
      <c r="U889" t="s">
        <v>2637</v>
      </c>
      <c r="V889" t="s">
        <v>1035</v>
      </c>
      <c r="W889" s="36" t="str">
        <f t="shared" si="42"/>
        <v>ETF</v>
      </c>
      <c r="X889" s="36" t="str">
        <f t="shared" si="43"/>
        <v>Otros ETFs</v>
      </c>
    </row>
    <row r="890" spans="1:24" x14ac:dyDescent="0.35">
      <c r="A890" s="36" t="str">
        <f t="shared" si="44"/>
        <v>CAND</v>
      </c>
      <c r="B890" t="s">
        <v>2339</v>
      </c>
      <c r="C890" t="s">
        <v>2340</v>
      </c>
      <c r="D890" t="s">
        <v>2341</v>
      </c>
      <c r="E890" t="s">
        <v>512</v>
      </c>
      <c r="F890" t="s">
        <v>1769</v>
      </c>
      <c r="G890" t="s">
        <v>1110</v>
      </c>
      <c r="H890" t="s">
        <v>1379</v>
      </c>
      <c r="I890" t="s">
        <v>90</v>
      </c>
      <c r="J890" t="s">
        <v>90</v>
      </c>
      <c r="K890">
        <v>86.186994209999995</v>
      </c>
      <c r="L890">
        <v>3.6796033499999998</v>
      </c>
      <c r="M890">
        <v>4.9873188800000001</v>
      </c>
      <c r="N890">
        <v>5.2039249700000001</v>
      </c>
      <c r="O890">
        <v>4.8545197699999996</v>
      </c>
      <c r="P890">
        <v>0.36536739000000001</v>
      </c>
      <c r="Q890">
        <v>271.37018083999999</v>
      </c>
      <c r="R890">
        <v>0.38550538000000001</v>
      </c>
      <c r="S890" t="s">
        <v>1111</v>
      </c>
      <c r="T890">
        <v>86.186994209999995</v>
      </c>
      <c r="U890" t="s">
        <v>2637</v>
      </c>
      <c r="V890" t="s">
        <v>1035</v>
      </c>
      <c r="W890" s="36" t="str">
        <f t="shared" si="42"/>
        <v>ETF</v>
      </c>
      <c r="X890" s="36" t="str">
        <f t="shared" si="43"/>
        <v>Otros ETFs</v>
      </c>
    </row>
    <row r="891" spans="1:24" x14ac:dyDescent="0.35">
      <c r="A891" s="36" t="str">
        <f t="shared" si="44"/>
        <v>5119</v>
      </c>
      <c r="B891" t="s">
        <v>2592</v>
      </c>
      <c r="C891" t="s">
        <v>206</v>
      </c>
      <c r="D891" t="s">
        <v>205</v>
      </c>
      <c r="E891" t="s">
        <v>200</v>
      </c>
      <c r="F891" t="s">
        <v>4530</v>
      </c>
      <c r="G891" t="s">
        <v>2593</v>
      </c>
      <c r="H891" t="s">
        <v>1093</v>
      </c>
      <c r="I891">
        <v>51204.59</v>
      </c>
      <c r="J891">
        <v>64594.9</v>
      </c>
      <c r="K891">
        <v>1.26</v>
      </c>
      <c r="L891">
        <v>8.6</v>
      </c>
      <c r="M891">
        <v>7.1886191367999999</v>
      </c>
      <c r="N891">
        <v>6.0166520012999998</v>
      </c>
      <c r="O891">
        <v>4.8828125</v>
      </c>
      <c r="P891">
        <v>1</v>
      </c>
      <c r="Q891"/>
      <c r="R891">
        <v>33</v>
      </c>
      <c r="S891" t="s">
        <v>1047</v>
      </c>
      <c r="T891">
        <v>1.26</v>
      </c>
      <c r="U891" t="s">
        <v>2637</v>
      </c>
      <c r="V891" t="s">
        <v>1037</v>
      </c>
      <c r="W891" s="36" t="str">
        <f t="shared" si="42"/>
        <v>Portafolio</v>
      </c>
      <c r="X891" s="36" t="str">
        <f t="shared" si="43"/>
        <v>Portafolio</v>
      </c>
    </row>
    <row r="892" spans="1:24" x14ac:dyDescent="0.35">
      <c r="A892" s="36" t="str">
        <f t="shared" si="44"/>
        <v>7043</v>
      </c>
      <c r="B892" t="s">
        <v>2342</v>
      </c>
      <c r="C892" t="s">
        <v>2343</v>
      </c>
      <c r="D892" t="s">
        <v>2344</v>
      </c>
      <c r="E892" t="s">
        <v>566</v>
      </c>
      <c r="F892" t="s">
        <v>1032</v>
      </c>
      <c r="G892" t="s">
        <v>1046</v>
      </c>
      <c r="H892" t="s">
        <v>6019</v>
      </c>
      <c r="I892" t="s">
        <v>90</v>
      </c>
      <c r="J892" t="s">
        <v>90</v>
      </c>
      <c r="K892">
        <v>1.1892113</v>
      </c>
      <c r="L892">
        <v>5.6930897800000002</v>
      </c>
      <c r="M892">
        <v>6.6805901499999996</v>
      </c>
      <c r="N892">
        <v>4.20549968</v>
      </c>
      <c r="O892">
        <v>4.9991665100000002</v>
      </c>
      <c r="P892">
        <v>15.64809318</v>
      </c>
      <c r="Q892">
        <v>10.57047571</v>
      </c>
      <c r="R892">
        <v>7.7222112300000001</v>
      </c>
      <c r="S892" t="s">
        <v>1038</v>
      </c>
      <c r="T892">
        <v>1.1892113</v>
      </c>
      <c r="U892" t="s">
        <v>2637</v>
      </c>
      <c r="V892" t="s">
        <v>1035</v>
      </c>
      <c r="W892" s="36" t="str">
        <f t="shared" si="42"/>
        <v>ETF</v>
      </c>
      <c r="X892" s="36" t="str">
        <f t="shared" si="43"/>
        <v>Otros ETFs</v>
      </c>
    </row>
    <row r="893" spans="1:24" x14ac:dyDescent="0.35">
      <c r="A893" s="36" t="str">
        <f t="shared" si="44"/>
        <v>5119</v>
      </c>
      <c r="B893" t="s">
        <v>2592</v>
      </c>
      <c r="C893" t="s">
        <v>880</v>
      </c>
      <c r="D893" t="s">
        <v>879</v>
      </c>
      <c r="E893" t="s">
        <v>200</v>
      </c>
      <c r="F893" t="s">
        <v>4530</v>
      </c>
      <c r="G893" t="s">
        <v>2593</v>
      </c>
      <c r="H893" t="s">
        <v>1093</v>
      </c>
      <c r="I893">
        <v>51204.59</v>
      </c>
      <c r="J893">
        <v>64594.9</v>
      </c>
      <c r="K893">
        <v>1.26</v>
      </c>
      <c r="L893">
        <v>8.6</v>
      </c>
      <c r="M893">
        <v>7.1886191367999999</v>
      </c>
      <c r="N893">
        <v>6.0166520012999998</v>
      </c>
      <c r="O893">
        <v>4.8828125</v>
      </c>
      <c r="P893">
        <v>1</v>
      </c>
      <c r="Q893"/>
      <c r="R893">
        <v>33</v>
      </c>
      <c r="S893" t="s">
        <v>1047</v>
      </c>
      <c r="T893">
        <v>1.26</v>
      </c>
      <c r="U893" t="s">
        <v>2637</v>
      </c>
      <c r="V893" t="s">
        <v>1037</v>
      </c>
      <c r="W893" s="36" t="str">
        <f t="shared" si="42"/>
        <v>Portafolio</v>
      </c>
      <c r="X893" s="36" t="str">
        <f t="shared" si="43"/>
        <v>Portafolio</v>
      </c>
    </row>
    <row r="894" spans="1:24" x14ac:dyDescent="0.35">
      <c r="A894" s="36" t="str">
        <f t="shared" si="44"/>
        <v>5119</v>
      </c>
      <c r="B894" t="s">
        <v>2592</v>
      </c>
      <c r="C894" t="s">
        <v>6188</v>
      </c>
      <c r="D894" t="s">
        <v>5978</v>
      </c>
      <c r="E894" t="s">
        <v>200</v>
      </c>
      <c r="F894" t="s">
        <v>4530</v>
      </c>
      <c r="G894" t="s">
        <v>2593</v>
      </c>
      <c r="H894" t="s">
        <v>1093</v>
      </c>
      <c r="I894">
        <v>51204.59</v>
      </c>
      <c r="J894">
        <v>64594.9</v>
      </c>
      <c r="K894">
        <v>1.26</v>
      </c>
      <c r="L894">
        <v>8.6</v>
      </c>
      <c r="M894">
        <v>7.1886191367999999</v>
      </c>
      <c r="N894">
        <v>6.0166520012999998</v>
      </c>
      <c r="O894">
        <v>4.8828125</v>
      </c>
      <c r="P894">
        <v>1</v>
      </c>
      <c r="Q894"/>
      <c r="R894">
        <v>33</v>
      </c>
      <c r="S894" t="s">
        <v>1047</v>
      </c>
      <c r="T894">
        <v>1.26</v>
      </c>
      <c r="U894" t="s">
        <v>2637</v>
      </c>
      <c r="V894" t="s">
        <v>1037</v>
      </c>
      <c r="W894" s="36" t="str">
        <f t="shared" si="42"/>
        <v>Portafolio</v>
      </c>
      <c r="X894" s="36" t="str">
        <f t="shared" si="43"/>
        <v>Portafolio</v>
      </c>
    </row>
    <row r="895" spans="1:24" x14ac:dyDescent="0.35">
      <c r="A895" s="36" t="str">
        <f t="shared" si="44"/>
        <v>7408</v>
      </c>
      <c r="B895" t="s">
        <v>6186</v>
      </c>
      <c r="C895" t="s">
        <v>6187</v>
      </c>
      <c r="D895" t="s">
        <v>5605</v>
      </c>
      <c r="E895" t="s">
        <v>566</v>
      </c>
      <c r="F895" t="s">
        <v>1032</v>
      </c>
      <c r="G895" t="s">
        <v>1438</v>
      </c>
      <c r="H895" t="s">
        <v>1439</v>
      </c>
      <c r="I895" t="s">
        <v>90</v>
      </c>
      <c r="J895" t="s">
        <v>90</v>
      </c>
      <c r="K895">
        <v>63.761421140000003</v>
      </c>
      <c r="L895">
        <v>5.7005090200000001</v>
      </c>
      <c r="M895">
        <v>5.1249843200000003</v>
      </c>
      <c r="N895">
        <v>4.6013863500000003</v>
      </c>
      <c r="O895">
        <v>5.0959079100000002</v>
      </c>
      <c r="P895">
        <v>5.92331699</v>
      </c>
      <c r="Q895">
        <v>165.82600231000001</v>
      </c>
      <c r="R895">
        <v>18.896426200000001</v>
      </c>
      <c r="S895" t="s">
        <v>1038</v>
      </c>
      <c r="T895">
        <v>63.761421140000003</v>
      </c>
      <c r="U895" t="s">
        <v>2637</v>
      </c>
      <c r="V895" t="s">
        <v>1035</v>
      </c>
      <c r="W895" s="36" t="str">
        <f t="shared" si="42"/>
        <v>ETF</v>
      </c>
      <c r="X895" s="36" t="str">
        <f t="shared" si="43"/>
        <v>Otros ETFs</v>
      </c>
    </row>
    <row r="896" spans="1:24" x14ac:dyDescent="0.35">
      <c r="A896" s="36" t="str">
        <f t="shared" si="44"/>
        <v>7515</v>
      </c>
      <c r="B896" t="s">
        <v>2345</v>
      </c>
      <c r="C896" t="s">
        <v>924</v>
      </c>
      <c r="D896" t="s">
        <v>2346</v>
      </c>
      <c r="E896" t="s">
        <v>566</v>
      </c>
      <c r="F896" t="s">
        <v>1032</v>
      </c>
      <c r="G896" t="s">
        <v>1244</v>
      </c>
      <c r="H896" t="s">
        <v>1245</v>
      </c>
      <c r="I896" t="s">
        <v>90</v>
      </c>
      <c r="J896" t="s">
        <v>90</v>
      </c>
      <c r="K896">
        <v>74.584468430000001</v>
      </c>
      <c r="L896">
        <v>5.3113698899999999</v>
      </c>
      <c r="M896">
        <v>5.1571552900000004</v>
      </c>
      <c r="N896">
        <v>4.7163562299999997</v>
      </c>
      <c r="O896">
        <v>5.1153055399999996</v>
      </c>
      <c r="P896">
        <v>1.98092472</v>
      </c>
      <c r="Q896">
        <v>171.07649670999999</v>
      </c>
      <c r="R896">
        <v>0.53549128000000001</v>
      </c>
      <c r="S896" t="s">
        <v>1038</v>
      </c>
      <c r="T896">
        <v>74.584468430000001</v>
      </c>
      <c r="U896" t="s">
        <v>2637</v>
      </c>
      <c r="V896" t="s">
        <v>1035</v>
      </c>
      <c r="W896" s="36" t="str">
        <f t="shared" si="42"/>
        <v>ETF</v>
      </c>
      <c r="X896" s="36" t="str">
        <f t="shared" si="43"/>
        <v>Otros ETFs</v>
      </c>
    </row>
    <row r="897" spans="1:24" x14ac:dyDescent="0.35">
      <c r="A897" s="36" t="str">
        <f t="shared" si="44"/>
        <v>5119</v>
      </c>
      <c r="B897" t="s">
        <v>2592</v>
      </c>
      <c r="C897" t="s">
        <v>5301</v>
      </c>
      <c r="D897" t="s">
        <v>5300</v>
      </c>
      <c r="E897" t="s">
        <v>200</v>
      </c>
      <c r="F897" t="s">
        <v>4530</v>
      </c>
      <c r="G897" t="s">
        <v>2593</v>
      </c>
      <c r="H897" t="s">
        <v>1093</v>
      </c>
      <c r="I897">
        <v>51204.59</v>
      </c>
      <c r="J897">
        <v>64594.9</v>
      </c>
      <c r="K897">
        <v>1.26</v>
      </c>
      <c r="L897">
        <v>8.6</v>
      </c>
      <c r="M897">
        <v>7.1886191367999999</v>
      </c>
      <c r="N897">
        <v>6.0166520012999998</v>
      </c>
      <c r="O897">
        <v>4.8828125</v>
      </c>
      <c r="P897">
        <v>1</v>
      </c>
      <c r="Q897"/>
      <c r="R897">
        <v>33</v>
      </c>
      <c r="S897" t="s">
        <v>1047</v>
      </c>
      <c r="T897">
        <v>1.26</v>
      </c>
      <c r="U897" t="s">
        <v>2637</v>
      </c>
      <c r="V897" t="s">
        <v>1037</v>
      </c>
      <c r="W897" s="36" t="str">
        <f t="shared" si="42"/>
        <v>Portafolio</v>
      </c>
      <c r="X897" s="36" t="str">
        <f t="shared" si="43"/>
        <v>Portafolio</v>
      </c>
    </row>
    <row r="898" spans="1:24" x14ac:dyDescent="0.35">
      <c r="A898" s="36" t="str">
        <f t="shared" si="44"/>
        <v>5119</v>
      </c>
      <c r="B898" t="s">
        <v>2592</v>
      </c>
      <c r="C898" t="s">
        <v>6189</v>
      </c>
      <c r="D898" t="s">
        <v>6190</v>
      </c>
      <c r="E898" t="s">
        <v>200</v>
      </c>
      <c r="F898" t="s">
        <v>4530</v>
      </c>
      <c r="G898" t="s">
        <v>2593</v>
      </c>
      <c r="H898" t="s">
        <v>1093</v>
      </c>
      <c r="I898">
        <v>51204.59</v>
      </c>
      <c r="J898">
        <v>64594.9</v>
      </c>
      <c r="K898">
        <v>1.26</v>
      </c>
      <c r="L898">
        <v>8.6</v>
      </c>
      <c r="M898">
        <v>7.1886191367999999</v>
      </c>
      <c r="N898">
        <v>6.0166520012999998</v>
      </c>
      <c r="O898">
        <v>4.8828125</v>
      </c>
      <c r="P898">
        <v>1</v>
      </c>
      <c r="Q898"/>
      <c r="R898">
        <v>33</v>
      </c>
      <c r="S898" t="s">
        <v>1047</v>
      </c>
      <c r="T898">
        <v>1.26</v>
      </c>
      <c r="U898" t="s">
        <v>2637</v>
      </c>
      <c r="V898" t="s">
        <v>1037</v>
      </c>
      <c r="W898" s="36" t="str">
        <f t="shared" ref="W898:W961" si="45">IF(V898="ETF_ETY","ETF",IF(V898="ETF_SOV","ETF",IF(V898="RF_SOV","SOV",IF(V898="-","Cuestionario Integra","Portafolio"))))</f>
        <v>Portafolio</v>
      </c>
      <c r="X898" s="36" t="str">
        <f t="shared" ref="X898:X961" si="46">IF(V898="ETF_ETY","Otros ETFs",IF(V898="ETF_SOV","Soberanos",W898))</f>
        <v>Portafolio</v>
      </c>
    </row>
    <row r="899" spans="1:24" x14ac:dyDescent="0.35">
      <c r="A899" s="36" t="str">
        <f t="shared" ref="A899:A962" si="47">RIGHT(LEFT(D899,6),4)</f>
        <v>7515</v>
      </c>
      <c r="B899" t="s">
        <v>2345</v>
      </c>
      <c r="C899" t="s">
        <v>924</v>
      </c>
      <c r="D899" t="s">
        <v>923</v>
      </c>
      <c r="E899" t="s">
        <v>566</v>
      </c>
      <c r="F899" t="s">
        <v>1032</v>
      </c>
      <c r="G899" t="s">
        <v>1244</v>
      </c>
      <c r="H899" t="s">
        <v>1245</v>
      </c>
      <c r="I899" t="s">
        <v>90</v>
      </c>
      <c r="J899" t="s">
        <v>90</v>
      </c>
      <c r="K899">
        <v>74.584468430000001</v>
      </c>
      <c r="L899">
        <v>5.3113698899999999</v>
      </c>
      <c r="M899">
        <v>5.1571552900000004</v>
      </c>
      <c r="N899">
        <v>4.7163562299999997</v>
      </c>
      <c r="O899">
        <v>5.1153055399999996</v>
      </c>
      <c r="P899">
        <v>1.98092472</v>
      </c>
      <c r="Q899">
        <v>171.07649670999999</v>
      </c>
      <c r="R899">
        <v>0.53549128000000001</v>
      </c>
      <c r="S899" t="s">
        <v>1038</v>
      </c>
      <c r="T899">
        <v>74.584468430000001</v>
      </c>
      <c r="U899" t="s">
        <v>2637</v>
      </c>
      <c r="V899" t="s">
        <v>1035</v>
      </c>
      <c r="W899" s="36" t="str">
        <f t="shared" si="45"/>
        <v>ETF</v>
      </c>
      <c r="X899" s="36" t="str">
        <f t="shared" si="46"/>
        <v>Otros ETFs</v>
      </c>
    </row>
    <row r="900" spans="1:24" x14ac:dyDescent="0.35">
      <c r="A900" s="36" t="str">
        <f t="shared" si="47"/>
        <v>5119</v>
      </c>
      <c r="B900" t="s">
        <v>2592</v>
      </c>
      <c r="C900" t="s">
        <v>5906</v>
      </c>
      <c r="D900" t="s">
        <v>5905</v>
      </c>
      <c r="E900" t="s">
        <v>200</v>
      </c>
      <c r="F900" t="s">
        <v>4530</v>
      </c>
      <c r="G900" t="s">
        <v>2593</v>
      </c>
      <c r="H900" t="s">
        <v>1093</v>
      </c>
      <c r="I900">
        <v>51204.59</v>
      </c>
      <c r="J900">
        <v>64594.9</v>
      </c>
      <c r="K900">
        <v>1.26</v>
      </c>
      <c r="L900">
        <v>8.6</v>
      </c>
      <c r="M900">
        <v>7.1886191367999999</v>
      </c>
      <c r="N900">
        <v>6.0166520012999998</v>
      </c>
      <c r="O900">
        <v>4.8828125</v>
      </c>
      <c r="P900">
        <v>1</v>
      </c>
      <c r="Q900"/>
      <c r="R900">
        <v>33</v>
      </c>
      <c r="S900" t="s">
        <v>1047</v>
      </c>
      <c r="T900">
        <v>1.26</v>
      </c>
      <c r="U900" t="s">
        <v>2637</v>
      </c>
      <c r="V900" t="s">
        <v>1037</v>
      </c>
      <c r="W900" s="36" t="str">
        <f t="shared" si="45"/>
        <v>Portafolio</v>
      </c>
      <c r="X900" s="36" t="str">
        <f t="shared" si="46"/>
        <v>Portafolio</v>
      </c>
    </row>
    <row r="901" spans="1:24" x14ac:dyDescent="0.35">
      <c r="A901" s="36" t="str">
        <f t="shared" si="47"/>
        <v>5119</v>
      </c>
      <c r="B901" t="s">
        <v>2592</v>
      </c>
      <c r="C901" t="s">
        <v>5904</v>
      </c>
      <c r="D901" t="s">
        <v>5903</v>
      </c>
      <c r="E901" t="s">
        <v>200</v>
      </c>
      <c r="F901" t="s">
        <v>4530</v>
      </c>
      <c r="G901" t="s">
        <v>2593</v>
      </c>
      <c r="H901" t="s">
        <v>1093</v>
      </c>
      <c r="I901">
        <v>51204.59</v>
      </c>
      <c r="J901">
        <v>64594.9</v>
      </c>
      <c r="K901">
        <v>1.26</v>
      </c>
      <c r="L901">
        <v>8.6</v>
      </c>
      <c r="M901">
        <v>7.1886191367999999</v>
      </c>
      <c r="N901">
        <v>6.0166520012999998</v>
      </c>
      <c r="O901">
        <v>4.8828125</v>
      </c>
      <c r="P901">
        <v>1</v>
      </c>
      <c r="Q901"/>
      <c r="R901">
        <v>33</v>
      </c>
      <c r="S901" t="s">
        <v>1047</v>
      </c>
      <c r="T901">
        <v>1.26</v>
      </c>
      <c r="U901" t="s">
        <v>2637</v>
      </c>
      <c r="V901" t="s">
        <v>1037</v>
      </c>
      <c r="W901" s="36" t="str">
        <f t="shared" si="45"/>
        <v>Portafolio</v>
      </c>
      <c r="X901" s="36" t="str">
        <f t="shared" si="46"/>
        <v>Portafolio</v>
      </c>
    </row>
    <row r="902" spans="1:24" x14ac:dyDescent="0.35">
      <c r="A902" s="36" t="str">
        <f t="shared" si="47"/>
        <v>5119</v>
      </c>
      <c r="B902" t="s">
        <v>2592</v>
      </c>
      <c r="C902" t="s">
        <v>204</v>
      </c>
      <c r="D902" t="s">
        <v>203</v>
      </c>
      <c r="E902" t="s">
        <v>200</v>
      </c>
      <c r="F902" t="s">
        <v>4530</v>
      </c>
      <c r="G902" t="s">
        <v>2593</v>
      </c>
      <c r="H902" t="s">
        <v>1093</v>
      </c>
      <c r="I902">
        <v>51204.59</v>
      </c>
      <c r="J902">
        <v>64594.9</v>
      </c>
      <c r="K902">
        <v>1.26</v>
      </c>
      <c r="L902">
        <v>8.6</v>
      </c>
      <c r="M902">
        <v>7.1886191367999999</v>
      </c>
      <c r="N902">
        <v>6.0166520012999998</v>
      </c>
      <c r="O902">
        <v>4.8828125</v>
      </c>
      <c r="P902">
        <v>1</v>
      </c>
      <c r="Q902"/>
      <c r="R902">
        <v>33</v>
      </c>
      <c r="S902" t="s">
        <v>1047</v>
      </c>
      <c r="T902">
        <v>1.26</v>
      </c>
      <c r="U902" t="s">
        <v>2637</v>
      </c>
      <c r="V902" t="s">
        <v>1037</v>
      </c>
      <c r="W902" s="36" t="str">
        <f t="shared" si="45"/>
        <v>Portafolio</v>
      </c>
      <c r="X902" s="36" t="str">
        <f t="shared" si="46"/>
        <v>Portafolio</v>
      </c>
    </row>
    <row r="903" spans="1:24" x14ac:dyDescent="0.35">
      <c r="A903" s="36" t="str">
        <f t="shared" si="47"/>
        <v>5119</v>
      </c>
      <c r="B903" t="s">
        <v>2592</v>
      </c>
      <c r="C903" t="s">
        <v>208</v>
      </c>
      <c r="D903" t="s">
        <v>207</v>
      </c>
      <c r="E903" t="s">
        <v>200</v>
      </c>
      <c r="F903" t="s">
        <v>4530</v>
      </c>
      <c r="G903" t="s">
        <v>2593</v>
      </c>
      <c r="H903" t="s">
        <v>1093</v>
      </c>
      <c r="I903">
        <v>51204.59</v>
      </c>
      <c r="J903">
        <v>64594.9</v>
      </c>
      <c r="K903">
        <v>1.26</v>
      </c>
      <c r="L903">
        <v>8.6</v>
      </c>
      <c r="M903">
        <v>7.1886191367999999</v>
      </c>
      <c r="N903">
        <v>6.0166520012999998</v>
      </c>
      <c r="O903">
        <v>4.8828125</v>
      </c>
      <c r="P903">
        <v>1</v>
      </c>
      <c r="Q903"/>
      <c r="R903">
        <v>33</v>
      </c>
      <c r="S903" t="s">
        <v>1047</v>
      </c>
      <c r="T903">
        <v>1.26</v>
      </c>
      <c r="U903" t="s">
        <v>2637</v>
      </c>
      <c r="V903" t="s">
        <v>1037</v>
      </c>
      <c r="W903" s="36" t="str">
        <f t="shared" si="45"/>
        <v>Portafolio</v>
      </c>
      <c r="X903" s="36" t="str">
        <f t="shared" si="46"/>
        <v>Portafolio</v>
      </c>
    </row>
    <row r="904" spans="1:24" x14ac:dyDescent="0.35">
      <c r="A904" s="36" t="str">
        <f t="shared" si="47"/>
        <v>7510</v>
      </c>
      <c r="B904" t="s">
        <v>6191</v>
      </c>
      <c r="C904" t="s">
        <v>2350</v>
      </c>
      <c r="D904" t="s">
        <v>2351</v>
      </c>
      <c r="E904" t="s">
        <v>566</v>
      </c>
      <c r="F904" t="s">
        <v>1032</v>
      </c>
      <c r="G904" t="s">
        <v>1046</v>
      </c>
      <c r="H904" t="s">
        <v>1128</v>
      </c>
      <c r="I904" t="s">
        <v>90</v>
      </c>
      <c r="J904" t="s">
        <v>90</v>
      </c>
      <c r="K904">
        <v>2.1124414300000001</v>
      </c>
      <c r="L904">
        <v>5.5337201</v>
      </c>
      <c r="M904">
        <v>6.2088034099999998</v>
      </c>
      <c r="N904">
        <v>4.3310599400000003</v>
      </c>
      <c r="O904">
        <v>6.0573152199999996</v>
      </c>
      <c r="P904">
        <v>6.5180863000000002</v>
      </c>
      <c r="Q904">
        <v>19.610491280000002</v>
      </c>
      <c r="R904">
        <v>17.418837440000001</v>
      </c>
      <c r="S904" t="s">
        <v>1038</v>
      </c>
      <c r="T904">
        <v>2.1124414300000001</v>
      </c>
      <c r="U904" t="s">
        <v>2637</v>
      </c>
      <c r="V904" t="s">
        <v>1035</v>
      </c>
      <c r="W904" s="36" t="str">
        <f t="shared" si="45"/>
        <v>ETF</v>
      </c>
      <c r="X904" s="36" t="str">
        <f t="shared" si="46"/>
        <v>Otros ETFs</v>
      </c>
    </row>
    <row r="905" spans="1:24" x14ac:dyDescent="0.35">
      <c r="A905" s="36" t="str">
        <f t="shared" si="47"/>
        <v>7486</v>
      </c>
      <c r="B905" t="s">
        <v>6192</v>
      </c>
      <c r="C905" t="s">
        <v>2352</v>
      </c>
      <c r="D905" t="s">
        <v>5441</v>
      </c>
      <c r="E905" t="s">
        <v>566</v>
      </c>
      <c r="F905" t="s">
        <v>1032</v>
      </c>
      <c r="G905" t="s">
        <v>1110</v>
      </c>
      <c r="H905" t="s">
        <v>2041</v>
      </c>
      <c r="I905" t="s">
        <v>90</v>
      </c>
      <c r="J905" t="s">
        <v>90</v>
      </c>
      <c r="K905">
        <v>346.48616000999999</v>
      </c>
      <c r="L905">
        <v>5.3890006799999997</v>
      </c>
      <c r="M905">
        <v>5.1839345200000002</v>
      </c>
      <c r="N905">
        <v>5.2677955599999997</v>
      </c>
      <c r="O905">
        <v>4.9726661200000004</v>
      </c>
      <c r="P905">
        <v>7.2016320499999997</v>
      </c>
      <c r="Q905">
        <v>536.37444559000005</v>
      </c>
      <c r="R905">
        <v>7.8843247500000002</v>
      </c>
      <c r="S905" t="s">
        <v>1038</v>
      </c>
      <c r="T905">
        <v>346.48616000999999</v>
      </c>
      <c r="U905" t="s">
        <v>2637</v>
      </c>
      <c r="V905" t="s">
        <v>1035</v>
      </c>
      <c r="W905" s="36" t="str">
        <f t="shared" si="45"/>
        <v>ETF</v>
      </c>
      <c r="X905" s="36" t="str">
        <f t="shared" si="46"/>
        <v>Otros ETFs</v>
      </c>
    </row>
    <row r="906" spans="1:24" x14ac:dyDescent="0.35">
      <c r="A906" s="36" t="str">
        <f t="shared" si="47"/>
        <v>EDMO</v>
      </c>
      <c r="B906" t="s">
        <v>6192</v>
      </c>
      <c r="C906" t="s">
        <v>2352</v>
      </c>
      <c r="D906" t="s">
        <v>2353</v>
      </c>
      <c r="E906" t="s">
        <v>566</v>
      </c>
      <c r="F906" t="s">
        <v>1032</v>
      </c>
      <c r="G906" t="s">
        <v>1110</v>
      </c>
      <c r="H906" t="s">
        <v>2041</v>
      </c>
      <c r="I906" t="s">
        <v>90</v>
      </c>
      <c r="J906" t="s">
        <v>90</v>
      </c>
      <c r="K906">
        <v>346.48616000999999</v>
      </c>
      <c r="L906">
        <v>5.3890006799999997</v>
      </c>
      <c r="M906">
        <v>5.1839345200000002</v>
      </c>
      <c r="N906">
        <v>5.2677955599999997</v>
      </c>
      <c r="O906">
        <v>4.9726661200000004</v>
      </c>
      <c r="P906">
        <v>7.2016320499999997</v>
      </c>
      <c r="Q906">
        <v>536.37444559000005</v>
      </c>
      <c r="R906">
        <v>7.8843247500000002</v>
      </c>
      <c r="S906" t="s">
        <v>1038</v>
      </c>
      <c r="T906">
        <v>346.48616000999999</v>
      </c>
      <c r="U906" t="s">
        <v>2637</v>
      </c>
      <c r="V906" t="s">
        <v>1035</v>
      </c>
      <c r="W906" s="36" t="str">
        <f t="shared" si="45"/>
        <v>ETF</v>
      </c>
      <c r="X906" s="36" t="str">
        <f t="shared" si="46"/>
        <v>Otros ETFs</v>
      </c>
    </row>
    <row r="907" spans="1:24" x14ac:dyDescent="0.35">
      <c r="A907" s="36" t="str">
        <f t="shared" si="47"/>
        <v>7449</v>
      </c>
      <c r="B907" t="s">
        <v>2354</v>
      </c>
      <c r="C907" t="s">
        <v>652</v>
      </c>
      <c r="D907" t="s">
        <v>651</v>
      </c>
      <c r="E907" t="s">
        <v>566</v>
      </c>
      <c r="F907" t="s">
        <v>1032</v>
      </c>
      <c r="G907" t="s">
        <v>1046</v>
      </c>
      <c r="H907" t="s">
        <v>6164</v>
      </c>
      <c r="I907" t="s">
        <v>90</v>
      </c>
      <c r="J907" t="s">
        <v>90</v>
      </c>
      <c r="K907">
        <v>1.5282003</v>
      </c>
      <c r="L907">
        <v>8.1319745500000007</v>
      </c>
      <c r="M907">
        <v>7.5458686100000003</v>
      </c>
      <c r="N907">
        <v>4.8489326300000002</v>
      </c>
      <c r="O907">
        <v>6.8197588400000004</v>
      </c>
      <c r="P907">
        <v>3.8617383300000001</v>
      </c>
      <c r="Q907">
        <v>4.1423976299999996</v>
      </c>
      <c r="R907">
        <v>68.464461380000003</v>
      </c>
      <c r="S907" t="s">
        <v>1047</v>
      </c>
      <c r="T907">
        <v>1.5282003</v>
      </c>
      <c r="U907" t="s">
        <v>2637</v>
      </c>
      <c r="V907" t="s">
        <v>1035</v>
      </c>
      <c r="W907" s="36" t="str">
        <f t="shared" si="45"/>
        <v>ETF</v>
      </c>
      <c r="X907" s="36" t="str">
        <f t="shared" si="46"/>
        <v>Otros ETFs</v>
      </c>
    </row>
    <row r="908" spans="1:24" x14ac:dyDescent="0.35">
      <c r="A908" s="36" t="str">
        <f t="shared" si="47"/>
        <v>7049</v>
      </c>
      <c r="B908" t="s">
        <v>6193</v>
      </c>
      <c r="C908" t="s">
        <v>2355</v>
      </c>
      <c r="D908" t="s">
        <v>2356</v>
      </c>
      <c r="E908" t="s">
        <v>566</v>
      </c>
      <c r="F908" t="s">
        <v>1032</v>
      </c>
      <c r="G908" t="s">
        <v>1110</v>
      </c>
      <c r="H908" t="s">
        <v>6004</v>
      </c>
      <c r="I908" t="s">
        <v>90</v>
      </c>
      <c r="J908" t="s">
        <v>90</v>
      </c>
      <c r="K908">
        <v>42.639393210000001</v>
      </c>
      <c r="L908">
        <v>6.2704754400000002</v>
      </c>
      <c r="M908">
        <v>5.6967655700000002</v>
      </c>
      <c r="N908">
        <v>4.9612574199999999</v>
      </c>
      <c r="O908">
        <v>5.1965545200000003</v>
      </c>
      <c r="P908">
        <v>16.388481939999998</v>
      </c>
      <c r="Q908">
        <v>157.1842044</v>
      </c>
      <c r="R908">
        <v>7.00923505</v>
      </c>
      <c r="S908" t="s">
        <v>30</v>
      </c>
      <c r="T908">
        <v>42.639393210000001</v>
      </c>
      <c r="U908" t="s">
        <v>2637</v>
      </c>
      <c r="V908" t="s">
        <v>1035</v>
      </c>
      <c r="W908" s="36" t="str">
        <f t="shared" si="45"/>
        <v>ETF</v>
      </c>
      <c r="X908" s="36" t="str">
        <f t="shared" si="46"/>
        <v>Otros ETFs</v>
      </c>
    </row>
    <row r="909" spans="1:24" x14ac:dyDescent="0.35">
      <c r="A909" s="36" t="str">
        <f t="shared" si="47"/>
        <v>7437</v>
      </c>
      <c r="B909" t="s">
        <v>5382</v>
      </c>
      <c r="C909" t="s">
        <v>2357</v>
      </c>
      <c r="D909" t="s">
        <v>2358</v>
      </c>
      <c r="E909" t="s">
        <v>566</v>
      </c>
      <c r="F909" t="s">
        <v>1032</v>
      </c>
      <c r="G909" t="s">
        <v>1325</v>
      </c>
      <c r="H909" t="s">
        <v>1326</v>
      </c>
      <c r="I909" t="s">
        <v>90</v>
      </c>
      <c r="J909" t="s">
        <v>90</v>
      </c>
      <c r="K909">
        <v>36.411435910000002</v>
      </c>
      <c r="L909">
        <v>7.4583013300000003</v>
      </c>
      <c r="M909">
        <v>5.9813934299999998</v>
      </c>
      <c r="N909">
        <v>5.3001369900000004</v>
      </c>
      <c r="O909">
        <v>6.4918663499999996</v>
      </c>
      <c r="P909">
        <v>4.16537457</v>
      </c>
      <c r="Q909">
        <v>61.874056639999999</v>
      </c>
      <c r="R909">
        <v>40.756535900000003</v>
      </c>
      <c r="S909" t="s">
        <v>1047</v>
      </c>
      <c r="T909">
        <v>36.411435910000002</v>
      </c>
      <c r="U909" t="s">
        <v>2637</v>
      </c>
      <c r="V909" t="s">
        <v>1035</v>
      </c>
      <c r="W909" s="36" t="str">
        <f t="shared" si="45"/>
        <v>ETF</v>
      </c>
      <c r="X909" s="36" t="str">
        <f t="shared" si="46"/>
        <v>Otros ETFs</v>
      </c>
    </row>
    <row r="910" spans="1:24" x14ac:dyDescent="0.35">
      <c r="A910" s="36" t="str">
        <f t="shared" si="47"/>
        <v>7437</v>
      </c>
      <c r="B910" t="s">
        <v>2359</v>
      </c>
      <c r="C910" t="s">
        <v>2360</v>
      </c>
      <c r="D910" t="s">
        <v>2361</v>
      </c>
      <c r="E910" t="s">
        <v>566</v>
      </c>
      <c r="F910" t="s">
        <v>1032</v>
      </c>
      <c r="G910" t="s">
        <v>1325</v>
      </c>
      <c r="H910" t="s">
        <v>1606</v>
      </c>
      <c r="I910" t="s">
        <v>90</v>
      </c>
      <c r="J910" t="s">
        <v>90</v>
      </c>
      <c r="K910">
        <v>39.01452965</v>
      </c>
      <c r="L910">
        <v>6.7082495599999996</v>
      </c>
      <c r="M910">
        <v>5.2170105700000002</v>
      </c>
      <c r="N910">
        <v>4.9607431999999996</v>
      </c>
      <c r="O910">
        <v>6.2109375099999999</v>
      </c>
      <c r="P910">
        <v>0.97390096999999998</v>
      </c>
      <c r="Q910">
        <v>62.305399540000003</v>
      </c>
      <c r="R910">
        <v>30.058130070000001</v>
      </c>
      <c r="S910" t="s">
        <v>30</v>
      </c>
      <c r="T910">
        <v>39.01452965</v>
      </c>
      <c r="U910" t="s">
        <v>2637</v>
      </c>
      <c r="V910" t="s">
        <v>1035</v>
      </c>
      <c r="W910" s="36" t="str">
        <f t="shared" si="45"/>
        <v>ETF</v>
      </c>
      <c r="X910" s="36" t="str">
        <f t="shared" si="46"/>
        <v>Otros ETFs</v>
      </c>
    </row>
    <row r="911" spans="1:24" x14ac:dyDescent="0.35">
      <c r="A911" s="36" t="str">
        <f t="shared" si="47"/>
        <v>7437</v>
      </c>
      <c r="B911" t="s">
        <v>2362</v>
      </c>
      <c r="C911" t="s">
        <v>2363</v>
      </c>
      <c r="D911" t="s">
        <v>2364</v>
      </c>
      <c r="E911" t="s">
        <v>566</v>
      </c>
      <c r="F911" t="s">
        <v>1032</v>
      </c>
      <c r="G911" t="s">
        <v>1325</v>
      </c>
      <c r="H911" t="s">
        <v>1606</v>
      </c>
      <c r="I911" t="s">
        <v>90</v>
      </c>
      <c r="J911" t="s">
        <v>90</v>
      </c>
      <c r="K911">
        <v>39.01452965</v>
      </c>
      <c r="L911">
        <v>6.7082495599999996</v>
      </c>
      <c r="M911">
        <v>5.2170105700000002</v>
      </c>
      <c r="N911">
        <v>4.9607431999999996</v>
      </c>
      <c r="O911">
        <v>6.2109375099999999</v>
      </c>
      <c r="P911">
        <v>0.97390096999999998</v>
      </c>
      <c r="Q911">
        <v>62.305399540000003</v>
      </c>
      <c r="R911">
        <v>30.058130070000001</v>
      </c>
      <c r="S911" t="s">
        <v>30</v>
      </c>
      <c r="T911">
        <v>39.01452965</v>
      </c>
      <c r="U911" t="s">
        <v>2637</v>
      </c>
      <c r="V911" t="s">
        <v>1035</v>
      </c>
      <c r="W911" s="36" t="str">
        <f t="shared" si="45"/>
        <v>ETF</v>
      </c>
      <c r="X911" s="36" t="str">
        <f t="shared" si="46"/>
        <v>Otros ETFs</v>
      </c>
    </row>
    <row r="912" spans="1:24" x14ac:dyDescent="0.35">
      <c r="A912" s="36" t="str">
        <f t="shared" si="47"/>
        <v>7041</v>
      </c>
      <c r="B912" t="s">
        <v>2365</v>
      </c>
      <c r="C912" t="s">
        <v>2366</v>
      </c>
      <c r="D912" t="s">
        <v>2367</v>
      </c>
      <c r="E912" t="s">
        <v>566</v>
      </c>
      <c r="F912" t="s">
        <v>1032</v>
      </c>
      <c r="G912" t="s">
        <v>1198</v>
      </c>
      <c r="H912" t="s">
        <v>6025</v>
      </c>
      <c r="I912" t="s">
        <v>90</v>
      </c>
      <c r="J912" t="s">
        <v>90</v>
      </c>
      <c r="K912">
        <v>126.37977892000001</v>
      </c>
      <c r="L912">
        <v>5.7939750400000003</v>
      </c>
      <c r="M912">
        <v>5.8727359200000002</v>
      </c>
      <c r="N912">
        <v>5.1509932300000001</v>
      </c>
      <c r="O912">
        <v>4.8486905299999998</v>
      </c>
      <c r="P912">
        <v>26.186283289999999</v>
      </c>
      <c r="Q912">
        <v>283.12655066999997</v>
      </c>
      <c r="R912">
        <v>0.19540136999999999</v>
      </c>
      <c r="S912" t="s">
        <v>30</v>
      </c>
      <c r="T912">
        <v>126.37977892000001</v>
      </c>
      <c r="U912" t="s">
        <v>2637</v>
      </c>
      <c r="V912" t="s">
        <v>1035</v>
      </c>
      <c r="W912" s="36" t="str">
        <f t="shared" si="45"/>
        <v>ETF</v>
      </c>
      <c r="X912" s="36" t="str">
        <f t="shared" si="46"/>
        <v>Otros ETFs</v>
      </c>
    </row>
    <row r="913" spans="1:24" x14ac:dyDescent="0.35">
      <c r="A913" s="36" t="str">
        <f t="shared" si="47"/>
        <v>7413</v>
      </c>
      <c r="B913" t="s">
        <v>2368</v>
      </c>
      <c r="C913" t="s">
        <v>2369</v>
      </c>
      <c r="D913" t="s">
        <v>2370</v>
      </c>
      <c r="E913" t="s">
        <v>566</v>
      </c>
      <c r="F913" t="s">
        <v>1032</v>
      </c>
      <c r="G913" t="s">
        <v>1617</v>
      </c>
      <c r="H913" t="s">
        <v>1712</v>
      </c>
      <c r="I913" t="s">
        <v>90</v>
      </c>
      <c r="J913" t="s">
        <v>90</v>
      </c>
      <c r="K913">
        <v>60.942189519999999</v>
      </c>
      <c r="L913">
        <v>7.7474040799999999</v>
      </c>
      <c r="M913">
        <v>6.0497496399999999</v>
      </c>
      <c r="N913">
        <v>4.8016785500000001</v>
      </c>
      <c r="O913">
        <v>7.2635992500000004</v>
      </c>
      <c r="P913">
        <v>0.31044907999999999</v>
      </c>
      <c r="Q913">
        <v>132.43449483000001</v>
      </c>
      <c r="R913">
        <v>70.156268470000001</v>
      </c>
      <c r="S913" t="s">
        <v>1047</v>
      </c>
      <c r="T913">
        <v>60.942189519999999</v>
      </c>
      <c r="U913" t="s">
        <v>2637</v>
      </c>
      <c r="V913" t="s">
        <v>1035</v>
      </c>
      <c r="W913" s="36" t="str">
        <f t="shared" si="45"/>
        <v>ETF</v>
      </c>
      <c r="X913" s="36" t="str">
        <f t="shared" si="46"/>
        <v>Otros ETFs</v>
      </c>
    </row>
    <row r="914" spans="1:24" x14ac:dyDescent="0.35">
      <c r="A914" s="36" t="str">
        <f t="shared" si="47"/>
        <v>7073</v>
      </c>
      <c r="B914" t="s">
        <v>2371</v>
      </c>
      <c r="C914" t="s">
        <v>2372</v>
      </c>
      <c r="D914" t="s">
        <v>2373</v>
      </c>
      <c r="E914" t="s">
        <v>566</v>
      </c>
      <c r="F914" t="s">
        <v>1032</v>
      </c>
      <c r="G914" t="s">
        <v>1110</v>
      </c>
      <c r="H914" t="s">
        <v>2041</v>
      </c>
      <c r="I914" t="s">
        <v>90</v>
      </c>
      <c r="J914" t="s">
        <v>90</v>
      </c>
      <c r="K914">
        <v>183.42175893000001</v>
      </c>
      <c r="L914">
        <v>5.6802437599999998</v>
      </c>
      <c r="M914">
        <v>5.2288111400000004</v>
      </c>
      <c r="N914">
        <v>5.2620149200000004</v>
      </c>
      <c r="O914">
        <v>4.6740270199999996</v>
      </c>
      <c r="P914">
        <v>11.767170419999999</v>
      </c>
      <c r="Q914">
        <v>400.48378000999998</v>
      </c>
      <c r="R914">
        <v>10.947721230000001</v>
      </c>
      <c r="S914" t="s">
        <v>1038</v>
      </c>
      <c r="T914">
        <v>183.42175893000001</v>
      </c>
      <c r="U914" t="s">
        <v>2637</v>
      </c>
      <c r="V914" t="s">
        <v>1035</v>
      </c>
      <c r="W914" s="36" t="str">
        <f t="shared" si="45"/>
        <v>ETF</v>
      </c>
      <c r="X914" s="36" t="str">
        <f t="shared" si="46"/>
        <v>Otros ETFs</v>
      </c>
    </row>
    <row r="915" spans="1:24" x14ac:dyDescent="0.35">
      <c r="A915" s="36" t="str">
        <f t="shared" si="47"/>
        <v>7051</v>
      </c>
      <c r="B915" t="s">
        <v>6194</v>
      </c>
      <c r="C915" t="s">
        <v>574</v>
      </c>
      <c r="D915" t="s">
        <v>573</v>
      </c>
      <c r="E915" t="s">
        <v>566</v>
      </c>
      <c r="F915" t="s">
        <v>1032</v>
      </c>
      <c r="G915" t="s">
        <v>1110</v>
      </c>
      <c r="H915" t="s">
        <v>1431</v>
      </c>
      <c r="I915" t="s">
        <v>90</v>
      </c>
      <c r="J915" t="s">
        <v>90</v>
      </c>
      <c r="K915">
        <v>2.4148714199999999</v>
      </c>
      <c r="L915">
        <v>4.7720816099999999</v>
      </c>
      <c r="M915">
        <v>5.0741018799999997</v>
      </c>
      <c r="N915">
        <v>6.0864728000000001</v>
      </c>
      <c r="O915">
        <v>5.5015648800000001</v>
      </c>
      <c r="P915">
        <v>0</v>
      </c>
      <c r="Q915">
        <v>1.4973383899999999</v>
      </c>
      <c r="R915">
        <v>0</v>
      </c>
      <c r="S915" t="s">
        <v>1038</v>
      </c>
      <c r="T915">
        <v>2.4148714199999999</v>
      </c>
      <c r="U915" t="s">
        <v>2637</v>
      </c>
      <c r="V915" t="s">
        <v>1035</v>
      </c>
      <c r="W915" s="36" t="str">
        <f t="shared" si="45"/>
        <v>ETF</v>
      </c>
      <c r="X915" s="36" t="str">
        <f t="shared" si="46"/>
        <v>Otros ETFs</v>
      </c>
    </row>
    <row r="916" spans="1:24" x14ac:dyDescent="0.35">
      <c r="A916" s="36" t="str">
        <f t="shared" si="47"/>
        <v>5287</v>
      </c>
      <c r="B916" t="s">
        <v>2594</v>
      </c>
      <c r="C916" t="s">
        <v>829</v>
      </c>
      <c r="D916" t="s">
        <v>2866</v>
      </c>
      <c r="E916" t="s">
        <v>200</v>
      </c>
      <c r="F916" t="s">
        <v>4530</v>
      </c>
      <c r="G916" t="s">
        <v>2593</v>
      </c>
      <c r="H916" t="s">
        <v>1093</v>
      </c>
      <c r="I916">
        <v>22505.47</v>
      </c>
      <c r="J916">
        <v>248025.38</v>
      </c>
      <c r="K916">
        <v>11.02</v>
      </c>
      <c r="L916">
        <v>5.56</v>
      </c>
      <c r="M916">
        <v>3.6281416416000001</v>
      </c>
      <c r="N916">
        <v>5.0478014989000002</v>
      </c>
      <c r="O916">
        <v>3.7666015625</v>
      </c>
      <c r="P916">
        <v>0</v>
      </c>
      <c r="Q916"/>
      <c r="R916">
        <v>7</v>
      </c>
      <c r="S916" t="s">
        <v>1038</v>
      </c>
      <c r="T916">
        <v>11.02</v>
      </c>
      <c r="U916" t="s">
        <v>2637</v>
      </c>
      <c r="V916" t="s">
        <v>1037</v>
      </c>
      <c r="W916" s="36" t="str">
        <f t="shared" si="45"/>
        <v>Portafolio</v>
      </c>
      <c r="X916" s="36" t="str">
        <f t="shared" si="46"/>
        <v>Portafolio</v>
      </c>
    </row>
    <row r="917" spans="1:24" x14ac:dyDescent="0.35">
      <c r="A917" s="36" t="str">
        <f t="shared" si="47"/>
        <v>7073</v>
      </c>
      <c r="B917" t="s">
        <v>2374</v>
      </c>
      <c r="C917" t="s">
        <v>2375</v>
      </c>
      <c r="D917" t="s">
        <v>2376</v>
      </c>
      <c r="E917" t="s">
        <v>566</v>
      </c>
      <c r="F917" t="s">
        <v>1032</v>
      </c>
      <c r="G917" t="s">
        <v>1244</v>
      </c>
      <c r="H917" t="s">
        <v>2149</v>
      </c>
      <c r="I917" t="s">
        <v>90</v>
      </c>
      <c r="J917" t="s">
        <v>90</v>
      </c>
      <c r="K917">
        <v>0.10339752000000001</v>
      </c>
      <c r="L917">
        <v>3.2914245800000002</v>
      </c>
      <c r="M917">
        <v>3.01950377</v>
      </c>
      <c r="N917">
        <v>6.9670905200000002</v>
      </c>
      <c r="O917">
        <v>4.1817827300000001</v>
      </c>
      <c r="P917">
        <v>0</v>
      </c>
      <c r="Q917">
        <v>2.4557041100000001</v>
      </c>
      <c r="R917">
        <v>0</v>
      </c>
      <c r="S917" t="s">
        <v>1111</v>
      </c>
      <c r="T917">
        <v>0.10339752000000001</v>
      </c>
      <c r="U917" t="s">
        <v>2637</v>
      </c>
      <c r="V917" t="s">
        <v>1035</v>
      </c>
      <c r="W917" s="36" t="str">
        <f t="shared" si="45"/>
        <v>ETF</v>
      </c>
      <c r="X917" s="36" t="str">
        <f t="shared" si="46"/>
        <v>Otros ETFs</v>
      </c>
    </row>
    <row r="918" spans="1:24" x14ac:dyDescent="0.35">
      <c r="A918" s="36" t="str">
        <f t="shared" si="47"/>
        <v>7663</v>
      </c>
      <c r="B918" t="s">
        <v>6195</v>
      </c>
      <c r="C918" t="s">
        <v>2377</v>
      </c>
      <c r="D918" t="s">
        <v>2378</v>
      </c>
      <c r="E918" t="s">
        <v>566</v>
      </c>
      <c r="F918" t="s">
        <v>1032</v>
      </c>
      <c r="G918" t="s">
        <v>1046</v>
      </c>
      <c r="H918" t="s">
        <v>1974</v>
      </c>
      <c r="I918" t="s">
        <v>90</v>
      </c>
      <c r="J918" t="s">
        <v>90</v>
      </c>
      <c r="K918">
        <v>0.25196339000000001</v>
      </c>
      <c r="L918">
        <v>8.6045848500000002</v>
      </c>
      <c r="M918">
        <v>9.0905164799999998</v>
      </c>
      <c r="N918">
        <v>4.9621155100000003</v>
      </c>
      <c r="O918">
        <v>6.4254129000000004</v>
      </c>
      <c r="P918">
        <v>17.811464369999999</v>
      </c>
      <c r="Q918">
        <v>1.3632948499999999</v>
      </c>
      <c r="R918">
        <v>81.435137139999995</v>
      </c>
      <c r="S918" t="s">
        <v>5369</v>
      </c>
      <c r="T918">
        <v>0.25196339000000001</v>
      </c>
      <c r="U918" t="s">
        <v>2637</v>
      </c>
      <c r="V918" t="s">
        <v>1035</v>
      </c>
      <c r="W918" s="36" t="str">
        <f t="shared" si="45"/>
        <v>ETF</v>
      </c>
      <c r="X918" s="36" t="str">
        <f t="shared" si="46"/>
        <v>Otros ETFs</v>
      </c>
    </row>
    <row r="919" spans="1:24" x14ac:dyDescent="0.35">
      <c r="A919" s="36" t="str">
        <f t="shared" si="47"/>
        <v>7417</v>
      </c>
      <c r="B919" t="s">
        <v>6196</v>
      </c>
      <c r="C919" t="s">
        <v>6197</v>
      </c>
      <c r="D919" t="s">
        <v>6198</v>
      </c>
      <c r="E919" t="s">
        <v>566</v>
      </c>
      <c r="F919" t="s">
        <v>1032</v>
      </c>
      <c r="G919" t="s">
        <v>1046</v>
      </c>
      <c r="H919" t="s">
        <v>1676</v>
      </c>
      <c r="I919" t="s">
        <v>90</v>
      </c>
      <c r="J919" t="s">
        <v>90</v>
      </c>
      <c r="K919">
        <v>102.23762884</v>
      </c>
      <c r="L919">
        <v>6.5060400500000002</v>
      </c>
      <c r="M919">
        <v>6.5014793700000002</v>
      </c>
      <c r="N919">
        <v>4.7656464100000004</v>
      </c>
      <c r="O919">
        <v>5.7695621800000003</v>
      </c>
      <c r="P919">
        <v>8.58401514</v>
      </c>
      <c r="Q919">
        <v>241.35778517</v>
      </c>
      <c r="R919">
        <v>9.4881177500000007</v>
      </c>
      <c r="S919" t="s">
        <v>30</v>
      </c>
      <c r="T919">
        <v>102.23762884</v>
      </c>
      <c r="U919" t="s">
        <v>2637</v>
      </c>
      <c r="V919" t="s">
        <v>1035</v>
      </c>
      <c r="W919" s="36" t="str">
        <f t="shared" si="45"/>
        <v>ETF</v>
      </c>
      <c r="X919" s="36" t="str">
        <f t="shared" si="46"/>
        <v>Otros ETFs</v>
      </c>
    </row>
    <row r="920" spans="1:24" x14ac:dyDescent="0.35">
      <c r="A920" s="36" t="str">
        <f t="shared" si="47"/>
        <v>7417</v>
      </c>
      <c r="B920" t="s">
        <v>6196</v>
      </c>
      <c r="C920" t="s">
        <v>6197</v>
      </c>
      <c r="D920" t="s">
        <v>5657</v>
      </c>
      <c r="E920" t="s">
        <v>566</v>
      </c>
      <c r="F920" t="s">
        <v>1032</v>
      </c>
      <c r="G920" t="s">
        <v>1046</v>
      </c>
      <c r="H920" t="s">
        <v>1676</v>
      </c>
      <c r="I920" t="s">
        <v>90</v>
      </c>
      <c r="J920" t="s">
        <v>90</v>
      </c>
      <c r="K920">
        <v>102.23762884</v>
      </c>
      <c r="L920">
        <v>6.5060400500000002</v>
      </c>
      <c r="M920">
        <v>6.5014793700000002</v>
      </c>
      <c r="N920">
        <v>4.7656464100000004</v>
      </c>
      <c r="O920">
        <v>5.7695621800000003</v>
      </c>
      <c r="P920">
        <v>8.58401514</v>
      </c>
      <c r="Q920">
        <v>241.35778517</v>
      </c>
      <c r="R920">
        <v>9.4881177500000007</v>
      </c>
      <c r="S920" t="s">
        <v>30</v>
      </c>
      <c r="T920">
        <v>102.23762884</v>
      </c>
      <c r="U920" t="s">
        <v>2637</v>
      </c>
      <c r="V920" t="s">
        <v>1035</v>
      </c>
      <c r="W920" s="36" t="str">
        <f t="shared" si="45"/>
        <v>ETF</v>
      </c>
      <c r="X920" s="36" t="str">
        <f t="shared" si="46"/>
        <v>Otros ETFs</v>
      </c>
    </row>
    <row r="921" spans="1:24" x14ac:dyDescent="0.35">
      <c r="A921" s="36" t="str">
        <f t="shared" si="47"/>
        <v>7437</v>
      </c>
      <c r="B921" t="s">
        <v>2379</v>
      </c>
      <c r="C921" t="s">
        <v>2380</v>
      </c>
      <c r="D921" t="s">
        <v>2381</v>
      </c>
      <c r="E921" t="s">
        <v>566</v>
      </c>
      <c r="F921" t="s">
        <v>1032</v>
      </c>
      <c r="G921" t="s">
        <v>1110</v>
      </c>
      <c r="H921" t="s">
        <v>1431</v>
      </c>
      <c r="I921" t="s">
        <v>90</v>
      </c>
      <c r="J921" t="s">
        <v>90</v>
      </c>
      <c r="K921">
        <v>80.492470690000005</v>
      </c>
      <c r="L921">
        <v>4.5868533200000003</v>
      </c>
      <c r="M921">
        <v>5.0574630000000003</v>
      </c>
      <c r="N921">
        <v>5.5822519100000001</v>
      </c>
      <c r="O921">
        <v>5.1959797200000004</v>
      </c>
      <c r="P921">
        <v>2.5154776399999998</v>
      </c>
      <c r="Q921">
        <v>223.96612672000001</v>
      </c>
      <c r="R921">
        <v>1.44419001</v>
      </c>
      <c r="S921" t="s">
        <v>1038</v>
      </c>
      <c r="T921">
        <v>80.492470690000005</v>
      </c>
      <c r="U921" t="s">
        <v>2637</v>
      </c>
      <c r="V921" t="s">
        <v>1035</v>
      </c>
      <c r="W921" s="36" t="str">
        <f t="shared" si="45"/>
        <v>ETF</v>
      </c>
      <c r="X921" s="36" t="str">
        <f t="shared" si="46"/>
        <v>Otros ETFs</v>
      </c>
    </row>
    <row r="922" spans="1:24" x14ac:dyDescent="0.35">
      <c r="A922" s="36" t="str">
        <f t="shared" si="47"/>
        <v>7073</v>
      </c>
      <c r="B922" t="s">
        <v>6199</v>
      </c>
      <c r="C922" t="s">
        <v>5442</v>
      </c>
      <c r="D922" t="s">
        <v>5443</v>
      </c>
      <c r="E922" t="s">
        <v>566</v>
      </c>
      <c r="F922" t="s">
        <v>1032</v>
      </c>
      <c r="G922" t="s">
        <v>1136</v>
      </c>
      <c r="H922" t="s">
        <v>1137</v>
      </c>
      <c r="I922" t="s">
        <v>90</v>
      </c>
      <c r="J922" t="s">
        <v>90</v>
      </c>
      <c r="K922">
        <v>34.127118500000002</v>
      </c>
      <c r="L922">
        <v>8.1199776299999993</v>
      </c>
      <c r="M922">
        <v>6.5009308499999996</v>
      </c>
      <c r="N922">
        <v>5.2856614799999999</v>
      </c>
      <c r="O922">
        <v>6.7231472300000004</v>
      </c>
      <c r="P922">
        <v>19.110131509999999</v>
      </c>
      <c r="Q922">
        <v>76.251197360000006</v>
      </c>
      <c r="R922">
        <v>63.307526119999999</v>
      </c>
      <c r="S922" t="s">
        <v>1047</v>
      </c>
      <c r="T922">
        <v>34.127118500000002</v>
      </c>
      <c r="U922" t="s">
        <v>2637</v>
      </c>
      <c r="V922" t="s">
        <v>1035</v>
      </c>
      <c r="W922" s="36" t="str">
        <f t="shared" si="45"/>
        <v>ETF</v>
      </c>
      <c r="X922" s="36" t="str">
        <f t="shared" si="46"/>
        <v>Otros ETFs</v>
      </c>
    </row>
    <row r="923" spans="1:24" x14ac:dyDescent="0.35">
      <c r="A923" s="36" t="str">
        <f t="shared" si="47"/>
        <v>7437</v>
      </c>
      <c r="B923" t="s">
        <v>2382</v>
      </c>
      <c r="C923" t="s">
        <v>2383</v>
      </c>
      <c r="D923" t="s">
        <v>2384</v>
      </c>
      <c r="E923" t="s">
        <v>566</v>
      </c>
      <c r="F923" t="s">
        <v>1032</v>
      </c>
      <c r="G923" t="s">
        <v>1046</v>
      </c>
      <c r="H923" t="s">
        <v>1809</v>
      </c>
      <c r="I923" t="s">
        <v>90</v>
      </c>
      <c r="J923" t="s">
        <v>90</v>
      </c>
      <c r="K923">
        <v>22.087920579999999</v>
      </c>
      <c r="L923">
        <v>6.1543372400000003</v>
      </c>
      <c r="M923">
        <v>6.1875458700000001</v>
      </c>
      <c r="N923">
        <v>5.4821077200000001</v>
      </c>
      <c r="O923">
        <v>5.9945919700000001</v>
      </c>
      <c r="P923">
        <v>2.3101676000000002</v>
      </c>
      <c r="Q923">
        <v>36.137133400000003</v>
      </c>
      <c r="R923">
        <v>6.4975530499999996</v>
      </c>
      <c r="S923" t="s">
        <v>30</v>
      </c>
      <c r="T923">
        <v>22.087920579999999</v>
      </c>
      <c r="U923" t="s">
        <v>2637</v>
      </c>
      <c r="V923" t="s">
        <v>1035</v>
      </c>
      <c r="W923" s="36" t="str">
        <f t="shared" si="45"/>
        <v>ETF</v>
      </c>
      <c r="X923" s="36" t="str">
        <f t="shared" si="46"/>
        <v>Otros ETFs</v>
      </c>
    </row>
    <row r="924" spans="1:24" x14ac:dyDescent="0.35">
      <c r="A924" s="36" t="str">
        <f t="shared" si="47"/>
        <v>7041</v>
      </c>
      <c r="B924" t="s">
        <v>2385</v>
      </c>
      <c r="C924" t="s">
        <v>2386</v>
      </c>
      <c r="D924" t="s">
        <v>2387</v>
      </c>
      <c r="E924" t="s">
        <v>566</v>
      </c>
      <c r="F924" t="s">
        <v>1032</v>
      </c>
      <c r="G924" t="s">
        <v>1641</v>
      </c>
      <c r="H924" t="s">
        <v>1137</v>
      </c>
      <c r="I924" t="s">
        <v>90</v>
      </c>
      <c r="J924" t="s">
        <v>90</v>
      </c>
      <c r="K924">
        <v>46.18812664</v>
      </c>
      <c r="L924">
        <v>8.1137364499999993</v>
      </c>
      <c r="M924">
        <v>6.7102522100000002</v>
      </c>
      <c r="N924">
        <v>5.1743956799999999</v>
      </c>
      <c r="O924">
        <v>6.3283500699999999</v>
      </c>
      <c r="P924">
        <v>23.335740009999999</v>
      </c>
      <c r="Q924">
        <v>93.735810290000003</v>
      </c>
      <c r="R924">
        <v>53.21441927</v>
      </c>
      <c r="S924" t="s">
        <v>1047</v>
      </c>
      <c r="T924">
        <v>46.18812664</v>
      </c>
      <c r="U924" t="s">
        <v>2637</v>
      </c>
      <c r="V924" t="s">
        <v>1035</v>
      </c>
      <c r="W924" s="36" t="str">
        <f t="shared" si="45"/>
        <v>ETF</v>
      </c>
      <c r="X924" s="36" t="str">
        <f t="shared" si="46"/>
        <v>Otros ETFs</v>
      </c>
    </row>
    <row r="925" spans="1:24" x14ac:dyDescent="0.35">
      <c r="A925" s="36" t="str">
        <f t="shared" si="47"/>
        <v>7397</v>
      </c>
      <c r="B925" t="s">
        <v>2385</v>
      </c>
      <c r="C925" t="s">
        <v>2386</v>
      </c>
      <c r="D925" t="s">
        <v>2388</v>
      </c>
      <c r="E925" t="s">
        <v>566</v>
      </c>
      <c r="F925" t="s">
        <v>1032</v>
      </c>
      <c r="G925" t="s">
        <v>1641</v>
      </c>
      <c r="H925" t="s">
        <v>1137</v>
      </c>
      <c r="I925" t="s">
        <v>90</v>
      </c>
      <c r="J925" t="s">
        <v>90</v>
      </c>
      <c r="K925">
        <v>46.18812664</v>
      </c>
      <c r="L925">
        <v>8.1137364499999993</v>
      </c>
      <c r="M925">
        <v>6.7102522100000002</v>
      </c>
      <c r="N925">
        <v>5.1743956799999999</v>
      </c>
      <c r="O925">
        <v>6.3283500699999999</v>
      </c>
      <c r="P925">
        <v>23.335740009999999</v>
      </c>
      <c r="Q925">
        <v>93.735810290000003</v>
      </c>
      <c r="R925">
        <v>53.21441927</v>
      </c>
      <c r="S925" t="s">
        <v>1047</v>
      </c>
      <c r="T925">
        <v>46.18812664</v>
      </c>
      <c r="U925" t="s">
        <v>2637</v>
      </c>
      <c r="V925" t="s">
        <v>1035</v>
      </c>
      <c r="W925" s="36" t="str">
        <f t="shared" si="45"/>
        <v>ETF</v>
      </c>
      <c r="X925" s="36" t="str">
        <f t="shared" si="46"/>
        <v>Otros ETFs</v>
      </c>
    </row>
    <row r="926" spans="1:24" x14ac:dyDescent="0.35">
      <c r="A926" s="36" t="str">
        <f t="shared" si="47"/>
        <v>7408</v>
      </c>
      <c r="B926" t="s">
        <v>2390</v>
      </c>
      <c r="C926" t="s">
        <v>2391</v>
      </c>
      <c r="D926" t="s">
        <v>2392</v>
      </c>
      <c r="E926" t="s">
        <v>566</v>
      </c>
      <c r="F926" t="s">
        <v>1032</v>
      </c>
      <c r="G926" t="s">
        <v>1046</v>
      </c>
      <c r="H926" t="s">
        <v>1386</v>
      </c>
      <c r="I926" t="s">
        <v>90</v>
      </c>
      <c r="J926" t="s">
        <v>90</v>
      </c>
      <c r="K926">
        <v>8.8096979799999993</v>
      </c>
      <c r="L926">
        <v>5.3738607199999997</v>
      </c>
      <c r="M926">
        <v>5.5145922000000001</v>
      </c>
      <c r="N926">
        <v>3.90546748</v>
      </c>
      <c r="O926">
        <v>5.1949702899999997</v>
      </c>
      <c r="P926">
        <v>27.49758332</v>
      </c>
      <c r="Q926">
        <v>43.940046959999997</v>
      </c>
      <c r="R926">
        <v>4.5349812399999996</v>
      </c>
      <c r="S926" t="s">
        <v>1038</v>
      </c>
      <c r="T926">
        <v>8.8096979799999993</v>
      </c>
      <c r="U926" t="s">
        <v>2637</v>
      </c>
      <c r="V926" t="s">
        <v>1035</v>
      </c>
      <c r="W926" s="36" t="str">
        <f t="shared" si="45"/>
        <v>ETF</v>
      </c>
      <c r="X926" s="36" t="str">
        <f t="shared" si="46"/>
        <v>Otros ETFs</v>
      </c>
    </row>
    <row r="927" spans="1:24" x14ac:dyDescent="0.35">
      <c r="A927" s="36" t="str">
        <f t="shared" si="47"/>
        <v>7128</v>
      </c>
      <c r="B927" t="s">
        <v>2393</v>
      </c>
      <c r="C927" t="s">
        <v>2394</v>
      </c>
      <c r="D927" t="s">
        <v>2395</v>
      </c>
      <c r="E927" t="s">
        <v>566</v>
      </c>
      <c r="F927" t="s">
        <v>1032</v>
      </c>
      <c r="G927" t="s">
        <v>1147</v>
      </c>
      <c r="H927" t="s">
        <v>1148</v>
      </c>
      <c r="I927" t="s">
        <v>90</v>
      </c>
      <c r="J927" t="s">
        <v>90</v>
      </c>
      <c r="K927">
        <v>91.974039640000001</v>
      </c>
      <c r="L927">
        <v>5.5464530099999996</v>
      </c>
      <c r="M927">
        <v>5.6195566299999999</v>
      </c>
      <c r="N927">
        <v>4.8403055200000003</v>
      </c>
      <c r="O927">
        <v>4.9343608699999999</v>
      </c>
      <c r="P927">
        <v>32.362848710000002</v>
      </c>
      <c r="Q927">
        <v>203.49865065</v>
      </c>
      <c r="R927">
        <v>0.52455527999999996</v>
      </c>
      <c r="S927" t="s">
        <v>1038</v>
      </c>
      <c r="T927">
        <v>91.974039640000001</v>
      </c>
      <c r="U927" t="s">
        <v>2637</v>
      </c>
      <c r="V927" t="s">
        <v>1035</v>
      </c>
      <c r="W927" s="36" t="str">
        <f t="shared" si="45"/>
        <v>ETF</v>
      </c>
      <c r="X927" s="36" t="str">
        <f>IF(V927="ETF_ETY","Otros ETFs",IF(V927="ETF_SOV","Soberanos",W927))</f>
        <v>Otros ETFs</v>
      </c>
    </row>
    <row r="928" spans="1:24" x14ac:dyDescent="0.35">
      <c r="A928" s="36" t="str">
        <f t="shared" si="47"/>
        <v>7410</v>
      </c>
      <c r="B928" t="s">
        <v>5117</v>
      </c>
      <c r="C928" t="s">
        <v>2396</v>
      </c>
      <c r="D928" t="s">
        <v>2397</v>
      </c>
      <c r="E928" t="s">
        <v>566</v>
      </c>
      <c r="F928" t="s">
        <v>1032</v>
      </c>
      <c r="G928" t="s">
        <v>1136</v>
      </c>
      <c r="H928" t="s">
        <v>1712</v>
      </c>
      <c r="I928" t="s">
        <v>90</v>
      </c>
      <c r="J928" t="s">
        <v>90</v>
      </c>
      <c r="K928">
        <v>46.504731210000003</v>
      </c>
      <c r="L928">
        <v>7.1701020099999999</v>
      </c>
      <c r="M928">
        <v>5.6719621</v>
      </c>
      <c r="N928">
        <v>4.7975448399999996</v>
      </c>
      <c r="O928">
        <v>6.9940750700000001</v>
      </c>
      <c r="P928">
        <v>1.5609603000000001</v>
      </c>
      <c r="Q928">
        <v>31.541170139999998</v>
      </c>
      <c r="R928">
        <v>60.518708599999997</v>
      </c>
      <c r="S928" t="s">
        <v>1047</v>
      </c>
      <c r="T928">
        <v>46.504731210000003</v>
      </c>
      <c r="U928" t="s">
        <v>2637</v>
      </c>
      <c r="V928" t="s">
        <v>1035</v>
      </c>
      <c r="W928" s="36" t="str">
        <f t="shared" si="45"/>
        <v>ETF</v>
      </c>
      <c r="X928" s="36" t="str">
        <f t="shared" si="46"/>
        <v>Otros ETFs</v>
      </c>
    </row>
    <row r="929" spans="1:27" x14ac:dyDescent="0.35">
      <c r="A929" s="36" t="str">
        <f t="shared" si="47"/>
        <v>7085</v>
      </c>
      <c r="B929" t="s">
        <v>2398</v>
      </c>
      <c r="C929" t="s">
        <v>2399</v>
      </c>
      <c r="D929" t="s">
        <v>2400</v>
      </c>
      <c r="E929" t="s">
        <v>566</v>
      </c>
      <c r="F929" t="s">
        <v>1032</v>
      </c>
      <c r="G929" t="s">
        <v>1617</v>
      </c>
      <c r="H929" t="s">
        <v>1712</v>
      </c>
      <c r="I929" t="s">
        <v>90</v>
      </c>
      <c r="J929" t="s">
        <v>90</v>
      </c>
      <c r="K929">
        <v>69.943071090000004</v>
      </c>
      <c r="L929">
        <v>7.2238494099999997</v>
      </c>
      <c r="M929">
        <v>5.5742445299999996</v>
      </c>
      <c r="N929">
        <v>4.9655050200000002</v>
      </c>
      <c r="O929">
        <v>7.1307037600000003</v>
      </c>
      <c r="P929">
        <v>1.50899849</v>
      </c>
      <c r="Q929">
        <v>107.62561278</v>
      </c>
      <c r="R929">
        <v>77.760322250000002</v>
      </c>
      <c r="S929" t="s">
        <v>1047</v>
      </c>
      <c r="T929">
        <v>69.943071090000004</v>
      </c>
      <c r="U929" t="s">
        <v>2637</v>
      </c>
      <c r="V929" t="s">
        <v>1035</v>
      </c>
      <c r="W929" s="36" t="str">
        <f t="shared" si="45"/>
        <v>ETF</v>
      </c>
      <c r="X929" s="36" t="str">
        <f t="shared" si="46"/>
        <v>Otros ETFs</v>
      </c>
    </row>
    <row r="930" spans="1:27" x14ac:dyDescent="0.35">
      <c r="A930" s="36" t="str">
        <f t="shared" si="47"/>
        <v>7047</v>
      </c>
      <c r="B930" t="s">
        <v>4789</v>
      </c>
      <c r="C930" t="s">
        <v>2401</v>
      </c>
      <c r="D930" t="s">
        <v>2402</v>
      </c>
      <c r="E930" t="s">
        <v>566</v>
      </c>
      <c r="F930" t="s">
        <v>1032</v>
      </c>
      <c r="G930" t="s">
        <v>1046</v>
      </c>
      <c r="H930" t="s">
        <v>6019</v>
      </c>
      <c r="I930" t="s">
        <v>90</v>
      </c>
      <c r="J930" t="s">
        <v>90</v>
      </c>
      <c r="K930">
        <v>8.42722528</v>
      </c>
      <c r="L930">
        <v>6.8272927699999997</v>
      </c>
      <c r="M930">
        <v>5.4481740099999998</v>
      </c>
      <c r="N930">
        <v>5.2902929399999996</v>
      </c>
      <c r="O930">
        <v>6.0065745499999998</v>
      </c>
      <c r="P930">
        <v>15.563171629999999</v>
      </c>
      <c r="Q930">
        <v>50.188638019999999</v>
      </c>
      <c r="R930">
        <v>22.20675979</v>
      </c>
      <c r="S930" t="s">
        <v>30</v>
      </c>
      <c r="T930">
        <v>8.42722528</v>
      </c>
      <c r="U930" t="s">
        <v>2637</v>
      </c>
      <c r="V930" t="s">
        <v>1035</v>
      </c>
      <c r="W930" s="36" t="str">
        <f t="shared" si="45"/>
        <v>ETF</v>
      </c>
      <c r="X930" s="36" t="str">
        <f t="shared" si="46"/>
        <v>Otros ETFs</v>
      </c>
    </row>
    <row r="931" spans="1:27" s="16" customFormat="1" x14ac:dyDescent="0.35">
      <c r="A931" s="36" t="str">
        <f t="shared" si="47"/>
        <v>5910</v>
      </c>
      <c r="B931" t="s">
        <v>2595</v>
      </c>
      <c r="C931" t="s">
        <v>2597</v>
      </c>
      <c r="D931" t="s">
        <v>2818</v>
      </c>
      <c r="E931" t="s">
        <v>191</v>
      </c>
      <c r="F931" t="s">
        <v>4534</v>
      </c>
      <c r="G931" t="s">
        <v>2596</v>
      </c>
      <c r="H931" t="s">
        <v>1171</v>
      </c>
      <c r="I931">
        <v>142900.09</v>
      </c>
      <c r="J931">
        <v>47000000</v>
      </c>
      <c r="K931">
        <v>328.9</v>
      </c>
      <c r="L931">
        <v>5.5</v>
      </c>
      <c r="M931">
        <v>5.3318634963999996</v>
      </c>
      <c r="N931">
        <v>7.5972149372000004</v>
      </c>
      <c r="O931">
        <v>4.31640625</v>
      </c>
      <c r="P931">
        <v>4</v>
      </c>
      <c r="Q931"/>
      <c r="R931">
        <v>56</v>
      </c>
      <c r="S931" t="s">
        <v>1038</v>
      </c>
      <c r="T931">
        <v>328.9</v>
      </c>
      <c r="U931" t="s">
        <v>2637</v>
      </c>
      <c r="V931" t="s">
        <v>1037</v>
      </c>
      <c r="W931" s="36" t="str">
        <f t="shared" si="45"/>
        <v>Portafolio</v>
      </c>
      <c r="X931" s="36" t="str">
        <f t="shared" si="46"/>
        <v>Portafolio</v>
      </c>
      <c r="AA931" s="38"/>
    </row>
    <row r="932" spans="1:27" s="16" customFormat="1" x14ac:dyDescent="0.35">
      <c r="A932" s="36" t="str">
        <f t="shared" si="47"/>
        <v>2101</v>
      </c>
      <c r="B932" t="s">
        <v>2598</v>
      </c>
      <c r="C932" t="s">
        <v>410</v>
      </c>
      <c r="D932" t="s">
        <v>409</v>
      </c>
      <c r="E932" t="s">
        <v>407</v>
      </c>
      <c r="F932" t="s">
        <v>4531</v>
      </c>
      <c r="G932" t="s">
        <v>1167</v>
      </c>
      <c r="H932" t="s">
        <v>1072</v>
      </c>
      <c r="I932">
        <v>5448.37</v>
      </c>
      <c r="J932">
        <v>125811.6</v>
      </c>
      <c r="K932">
        <v>23.09</v>
      </c>
      <c r="L932">
        <v>6.39</v>
      </c>
      <c r="M932">
        <v>5.9635298802000003</v>
      </c>
      <c r="N932">
        <v>4.7066438993000004</v>
      </c>
      <c r="O932">
        <v>5.3531250000000004</v>
      </c>
      <c r="P932">
        <v>0</v>
      </c>
      <c r="Q932"/>
      <c r="R932">
        <v>35</v>
      </c>
      <c r="S932" t="s">
        <v>30</v>
      </c>
      <c r="T932">
        <v>23.09</v>
      </c>
      <c r="U932" t="s">
        <v>2637</v>
      </c>
      <c r="V932" t="s">
        <v>1037</v>
      </c>
      <c r="W932" s="36" t="str">
        <f t="shared" si="45"/>
        <v>Portafolio</v>
      </c>
      <c r="X932" s="36" t="str">
        <f t="shared" si="46"/>
        <v>Portafolio</v>
      </c>
      <c r="AA932" s="38"/>
    </row>
    <row r="933" spans="1:27" x14ac:dyDescent="0.35">
      <c r="A933" s="36" t="str">
        <f t="shared" si="47"/>
        <v>7008</v>
      </c>
      <c r="B933" t="s">
        <v>2404</v>
      </c>
      <c r="C933" t="s">
        <v>701</v>
      </c>
      <c r="D933" t="s">
        <v>700</v>
      </c>
      <c r="E933" t="s">
        <v>566</v>
      </c>
      <c r="F933" t="s">
        <v>1032</v>
      </c>
      <c r="G933" t="s">
        <v>1244</v>
      </c>
      <c r="H933" t="s">
        <v>1245</v>
      </c>
      <c r="I933" t="s">
        <v>90</v>
      </c>
      <c r="J933" t="s">
        <v>90</v>
      </c>
      <c r="K933">
        <v>63.38678522</v>
      </c>
      <c r="L933">
        <v>6.5789032499999998</v>
      </c>
      <c r="M933">
        <v>6.4123282599999998</v>
      </c>
      <c r="N933">
        <v>5.3868098599999996</v>
      </c>
      <c r="O933">
        <v>5.09416153</v>
      </c>
      <c r="P933">
        <v>12.126218870000001</v>
      </c>
      <c r="Q933">
        <v>141.59408812000001</v>
      </c>
      <c r="R933">
        <v>2.3440962399999998</v>
      </c>
      <c r="S933" t="s">
        <v>30</v>
      </c>
      <c r="T933">
        <v>63.38678522</v>
      </c>
      <c r="U933" t="s">
        <v>2637</v>
      </c>
      <c r="V933" t="s">
        <v>1035</v>
      </c>
      <c r="W933" s="36" t="str">
        <f t="shared" si="45"/>
        <v>ETF</v>
      </c>
      <c r="X933" s="36" t="str">
        <f t="shared" si="46"/>
        <v>Otros ETFs</v>
      </c>
    </row>
    <row r="934" spans="1:27" x14ac:dyDescent="0.35">
      <c r="A934" s="36" t="str">
        <f t="shared" si="47"/>
        <v>7412</v>
      </c>
      <c r="B934" t="s">
        <v>2405</v>
      </c>
      <c r="C934" t="s">
        <v>837</v>
      </c>
      <c r="D934" t="s">
        <v>836</v>
      </c>
      <c r="E934" t="s">
        <v>566</v>
      </c>
      <c r="F934" t="s">
        <v>1032</v>
      </c>
      <c r="G934" t="s">
        <v>1689</v>
      </c>
      <c r="H934" t="s">
        <v>2078</v>
      </c>
      <c r="I934" t="s">
        <v>90</v>
      </c>
      <c r="J934" t="s">
        <v>90</v>
      </c>
      <c r="K934">
        <v>474.96855655000002</v>
      </c>
      <c r="L934">
        <v>4.79850215</v>
      </c>
      <c r="M934">
        <v>5.1555222399999998</v>
      </c>
      <c r="N934">
        <v>5.2322019500000003</v>
      </c>
      <c r="O934">
        <v>4.5830251999999998</v>
      </c>
      <c r="P934">
        <v>5.5116265499999999</v>
      </c>
      <c r="Q934">
        <v>739.20521375999999</v>
      </c>
      <c r="R934">
        <v>8.6165271699999995</v>
      </c>
      <c r="S934" t="s">
        <v>1038</v>
      </c>
      <c r="T934">
        <v>474.96855655000002</v>
      </c>
      <c r="U934" t="s">
        <v>2637</v>
      </c>
      <c r="V934" t="s">
        <v>1035</v>
      </c>
      <c r="W934" s="36" t="str">
        <f t="shared" si="45"/>
        <v>ETF</v>
      </c>
      <c r="X934" s="36" t="str">
        <f t="shared" si="46"/>
        <v>Otros ETFs</v>
      </c>
    </row>
    <row r="935" spans="1:27" x14ac:dyDescent="0.35">
      <c r="A935" s="36" t="str">
        <f t="shared" si="47"/>
        <v>2105</v>
      </c>
      <c r="B935" t="s">
        <v>2599</v>
      </c>
      <c r="C935" t="s">
        <v>346</v>
      </c>
      <c r="D935" t="s">
        <v>345</v>
      </c>
      <c r="E935" t="s">
        <v>341</v>
      </c>
      <c r="F935" t="s">
        <v>4532</v>
      </c>
      <c r="G935" t="s">
        <v>1167</v>
      </c>
      <c r="H935" t="s">
        <v>5118</v>
      </c>
      <c r="I935">
        <v>3344.53</v>
      </c>
      <c r="J935">
        <v>1034.3926049876</v>
      </c>
      <c r="K935">
        <v>0.31</v>
      </c>
      <c r="L935"/>
      <c r="M935"/>
      <c r="N935"/>
      <c r="O935"/>
      <c r="P935"/>
      <c r="Q935"/>
      <c r="R935">
        <v>9</v>
      </c>
      <c r="S935"/>
      <c r="T935">
        <v>0.31</v>
      </c>
      <c r="U935" t="s">
        <v>2637</v>
      </c>
      <c r="V935" t="s">
        <v>1037</v>
      </c>
      <c r="W935" s="36" t="str">
        <f t="shared" si="45"/>
        <v>Portafolio</v>
      </c>
      <c r="X935" s="36" t="str">
        <f t="shared" si="46"/>
        <v>Portafolio</v>
      </c>
    </row>
    <row r="936" spans="1:27" x14ac:dyDescent="0.35">
      <c r="A936" s="36" t="str">
        <f t="shared" si="47"/>
        <v>7398</v>
      </c>
      <c r="B936" t="s">
        <v>2407</v>
      </c>
      <c r="C936" t="s">
        <v>2408</v>
      </c>
      <c r="D936" t="s">
        <v>2409</v>
      </c>
      <c r="E936" t="s">
        <v>566</v>
      </c>
      <c r="F936" t="s">
        <v>1032</v>
      </c>
      <c r="G936" t="s">
        <v>1046</v>
      </c>
      <c r="H936" t="s">
        <v>6164</v>
      </c>
      <c r="I936" t="s">
        <v>90</v>
      </c>
      <c r="J936" t="s">
        <v>90</v>
      </c>
      <c r="K936">
        <v>44.519856140000002</v>
      </c>
      <c r="L936">
        <v>7.8442739399999999</v>
      </c>
      <c r="M936">
        <v>7.3394341000000001</v>
      </c>
      <c r="N936">
        <v>5.2038419100000004</v>
      </c>
      <c r="O936">
        <v>6.4189643900000002</v>
      </c>
      <c r="P936">
        <v>12.806067069999999</v>
      </c>
      <c r="Q936">
        <v>226.92715471</v>
      </c>
      <c r="R936">
        <v>48.939182289999998</v>
      </c>
      <c r="S936" t="s">
        <v>1047</v>
      </c>
      <c r="T936">
        <v>44.519856140000002</v>
      </c>
      <c r="U936" t="s">
        <v>2637</v>
      </c>
      <c r="V936" t="s">
        <v>1035</v>
      </c>
      <c r="W936" s="36" t="str">
        <f t="shared" si="45"/>
        <v>ETF</v>
      </c>
      <c r="X936" s="36" t="str">
        <f t="shared" si="46"/>
        <v>Otros ETFs</v>
      </c>
    </row>
    <row r="937" spans="1:27" x14ac:dyDescent="0.35">
      <c r="A937" s="36" t="str">
        <f t="shared" si="47"/>
        <v>2105</v>
      </c>
      <c r="B937" t="s">
        <v>2599</v>
      </c>
      <c r="C937" t="s">
        <v>350</v>
      </c>
      <c r="D937" t="s">
        <v>349</v>
      </c>
      <c r="E937" t="s">
        <v>341</v>
      </c>
      <c r="F937" t="s">
        <v>4532</v>
      </c>
      <c r="G937" t="s">
        <v>1167</v>
      </c>
      <c r="H937" t="s">
        <v>5118</v>
      </c>
      <c r="I937">
        <v>3344.53</v>
      </c>
      <c r="J937">
        <v>1034.3926049876</v>
      </c>
      <c r="K937">
        <v>0.31</v>
      </c>
      <c r="L937"/>
      <c r="M937"/>
      <c r="N937"/>
      <c r="O937"/>
      <c r="P937"/>
      <c r="Q937"/>
      <c r="R937">
        <v>9</v>
      </c>
      <c r="S937"/>
      <c r="T937">
        <v>0.31</v>
      </c>
      <c r="U937" t="s">
        <v>2637</v>
      </c>
      <c r="V937" t="s">
        <v>1037</v>
      </c>
      <c r="W937" s="36" t="str">
        <f t="shared" si="45"/>
        <v>Portafolio</v>
      </c>
      <c r="X937" s="36" t="str">
        <f t="shared" si="46"/>
        <v>Portafolio</v>
      </c>
    </row>
    <row r="938" spans="1:27" x14ac:dyDescent="0.35">
      <c r="A938" s="36" t="str">
        <f t="shared" si="47"/>
        <v>7408</v>
      </c>
      <c r="B938" t="s">
        <v>4790</v>
      </c>
      <c r="C938" t="s">
        <v>2410</v>
      </c>
      <c r="D938" t="s">
        <v>2411</v>
      </c>
      <c r="E938" t="s">
        <v>566</v>
      </c>
      <c r="F938" t="s">
        <v>1032</v>
      </c>
      <c r="G938" t="s">
        <v>1110</v>
      </c>
      <c r="H938" t="s">
        <v>1431</v>
      </c>
      <c r="I938" t="s">
        <v>90</v>
      </c>
      <c r="J938" t="s">
        <v>90</v>
      </c>
      <c r="K938">
        <v>0.55678326</v>
      </c>
      <c r="L938">
        <v>4.7172911600000003</v>
      </c>
      <c r="M938">
        <v>5.0279268000000004</v>
      </c>
      <c r="N938">
        <v>5.97184282</v>
      </c>
      <c r="O938">
        <v>5.5501630200000003</v>
      </c>
      <c r="P938">
        <v>0.71023449999999999</v>
      </c>
      <c r="Q938">
        <v>2.16060936</v>
      </c>
      <c r="R938">
        <v>1.67258364</v>
      </c>
      <c r="S938" t="s">
        <v>1038</v>
      </c>
      <c r="T938">
        <v>0.55678326</v>
      </c>
      <c r="U938" t="s">
        <v>2637</v>
      </c>
      <c r="V938" t="s">
        <v>1035</v>
      </c>
      <c r="W938" s="36" t="str">
        <f t="shared" si="45"/>
        <v>ETF</v>
      </c>
      <c r="X938" s="36" t="str">
        <f t="shared" si="46"/>
        <v>Otros ETFs</v>
      </c>
    </row>
    <row r="939" spans="1:27" x14ac:dyDescent="0.35">
      <c r="A939" s="36" t="str">
        <f t="shared" si="47"/>
        <v>2105</v>
      </c>
      <c r="B939" t="s">
        <v>2599</v>
      </c>
      <c r="C939" t="s">
        <v>348</v>
      </c>
      <c r="D939" t="s">
        <v>347</v>
      </c>
      <c r="E939" t="s">
        <v>341</v>
      </c>
      <c r="F939" t="s">
        <v>4532</v>
      </c>
      <c r="G939" t="s">
        <v>1167</v>
      </c>
      <c r="H939" t="s">
        <v>5118</v>
      </c>
      <c r="I939">
        <v>3344.53</v>
      </c>
      <c r="J939">
        <v>1034.3926049876</v>
      </c>
      <c r="K939">
        <v>0.31</v>
      </c>
      <c r="L939"/>
      <c r="M939"/>
      <c r="N939"/>
      <c r="O939"/>
      <c r="P939"/>
      <c r="Q939"/>
      <c r="R939">
        <v>9</v>
      </c>
      <c r="S939"/>
      <c r="T939">
        <v>0.31</v>
      </c>
      <c r="U939" t="s">
        <v>2637</v>
      </c>
      <c r="V939" t="s">
        <v>1037</v>
      </c>
      <c r="W939" s="36" t="str">
        <f t="shared" si="45"/>
        <v>Portafolio</v>
      </c>
      <c r="X939" s="36" t="str">
        <f t="shared" si="46"/>
        <v>Portafolio</v>
      </c>
    </row>
    <row r="940" spans="1:27" x14ac:dyDescent="0.35">
      <c r="A940" s="36" t="str">
        <f t="shared" si="47"/>
        <v>7550</v>
      </c>
      <c r="B940" t="s">
        <v>2412</v>
      </c>
      <c r="C940" t="s">
        <v>2413</v>
      </c>
      <c r="D940" t="s">
        <v>2414</v>
      </c>
      <c r="E940" t="s">
        <v>566</v>
      </c>
      <c r="F940" t="s">
        <v>1032</v>
      </c>
      <c r="G940" t="s">
        <v>1110</v>
      </c>
      <c r="H940" t="s">
        <v>1431</v>
      </c>
      <c r="I940" t="s">
        <v>90</v>
      </c>
      <c r="J940" t="s">
        <v>90</v>
      </c>
      <c r="K940">
        <v>0.37972069000000003</v>
      </c>
      <c r="L940">
        <v>4.1088585100000001</v>
      </c>
      <c r="M940">
        <v>4.8342592</v>
      </c>
      <c r="N940">
        <v>5.60087855</v>
      </c>
      <c r="O940">
        <v>4.9415008800000004</v>
      </c>
      <c r="P940">
        <v>0</v>
      </c>
      <c r="Q940">
        <v>0.91037436000000005</v>
      </c>
      <c r="R940">
        <v>0</v>
      </c>
      <c r="S940" t="s">
        <v>1111</v>
      </c>
      <c r="T940">
        <v>0.37972069000000003</v>
      </c>
      <c r="U940" t="s">
        <v>2637</v>
      </c>
      <c r="V940" t="s">
        <v>1035</v>
      </c>
      <c r="W940" s="36" t="str">
        <f t="shared" si="45"/>
        <v>ETF</v>
      </c>
      <c r="X940" s="36" t="str">
        <f t="shared" si="46"/>
        <v>Otros ETFs</v>
      </c>
    </row>
    <row r="941" spans="1:27" x14ac:dyDescent="0.35">
      <c r="A941" s="36" t="str">
        <f t="shared" si="47"/>
        <v>2105</v>
      </c>
      <c r="B941" t="s">
        <v>2599</v>
      </c>
      <c r="C941" t="s">
        <v>5119</v>
      </c>
      <c r="D941" t="s">
        <v>5120</v>
      </c>
      <c r="E941" t="s">
        <v>341</v>
      </c>
      <c r="F941" t="s">
        <v>4532</v>
      </c>
      <c r="G941" t="s">
        <v>1167</v>
      </c>
      <c r="H941" t="s">
        <v>5118</v>
      </c>
      <c r="I941">
        <v>3344.53</v>
      </c>
      <c r="J941">
        <v>1034.3926049876</v>
      </c>
      <c r="K941">
        <v>0.31</v>
      </c>
      <c r="L941"/>
      <c r="M941"/>
      <c r="N941"/>
      <c r="O941"/>
      <c r="P941"/>
      <c r="Q941"/>
      <c r="R941">
        <v>9</v>
      </c>
      <c r="S941"/>
      <c r="T941">
        <v>0.31</v>
      </c>
      <c r="U941" t="s">
        <v>2637</v>
      </c>
      <c r="V941" t="s">
        <v>1037</v>
      </c>
      <c r="W941" s="36" t="str">
        <f t="shared" si="45"/>
        <v>Portafolio</v>
      </c>
      <c r="X941" s="36" t="str">
        <f t="shared" si="46"/>
        <v>Portafolio</v>
      </c>
    </row>
    <row r="942" spans="1:27" x14ac:dyDescent="0.35">
      <c r="A942" s="36" t="str">
        <f t="shared" si="47"/>
        <v>2105</v>
      </c>
      <c r="B942" t="s">
        <v>2599</v>
      </c>
      <c r="C942" t="s">
        <v>6200</v>
      </c>
      <c r="D942" t="s">
        <v>6201</v>
      </c>
      <c r="E942" t="s">
        <v>341</v>
      </c>
      <c r="F942" t="s">
        <v>4532</v>
      </c>
      <c r="G942" t="s">
        <v>1167</v>
      </c>
      <c r="H942" t="s">
        <v>5118</v>
      </c>
      <c r="I942">
        <v>3344.53</v>
      </c>
      <c r="J942">
        <v>1034.3926049876</v>
      </c>
      <c r="K942">
        <v>0.31</v>
      </c>
      <c r="L942"/>
      <c r="M942"/>
      <c r="N942"/>
      <c r="O942"/>
      <c r="P942"/>
      <c r="Q942"/>
      <c r="R942">
        <v>9</v>
      </c>
      <c r="S942"/>
      <c r="T942">
        <v>0.31</v>
      </c>
      <c r="U942" t="s">
        <v>2637</v>
      </c>
      <c r="V942" t="s">
        <v>1037</v>
      </c>
      <c r="W942" s="36" t="str">
        <f t="shared" si="45"/>
        <v>Portafolio</v>
      </c>
      <c r="X942" s="36" t="str">
        <f t="shared" si="46"/>
        <v>Portafolio</v>
      </c>
    </row>
    <row r="943" spans="1:27" x14ac:dyDescent="0.35">
      <c r="A943" s="36" t="str">
        <f t="shared" si="47"/>
        <v>7047</v>
      </c>
      <c r="B943" t="s">
        <v>4791</v>
      </c>
      <c r="C943" t="s">
        <v>669</v>
      </c>
      <c r="D943" t="s">
        <v>668</v>
      </c>
      <c r="E943" t="s">
        <v>566</v>
      </c>
      <c r="F943" t="s">
        <v>1032</v>
      </c>
      <c r="G943" t="s">
        <v>1244</v>
      </c>
      <c r="H943" t="s">
        <v>1245</v>
      </c>
      <c r="I943" t="s">
        <v>90</v>
      </c>
      <c r="J943" t="s">
        <v>90</v>
      </c>
      <c r="K943">
        <v>77.939950460000006</v>
      </c>
      <c r="L943">
        <v>5.6978549100000002</v>
      </c>
      <c r="M943">
        <v>5.4340035999999996</v>
      </c>
      <c r="N943">
        <v>5.03399105</v>
      </c>
      <c r="O943">
        <v>5.3020357999999996</v>
      </c>
      <c r="P943">
        <v>9.0938625799999997</v>
      </c>
      <c r="Q943">
        <v>185.59421553999999</v>
      </c>
      <c r="R943">
        <v>2.9845375000000001</v>
      </c>
      <c r="S943" t="s">
        <v>1038</v>
      </c>
      <c r="T943">
        <v>77.939950460000006</v>
      </c>
      <c r="U943" t="s">
        <v>2637</v>
      </c>
      <c r="V943" t="s">
        <v>1035</v>
      </c>
      <c r="W943" s="36" t="str">
        <f t="shared" si="45"/>
        <v>ETF</v>
      </c>
      <c r="X943" s="36" t="str">
        <f t="shared" si="46"/>
        <v>Otros ETFs</v>
      </c>
    </row>
    <row r="944" spans="1:27" x14ac:dyDescent="0.35">
      <c r="A944" s="36" t="str">
        <f t="shared" si="47"/>
        <v>2105</v>
      </c>
      <c r="B944" t="s">
        <v>2599</v>
      </c>
      <c r="C944" t="s">
        <v>6202</v>
      </c>
      <c r="D944" t="s">
        <v>5660</v>
      </c>
      <c r="E944" t="s">
        <v>341</v>
      </c>
      <c r="F944" t="s">
        <v>4532</v>
      </c>
      <c r="G944" t="s">
        <v>1167</v>
      </c>
      <c r="H944" t="s">
        <v>5118</v>
      </c>
      <c r="I944">
        <v>3344.53</v>
      </c>
      <c r="J944">
        <v>1034.3926049876</v>
      </c>
      <c r="K944">
        <v>0.31</v>
      </c>
      <c r="L944"/>
      <c r="M944"/>
      <c r="N944"/>
      <c r="O944"/>
      <c r="P944"/>
      <c r="Q944"/>
      <c r="R944">
        <v>9</v>
      </c>
      <c r="S944"/>
      <c r="T944">
        <v>0.31</v>
      </c>
      <c r="U944" t="s">
        <v>2637</v>
      </c>
      <c r="V944" t="s">
        <v>1037</v>
      </c>
      <c r="W944" s="36" t="str">
        <f t="shared" si="45"/>
        <v>Portafolio</v>
      </c>
      <c r="X944" s="36" t="str">
        <f t="shared" si="46"/>
        <v>Portafolio</v>
      </c>
    </row>
    <row r="945" spans="1:24" x14ac:dyDescent="0.35">
      <c r="A945" s="36" t="str">
        <f t="shared" si="47"/>
        <v>7088</v>
      </c>
      <c r="B945" t="s">
        <v>2416</v>
      </c>
      <c r="C945" t="s">
        <v>2417</v>
      </c>
      <c r="D945" t="s">
        <v>2418</v>
      </c>
      <c r="E945" t="s">
        <v>566</v>
      </c>
      <c r="F945" t="s">
        <v>1032</v>
      </c>
      <c r="G945" t="s">
        <v>1244</v>
      </c>
      <c r="H945" t="s">
        <v>1245</v>
      </c>
      <c r="I945" t="s">
        <v>90</v>
      </c>
      <c r="J945" t="s">
        <v>90</v>
      </c>
      <c r="K945">
        <v>35.208965880000001</v>
      </c>
      <c r="L945">
        <v>5.89732491</v>
      </c>
      <c r="M945">
        <v>5.5930679899999998</v>
      </c>
      <c r="N945">
        <v>5.2278431400000001</v>
      </c>
      <c r="O945">
        <v>5.20964676</v>
      </c>
      <c r="P945">
        <v>4.8328144899999996</v>
      </c>
      <c r="Q945">
        <v>162.08723701</v>
      </c>
      <c r="R945">
        <v>5.3842161500000003</v>
      </c>
      <c r="S945" t="s">
        <v>30</v>
      </c>
      <c r="T945">
        <v>35.208965880000001</v>
      </c>
      <c r="U945" t="s">
        <v>2637</v>
      </c>
      <c r="V945" t="s">
        <v>1035</v>
      </c>
      <c r="W945" s="36" t="str">
        <f t="shared" si="45"/>
        <v>ETF</v>
      </c>
      <c r="X945" s="36" t="str">
        <f t="shared" si="46"/>
        <v>Otros ETFs</v>
      </c>
    </row>
    <row r="946" spans="1:24" x14ac:dyDescent="0.35">
      <c r="A946" s="36" t="str">
        <f t="shared" si="47"/>
        <v>7008</v>
      </c>
      <c r="B946" t="s">
        <v>2419</v>
      </c>
      <c r="C946" t="s">
        <v>2420</v>
      </c>
      <c r="D946" t="s">
        <v>2421</v>
      </c>
      <c r="E946" t="s">
        <v>566</v>
      </c>
      <c r="F946" t="s">
        <v>1032</v>
      </c>
      <c r="G946" t="s">
        <v>1537</v>
      </c>
      <c r="H946" t="s">
        <v>1538</v>
      </c>
      <c r="I946" t="s">
        <v>90</v>
      </c>
      <c r="J946" t="s">
        <v>90</v>
      </c>
      <c r="K946">
        <v>101.52084609000001</v>
      </c>
      <c r="L946">
        <v>6.8113628999999998</v>
      </c>
      <c r="M946">
        <v>6.6492343399999996</v>
      </c>
      <c r="N946">
        <v>5.4992887699999997</v>
      </c>
      <c r="O946">
        <v>5.1916906300000001</v>
      </c>
      <c r="P946">
        <v>8.5600291599999991</v>
      </c>
      <c r="Q946">
        <v>210.12674670999999</v>
      </c>
      <c r="R946">
        <v>2.4402875499999999</v>
      </c>
      <c r="S946" t="s">
        <v>30</v>
      </c>
      <c r="T946">
        <v>101.52084609000001</v>
      </c>
      <c r="U946" t="s">
        <v>2637</v>
      </c>
      <c r="V946" t="s">
        <v>1035</v>
      </c>
      <c r="W946" s="36" t="str">
        <f t="shared" si="45"/>
        <v>ETF</v>
      </c>
      <c r="X946" s="36" t="str">
        <f t="shared" si="46"/>
        <v>Otros ETFs</v>
      </c>
    </row>
    <row r="947" spans="1:24" x14ac:dyDescent="0.35">
      <c r="A947" s="36" t="str">
        <f t="shared" si="47"/>
        <v>2105</v>
      </c>
      <c r="B947" t="s">
        <v>2599</v>
      </c>
      <c r="C947" t="s">
        <v>6203</v>
      </c>
      <c r="D947" t="s">
        <v>5983</v>
      </c>
      <c r="E947" t="s">
        <v>341</v>
      </c>
      <c r="F947" t="s">
        <v>4532</v>
      </c>
      <c r="G947" t="s">
        <v>1167</v>
      </c>
      <c r="H947" t="s">
        <v>5118</v>
      </c>
      <c r="I947">
        <v>3344.53</v>
      </c>
      <c r="J947">
        <v>1034.3926049876</v>
      </c>
      <c r="K947">
        <v>0.31</v>
      </c>
      <c r="L947"/>
      <c r="M947"/>
      <c r="N947"/>
      <c r="O947"/>
      <c r="P947"/>
      <c r="Q947"/>
      <c r="R947">
        <v>9</v>
      </c>
      <c r="S947"/>
      <c r="T947">
        <v>0.31</v>
      </c>
      <c r="U947" t="s">
        <v>2637</v>
      </c>
      <c r="V947" t="s">
        <v>1037</v>
      </c>
      <c r="W947" s="36" t="str">
        <f t="shared" si="45"/>
        <v>Portafolio</v>
      </c>
      <c r="X947" s="36" t="str">
        <f t="shared" si="46"/>
        <v>Portafolio</v>
      </c>
    </row>
    <row r="948" spans="1:24" x14ac:dyDescent="0.35">
      <c r="A948" s="36" t="str">
        <f t="shared" si="47"/>
        <v>7041</v>
      </c>
      <c r="B948" t="s">
        <v>2422</v>
      </c>
      <c r="C948" t="s">
        <v>2423</v>
      </c>
      <c r="D948" t="s">
        <v>2424</v>
      </c>
      <c r="E948" t="s">
        <v>566</v>
      </c>
      <c r="F948" t="s">
        <v>1032</v>
      </c>
      <c r="G948" t="s">
        <v>1046</v>
      </c>
      <c r="H948" t="s">
        <v>1901</v>
      </c>
      <c r="I948" t="s">
        <v>90</v>
      </c>
      <c r="J948" t="s">
        <v>90</v>
      </c>
      <c r="K948">
        <v>161.96893505</v>
      </c>
      <c r="L948">
        <v>6.5445520000000004</v>
      </c>
      <c r="M948">
        <v>4.4891088400000001</v>
      </c>
      <c r="N948">
        <v>5.1196040500000004</v>
      </c>
      <c r="O948">
        <v>6.4425841899999998</v>
      </c>
      <c r="P948">
        <v>29.715370279999998</v>
      </c>
      <c r="Q948">
        <v>310.34501324000001</v>
      </c>
      <c r="R948">
        <v>46.42345357</v>
      </c>
      <c r="S948" t="s">
        <v>30</v>
      </c>
      <c r="T948">
        <v>161.96893505</v>
      </c>
      <c r="U948" t="s">
        <v>2637</v>
      </c>
      <c r="V948" t="s">
        <v>1035</v>
      </c>
      <c r="W948" s="36" t="str">
        <f t="shared" si="45"/>
        <v>ETF</v>
      </c>
      <c r="X948" s="36" t="str">
        <f t="shared" si="46"/>
        <v>Otros ETFs</v>
      </c>
    </row>
    <row r="949" spans="1:24" x14ac:dyDescent="0.35">
      <c r="A949" s="36" t="str">
        <f t="shared" si="47"/>
        <v>7017</v>
      </c>
      <c r="B949" t="s">
        <v>2425</v>
      </c>
      <c r="C949" t="s">
        <v>932</v>
      </c>
      <c r="D949" t="s">
        <v>931</v>
      </c>
      <c r="E949" t="s">
        <v>566</v>
      </c>
      <c r="F949" t="s">
        <v>1032</v>
      </c>
      <c r="G949" t="s">
        <v>1110</v>
      </c>
      <c r="H949" t="s">
        <v>1379</v>
      </c>
      <c r="I949" t="s">
        <v>90</v>
      </c>
      <c r="J949" t="s">
        <v>90</v>
      </c>
      <c r="K949">
        <v>371.67019811</v>
      </c>
      <c r="L949">
        <v>3.7492903900000001</v>
      </c>
      <c r="M949">
        <v>4.8513954300000002</v>
      </c>
      <c r="N949">
        <v>5.4770915499999999</v>
      </c>
      <c r="O949">
        <v>4.8542286900000002</v>
      </c>
      <c r="P949">
        <v>5.4173142800000003</v>
      </c>
      <c r="Q949">
        <v>593.39114813000003</v>
      </c>
      <c r="R949">
        <v>0</v>
      </c>
      <c r="S949" t="s">
        <v>1111</v>
      </c>
      <c r="T949">
        <v>371.67019811</v>
      </c>
      <c r="U949" t="s">
        <v>2637</v>
      </c>
      <c r="V949" t="s">
        <v>1035</v>
      </c>
      <c r="W949" s="36" t="str">
        <f t="shared" si="45"/>
        <v>ETF</v>
      </c>
      <c r="X949" s="36" t="str">
        <f t="shared" si="46"/>
        <v>Otros ETFs</v>
      </c>
    </row>
    <row r="950" spans="1:24" x14ac:dyDescent="0.35">
      <c r="A950" s="36" t="str">
        <f t="shared" si="47"/>
        <v>7017</v>
      </c>
      <c r="B950" t="s">
        <v>2426</v>
      </c>
      <c r="C950" t="s">
        <v>930</v>
      </c>
      <c r="D950" t="s">
        <v>929</v>
      </c>
      <c r="E950" t="s">
        <v>566</v>
      </c>
      <c r="F950" t="s">
        <v>1032</v>
      </c>
      <c r="G950" t="s">
        <v>1110</v>
      </c>
      <c r="H950" t="s">
        <v>1379</v>
      </c>
      <c r="I950" t="s">
        <v>90</v>
      </c>
      <c r="J950" t="s">
        <v>90</v>
      </c>
      <c r="K950">
        <v>371.67019811</v>
      </c>
      <c r="L950">
        <v>3.7492903900000001</v>
      </c>
      <c r="M950">
        <v>4.8513954300000002</v>
      </c>
      <c r="N950">
        <v>5.4770915499999999</v>
      </c>
      <c r="O950">
        <v>4.8542286900000002</v>
      </c>
      <c r="P950">
        <v>5.4173142800000003</v>
      </c>
      <c r="Q950">
        <v>593.39114813000003</v>
      </c>
      <c r="R950">
        <v>0</v>
      </c>
      <c r="S950" t="s">
        <v>1111</v>
      </c>
      <c r="T950">
        <v>371.67019811</v>
      </c>
      <c r="U950" t="s">
        <v>2637</v>
      </c>
      <c r="V950" t="s">
        <v>1035</v>
      </c>
      <c r="W950" s="36" t="str">
        <f t="shared" si="45"/>
        <v>ETF</v>
      </c>
      <c r="X950" s="36" t="str">
        <f t="shared" si="46"/>
        <v>Otros ETFs</v>
      </c>
    </row>
    <row r="951" spans="1:24" x14ac:dyDescent="0.35">
      <c r="A951" s="36" t="str">
        <f t="shared" si="47"/>
        <v>7417</v>
      </c>
      <c r="B951" t="s">
        <v>2429</v>
      </c>
      <c r="C951" t="s">
        <v>2430</v>
      </c>
      <c r="D951" t="s">
        <v>5658</v>
      </c>
      <c r="E951" t="s">
        <v>566</v>
      </c>
      <c r="F951" t="s">
        <v>1032</v>
      </c>
      <c r="G951" t="s">
        <v>1046</v>
      </c>
      <c r="H951" t="s">
        <v>2432</v>
      </c>
      <c r="I951" t="s">
        <v>90</v>
      </c>
      <c r="J951" t="s">
        <v>90</v>
      </c>
      <c r="K951">
        <v>1.64135404</v>
      </c>
      <c r="L951">
        <v>4.9022382100000002</v>
      </c>
      <c r="M951">
        <v>5.2036803000000003</v>
      </c>
      <c r="N951">
        <v>3.6737413299999999</v>
      </c>
      <c r="O951">
        <v>6.0832548199999996</v>
      </c>
      <c r="P951">
        <v>7.6806308799999998</v>
      </c>
      <c r="Q951">
        <v>33.516449260000002</v>
      </c>
      <c r="R951">
        <v>14.89652025</v>
      </c>
      <c r="S951" t="s">
        <v>1038</v>
      </c>
      <c r="T951">
        <v>1.64135404</v>
      </c>
      <c r="U951" t="s">
        <v>2637</v>
      </c>
      <c r="V951" t="s">
        <v>1035</v>
      </c>
      <c r="W951" s="36" t="str">
        <f t="shared" si="45"/>
        <v>ETF</v>
      </c>
      <c r="X951" s="36" t="str">
        <f>IF(V951="ETF_ETY","Otros ETFs",IF(V951="ETF_SOV","Soberanos",W951))</f>
        <v>Otros ETFs</v>
      </c>
    </row>
    <row r="952" spans="1:24" x14ac:dyDescent="0.35">
      <c r="A952" s="36" t="str">
        <f t="shared" si="47"/>
        <v>CAND</v>
      </c>
      <c r="B952" t="s">
        <v>2429</v>
      </c>
      <c r="C952" t="s">
        <v>2430</v>
      </c>
      <c r="D952" t="s">
        <v>2431</v>
      </c>
      <c r="E952" t="s">
        <v>566</v>
      </c>
      <c r="F952" t="s">
        <v>1032</v>
      </c>
      <c r="G952" t="s">
        <v>1046</v>
      </c>
      <c r="H952" t="s">
        <v>2432</v>
      </c>
      <c r="I952" t="s">
        <v>90</v>
      </c>
      <c r="J952" t="s">
        <v>90</v>
      </c>
      <c r="K952">
        <v>1.64135404</v>
      </c>
      <c r="L952">
        <v>4.9022382100000002</v>
      </c>
      <c r="M952">
        <v>5.2036803000000003</v>
      </c>
      <c r="N952">
        <v>3.6737413299999999</v>
      </c>
      <c r="O952">
        <v>6.0832548199999996</v>
      </c>
      <c r="P952">
        <v>7.6806308799999998</v>
      </c>
      <c r="Q952">
        <v>33.516449260000002</v>
      </c>
      <c r="R952">
        <v>14.89652025</v>
      </c>
      <c r="S952" t="s">
        <v>1038</v>
      </c>
      <c r="T952">
        <v>1.64135404</v>
      </c>
      <c r="U952" t="s">
        <v>2637</v>
      </c>
      <c r="V952" t="s">
        <v>1035</v>
      </c>
      <c r="W952" s="36" t="str">
        <f t="shared" si="45"/>
        <v>ETF</v>
      </c>
      <c r="X952" s="36" t="str">
        <f t="shared" si="46"/>
        <v>Otros ETFs</v>
      </c>
    </row>
    <row r="953" spans="1:24" x14ac:dyDescent="0.35">
      <c r="A953" s="36" t="str">
        <f t="shared" si="47"/>
        <v>7506</v>
      </c>
      <c r="B953" t="s">
        <v>2433</v>
      </c>
      <c r="C953" t="s">
        <v>2434</v>
      </c>
      <c r="D953" t="s">
        <v>2435</v>
      </c>
      <c r="E953" t="s">
        <v>566</v>
      </c>
      <c r="F953" t="s">
        <v>1032</v>
      </c>
      <c r="G953" t="s">
        <v>1136</v>
      </c>
      <c r="H953" t="s">
        <v>1137</v>
      </c>
      <c r="I953" t="s">
        <v>90</v>
      </c>
      <c r="J953" t="s">
        <v>90</v>
      </c>
      <c r="K953">
        <v>9.2564796699999992</v>
      </c>
      <c r="L953">
        <v>8.0893776099999997</v>
      </c>
      <c r="M953">
        <v>5.9395070299999997</v>
      </c>
      <c r="N953">
        <v>5.1750065799999998</v>
      </c>
      <c r="O953">
        <v>7.0153155399999996</v>
      </c>
      <c r="P953">
        <v>12.79217444</v>
      </c>
      <c r="Q953">
        <v>23.75255447</v>
      </c>
      <c r="R953">
        <v>61.65007671</v>
      </c>
      <c r="S953" t="s">
        <v>1047</v>
      </c>
      <c r="T953">
        <v>9.2564796699999992</v>
      </c>
      <c r="U953" t="s">
        <v>2637</v>
      </c>
      <c r="V953" t="s">
        <v>1035</v>
      </c>
      <c r="W953" s="36" t="str">
        <f t="shared" si="45"/>
        <v>ETF</v>
      </c>
      <c r="X953" s="36" t="str">
        <f t="shared" si="46"/>
        <v>Otros ETFs</v>
      </c>
    </row>
    <row r="954" spans="1:24" x14ac:dyDescent="0.35">
      <c r="A954" s="36" t="str">
        <f t="shared" si="47"/>
        <v>7073</v>
      </c>
      <c r="B954" t="s">
        <v>6204</v>
      </c>
      <c r="C954" t="s">
        <v>6205</v>
      </c>
      <c r="D954" t="s">
        <v>5659</v>
      </c>
      <c r="E954" t="s">
        <v>566</v>
      </c>
      <c r="F954" t="s">
        <v>1032</v>
      </c>
      <c r="G954" t="s">
        <v>1046</v>
      </c>
      <c r="H954" t="s">
        <v>1386</v>
      </c>
      <c r="I954" t="s">
        <v>90</v>
      </c>
      <c r="J954" t="s">
        <v>90</v>
      </c>
      <c r="K954">
        <v>3.13219315</v>
      </c>
      <c r="L954">
        <v>6.51147645</v>
      </c>
      <c r="M954">
        <v>5.5922181399999999</v>
      </c>
      <c r="N954">
        <v>4.9102120200000003</v>
      </c>
      <c r="O954">
        <v>5.8607513200000003</v>
      </c>
      <c r="P954">
        <v>24.141090070000001</v>
      </c>
      <c r="Q954">
        <v>20.27700926</v>
      </c>
      <c r="R954">
        <v>36.404959730000002</v>
      </c>
      <c r="S954" t="s">
        <v>30</v>
      </c>
      <c r="T954">
        <v>3.13219315</v>
      </c>
      <c r="U954" t="s">
        <v>2637</v>
      </c>
      <c r="V954" t="s">
        <v>1035</v>
      </c>
      <c r="W954" s="36" t="str">
        <f t="shared" si="45"/>
        <v>ETF</v>
      </c>
      <c r="X954" s="36" t="str">
        <f t="shared" si="46"/>
        <v>Otros ETFs</v>
      </c>
    </row>
    <row r="955" spans="1:24" x14ac:dyDescent="0.35">
      <c r="A955" s="36" t="str">
        <f t="shared" si="47"/>
        <v>7429</v>
      </c>
      <c r="B955" t="s">
        <v>6206</v>
      </c>
      <c r="C955" t="s">
        <v>2437</v>
      </c>
      <c r="D955" t="s">
        <v>2438</v>
      </c>
      <c r="E955" t="s">
        <v>566</v>
      </c>
      <c r="F955" t="s">
        <v>1032</v>
      </c>
      <c r="G955" t="s">
        <v>1046</v>
      </c>
      <c r="H955" t="s">
        <v>6019</v>
      </c>
      <c r="I955" t="s">
        <v>90</v>
      </c>
      <c r="J955" t="s">
        <v>90</v>
      </c>
      <c r="K955">
        <v>5.8865310099999997</v>
      </c>
      <c r="L955">
        <v>6.7835573699999996</v>
      </c>
      <c r="M955">
        <v>5.4740830200000001</v>
      </c>
      <c r="N955">
        <v>5.1879253900000002</v>
      </c>
      <c r="O955">
        <v>5.7552915699999998</v>
      </c>
      <c r="P955">
        <v>17.192410299999999</v>
      </c>
      <c r="Q955">
        <v>39.018535839999998</v>
      </c>
      <c r="R955">
        <v>17.709454999999998</v>
      </c>
      <c r="S955" t="s">
        <v>30</v>
      </c>
      <c r="T955">
        <v>5.8865310099999997</v>
      </c>
      <c r="U955" t="s">
        <v>2637</v>
      </c>
      <c r="V955" t="s">
        <v>1035</v>
      </c>
      <c r="W955" s="36" t="str">
        <f t="shared" si="45"/>
        <v>ETF</v>
      </c>
      <c r="X955" s="36" t="str">
        <f t="shared" si="46"/>
        <v>Otros ETFs</v>
      </c>
    </row>
    <row r="956" spans="1:24" x14ac:dyDescent="0.35">
      <c r="A956" s="36" t="str">
        <f t="shared" si="47"/>
        <v>7417</v>
      </c>
      <c r="B956" t="s">
        <v>2440</v>
      </c>
      <c r="C956" t="s">
        <v>2441</v>
      </c>
      <c r="D956" t="s">
        <v>5661</v>
      </c>
      <c r="E956" t="s">
        <v>566</v>
      </c>
      <c r="F956" t="s">
        <v>1032</v>
      </c>
      <c r="G956" t="s">
        <v>1110</v>
      </c>
      <c r="H956" t="s">
        <v>6004</v>
      </c>
      <c r="I956" t="s">
        <v>90</v>
      </c>
      <c r="J956" t="s">
        <v>90</v>
      </c>
      <c r="K956">
        <v>22.969447389999999</v>
      </c>
      <c r="L956">
        <v>6.5801884299999998</v>
      </c>
      <c r="M956">
        <v>5.7132286299999997</v>
      </c>
      <c r="N956">
        <v>5.0504177500000003</v>
      </c>
      <c r="O956">
        <v>5.6366990799999996</v>
      </c>
      <c r="P956">
        <v>12.695956519999999</v>
      </c>
      <c r="Q956">
        <v>102.75391129</v>
      </c>
      <c r="R956">
        <v>11.637811149999999</v>
      </c>
      <c r="S956" t="s">
        <v>30</v>
      </c>
      <c r="T956">
        <v>22.969447389999999</v>
      </c>
      <c r="U956" t="s">
        <v>2637</v>
      </c>
      <c r="V956" t="s">
        <v>1035</v>
      </c>
      <c r="W956" s="36" t="str">
        <f t="shared" si="45"/>
        <v>ETF</v>
      </c>
      <c r="X956" s="36" t="str">
        <f t="shared" si="46"/>
        <v>Otros ETFs</v>
      </c>
    </row>
    <row r="957" spans="1:24" x14ac:dyDescent="0.35">
      <c r="A957" s="36" t="str">
        <f t="shared" si="47"/>
        <v>CAND</v>
      </c>
      <c r="B957" t="s">
        <v>2440</v>
      </c>
      <c r="C957" t="s">
        <v>2441</v>
      </c>
      <c r="D957" t="s">
        <v>2442</v>
      </c>
      <c r="E957" t="s">
        <v>566</v>
      </c>
      <c r="F957" t="s">
        <v>1032</v>
      </c>
      <c r="G957" t="s">
        <v>1110</v>
      </c>
      <c r="H957" t="s">
        <v>6004</v>
      </c>
      <c r="I957" t="s">
        <v>90</v>
      </c>
      <c r="J957" t="s">
        <v>90</v>
      </c>
      <c r="K957">
        <v>22.969447389999999</v>
      </c>
      <c r="L957">
        <v>6.5801884299999998</v>
      </c>
      <c r="M957">
        <v>5.7132286299999997</v>
      </c>
      <c r="N957">
        <v>5.0504177500000003</v>
      </c>
      <c r="O957">
        <v>5.6366990799999996</v>
      </c>
      <c r="P957">
        <v>12.695956519999999</v>
      </c>
      <c r="Q957">
        <v>102.75391129</v>
      </c>
      <c r="R957">
        <v>11.637811149999999</v>
      </c>
      <c r="S957" t="s">
        <v>30</v>
      </c>
      <c r="T957">
        <v>22.969447389999999</v>
      </c>
      <c r="U957" t="s">
        <v>2637</v>
      </c>
      <c r="V957" t="s">
        <v>1035</v>
      </c>
      <c r="W957" s="36" t="str">
        <f t="shared" si="45"/>
        <v>ETF</v>
      </c>
      <c r="X957" s="36" t="str">
        <f t="shared" si="46"/>
        <v>Otros ETFs</v>
      </c>
    </row>
    <row r="958" spans="1:24" x14ac:dyDescent="0.35">
      <c r="A958" s="36" t="str">
        <f t="shared" si="47"/>
        <v>7073</v>
      </c>
      <c r="B958" t="s">
        <v>2443</v>
      </c>
      <c r="C958" t="s">
        <v>2444</v>
      </c>
      <c r="D958" t="s">
        <v>2445</v>
      </c>
      <c r="E958" t="s">
        <v>566</v>
      </c>
      <c r="F958" t="s">
        <v>1032</v>
      </c>
      <c r="G958" t="s">
        <v>1244</v>
      </c>
      <c r="H958" t="s">
        <v>2149</v>
      </c>
      <c r="I958" t="s">
        <v>90</v>
      </c>
      <c r="J958" t="s">
        <v>90</v>
      </c>
      <c r="K958">
        <v>0.10339752000000001</v>
      </c>
      <c r="L958">
        <v>3.2914245800000002</v>
      </c>
      <c r="M958">
        <v>3.01950377</v>
      </c>
      <c r="N958">
        <v>6.9670905200000002</v>
      </c>
      <c r="O958">
        <v>4.1817827300000001</v>
      </c>
      <c r="P958">
        <v>0</v>
      </c>
      <c r="Q958">
        <v>2.4557041100000001</v>
      </c>
      <c r="R958">
        <v>0</v>
      </c>
      <c r="S958" t="s">
        <v>1111</v>
      </c>
      <c r="T958">
        <v>0.10339752000000001</v>
      </c>
      <c r="U958" t="s">
        <v>2637</v>
      </c>
      <c r="V958" t="s">
        <v>1035</v>
      </c>
      <c r="W958" s="36" t="str">
        <f t="shared" si="45"/>
        <v>ETF</v>
      </c>
      <c r="X958" s="36" t="str">
        <f t="shared" si="46"/>
        <v>Otros ETFs</v>
      </c>
    </row>
    <row r="959" spans="1:24" x14ac:dyDescent="0.35">
      <c r="A959" s="36" t="str">
        <f t="shared" si="47"/>
        <v>7732</v>
      </c>
      <c r="B959" t="s">
        <v>5121</v>
      </c>
      <c r="C959" t="s">
        <v>5122</v>
      </c>
      <c r="D959" t="s">
        <v>5123</v>
      </c>
      <c r="E959" t="s">
        <v>566</v>
      </c>
      <c r="F959" t="s">
        <v>1032</v>
      </c>
      <c r="G959" t="s">
        <v>1617</v>
      </c>
      <c r="H959" t="s">
        <v>1712</v>
      </c>
      <c r="I959" t="s">
        <v>90</v>
      </c>
      <c r="J959" t="s">
        <v>90</v>
      </c>
      <c r="K959">
        <v>2.77949555</v>
      </c>
      <c r="L959">
        <v>6.73339322</v>
      </c>
      <c r="M959">
        <v>5.4428668099999999</v>
      </c>
      <c r="N959">
        <v>4.8356409899999999</v>
      </c>
      <c r="O959">
        <v>6.6789627600000001</v>
      </c>
      <c r="P959">
        <v>0</v>
      </c>
      <c r="Q959">
        <v>13.210956449999999</v>
      </c>
      <c r="R959">
        <v>46.057868399999997</v>
      </c>
      <c r="S959" t="s">
        <v>30</v>
      </c>
      <c r="T959">
        <v>2.77949555</v>
      </c>
      <c r="U959" t="s">
        <v>2637</v>
      </c>
      <c r="V959" t="s">
        <v>1035</v>
      </c>
      <c r="W959" s="36" t="str">
        <f t="shared" si="45"/>
        <v>ETF</v>
      </c>
      <c r="X959" s="36" t="str">
        <f t="shared" si="46"/>
        <v>Otros ETFs</v>
      </c>
    </row>
    <row r="960" spans="1:24" x14ac:dyDescent="0.35">
      <c r="A960" s="36" t="str">
        <f t="shared" si="47"/>
        <v>7051</v>
      </c>
      <c r="B960" t="s">
        <v>2447</v>
      </c>
      <c r="C960" t="s">
        <v>577</v>
      </c>
      <c r="D960" t="s">
        <v>576</v>
      </c>
      <c r="E960" t="s">
        <v>566</v>
      </c>
      <c r="F960" t="s">
        <v>1032</v>
      </c>
      <c r="G960" t="s">
        <v>1110</v>
      </c>
      <c r="H960" t="s">
        <v>1379</v>
      </c>
      <c r="I960" t="s">
        <v>90</v>
      </c>
      <c r="J960" t="s">
        <v>90</v>
      </c>
      <c r="K960">
        <v>349.17050875000001</v>
      </c>
      <c r="L960">
        <v>3.5705992700000002</v>
      </c>
      <c r="M960">
        <v>4.8970541499999998</v>
      </c>
      <c r="N960">
        <v>5.2077193299999998</v>
      </c>
      <c r="O960">
        <v>4.7954686300000002</v>
      </c>
      <c r="P960">
        <v>4.2166179100000001</v>
      </c>
      <c r="Q960">
        <v>466.86701928999997</v>
      </c>
      <c r="R960">
        <v>0</v>
      </c>
      <c r="S960" t="s">
        <v>1111</v>
      </c>
      <c r="T960">
        <v>349.17050875000001</v>
      </c>
      <c r="U960" t="s">
        <v>2637</v>
      </c>
      <c r="V960" t="s">
        <v>1035</v>
      </c>
      <c r="W960" s="36" t="str">
        <f t="shared" si="45"/>
        <v>ETF</v>
      </c>
      <c r="X960" s="36" t="str">
        <f t="shared" si="46"/>
        <v>Otros ETFs</v>
      </c>
    </row>
    <row r="961" spans="1:24" x14ac:dyDescent="0.35">
      <c r="A961" s="36" t="str">
        <f t="shared" si="47"/>
        <v>7510</v>
      </c>
      <c r="B961" t="s">
        <v>6207</v>
      </c>
      <c r="C961" t="s">
        <v>2448</v>
      </c>
      <c r="D961" t="s">
        <v>2449</v>
      </c>
      <c r="E961" t="s">
        <v>566</v>
      </c>
      <c r="F961" t="s">
        <v>1032</v>
      </c>
      <c r="G961" t="s">
        <v>1046</v>
      </c>
      <c r="H961" t="s">
        <v>1128</v>
      </c>
      <c r="I961" t="s">
        <v>90</v>
      </c>
      <c r="J961" t="s">
        <v>90</v>
      </c>
      <c r="K961">
        <v>2.1124414300000001</v>
      </c>
      <c r="L961">
        <v>5.5337201</v>
      </c>
      <c r="M961">
        <v>6.2088034099999998</v>
      </c>
      <c r="N961">
        <v>4.3310599400000003</v>
      </c>
      <c r="O961">
        <v>6.0573152199999996</v>
      </c>
      <c r="P961">
        <v>6.5180863000000002</v>
      </c>
      <c r="Q961">
        <v>19.610491280000002</v>
      </c>
      <c r="R961">
        <v>17.418837440000001</v>
      </c>
      <c r="S961" t="s">
        <v>1038</v>
      </c>
      <c r="T961">
        <v>2.1124414300000001</v>
      </c>
      <c r="U961" t="s">
        <v>2637</v>
      </c>
      <c r="V961" t="s">
        <v>1035</v>
      </c>
      <c r="W961" s="36" t="str">
        <f t="shared" si="45"/>
        <v>ETF</v>
      </c>
      <c r="X961" s="36" t="str">
        <f t="shared" si="46"/>
        <v>Otros ETFs</v>
      </c>
    </row>
    <row r="962" spans="1:24" x14ac:dyDescent="0.35">
      <c r="A962" s="36" t="str">
        <f t="shared" si="47"/>
        <v>7740</v>
      </c>
      <c r="B962" t="s">
        <v>6208</v>
      </c>
      <c r="C962" t="s">
        <v>6209</v>
      </c>
      <c r="D962" t="s">
        <v>5662</v>
      </c>
      <c r="E962" t="s">
        <v>566</v>
      </c>
      <c r="F962" t="s">
        <v>1032</v>
      </c>
      <c r="G962" t="s">
        <v>1046</v>
      </c>
      <c r="H962" t="s">
        <v>1809</v>
      </c>
      <c r="I962" t="s">
        <v>90</v>
      </c>
      <c r="J962" t="s">
        <v>90</v>
      </c>
      <c r="K962">
        <v>107.13290702</v>
      </c>
      <c r="L962">
        <v>5.5881175499999998</v>
      </c>
      <c r="M962">
        <v>4.7065224099999998</v>
      </c>
      <c r="N962">
        <v>4.61574594</v>
      </c>
      <c r="O962">
        <v>6.2617017300000004</v>
      </c>
      <c r="P962">
        <v>0.94447108999999996</v>
      </c>
      <c r="Q962">
        <v>237.33091476000001</v>
      </c>
      <c r="R962">
        <v>11.308647560000001</v>
      </c>
      <c r="S962" t="s">
        <v>1038</v>
      </c>
      <c r="T962">
        <v>107.13290702</v>
      </c>
      <c r="U962" t="s">
        <v>2637</v>
      </c>
      <c r="V962" t="s">
        <v>1035</v>
      </c>
      <c r="W962" s="36" t="str">
        <f t="shared" ref="W962:W978" si="48">IF(V962="ETF_ETY","ETF",IF(V962="ETF_SOV","ETF",IF(V962="RF_SOV","SOV",IF(V962="-","Cuestionario Integra","Portafolio"))))</f>
        <v>ETF</v>
      </c>
      <c r="X962" s="36" t="str">
        <f t="shared" ref="X962:X978" si="49">IF(V962="ETF_ETY","Otros ETFs",IF(V962="ETF_SOV","Soberanos",W962))</f>
        <v>Otros ETFs</v>
      </c>
    </row>
    <row r="963" spans="1:24" x14ac:dyDescent="0.35">
      <c r="A963" s="36" t="str">
        <f t="shared" ref="A963:A1002" si="50">RIGHT(LEFT(D963,6),4)</f>
        <v>7532</v>
      </c>
      <c r="B963" t="s">
        <v>6210</v>
      </c>
      <c r="C963" t="s">
        <v>6211</v>
      </c>
      <c r="D963" t="s">
        <v>5663</v>
      </c>
      <c r="E963" t="s">
        <v>566</v>
      </c>
      <c r="F963" t="s">
        <v>1032</v>
      </c>
      <c r="G963" t="s">
        <v>1033</v>
      </c>
      <c r="H963" t="s">
        <v>1034</v>
      </c>
      <c r="I963" t="s">
        <v>90</v>
      </c>
      <c r="J963" t="s">
        <v>90</v>
      </c>
      <c r="K963">
        <v>9.7906364799999999</v>
      </c>
      <c r="L963">
        <v>6.4513577700000004</v>
      </c>
      <c r="M963">
        <v>5.7370830599999998</v>
      </c>
      <c r="N963">
        <v>4.7428955999999998</v>
      </c>
      <c r="O963">
        <v>5.5110731399999997</v>
      </c>
      <c r="P963">
        <v>26.1877</v>
      </c>
      <c r="Q963">
        <v>59.433387330000002</v>
      </c>
      <c r="R963">
        <v>17.497499999999999</v>
      </c>
      <c r="S963" t="s">
        <v>30</v>
      </c>
      <c r="T963">
        <v>9.7906364799999999</v>
      </c>
      <c r="U963" t="s">
        <v>2637</v>
      </c>
      <c r="V963" t="s">
        <v>1035</v>
      </c>
      <c r="W963" s="36" t="str">
        <f t="shared" si="48"/>
        <v>ETF</v>
      </c>
      <c r="X963" s="36" t="str">
        <f t="shared" si="49"/>
        <v>Otros ETFs</v>
      </c>
    </row>
    <row r="964" spans="1:24" x14ac:dyDescent="0.35">
      <c r="A964" s="36" t="str">
        <f t="shared" si="50"/>
        <v>2117</v>
      </c>
      <c r="B964" t="s">
        <v>2638</v>
      </c>
      <c r="C964" t="s">
        <v>6212</v>
      </c>
      <c r="D964" t="s">
        <v>5667</v>
      </c>
      <c r="E964" t="s">
        <v>367</v>
      </c>
      <c r="F964" t="s">
        <v>4539</v>
      </c>
      <c r="G964" t="s">
        <v>1167</v>
      </c>
      <c r="H964" t="s">
        <v>1072</v>
      </c>
      <c r="I964">
        <v>5448.37</v>
      </c>
      <c r="J964">
        <v>125811.6</v>
      </c>
      <c r="K964">
        <v>23.09</v>
      </c>
      <c r="L964">
        <v>6.39</v>
      </c>
      <c r="M964">
        <v>5.9635298802000003</v>
      </c>
      <c r="N964">
        <v>4.7066438993000004</v>
      </c>
      <c r="O964">
        <v>5.3531250000000004</v>
      </c>
      <c r="P964">
        <v>0</v>
      </c>
      <c r="Q964"/>
      <c r="R964">
        <v>35</v>
      </c>
      <c r="S964" t="s">
        <v>30</v>
      </c>
      <c r="T964">
        <v>23.09</v>
      </c>
      <c r="U964" t="s">
        <v>2637</v>
      </c>
      <c r="V964" t="s">
        <v>1037</v>
      </c>
      <c r="W964" s="36" t="str">
        <f t="shared" si="48"/>
        <v>Portafolio</v>
      </c>
      <c r="X964" s="36" t="str">
        <f t="shared" si="49"/>
        <v>Portafolio</v>
      </c>
    </row>
    <row r="965" spans="1:24" x14ac:dyDescent="0.35">
      <c r="A965" s="36" t="str">
        <f t="shared" si="50"/>
        <v>7049</v>
      </c>
      <c r="B965" t="s">
        <v>6213</v>
      </c>
      <c r="C965" t="s">
        <v>5664</v>
      </c>
      <c r="D965" t="s">
        <v>5665</v>
      </c>
      <c r="E965" t="s">
        <v>566</v>
      </c>
      <c r="F965" t="s">
        <v>1032</v>
      </c>
      <c r="G965" t="s">
        <v>1046</v>
      </c>
      <c r="H965" t="s">
        <v>6214</v>
      </c>
      <c r="I965" t="s">
        <v>90</v>
      </c>
      <c r="J965" t="s">
        <v>90</v>
      </c>
      <c r="K965">
        <v>42.062857780000002</v>
      </c>
      <c r="L965">
        <v>6.97044686</v>
      </c>
      <c r="M965">
        <v>6.3218882399999998</v>
      </c>
      <c r="N965">
        <v>5.0790080199999998</v>
      </c>
      <c r="O965">
        <v>5.8712181299999999</v>
      </c>
      <c r="P965">
        <v>10.000029619999999</v>
      </c>
      <c r="Q965">
        <v>78.323792749999996</v>
      </c>
      <c r="R965">
        <v>27.392356190000001</v>
      </c>
      <c r="S965" t="s">
        <v>30</v>
      </c>
      <c r="T965">
        <v>42.062857780000002</v>
      </c>
      <c r="U965" t="s">
        <v>2637</v>
      </c>
      <c r="V965" t="s">
        <v>1035</v>
      </c>
      <c r="W965" s="36" t="str">
        <f t="shared" si="48"/>
        <v>ETF</v>
      </c>
      <c r="X965" s="36" t="str">
        <f t="shared" si="49"/>
        <v>Otros ETFs</v>
      </c>
    </row>
    <row r="966" spans="1:24" x14ac:dyDescent="0.35">
      <c r="A966" s="36" t="str">
        <f t="shared" si="50"/>
        <v>7702</v>
      </c>
      <c r="B966" t="s">
        <v>6215</v>
      </c>
      <c r="C966" t="s">
        <v>6216</v>
      </c>
      <c r="D966" t="s">
        <v>5976</v>
      </c>
      <c r="E966" t="s">
        <v>566</v>
      </c>
      <c r="F966" t="s">
        <v>1032</v>
      </c>
      <c r="G966" t="s">
        <v>1046</v>
      </c>
      <c r="H966" t="s">
        <v>1676</v>
      </c>
      <c r="I966" t="s">
        <v>90</v>
      </c>
      <c r="J966" t="s">
        <v>90</v>
      </c>
      <c r="K966">
        <v>284.23704650000002</v>
      </c>
      <c r="L966">
        <v>5.4948728899999999</v>
      </c>
      <c r="M966">
        <v>4.4610589300000001</v>
      </c>
      <c r="N966">
        <v>4.8911646600000003</v>
      </c>
      <c r="O966">
        <v>5.6876528100000003</v>
      </c>
      <c r="P966">
        <v>2.5861893500000002</v>
      </c>
      <c r="Q966">
        <v>320.02800490999999</v>
      </c>
      <c r="R966">
        <v>7.8359674300000002</v>
      </c>
      <c r="S966" t="s">
        <v>1038</v>
      </c>
      <c r="T966">
        <v>284.23704650000002</v>
      </c>
      <c r="U966" t="s">
        <v>2637</v>
      </c>
      <c r="V966" t="s">
        <v>1035</v>
      </c>
      <c r="W966" s="36" t="str">
        <f t="shared" si="48"/>
        <v>ETF</v>
      </c>
      <c r="X966" s="36" t="str">
        <f t="shared" si="49"/>
        <v>Otros ETFs</v>
      </c>
    </row>
    <row r="967" spans="1:24" x14ac:dyDescent="0.35">
      <c r="A967" s="36" t="str">
        <f t="shared" si="50"/>
        <v>7429</v>
      </c>
      <c r="B967" t="s">
        <v>6217</v>
      </c>
      <c r="C967" t="s">
        <v>5124</v>
      </c>
      <c r="D967" t="s">
        <v>5125</v>
      </c>
      <c r="E967" t="s">
        <v>566</v>
      </c>
      <c r="F967" t="s">
        <v>1032</v>
      </c>
      <c r="G967" t="s">
        <v>1325</v>
      </c>
      <c r="H967" t="s">
        <v>1326</v>
      </c>
      <c r="I967" t="s">
        <v>90</v>
      </c>
      <c r="J967" t="s">
        <v>90</v>
      </c>
      <c r="K967">
        <v>50.038756640000003</v>
      </c>
      <c r="L967">
        <v>7.1307024400000003</v>
      </c>
      <c r="M967">
        <v>6.1445580499999997</v>
      </c>
      <c r="N967">
        <v>5.1953241200000004</v>
      </c>
      <c r="O967">
        <v>6.1302100599999996</v>
      </c>
      <c r="P967">
        <v>6.5276592300000003</v>
      </c>
      <c r="Q967">
        <v>63.338750419999997</v>
      </c>
      <c r="R967">
        <v>28.390658040000002</v>
      </c>
      <c r="S967" t="s">
        <v>30</v>
      </c>
      <c r="T967">
        <v>50.038756640000003</v>
      </c>
      <c r="U967" t="s">
        <v>2637</v>
      </c>
      <c r="V967" t="s">
        <v>1035</v>
      </c>
      <c r="W967" s="36" t="str">
        <f t="shared" si="48"/>
        <v>ETF</v>
      </c>
      <c r="X967" s="36" t="str">
        <f>IF(V967="ETF_ETY","Otros ETFs",IF(V967="ETF_SOV","Soberanos",W967))</f>
        <v>Otros ETFs</v>
      </c>
    </row>
    <row r="968" spans="1:24" x14ac:dyDescent="0.35">
      <c r="A968" s="36" t="str">
        <f t="shared" si="50"/>
        <v>7684</v>
      </c>
      <c r="B968" t="s">
        <v>5035</v>
      </c>
      <c r="C968" t="s">
        <v>2452</v>
      </c>
      <c r="D968" t="s">
        <v>2453</v>
      </c>
      <c r="E968" t="s">
        <v>566</v>
      </c>
      <c r="F968" t="s">
        <v>1032</v>
      </c>
      <c r="G968" t="s">
        <v>1617</v>
      </c>
      <c r="H968" t="s">
        <v>1618</v>
      </c>
      <c r="I968" t="s">
        <v>90</v>
      </c>
      <c r="J968" t="s">
        <v>90</v>
      </c>
      <c r="K968">
        <v>161.70025175999999</v>
      </c>
      <c r="L968">
        <v>8.1104266299999992</v>
      </c>
      <c r="M968">
        <v>6.2347023899999998</v>
      </c>
      <c r="N968">
        <v>5.5140653200000003</v>
      </c>
      <c r="O968">
        <v>6.9430286399999996</v>
      </c>
      <c r="P968">
        <v>10.085410059999999</v>
      </c>
      <c r="Q968">
        <v>212.63439131999999</v>
      </c>
      <c r="R968">
        <v>78.710378730000002</v>
      </c>
      <c r="S968" t="s">
        <v>1047</v>
      </c>
      <c r="T968">
        <v>161.70025175999999</v>
      </c>
      <c r="U968" t="s">
        <v>2637</v>
      </c>
      <c r="V968" t="s">
        <v>1035</v>
      </c>
      <c r="W968" s="36" t="str">
        <f t="shared" si="48"/>
        <v>ETF</v>
      </c>
      <c r="X968" s="36" t="str">
        <f t="shared" si="49"/>
        <v>Otros ETFs</v>
      </c>
    </row>
    <row r="969" spans="1:24" x14ac:dyDescent="0.35">
      <c r="A969" s="36" t="str">
        <f t="shared" si="50"/>
        <v>7733</v>
      </c>
      <c r="B969" t="s">
        <v>5035</v>
      </c>
      <c r="C969" t="s">
        <v>2452</v>
      </c>
      <c r="D969" t="s">
        <v>6218</v>
      </c>
      <c r="E969" t="s">
        <v>566</v>
      </c>
      <c r="F969" t="s">
        <v>1032</v>
      </c>
      <c r="G969" t="s">
        <v>1617</v>
      </c>
      <c r="H969" t="s">
        <v>1618</v>
      </c>
      <c r="I969" t="s">
        <v>90</v>
      </c>
      <c r="J969" t="s">
        <v>90</v>
      </c>
      <c r="K969">
        <v>161.70025175999999</v>
      </c>
      <c r="L969">
        <v>8.1104266299999992</v>
      </c>
      <c r="M969">
        <v>6.2347023899999998</v>
      </c>
      <c r="N969">
        <v>5.5140653200000003</v>
      </c>
      <c r="O969">
        <v>6.9430286399999996</v>
      </c>
      <c r="P969">
        <v>10.085410059999999</v>
      </c>
      <c r="Q969">
        <v>212.63439131999999</v>
      </c>
      <c r="R969">
        <v>78.710378730000002</v>
      </c>
      <c r="S969" t="s">
        <v>1047</v>
      </c>
      <c r="T969">
        <v>161.70025175999999</v>
      </c>
      <c r="U969" t="s">
        <v>2637</v>
      </c>
      <c r="V969" t="s">
        <v>1035</v>
      </c>
      <c r="W969" s="36" t="str">
        <f t="shared" si="48"/>
        <v>ETF</v>
      </c>
      <c r="X969" s="36" t="str">
        <f t="shared" si="49"/>
        <v>Otros ETFs</v>
      </c>
    </row>
    <row r="970" spans="1:24" x14ac:dyDescent="0.35">
      <c r="A970" s="36" t="str">
        <f t="shared" si="50"/>
        <v>2118</v>
      </c>
      <c r="B970" t="s">
        <v>2600</v>
      </c>
      <c r="C970" t="s">
        <v>379</v>
      </c>
      <c r="D970" t="s">
        <v>378</v>
      </c>
      <c r="E970" t="s">
        <v>367</v>
      </c>
      <c r="F970" t="s">
        <v>4539</v>
      </c>
      <c r="G970" t="s">
        <v>1167</v>
      </c>
      <c r="H970" t="s">
        <v>1072</v>
      </c>
      <c r="I970">
        <v>5448.37</v>
      </c>
      <c r="J970">
        <v>125811.6</v>
      </c>
      <c r="K970">
        <v>23.09</v>
      </c>
      <c r="L970">
        <v>6.39</v>
      </c>
      <c r="M970">
        <v>5.9635298802000003</v>
      </c>
      <c r="N970">
        <v>4.7066438993000004</v>
      </c>
      <c r="O970">
        <v>5.3531250000000004</v>
      </c>
      <c r="P970">
        <v>0</v>
      </c>
      <c r="Q970"/>
      <c r="R970">
        <v>35</v>
      </c>
      <c r="S970" t="s">
        <v>30</v>
      </c>
      <c r="T970">
        <v>23.09</v>
      </c>
      <c r="U970" t="s">
        <v>2637</v>
      </c>
      <c r="V970" t="s">
        <v>1037</v>
      </c>
      <c r="W970" s="36" t="str">
        <f t="shared" si="48"/>
        <v>Portafolio</v>
      </c>
      <c r="X970" s="36" t="str">
        <f t="shared" si="49"/>
        <v>Portafolio</v>
      </c>
    </row>
    <row r="971" spans="1:24" x14ac:dyDescent="0.35">
      <c r="A971" s="36" t="str">
        <f t="shared" si="50"/>
        <v>7702</v>
      </c>
      <c r="B971" t="s">
        <v>6219</v>
      </c>
      <c r="C971" t="s">
        <v>6220</v>
      </c>
      <c r="D971" t="s">
        <v>5666</v>
      </c>
      <c r="E971" t="s">
        <v>566</v>
      </c>
      <c r="F971" t="s">
        <v>1032</v>
      </c>
      <c r="G971" t="s">
        <v>1046</v>
      </c>
      <c r="H971" t="s">
        <v>1676</v>
      </c>
      <c r="I971" t="s">
        <v>90</v>
      </c>
      <c r="J971" t="s">
        <v>90</v>
      </c>
      <c r="K971">
        <v>284.23704650000002</v>
      </c>
      <c r="L971">
        <v>5.4948728899999999</v>
      </c>
      <c r="M971">
        <v>4.4610589300000001</v>
      </c>
      <c r="N971">
        <v>4.8911646600000003</v>
      </c>
      <c r="O971">
        <v>5.6876528100000003</v>
      </c>
      <c r="P971">
        <v>2.5861893500000002</v>
      </c>
      <c r="Q971">
        <v>320.02800490999999</v>
      </c>
      <c r="R971">
        <v>7.8359674300000002</v>
      </c>
      <c r="S971" t="s">
        <v>1038</v>
      </c>
      <c r="T971">
        <v>284.23704650000002</v>
      </c>
      <c r="U971" t="s">
        <v>2637</v>
      </c>
      <c r="V971" t="s">
        <v>1035</v>
      </c>
      <c r="W971" s="36" t="str">
        <f t="shared" si="48"/>
        <v>ETF</v>
      </c>
      <c r="X971" s="36" t="str">
        <f t="shared" si="49"/>
        <v>Otros ETFs</v>
      </c>
    </row>
    <row r="972" spans="1:24" x14ac:dyDescent="0.35">
      <c r="A972" s="36" t="str">
        <f t="shared" si="50"/>
        <v>7751</v>
      </c>
      <c r="B972" t="s">
        <v>6221</v>
      </c>
      <c r="C972" t="s">
        <v>5668</v>
      </c>
      <c r="D972" t="s">
        <v>5669</v>
      </c>
      <c r="E972" t="s">
        <v>566</v>
      </c>
      <c r="F972" t="s">
        <v>1032</v>
      </c>
      <c r="G972" t="s">
        <v>1046</v>
      </c>
      <c r="H972" t="s">
        <v>6222</v>
      </c>
      <c r="I972" t="s">
        <v>90</v>
      </c>
      <c r="J972" t="s">
        <v>90</v>
      </c>
      <c r="K972">
        <v>19.656174849999999</v>
      </c>
      <c r="L972">
        <v>6.0645589700000002</v>
      </c>
      <c r="M972">
        <v>5.7641077200000002</v>
      </c>
      <c r="N972">
        <v>6.8376646599999997</v>
      </c>
      <c r="O972">
        <v>6.2741514900000004</v>
      </c>
      <c r="P972">
        <v>0.33806739000000002</v>
      </c>
      <c r="Q972">
        <v>37.72456811</v>
      </c>
      <c r="R972">
        <v>3.6575821899999998</v>
      </c>
      <c r="S972" t="s">
        <v>30</v>
      </c>
      <c r="T972">
        <v>19.656174849999999</v>
      </c>
      <c r="U972" t="s">
        <v>2637</v>
      </c>
      <c r="V972" t="s">
        <v>1035</v>
      </c>
      <c r="W972" s="36" t="str">
        <f t="shared" si="48"/>
        <v>ETF</v>
      </c>
      <c r="X972" s="36" t="str">
        <f t="shared" si="49"/>
        <v>Otros ETFs</v>
      </c>
    </row>
    <row r="973" spans="1:24" x14ac:dyDescent="0.35">
      <c r="A973" s="36" t="str">
        <f t="shared" si="50"/>
        <v>7680</v>
      </c>
      <c r="B973" t="s">
        <v>6223</v>
      </c>
      <c r="C973" t="s">
        <v>6224</v>
      </c>
      <c r="D973" t="s">
        <v>5670</v>
      </c>
      <c r="E973" t="s">
        <v>566</v>
      </c>
      <c r="F973" t="s">
        <v>1032</v>
      </c>
      <c r="G973" t="s">
        <v>2131</v>
      </c>
      <c r="H973" t="s">
        <v>1431</v>
      </c>
      <c r="I973" t="s">
        <v>90</v>
      </c>
      <c r="J973" t="s">
        <v>90</v>
      </c>
      <c r="K973">
        <v>0.84810302000000004</v>
      </c>
      <c r="L973">
        <v>3.1072194</v>
      </c>
      <c r="M973">
        <v>4.73364048</v>
      </c>
      <c r="N973">
        <v>4.7148491300000002</v>
      </c>
      <c r="O973">
        <v>4.6118727100000001</v>
      </c>
      <c r="P973">
        <v>0</v>
      </c>
      <c r="Q973">
        <v>2.6244740599999998</v>
      </c>
      <c r="R973">
        <v>0</v>
      </c>
      <c r="S973" t="s">
        <v>1111</v>
      </c>
      <c r="T973">
        <v>0.84810302000000004</v>
      </c>
      <c r="U973" t="s">
        <v>2637</v>
      </c>
      <c r="V973" t="s">
        <v>1035</v>
      </c>
      <c r="W973" s="36" t="str">
        <f t="shared" si="48"/>
        <v>ETF</v>
      </c>
      <c r="X973" s="36" t="str">
        <f t="shared" si="49"/>
        <v>Otros ETFs</v>
      </c>
    </row>
    <row r="974" spans="1:24" x14ac:dyDescent="0.35">
      <c r="A974" s="36" t="str">
        <f t="shared" si="50"/>
        <v>7556</v>
      </c>
      <c r="B974" t="s">
        <v>5446</v>
      </c>
      <c r="C974" t="s">
        <v>5447</v>
      </c>
      <c r="D974" t="s">
        <v>5448</v>
      </c>
      <c r="E974" t="s">
        <v>566</v>
      </c>
      <c r="F974" t="s">
        <v>1032</v>
      </c>
      <c r="G974" t="s">
        <v>1438</v>
      </c>
      <c r="H974" t="s">
        <v>1439</v>
      </c>
      <c r="I974" t="s">
        <v>90</v>
      </c>
      <c r="J974" t="s">
        <v>90</v>
      </c>
      <c r="K974">
        <v>199.45778322000001</v>
      </c>
      <c r="L974">
        <v>5.6407756899999999</v>
      </c>
      <c r="M974">
        <v>4.9120519099999997</v>
      </c>
      <c r="N974">
        <v>4.5667194499999999</v>
      </c>
      <c r="O974">
        <v>4.9993091999999999</v>
      </c>
      <c r="P974">
        <v>12.764906030000001</v>
      </c>
      <c r="Q974">
        <v>677.08659913999998</v>
      </c>
      <c r="R974">
        <v>18.01644224</v>
      </c>
      <c r="S974" t="s">
        <v>1038</v>
      </c>
      <c r="T974">
        <v>199.45778322000001</v>
      </c>
      <c r="U974" t="s">
        <v>2637</v>
      </c>
      <c r="V974" t="s">
        <v>1035</v>
      </c>
      <c r="W974" s="36" t="str">
        <f t="shared" si="48"/>
        <v>ETF</v>
      </c>
      <c r="X974" s="36" t="str">
        <f t="shared" si="49"/>
        <v>Otros ETFs</v>
      </c>
    </row>
    <row r="975" spans="1:24" x14ac:dyDescent="0.35">
      <c r="A975" s="36" t="str">
        <f t="shared" si="50"/>
        <v>2119</v>
      </c>
      <c r="B975" t="s">
        <v>2601</v>
      </c>
      <c r="C975" t="s">
        <v>256</v>
      </c>
      <c r="D975" t="s">
        <v>3169</v>
      </c>
      <c r="E975" t="s">
        <v>246</v>
      </c>
      <c r="F975" t="s">
        <v>4536</v>
      </c>
      <c r="G975" t="s">
        <v>1167</v>
      </c>
      <c r="H975" t="s">
        <v>1277</v>
      </c>
      <c r="I975">
        <v>4340.3999999999996</v>
      </c>
      <c r="J975">
        <v>7520000</v>
      </c>
      <c r="K975">
        <v>1732.56</v>
      </c>
      <c r="L975">
        <v>1.88</v>
      </c>
      <c r="M975">
        <v>4.1385193753999996</v>
      </c>
      <c r="N975">
        <v>3.152848959</v>
      </c>
      <c r="O975">
        <v>3.125</v>
      </c>
      <c r="P975">
        <v>0</v>
      </c>
      <c r="Q975"/>
      <c r="R975">
        <v>3</v>
      </c>
      <c r="S975" t="s">
        <v>21</v>
      </c>
      <c r="T975">
        <v>1732.56</v>
      </c>
      <c r="U975" t="s">
        <v>2637</v>
      </c>
      <c r="V975" t="s">
        <v>1037</v>
      </c>
      <c r="W975" s="36" t="str">
        <f t="shared" si="48"/>
        <v>Portafolio</v>
      </c>
      <c r="X975" s="36" t="str">
        <f t="shared" si="49"/>
        <v>Portafolio</v>
      </c>
    </row>
    <row r="976" spans="1:24" x14ac:dyDescent="0.35">
      <c r="A976" s="36" t="str">
        <f t="shared" si="50"/>
        <v>7417</v>
      </c>
      <c r="B976" t="s">
        <v>6225</v>
      </c>
      <c r="C976" t="s">
        <v>6226</v>
      </c>
      <c r="D976" t="s">
        <v>5671</v>
      </c>
      <c r="E976" t="s">
        <v>566</v>
      </c>
      <c r="F976" t="s">
        <v>1032</v>
      </c>
      <c r="G976" t="s">
        <v>1046</v>
      </c>
      <c r="H976" t="s">
        <v>1676</v>
      </c>
      <c r="I976" t="s">
        <v>90</v>
      </c>
      <c r="J976" t="s">
        <v>90</v>
      </c>
      <c r="K976">
        <v>102.23762884</v>
      </c>
      <c r="L976">
        <v>6.5060400500000002</v>
      </c>
      <c r="M976">
        <v>6.5014793700000002</v>
      </c>
      <c r="N976">
        <v>4.7656464100000004</v>
      </c>
      <c r="O976">
        <v>5.7695621800000003</v>
      </c>
      <c r="P976">
        <v>8.58401514</v>
      </c>
      <c r="Q976">
        <v>241.35778517</v>
      </c>
      <c r="R976">
        <v>9.4881177500000007</v>
      </c>
      <c r="S976" t="s">
        <v>30</v>
      </c>
      <c r="T976">
        <v>102.23762884</v>
      </c>
      <c r="U976" t="s">
        <v>2637</v>
      </c>
      <c r="V976" t="s">
        <v>1035</v>
      </c>
      <c r="W976" s="36" t="str">
        <f t="shared" si="48"/>
        <v>ETF</v>
      </c>
      <c r="X976" s="36" t="str">
        <f t="shared" si="49"/>
        <v>Otros ETFs</v>
      </c>
    </row>
    <row r="977" spans="1:24" x14ac:dyDescent="0.35">
      <c r="A977" s="36" t="str">
        <f t="shared" si="50"/>
        <v>7532</v>
      </c>
      <c r="B977" t="s">
        <v>6227</v>
      </c>
      <c r="C977" t="s">
        <v>6228</v>
      </c>
      <c r="D977" t="s">
        <v>5672</v>
      </c>
      <c r="E977" t="s">
        <v>566</v>
      </c>
      <c r="F977" t="s">
        <v>1032</v>
      </c>
      <c r="G977" t="s">
        <v>1033</v>
      </c>
      <c r="H977" t="s">
        <v>1034</v>
      </c>
      <c r="I977" t="s">
        <v>90</v>
      </c>
      <c r="J977" t="s">
        <v>90</v>
      </c>
      <c r="K977">
        <v>16.251119110000001</v>
      </c>
      <c r="L977">
        <v>6.8435241099999997</v>
      </c>
      <c r="M977">
        <v>5.5512876999999996</v>
      </c>
      <c r="N977">
        <v>4.87747288</v>
      </c>
      <c r="O977">
        <v>6.1685760199999997</v>
      </c>
      <c r="P977">
        <v>15.48016902</v>
      </c>
      <c r="Q977">
        <v>97.852444469999995</v>
      </c>
      <c r="R977">
        <v>27.455345090000002</v>
      </c>
      <c r="S977" t="s">
        <v>30</v>
      </c>
      <c r="T977">
        <v>16.251119110000001</v>
      </c>
      <c r="U977" t="s">
        <v>2637</v>
      </c>
      <c r="V977" t="s">
        <v>1035</v>
      </c>
      <c r="W977" s="36" t="str">
        <f t="shared" si="48"/>
        <v>ETF</v>
      </c>
      <c r="X977" s="36" t="str">
        <f t="shared" si="49"/>
        <v>Otros ETFs</v>
      </c>
    </row>
    <row r="978" spans="1:24" x14ac:dyDescent="0.35">
      <c r="A978" s="36" t="str">
        <f>RIGHT(LEFT(D978,6),4)</f>
        <v>7414</v>
      </c>
      <c r="B978" t="s">
        <v>6229</v>
      </c>
      <c r="C978" t="s">
        <v>5296</v>
      </c>
      <c r="D978" t="s">
        <v>5297</v>
      </c>
      <c r="E978" t="s">
        <v>566</v>
      </c>
      <c r="F978" t="s">
        <v>1032</v>
      </c>
      <c r="G978" t="s">
        <v>1438</v>
      </c>
      <c r="H978" t="s">
        <v>1439</v>
      </c>
      <c r="I978" t="s">
        <v>90</v>
      </c>
      <c r="J978" t="s">
        <v>90</v>
      </c>
      <c r="K978">
        <v>96.611825890000006</v>
      </c>
      <c r="L978">
        <v>5.7273699599999999</v>
      </c>
      <c r="M978">
        <v>5.1562718800000003</v>
      </c>
      <c r="N978">
        <v>4.27275414</v>
      </c>
      <c r="O978">
        <v>5.1054181400000003</v>
      </c>
      <c r="P978">
        <v>6.4629129299999999</v>
      </c>
      <c r="Q978">
        <v>466.25143751000002</v>
      </c>
      <c r="R978">
        <v>31.898863779999999</v>
      </c>
      <c r="S978" t="s">
        <v>30</v>
      </c>
      <c r="T978">
        <v>96.611825890000006</v>
      </c>
      <c r="U978" t="s">
        <v>2637</v>
      </c>
      <c r="V978" t="s">
        <v>1035</v>
      </c>
      <c r="W978" s="36" t="str">
        <f t="shared" si="48"/>
        <v>ETF</v>
      </c>
      <c r="X978" s="36" t="str">
        <f t="shared" si="49"/>
        <v>Otros ETFs</v>
      </c>
    </row>
    <row r="979" spans="1:24" s="16" customFormat="1" x14ac:dyDescent="0.35">
      <c r="A979" s="37" t="str">
        <f>RIGHT(LEFT(D979,6),4)</f>
        <v>7398</v>
      </c>
      <c r="B979" t="s">
        <v>4927</v>
      </c>
      <c r="C979" t="s">
        <v>1958</v>
      </c>
      <c r="D979" t="s">
        <v>1959</v>
      </c>
      <c r="E979" t="s">
        <v>566</v>
      </c>
      <c r="F979" t="s">
        <v>1032</v>
      </c>
      <c r="G979" t="s">
        <v>1081</v>
      </c>
      <c r="H979" t="s">
        <v>1082</v>
      </c>
      <c r="I979" t="s">
        <v>90</v>
      </c>
      <c r="J979" t="s">
        <v>90</v>
      </c>
      <c r="K979">
        <v>61.752732090000002</v>
      </c>
      <c r="L979">
        <v>8.0810304300000002</v>
      </c>
      <c r="M979">
        <v>7.6950246099999999</v>
      </c>
      <c r="N979">
        <v>5.4564238700000001</v>
      </c>
      <c r="O979">
        <v>6.2035822999999999</v>
      </c>
      <c r="P979">
        <v>26.563826559999999</v>
      </c>
      <c r="Q979">
        <v>85.103864650000006</v>
      </c>
      <c r="R979">
        <v>58.560558569999998</v>
      </c>
      <c r="S979" t="s">
        <v>1047</v>
      </c>
      <c r="T979">
        <v>61.752732090000002</v>
      </c>
      <c r="U979" t="s">
        <v>2637</v>
      </c>
      <c r="V979" t="s">
        <v>1035</v>
      </c>
      <c r="W979" s="37" t="s">
        <v>4526</v>
      </c>
      <c r="X979" s="37" t="s">
        <v>4526</v>
      </c>
    </row>
    <row r="980" spans="1:24" s="16" customFormat="1" x14ac:dyDescent="0.35">
      <c r="A980" s="37" t="str">
        <f>RIGHT(LEFT(D980,6),4)</f>
        <v>7073</v>
      </c>
      <c r="B980" t="s">
        <v>6230</v>
      </c>
      <c r="C980" t="s">
        <v>6231</v>
      </c>
      <c r="D980" t="s">
        <v>6232</v>
      </c>
      <c r="E980" t="s">
        <v>566</v>
      </c>
      <c r="F980" t="s">
        <v>1032</v>
      </c>
      <c r="G980" t="s">
        <v>1033</v>
      </c>
      <c r="H980" t="s">
        <v>1034</v>
      </c>
      <c r="I980" t="s">
        <v>90</v>
      </c>
      <c r="J980" t="s">
        <v>90</v>
      </c>
      <c r="K980">
        <v>27.946850059999999</v>
      </c>
      <c r="L980">
        <v>6.28069685</v>
      </c>
      <c r="M980">
        <v>5.4855551599999997</v>
      </c>
      <c r="N980">
        <v>4.3659955000000004</v>
      </c>
      <c r="O980">
        <v>5.8000749000000003</v>
      </c>
      <c r="P980">
        <v>13.983112569999999</v>
      </c>
      <c r="Q980">
        <v>103.93687092</v>
      </c>
      <c r="R980">
        <v>9.0790561499999995</v>
      </c>
      <c r="S980" t="s">
        <v>30</v>
      </c>
      <c r="T980">
        <v>27.946850059999999</v>
      </c>
      <c r="U980" t="s">
        <v>2637</v>
      </c>
      <c r="V980" t="s">
        <v>1035</v>
      </c>
      <c r="W980" s="37" t="s">
        <v>4526</v>
      </c>
      <c r="X980" s="37" t="s">
        <v>4526</v>
      </c>
    </row>
    <row r="981" spans="1:24" s="16" customFormat="1" x14ac:dyDescent="0.35">
      <c r="A981" s="37" t="str">
        <f>RIGHT(LEFT(D981,6),4)</f>
        <v>7399</v>
      </c>
      <c r="B981" t="s">
        <v>6233</v>
      </c>
      <c r="C981" t="s">
        <v>6234</v>
      </c>
      <c r="D981" t="s">
        <v>5992</v>
      </c>
      <c r="E981" t="s">
        <v>566</v>
      </c>
      <c r="F981" t="s">
        <v>1032</v>
      </c>
      <c r="G981" t="s">
        <v>1446</v>
      </c>
      <c r="H981" t="s">
        <v>6019</v>
      </c>
      <c r="I981" t="s">
        <v>90</v>
      </c>
      <c r="J981" t="s">
        <v>90</v>
      </c>
      <c r="K981">
        <v>12.18313695</v>
      </c>
      <c r="L981">
        <v>7.0916034899999998</v>
      </c>
      <c r="M981">
        <v>5.3514683400000003</v>
      </c>
      <c r="N981">
        <v>5.4354034899999997</v>
      </c>
      <c r="O981">
        <v>6.07171064</v>
      </c>
      <c r="P981">
        <v>13.80552353</v>
      </c>
      <c r="Q981">
        <v>68.40820626</v>
      </c>
      <c r="R981">
        <v>19.22405801</v>
      </c>
      <c r="S981" t="s">
        <v>30</v>
      </c>
      <c r="T981">
        <v>12.18313695</v>
      </c>
      <c r="U981" t="s">
        <v>2637</v>
      </c>
      <c r="V981" t="s">
        <v>1035</v>
      </c>
      <c r="W981" s="37" t="s">
        <v>4526</v>
      </c>
      <c r="X981" s="37" t="s">
        <v>4526</v>
      </c>
    </row>
    <row r="982" spans="1:24" s="16" customFormat="1" x14ac:dyDescent="0.35">
      <c r="A982" s="37" t="str">
        <f t="shared" ref="A982:A985" si="51">RIGHT(LEFT(D982,6),4)</f>
        <v>5278</v>
      </c>
      <c r="B982" t="s">
        <v>5126</v>
      </c>
      <c r="C982" t="s">
        <v>211</v>
      </c>
      <c r="D982" t="s">
        <v>210</v>
      </c>
      <c r="E982" t="s">
        <v>200</v>
      </c>
      <c r="F982" t="s">
        <v>4530</v>
      </c>
      <c r="G982" t="s">
        <v>1036</v>
      </c>
      <c r="H982" t="s">
        <v>1093</v>
      </c>
      <c r="I982">
        <v>324469.73</v>
      </c>
      <c r="J982">
        <v>249742</v>
      </c>
      <c r="K982">
        <v>0.77</v>
      </c>
      <c r="L982">
        <v>8.27</v>
      </c>
      <c r="M982">
        <v>8.4489927292000004</v>
      </c>
      <c r="N982">
        <v>5.8658711644999997</v>
      </c>
      <c r="O982">
        <v>4.8984375</v>
      </c>
      <c r="P982">
        <v>4</v>
      </c>
      <c r="Q982"/>
      <c r="R982">
        <v>75</v>
      </c>
      <c r="S982" t="s">
        <v>1047</v>
      </c>
      <c r="T982">
        <v>0.77</v>
      </c>
      <c r="U982" t="s">
        <v>2637</v>
      </c>
      <c r="V982" t="s">
        <v>1037</v>
      </c>
      <c r="W982" s="37" t="s">
        <v>4526</v>
      </c>
      <c r="X982" s="37" t="s">
        <v>4526</v>
      </c>
    </row>
    <row r="983" spans="1:24" s="16" customFormat="1" x14ac:dyDescent="0.35">
      <c r="A983" s="37" t="str">
        <f t="shared" si="51"/>
        <v>5278</v>
      </c>
      <c r="B983" t="s">
        <v>5126</v>
      </c>
      <c r="C983" t="s">
        <v>882</v>
      </c>
      <c r="D983" t="s">
        <v>881</v>
      </c>
      <c r="E983" t="s">
        <v>200</v>
      </c>
      <c r="F983" t="s">
        <v>4530</v>
      </c>
      <c r="G983" t="s">
        <v>1036</v>
      </c>
      <c r="H983" t="s">
        <v>1093</v>
      </c>
      <c r="I983">
        <v>324469.73</v>
      </c>
      <c r="J983">
        <v>249742</v>
      </c>
      <c r="K983">
        <v>0.77</v>
      </c>
      <c r="L983">
        <v>8.27</v>
      </c>
      <c r="M983">
        <v>8.4489927292000004</v>
      </c>
      <c r="N983">
        <v>5.8658711644999997</v>
      </c>
      <c r="O983">
        <v>4.8984375</v>
      </c>
      <c r="P983">
        <v>4</v>
      </c>
      <c r="Q983"/>
      <c r="R983">
        <v>75</v>
      </c>
      <c r="S983" t="s">
        <v>1047</v>
      </c>
      <c r="T983">
        <v>0.77</v>
      </c>
      <c r="U983" t="s">
        <v>2637</v>
      </c>
      <c r="V983" t="s">
        <v>1037</v>
      </c>
      <c r="W983" s="37" t="s">
        <v>4526</v>
      </c>
      <c r="X983" s="37" t="s">
        <v>4526</v>
      </c>
    </row>
    <row r="984" spans="1:24" s="16" customFormat="1" x14ac:dyDescent="0.35">
      <c r="A984" s="37" t="str">
        <f t="shared" si="51"/>
        <v>5833</v>
      </c>
      <c r="B984" t="s">
        <v>2602</v>
      </c>
      <c r="C984" t="s">
        <v>501</v>
      </c>
      <c r="D984" t="s">
        <v>500</v>
      </c>
      <c r="E984" t="s">
        <v>498</v>
      </c>
      <c r="F984" t="s">
        <v>4544</v>
      </c>
      <c r="G984" t="s">
        <v>1860</v>
      </c>
      <c r="H984" t="s">
        <v>1120</v>
      </c>
      <c r="I984">
        <v>3258.59</v>
      </c>
      <c r="J984">
        <v>674212.9</v>
      </c>
      <c r="K984">
        <v>206.9</v>
      </c>
      <c r="L984">
        <v>6.63</v>
      </c>
      <c r="M984">
        <v>3.0623453029999999</v>
      </c>
      <c r="N984">
        <v>5.9858742101000004</v>
      </c>
      <c r="O984">
        <v>7.1616210938</v>
      </c>
      <c r="P984">
        <v>1</v>
      </c>
      <c r="Q984"/>
      <c r="R984">
        <v>87</v>
      </c>
      <c r="S984" t="s">
        <v>30</v>
      </c>
      <c r="T984">
        <v>206.9</v>
      </c>
      <c r="U984" t="s">
        <v>2637</v>
      </c>
      <c r="V984" t="s">
        <v>1037</v>
      </c>
      <c r="W984" s="37" t="s">
        <v>4526</v>
      </c>
      <c r="X984" s="37" t="s">
        <v>4526</v>
      </c>
    </row>
    <row r="985" spans="1:24" s="16" customFormat="1" x14ac:dyDescent="0.35">
      <c r="A985" s="37" t="str">
        <f t="shared" si="51"/>
        <v>5833</v>
      </c>
      <c r="B985" t="s">
        <v>2602</v>
      </c>
      <c r="C985" t="s">
        <v>198</v>
      </c>
      <c r="D985" t="s">
        <v>3221</v>
      </c>
      <c r="E985" t="s">
        <v>191</v>
      </c>
      <c r="F985" t="s">
        <v>4534</v>
      </c>
      <c r="G985" t="s">
        <v>1860</v>
      </c>
      <c r="H985" t="s">
        <v>1120</v>
      </c>
      <c r="I985">
        <v>3258.59</v>
      </c>
      <c r="J985">
        <v>674212.9</v>
      </c>
      <c r="K985">
        <v>206.9</v>
      </c>
      <c r="L985">
        <v>6.63</v>
      </c>
      <c r="M985">
        <v>3.0623453029999999</v>
      </c>
      <c r="N985">
        <v>5.9858742101000004</v>
      </c>
      <c r="O985">
        <v>7.1616210938</v>
      </c>
      <c r="P985">
        <v>1</v>
      </c>
      <c r="Q985"/>
      <c r="R985">
        <v>87</v>
      </c>
      <c r="S985" t="s">
        <v>30</v>
      </c>
      <c r="T985">
        <v>206.9</v>
      </c>
      <c r="U985" t="s">
        <v>2637</v>
      </c>
      <c r="V985" t="s">
        <v>1037</v>
      </c>
      <c r="W985" s="37" t="s">
        <v>4526</v>
      </c>
      <c r="X985" s="37" t="s">
        <v>4526</v>
      </c>
    </row>
    <row r="986" spans="1:24" x14ac:dyDescent="0.35">
      <c r="A986" s="36" t="str">
        <f t="shared" si="50"/>
        <v>5838</v>
      </c>
      <c r="B986" t="s">
        <v>2602</v>
      </c>
      <c r="C986" t="s">
        <v>4948</v>
      </c>
      <c r="D986" t="s">
        <v>4949</v>
      </c>
      <c r="E986" t="s">
        <v>191</v>
      </c>
      <c r="F986" t="s">
        <v>4534</v>
      </c>
      <c r="G986" t="s">
        <v>1860</v>
      </c>
      <c r="H986" t="s">
        <v>1120</v>
      </c>
      <c r="I986">
        <v>3258.59</v>
      </c>
      <c r="J986">
        <v>674212.9</v>
      </c>
      <c r="K986">
        <v>206.9</v>
      </c>
      <c r="L986">
        <v>6.63</v>
      </c>
      <c r="M986">
        <v>3.0623453029999999</v>
      </c>
      <c r="N986">
        <v>5.9858742101000004</v>
      </c>
      <c r="O986">
        <v>7.1616210938</v>
      </c>
      <c r="P986">
        <v>1</v>
      </c>
      <c r="Q986"/>
      <c r="R986">
        <v>87</v>
      </c>
      <c r="S986" t="s">
        <v>30</v>
      </c>
      <c r="T986">
        <v>206.9</v>
      </c>
      <c r="U986" t="s">
        <v>2637</v>
      </c>
      <c r="V986" t="s">
        <v>1037</v>
      </c>
      <c r="W986" s="52" t="s">
        <v>4560</v>
      </c>
      <c r="X986" s="52" t="s">
        <v>4171</v>
      </c>
    </row>
    <row r="987" spans="1:24" x14ac:dyDescent="0.35">
      <c r="A987" s="36" t="str">
        <f t="shared" si="50"/>
        <v>5833</v>
      </c>
      <c r="B987" t="s">
        <v>2602</v>
      </c>
      <c r="C987" t="s">
        <v>6235</v>
      </c>
      <c r="D987" t="s">
        <v>5532</v>
      </c>
      <c r="E987" t="s">
        <v>191</v>
      </c>
      <c r="F987" t="s">
        <v>4534</v>
      </c>
      <c r="G987" t="s">
        <v>1860</v>
      </c>
      <c r="H987" t="s">
        <v>1120</v>
      </c>
      <c r="I987">
        <v>3258.59</v>
      </c>
      <c r="J987">
        <v>674212.9</v>
      </c>
      <c r="K987">
        <v>206.9</v>
      </c>
      <c r="L987">
        <v>6.63</v>
      </c>
      <c r="M987">
        <v>3.0623453029999999</v>
      </c>
      <c r="N987">
        <v>5.9858742101000004</v>
      </c>
      <c r="O987">
        <v>7.1616210938</v>
      </c>
      <c r="P987">
        <v>1</v>
      </c>
      <c r="Q987"/>
      <c r="R987">
        <v>87</v>
      </c>
      <c r="S987" t="s">
        <v>30</v>
      </c>
      <c r="T987">
        <v>206.9</v>
      </c>
      <c r="U987" t="s">
        <v>2637</v>
      </c>
      <c r="V987" t="s">
        <v>1037</v>
      </c>
      <c r="W987" s="52" t="s">
        <v>4560</v>
      </c>
      <c r="X987" s="52" t="s">
        <v>4171</v>
      </c>
    </row>
    <row r="988" spans="1:24" x14ac:dyDescent="0.35">
      <c r="A988" s="36" t="str">
        <f t="shared" si="50"/>
        <v>SUZA</v>
      </c>
      <c r="B988" t="s">
        <v>2603</v>
      </c>
      <c r="C988" t="s">
        <v>4522</v>
      </c>
      <c r="D988" t="s">
        <v>4555</v>
      </c>
      <c r="E988" t="s">
        <v>191</v>
      </c>
      <c r="F988" t="s">
        <v>4534</v>
      </c>
      <c r="G988" t="s">
        <v>2605</v>
      </c>
      <c r="H988" t="s">
        <v>1755</v>
      </c>
      <c r="I988">
        <v>30194.59</v>
      </c>
      <c r="J988">
        <v>2857213.43</v>
      </c>
      <c r="K988">
        <v>94.63</v>
      </c>
      <c r="L988">
        <v>5.39</v>
      </c>
      <c r="M988">
        <v>5.4907195609999997</v>
      </c>
      <c r="N988">
        <v>4.2807178497000002</v>
      </c>
      <c r="O988">
        <v>5.4819335938</v>
      </c>
      <c r="P988">
        <v>2</v>
      </c>
      <c r="Q988"/>
      <c r="R988">
        <v>38</v>
      </c>
      <c r="S988" t="s">
        <v>1038</v>
      </c>
      <c r="T988">
        <v>94.63</v>
      </c>
      <c r="U988" t="s">
        <v>2637</v>
      </c>
      <c r="V988" t="s">
        <v>1037</v>
      </c>
      <c r="W988" s="52" t="s">
        <v>4560</v>
      </c>
      <c r="X988" s="52" t="s">
        <v>4171</v>
      </c>
    </row>
    <row r="989" spans="1:24" x14ac:dyDescent="0.35">
      <c r="A989" s="36" t="str">
        <f t="shared" si="50"/>
        <v>SUZA</v>
      </c>
      <c r="B989" t="s">
        <v>2603</v>
      </c>
      <c r="C989" t="s">
        <v>2604</v>
      </c>
      <c r="D989" t="s">
        <v>2930</v>
      </c>
      <c r="E989" t="s">
        <v>191</v>
      </c>
      <c r="F989" t="s">
        <v>4534</v>
      </c>
      <c r="G989" t="s">
        <v>2605</v>
      </c>
      <c r="H989" t="s">
        <v>1755</v>
      </c>
      <c r="I989">
        <v>30194.59</v>
      </c>
      <c r="J989">
        <v>2857213.43</v>
      </c>
      <c r="K989">
        <v>94.63</v>
      </c>
      <c r="L989">
        <v>5.39</v>
      </c>
      <c r="M989">
        <v>5.4907195609999997</v>
      </c>
      <c r="N989">
        <v>4.2807178497000002</v>
      </c>
      <c r="O989">
        <v>5.4819335938</v>
      </c>
      <c r="P989">
        <v>2</v>
      </c>
      <c r="Q989"/>
      <c r="R989">
        <v>38</v>
      </c>
      <c r="S989" t="s">
        <v>1038</v>
      </c>
      <c r="T989">
        <v>94.63</v>
      </c>
      <c r="U989" t="s">
        <v>2637</v>
      </c>
      <c r="V989" t="s">
        <v>1037</v>
      </c>
      <c r="W989" s="52" t="s">
        <v>4560</v>
      </c>
      <c r="X989" s="52" t="s">
        <v>4171</v>
      </c>
    </row>
    <row r="990" spans="1:24" x14ac:dyDescent="0.35">
      <c r="A990" s="36" t="str">
        <f t="shared" si="50"/>
        <v>5861</v>
      </c>
      <c r="B990" t="s">
        <v>2603</v>
      </c>
      <c r="C990" t="s">
        <v>2606</v>
      </c>
      <c r="D990" t="s">
        <v>2931</v>
      </c>
      <c r="E990" t="s">
        <v>191</v>
      </c>
      <c r="F990" t="s">
        <v>4534</v>
      </c>
      <c r="G990" t="s">
        <v>2605</v>
      </c>
      <c r="H990" t="s">
        <v>1755</v>
      </c>
      <c r="I990">
        <v>30194.59</v>
      </c>
      <c r="J990">
        <v>2857213.43</v>
      </c>
      <c r="K990">
        <v>94.63</v>
      </c>
      <c r="L990">
        <v>5.39</v>
      </c>
      <c r="M990">
        <v>5.4907195609999997</v>
      </c>
      <c r="N990">
        <v>4.2807178497000002</v>
      </c>
      <c r="O990">
        <v>5.4819335938</v>
      </c>
      <c r="P990">
        <v>2</v>
      </c>
      <c r="Q990"/>
      <c r="R990">
        <v>38</v>
      </c>
      <c r="S990" t="s">
        <v>1038</v>
      </c>
      <c r="T990">
        <v>94.63</v>
      </c>
      <c r="U990" t="s">
        <v>2637</v>
      </c>
      <c r="V990" t="s">
        <v>1037</v>
      </c>
      <c r="W990" s="52" t="s">
        <v>4560</v>
      </c>
      <c r="X990" s="52" t="s">
        <v>4171</v>
      </c>
    </row>
    <row r="991" spans="1:24" x14ac:dyDescent="0.35">
      <c r="A991" s="36" t="str">
        <f t="shared" si="50"/>
        <v>5861</v>
      </c>
      <c r="B991" t="s">
        <v>2603</v>
      </c>
      <c r="C991" t="s">
        <v>2607</v>
      </c>
      <c r="D991" t="s">
        <v>5127</v>
      </c>
      <c r="E991" t="s">
        <v>191</v>
      </c>
      <c r="F991" t="s">
        <v>4534</v>
      </c>
      <c r="G991" t="s">
        <v>2605</v>
      </c>
      <c r="H991" t="s">
        <v>1755</v>
      </c>
      <c r="I991">
        <v>30194.59</v>
      </c>
      <c r="J991">
        <v>2857213.43</v>
      </c>
      <c r="K991">
        <v>94.63</v>
      </c>
      <c r="L991">
        <v>5.39</v>
      </c>
      <c r="M991">
        <v>5.4907195609999997</v>
      </c>
      <c r="N991">
        <v>4.2807178497000002</v>
      </c>
      <c r="O991">
        <v>5.4819335938</v>
      </c>
      <c r="P991">
        <v>2</v>
      </c>
      <c r="Q991"/>
      <c r="R991">
        <v>38</v>
      </c>
      <c r="S991" t="s">
        <v>1038</v>
      </c>
      <c r="T991">
        <v>94.63</v>
      </c>
      <c r="U991" t="s">
        <v>2637</v>
      </c>
      <c r="V991" t="s">
        <v>1037</v>
      </c>
      <c r="W991" s="52" t="s">
        <v>4560</v>
      </c>
      <c r="X991" s="52" t="s">
        <v>4171</v>
      </c>
    </row>
    <row r="992" spans="1:24" x14ac:dyDescent="0.35">
      <c r="A992" s="36" t="str">
        <f t="shared" si="50"/>
        <v>SUZA</v>
      </c>
      <c r="B992" t="s">
        <v>2603</v>
      </c>
      <c r="C992" t="s">
        <v>2607</v>
      </c>
      <c r="D992" t="s">
        <v>2929</v>
      </c>
      <c r="E992" t="s">
        <v>191</v>
      </c>
      <c r="F992" t="s">
        <v>4534</v>
      </c>
      <c r="G992" t="s">
        <v>2605</v>
      </c>
      <c r="H992" t="s">
        <v>1755</v>
      </c>
      <c r="I992">
        <v>30194.59</v>
      </c>
      <c r="J992">
        <v>2857213.43</v>
      </c>
      <c r="K992">
        <v>94.63</v>
      </c>
      <c r="L992">
        <v>5.39</v>
      </c>
      <c r="M992">
        <v>5.4907195609999997</v>
      </c>
      <c r="N992">
        <v>4.2807178497000002</v>
      </c>
      <c r="O992">
        <v>5.4819335938</v>
      </c>
      <c r="P992">
        <v>2</v>
      </c>
      <c r="Q992"/>
      <c r="R992">
        <v>38</v>
      </c>
      <c r="S992" t="s">
        <v>1038</v>
      </c>
      <c r="T992">
        <v>94.63</v>
      </c>
      <c r="U992" t="s">
        <v>2637</v>
      </c>
      <c r="V992" t="s">
        <v>1037</v>
      </c>
      <c r="W992" s="52" t="s">
        <v>4560</v>
      </c>
      <c r="X992" s="52" t="s">
        <v>4171</v>
      </c>
    </row>
    <row r="993" spans="1:24" x14ac:dyDescent="0.35">
      <c r="A993" s="36" t="str">
        <f t="shared" si="50"/>
        <v>5861</v>
      </c>
      <c r="B993" t="s">
        <v>2603</v>
      </c>
      <c r="C993" t="s">
        <v>2608</v>
      </c>
      <c r="D993" t="s">
        <v>2932</v>
      </c>
      <c r="E993" t="s">
        <v>191</v>
      </c>
      <c r="F993" t="s">
        <v>4534</v>
      </c>
      <c r="G993" t="s">
        <v>2605</v>
      </c>
      <c r="H993" t="s">
        <v>1755</v>
      </c>
      <c r="I993">
        <v>30194.59</v>
      </c>
      <c r="J993">
        <v>2857213.43</v>
      </c>
      <c r="K993">
        <v>94.63</v>
      </c>
      <c r="L993">
        <v>5.39</v>
      </c>
      <c r="M993">
        <v>5.4907195609999997</v>
      </c>
      <c r="N993">
        <v>4.2807178497000002</v>
      </c>
      <c r="O993">
        <v>5.4819335938</v>
      </c>
      <c r="P993">
        <v>2</v>
      </c>
      <c r="Q993"/>
      <c r="R993">
        <v>38</v>
      </c>
      <c r="S993" t="s">
        <v>1038</v>
      </c>
      <c r="T993">
        <v>94.63</v>
      </c>
      <c r="U993" t="s">
        <v>2637</v>
      </c>
      <c r="V993" t="s">
        <v>1037</v>
      </c>
      <c r="W993" s="52" t="s">
        <v>4560</v>
      </c>
      <c r="X993" s="52" t="s">
        <v>4171</v>
      </c>
    </row>
    <row r="994" spans="1:24" x14ac:dyDescent="0.35">
      <c r="A994" s="36" t="str">
        <f t="shared" si="50"/>
        <v>2116</v>
      </c>
      <c r="B994" t="s">
        <v>2609</v>
      </c>
      <c r="C994" t="s">
        <v>253</v>
      </c>
      <c r="D994" t="s">
        <v>252</v>
      </c>
      <c r="E994" t="s">
        <v>246</v>
      </c>
      <c r="F994" t="s">
        <v>4536</v>
      </c>
      <c r="G994" t="s">
        <v>1167</v>
      </c>
      <c r="H994" t="s">
        <v>1277</v>
      </c>
      <c r="I994">
        <v>115785.26</v>
      </c>
      <c r="J994">
        <v>2600000</v>
      </c>
      <c r="K994">
        <v>22.46</v>
      </c>
      <c r="L994">
        <v>7.51</v>
      </c>
      <c r="M994">
        <v>6.0326557158999998</v>
      </c>
      <c r="N994">
        <v>7.6594614982999998</v>
      </c>
      <c r="O994">
        <v>5.5991210938</v>
      </c>
      <c r="P994">
        <v>0</v>
      </c>
      <c r="Q994"/>
      <c r="R994">
        <v>42</v>
      </c>
      <c r="S994" t="s">
        <v>1047</v>
      </c>
      <c r="T994">
        <v>22.46</v>
      </c>
      <c r="U994" t="s">
        <v>2637</v>
      </c>
      <c r="V994" t="s">
        <v>1037</v>
      </c>
      <c r="W994" s="52" t="s">
        <v>4560</v>
      </c>
      <c r="X994" s="52" t="s">
        <v>4171</v>
      </c>
    </row>
    <row r="995" spans="1:24" x14ac:dyDescent="0.35">
      <c r="A995" s="36" t="str">
        <f t="shared" si="50"/>
        <v>2116</v>
      </c>
      <c r="B995" t="s">
        <v>2609</v>
      </c>
      <c r="C995" t="s">
        <v>2610</v>
      </c>
      <c r="D995" t="s">
        <v>3898</v>
      </c>
      <c r="E995" t="s">
        <v>246</v>
      </c>
      <c r="F995" t="s">
        <v>4536</v>
      </c>
      <c r="G995" t="s">
        <v>1167</v>
      </c>
      <c r="H995" t="s">
        <v>1277</v>
      </c>
      <c r="I995">
        <v>115785.26</v>
      </c>
      <c r="J995">
        <v>2600000</v>
      </c>
      <c r="K995">
        <v>22.46</v>
      </c>
      <c r="L995">
        <v>7.51</v>
      </c>
      <c r="M995">
        <v>6.0326557158999998</v>
      </c>
      <c r="N995">
        <v>7.6594614982999998</v>
      </c>
      <c r="O995">
        <v>5.5991210938</v>
      </c>
      <c r="P995">
        <v>0</v>
      </c>
      <c r="Q995"/>
      <c r="R995">
        <v>42</v>
      </c>
      <c r="S995" t="s">
        <v>1047</v>
      </c>
      <c r="T995">
        <v>22.46</v>
      </c>
      <c r="U995" t="s">
        <v>2637</v>
      </c>
      <c r="V995" t="s">
        <v>1037</v>
      </c>
      <c r="W995" s="52" t="s">
        <v>4560</v>
      </c>
      <c r="X995" s="52" t="s">
        <v>4171</v>
      </c>
    </row>
    <row r="996" spans="1:24" x14ac:dyDescent="0.35">
      <c r="A996" s="36" t="str">
        <f t="shared" si="50"/>
        <v>2121</v>
      </c>
      <c r="B996" t="s">
        <v>6236</v>
      </c>
      <c r="C996" t="s">
        <v>6237</v>
      </c>
      <c r="D996" t="s">
        <v>3899</v>
      </c>
      <c r="E996" t="s">
        <v>246</v>
      </c>
      <c r="F996" t="s">
        <v>4536</v>
      </c>
      <c r="G996" t="s">
        <v>1167</v>
      </c>
      <c r="H996" t="s">
        <v>6046</v>
      </c>
      <c r="I996">
        <v>734.31</v>
      </c>
      <c r="J996">
        <v>103249.05</v>
      </c>
      <c r="K996">
        <v>140.61000000000001</v>
      </c>
      <c r="L996">
        <v>6.1</v>
      </c>
      <c r="M996">
        <v>3.9735412598000002</v>
      </c>
      <c r="N996">
        <v>5.7537131309999996</v>
      </c>
      <c r="O996">
        <v>5.5859375</v>
      </c>
      <c r="P996">
        <v>0</v>
      </c>
      <c r="Q996"/>
      <c r="R996">
        <v>46</v>
      </c>
      <c r="S996" t="s">
        <v>30</v>
      </c>
      <c r="T996">
        <v>140.61000000000001</v>
      </c>
      <c r="U996" t="s">
        <v>2637</v>
      </c>
      <c r="V996" t="s">
        <v>1037</v>
      </c>
      <c r="W996" s="50" t="s">
        <v>4560</v>
      </c>
      <c r="X996" s="50" t="s">
        <v>5202</v>
      </c>
    </row>
    <row r="997" spans="1:24" x14ac:dyDescent="0.35">
      <c r="A997" s="36" t="str">
        <f t="shared" si="50"/>
        <v>5832</v>
      </c>
      <c r="B997" t="s">
        <v>4328</v>
      </c>
      <c r="C997" t="s">
        <v>5449</v>
      </c>
      <c r="D997" t="s">
        <v>3512</v>
      </c>
      <c r="E997" t="s">
        <v>246</v>
      </c>
      <c r="F997" t="s">
        <v>4536</v>
      </c>
      <c r="G997" t="s">
        <v>1167</v>
      </c>
      <c r="H997" t="s">
        <v>1093</v>
      </c>
      <c r="I997">
        <v>32878.25</v>
      </c>
      <c r="J997">
        <v>15383.9</v>
      </c>
      <c r="K997">
        <v>0.47</v>
      </c>
      <c r="L997">
        <v>8.3800000000000008</v>
      </c>
      <c r="M997">
        <v>7.6376538277000003</v>
      </c>
      <c r="N997">
        <v>5.0003145536</v>
      </c>
      <c r="O997">
        <v>5.20703125</v>
      </c>
      <c r="P997">
        <v>0</v>
      </c>
      <c r="Q997"/>
      <c r="R997">
        <v>26</v>
      </c>
      <c r="S997" t="s">
        <v>1047</v>
      </c>
      <c r="T997">
        <v>0.47</v>
      </c>
      <c r="U997" t="s">
        <v>2637</v>
      </c>
      <c r="V997" t="s">
        <v>1037</v>
      </c>
      <c r="W997" s="50" t="s">
        <v>4560</v>
      </c>
      <c r="X997" s="50" t="s">
        <v>5202</v>
      </c>
    </row>
    <row r="998" spans="1:24" x14ac:dyDescent="0.35">
      <c r="A998" s="36" t="str">
        <f t="shared" si="50"/>
        <v>5025</v>
      </c>
      <c r="B998" t="s">
        <v>2611</v>
      </c>
      <c r="C998" t="s">
        <v>2612</v>
      </c>
      <c r="D998" t="s">
        <v>2823</v>
      </c>
      <c r="E998" t="s">
        <v>191</v>
      </c>
      <c r="F998" t="s">
        <v>4534</v>
      </c>
      <c r="G998" t="s">
        <v>2596</v>
      </c>
      <c r="H998" t="s">
        <v>4928</v>
      </c>
      <c r="I998">
        <v>13908.29</v>
      </c>
      <c r="J998">
        <v>9731876</v>
      </c>
      <c r="K998">
        <v>699.72</v>
      </c>
      <c r="L998">
        <v>3.23</v>
      </c>
      <c r="M998">
        <v>3.7425970928000001</v>
      </c>
      <c r="N998">
        <v>3.5883123534000001</v>
      </c>
      <c r="O998">
        <v>2.880859375</v>
      </c>
      <c r="P998">
        <v>1</v>
      </c>
      <c r="Q998"/>
      <c r="R998">
        <v>2</v>
      </c>
      <c r="S998" t="s">
        <v>1111</v>
      </c>
      <c r="T998">
        <v>699.72</v>
      </c>
      <c r="U998" t="s">
        <v>2637</v>
      </c>
      <c r="V998" t="s">
        <v>1037</v>
      </c>
      <c r="W998" s="50" t="s">
        <v>4560</v>
      </c>
      <c r="X998" s="50" t="s">
        <v>5202</v>
      </c>
    </row>
    <row r="999" spans="1:24" x14ac:dyDescent="0.35">
      <c r="A999" s="36" t="str">
        <f t="shared" si="50"/>
        <v>5834</v>
      </c>
      <c r="B999" t="s">
        <v>2613</v>
      </c>
      <c r="C999" t="s">
        <v>6238</v>
      </c>
      <c r="D999" t="s">
        <v>6239</v>
      </c>
      <c r="E999" t="s">
        <v>341</v>
      </c>
      <c r="F999" t="s">
        <v>4532</v>
      </c>
      <c r="G999" t="s">
        <v>1167</v>
      </c>
      <c r="H999" t="s">
        <v>1093</v>
      </c>
      <c r="I999">
        <v>680616.63</v>
      </c>
      <c r="J999">
        <v>205954</v>
      </c>
      <c r="K999">
        <v>0.3</v>
      </c>
      <c r="L999">
        <v>7.24</v>
      </c>
      <c r="M999">
        <v>8.2659416198999995</v>
      </c>
      <c r="N999">
        <v>4.9007995128999999</v>
      </c>
      <c r="O999">
        <v>6.82421875</v>
      </c>
      <c r="P999">
        <v>9</v>
      </c>
      <c r="Q999"/>
      <c r="R999">
        <v>88</v>
      </c>
      <c r="S999" t="s">
        <v>1047</v>
      </c>
      <c r="T999">
        <v>0.3</v>
      </c>
      <c r="U999" t="s">
        <v>2637</v>
      </c>
      <c r="V999" t="s">
        <v>1037</v>
      </c>
      <c r="W999" s="50" t="s">
        <v>4560</v>
      </c>
      <c r="X999" s="50" t="s">
        <v>5202</v>
      </c>
    </row>
    <row r="1000" spans="1:24" x14ac:dyDescent="0.35">
      <c r="A1000" s="36" t="str">
        <f t="shared" si="50"/>
        <v>5958</v>
      </c>
      <c r="B1000" t="s">
        <v>5982</v>
      </c>
      <c r="C1000" t="s">
        <v>5908</v>
      </c>
      <c r="D1000" t="s">
        <v>5907</v>
      </c>
      <c r="E1000" t="s">
        <v>246</v>
      </c>
      <c r="F1000" t="s">
        <v>4536</v>
      </c>
      <c r="G1000" t="s">
        <v>1167</v>
      </c>
      <c r="H1000" t="s">
        <v>1120</v>
      </c>
      <c r="I1000">
        <v>3044.04</v>
      </c>
      <c r="J1000">
        <v>355821.57</v>
      </c>
      <c r="K1000">
        <v>116.89</v>
      </c>
      <c r="L1000">
        <v>4.71</v>
      </c>
      <c r="M1000">
        <v>2.9838108099</v>
      </c>
      <c r="N1000">
        <v>7.9762725148999998</v>
      </c>
      <c r="O1000">
        <v>2.6171875</v>
      </c>
      <c r="P1000">
        <v>0</v>
      </c>
      <c r="Q1000"/>
      <c r="R1000">
        <v>2</v>
      </c>
      <c r="S1000" t="s">
        <v>1038</v>
      </c>
      <c r="T1000">
        <v>116.89</v>
      </c>
      <c r="U1000" t="s">
        <v>2637</v>
      </c>
      <c r="V1000" t="s">
        <v>1037</v>
      </c>
      <c r="W1000" s="50" t="s">
        <v>4560</v>
      </c>
      <c r="X1000" s="50" t="s">
        <v>5202</v>
      </c>
    </row>
    <row r="1001" spans="1:24" x14ac:dyDescent="0.35">
      <c r="A1001" s="36" t="str">
        <f t="shared" si="50"/>
        <v>5445</v>
      </c>
      <c r="B1001" t="s">
        <v>6240</v>
      </c>
      <c r="C1001" t="s">
        <v>5673</v>
      </c>
      <c r="D1001" t="s">
        <v>5912</v>
      </c>
      <c r="E1001" t="s">
        <v>494</v>
      </c>
      <c r="F1001" t="s">
        <v>4527</v>
      </c>
      <c r="G1001" t="s">
        <v>1112</v>
      </c>
      <c r="H1001" t="s">
        <v>1120</v>
      </c>
      <c r="I1001">
        <v>9047</v>
      </c>
      <c r="J1001">
        <v>449000</v>
      </c>
      <c r="K1001">
        <v>49.63</v>
      </c>
      <c r="L1001">
        <v>8.1999999999999993</v>
      </c>
      <c r="M1001">
        <v>4.7984370084999997</v>
      </c>
      <c r="N1001">
        <v>7.2937519210000001</v>
      </c>
      <c r="O1001">
        <v>7.03125</v>
      </c>
      <c r="P1001">
        <v>0</v>
      </c>
      <c r="Q1001"/>
      <c r="R1001">
        <v>84</v>
      </c>
      <c r="S1001" t="s">
        <v>1047</v>
      </c>
      <c r="T1001">
        <v>49.63</v>
      </c>
      <c r="U1001" t="s">
        <v>2637</v>
      </c>
      <c r="V1001" t="s">
        <v>1037</v>
      </c>
      <c r="W1001" s="50" t="s">
        <v>4560</v>
      </c>
      <c r="X1001" s="50" t="s">
        <v>5202</v>
      </c>
    </row>
    <row r="1002" spans="1:24" x14ac:dyDescent="0.35">
      <c r="A1002" s="36" t="str">
        <f t="shared" si="50"/>
        <v>5445</v>
      </c>
      <c r="B1002" t="s">
        <v>6240</v>
      </c>
      <c r="C1002" t="s">
        <v>5673</v>
      </c>
      <c r="D1002" t="s">
        <v>5674</v>
      </c>
      <c r="E1002" t="s">
        <v>494</v>
      </c>
      <c r="F1002" t="s">
        <v>4527</v>
      </c>
      <c r="G1002" t="s">
        <v>1112</v>
      </c>
      <c r="H1002" t="s">
        <v>1120</v>
      </c>
      <c r="I1002">
        <v>9047</v>
      </c>
      <c r="J1002">
        <v>449000</v>
      </c>
      <c r="K1002">
        <v>49.63</v>
      </c>
      <c r="L1002">
        <v>8.1999999999999993</v>
      </c>
      <c r="M1002">
        <v>4.7984370084999997</v>
      </c>
      <c r="N1002">
        <v>7.2937519210000001</v>
      </c>
      <c r="O1002">
        <v>7.03125</v>
      </c>
      <c r="P1002">
        <v>0</v>
      </c>
      <c r="Q1002"/>
      <c r="R1002">
        <v>84</v>
      </c>
      <c r="S1002" t="s">
        <v>1047</v>
      </c>
      <c r="T1002">
        <v>49.63</v>
      </c>
      <c r="U1002" t="s">
        <v>2637</v>
      </c>
      <c r="V1002" t="s">
        <v>1037</v>
      </c>
      <c r="W1002" s="50" t="s">
        <v>4560</v>
      </c>
      <c r="X1002" s="50" t="s">
        <v>5202</v>
      </c>
    </row>
    <row r="1003" spans="1:24" s="75" customFormat="1" x14ac:dyDescent="0.35">
      <c r="A1003" s="73"/>
      <c r="B1003" s="73"/>
      <c r="C1003" s="73"/>
      <c r="D1003" s="73"/>
      <c r="E1003" s="73"/>
      <c r="F1003" s="73"/>
      <c r="G1003" s="73"/>
      <c r="H1003" s="73"/>
      <c r="I1003" s="73"/>
      <c r="J1003" s="73"/>
      <c r="K1003" s="73"/>
      <c r="L1003" s="73"/>
      <c r="M1003" s="73"/>
      <c r="N1003" s="73"/>
      <c r="O1003" s="73"/>
      <c r="P1003" s="73"/>
      <c r="Q1003" s="73"/>
      <c r="R1003" s="73"/>
      <c r="S1003" s="73"/>
      <c r="T1003" s="74"/>
      <c r="U1003" s="73"/>
      <c r="V1003" s="73"/>
      <c r="W1003" s="73"/>
      <c r="X1003" s="73"/>
    </row>
    <row r="1004" spans="1:24" s="75" customFormat="1" x14ac:dyDescent="0.35">
      <c r="A1004" s="73"/>
      <c r="B1004" s="73"/>
      <c r="C1004" s="73"/>
      <c r="D1004" s="73"/>
      <c r="E1004" s="73"/>
      <c r="F1004" s="73"/>
      <c r="G1004" s="73"/>
      <c r="H1004" s="73"/>
      <c r="I1004" s="73"/>
      <c r="J1004" s="73"/>
      <c r="K1004" s="73"/>
      <c r="L1004" s="73"/>
      <c r="M1004" s="73"/>
      <c r="N1004" s="73"/>
      <c r="O1004" s="73"/>
      <c r="P1004" s="73"/>
      <c r="Q1004" s="73"/>
      <c r="R1004" s="73"/>
      <c r="S1004" s="73"/>
      <c r="T1004" s="74"/>
      <c r="U1004" s="73"/>
      <c r="V1004" s="73"/>
      <c r="W1004" s="73"/>
      <c r="X1004" s="73"/>
    </row>
    <row r="1005" spans="1:24" x14ac:dyDescent="0.35">
      <c r="A1005" s="37" t="str">
        <f>RIGHT(LEFT(D1005,6),4)</f>
        <v>2304</v>
      </c>
      <c r="B1005" s="16" t="s">
        <v>2628</v>
      </c>
      <c r="C1005" s="16" t="s">
        <v>312</v>
      </c>
      <c r="D1005" s="16" t="s">
        <v>311</v>
      </c>
      <c r="E1005" s="16" t="s">
        <v>246</v>
      </c>
      <c r="F1005" s="16" t="s">
        <v>4536</v>
      </c>
      <c r="G1005" s="16" t="s">
        <v>1167</v>
      </c>
      <c r="H1005" s="16" t="s">
        <v>1238</v>
      </c>
      <c r="I1005" s="16">
        <v>1707.72</v>
      </c>
      <c r="J1005" s="16">
        <v>4106</v>
      </c>
      <c r="K1005" s="16">
        <v>2.4</v>
      </c>
      <c r="L1005" s="16">
        <v>3.6</v>
      </c>
      <c r="M1005" s="16">
        <v>7.3</v>
      </c>
      <c r="N1005" s="16">
        <v>7.1</v>
      </c>
      <c r="O1005" s="16">
        <v>1</v>
      </c>
      <c r="P1005" s="16">
        <v>1</v>
      </c>
      <c r="Q1005" s="16"/>
      <c r="R1005" s="16">
        <v>0</v>
      </c>
      <c r="S1005" s="16" t="s">
        <v>1111</v>
      </c>
      <c r="T1005" s="16">
        <v>2.4</v>
      </c>
      <c r="U1005" s="16" t="s">
        <v>2637</v>
      </c>
      <c r="V1005" s="16" t="s">
        <v>1037</v>
      </c>
      <c r="W1005" s="37" t="s">
        <v>4526</v>
      </c>
      <c r="X1005" s="37" t="s">
        <v>4526</v>
      </c>
    </row>
    <row r="1006" spans="1:24" x14ac:dyDescent="0.35">
      <c r="A1006" s="37" t="str">
        <f>RIGHT(LEFT(D1006,6),4)</f>
        <v>L526</v>
      </c>
      <c r="B1006" s="37" t="s">
        <v>4291</v>
      </c>
      <c r="C1006" s="37" t="s">
        <v>355</v>
      </c>
      <c r="D1006" s="37" t="s">
        <v>356</v>
      </c>
      <c r="E1006" s="37" t="s">
        <v>407</v>
      </c>
      <c r="F1006" s="37" t="s">
        <v>4531</v>
      </c>
      <c r="G1006" s="37" t="s">
        <v>1167</v>
      </c>
      <c r="H1006" s="37" t="s">
        <v>1093</v>
      </c>
      <c r="I1006" s="37">
        <v>6949.13</v>
      </c>
      <c r="J1006" s="37">
        <v>4925.1899999999996</v>
      </c>
      <c r="K1006" s="37">
        <v>0.71</v>
      </c>
      <c r="L1006" s="37">
        <v>6.8</v>
      </c>
      <c r="M1006" s="37">
        <v>5.4</v>
      </c>
      <c r="N1006" s="37">
        <v>5.0999999999999996</v>
      </c>
      <c r="O1006" s="37">
        <v>6.2</v>
      </c>
      <c r="P1006" s="37">
        <v>0</v>
      </c>
      <c r="Q1006" s="37"/>
      <c r="R1006" s="37">
        <v>52</v>
      </c>
      <c r="S1006" s="37" t="s">
        <v>30</v>
      </c>
      <c r="T1006" s="39">
        <v>0.71</v>
      </c>
      <c r="U1006" s="37" t="s">
        <v>2637</v>
      </c>
      <c r="V1006" s="37" t="s">
        <v>1037</v>
      </c>
      <c r="W1006" s="37" t="s">
        <v>4526</v>
      </c>
      <c r="X1006" s="37" t="s">
        <v>4526</v>
      </c>
    </row>
    <row r="1007" spans="1:24" x14ac:dyDescent="0.35">
      <c r="A1007" s="37" t="str">
        <f>RIGHT(LEFT(D1007,6),4)</f>
        <v>L526</v>
      </c>
      <c r="B1007" s="37" t="s">
        <v>4291</v>
      </c>
      <c r="C1007" s="37" t="s">
        <v>351</v>
      </c>
      <c r="D1007" s="37" t="s">
        <v>352</v>
      </c>
      <c r="E1007" s="37" t="s">
        <v>407</v>
      </c>
      <c r="F1007" s="37" t="s">
        <v>4531</v>
      </c>
      <c r="G1007" s="37" t="s">
        <v>1167</v>
      </c>
      <c r="H1007" s="37" t="s">
        <v>1093</v>
      </c>
      <c r="I1007" s="37">
        <v>6949.13</v>
      </c>
      <c r="J1007" s="37">
        <v>4925.1899999999996</v>
      </c>
      <c r="K1007" s="37">
        <v>0.71</v>
      </c>
      <c r="L1007" s="37">
        <v>6.8</v>
      </c>
      <c r="M1007" s="37">
        <v>5.4</v>
      </c>
      <c r="N1007" s="37">
        <v>5.0999999999999996</v>
      </c>
      <c r="O1007" s="37">
        <v>6.2</v>
      </c>
      <c r="P1007" s="37">
        <v>0</v>
      </c>
      <c r="Q1007" s="37"/>
      <c r="R1007" s="37">
        <v>52</v>
      </c>
      <c r="S1007" s="37" t="s">
        <v>30</v>
      </c>
      <c r="T1007" s="39">
        <v>0.71</v>
      </c>
      <c r="U1007" s="37" t="s">
        <v>2637</v>
      </c>
      <c r="V1007" s="37" t="s">
        <v>1037</v>
      </c>
      <c r="W1007" s="37" t="s">
        <v>4526</v>
      </c>
      <c r="X1007" s="37" t="s">
        <v>4526</v>
      </c>
    </row>
    <row r="1008" spans="1:24" x14ac:dyDescent="0.35">
      <c r="A1008" s="37" t="str">
        <f t="shared" ref="A1008:A1071" si="52">RIGHT(LEFT(D1008,6),4)</f>
        <v>0003</v>
      </c>
      <c r="B1008" s="37" t="s">
        <v>4252</v>
      </c>
      <c r="C1008" s="37" t="s">
        <v>365</v>
      </c>
      <c r="D1008" s="37" t="s">
        <v>364</v>
      </c>
      <c r="E1008" s="37" t="s">
        <v>341</v>
      </c>
      <c r="F1008" s="37" t="s">
        <v>4532</v>
      </c>
      <c r="G1008" s="37" t="s">
        <v>1167</v>
      </c>
      <c r="H1008" s="37" t="s">
        <v>1093</v>
      </c>
      <c r="I1008" s="37">
        <v>6610.65</v>
      </c>
      <c r="J1008" s="37">
        <v>3096.99</v>
      </c>
      <c r="K1008" s="37">
        <v>0.47</v>
      </c>
      <c r="L1008" s="37">
        <v>6.4</v>
      </c>
      <c r="M1008" s="37">
        <v>6.7</v>
      </c>
      <c r="N1008" s="37">
        <v>5.0999999999999996</v>
      </c>
      <c r="O1008" s="37">
        <v>4.0999999999999996</v>
      </c>
      <c r="P1008" s="37">
        <v>0</v>
      </c>
      <c r="Q1008" s="37"/>
      <c r="R1008" s="37">
        <v>10</v>
      </c>
      <c r="S1008" s="37" t="s">
        <v>30</v>
      </c>
      <c r="T1008" s="39">
        <v>0.47</v>
      </c>
      <c r="U1008" s="37" t="s">
        <v>2637</v>
      </c>
      <c r="V1008" s="37" t="s">
        <v>1037</v>
      </c>
      <c r="W1008" s="37" t="s">
        <v>4526</v>
      </c>
      <c r="X1008" s="37" t="s">
        <v>4526</v>
      </c>
    </row>
    <row r="1009" spans="1:24" x14ac:dyDescent="0.35">
      <c r="A1009" s="37" t="str">
        <f t="shared" si="52"/>
        <v>2117</v>
      </c>
      <c r="B1009" s="37" t="s">
        <v>4292</v>
      </c>
      <c r="C1009" s="37" t="s">
        <v>5708</v>
      </c>
      <c r="D1009" s="37" t="s">
        <v>5707</v>
      </c>
      <c r="E1009" s="37" t="s">
        <v>407</v>
      </c>
      <c r="F1009" s="37" t="s">
        <v>4531</v>
      </c>
      <c r="G1009" s="37" t="s">
        <v>1167</v>
      </c>
      <c r="H1009" s="37" t="s">
        <v>1072</v>
      </c>
      <c r="I1009" s="37">
        <v>5919.31</v>
      </c>
      <c r="J1009" s="37">
        <v>125811.6</v>
      </c>
      <c r="K1009" s="37">
        <v>21.25</v>
      </c>
      <c r="L1009" s="37">
        <v>6.9</v>
      </c>
      <c r="M1009" s="37">
        <v>6.1</v>
      </c>
      <c r="N1009" s="37">
        <v>5.3</v>
      </c>
      <c r="O1009" s="37">
        <v>5.2</v>
      </c>
      <c r="P1009" s="37">
        <v>0</v>
      </c>
      <c r="Q1009" s="37"/>
      <c r="R1009" s="37">
        <v>31</v>
      </c>
      <c r="S1009" s="37" t="s">
        <v>30</v>
      </c>
      <c r="T1009" s="39">
        <v>21.25</v>
      </c>
      <c r="U1009" s="37" t="s">
        <v>2637</v>
      </c>
      <c r="V1009" s="37" t="s">
        <v>1037</v>
      </c>
      <c r="W1009" s="37" t="s">
        <v>4526</v>
      </c>
      <c r="X1009" s="37" t="s">
        <v>4526</v>
      </c>
    </row>
    <row r="1010" spans="1:24" x14ac:dyDescent="0.35">
      <c r="A1010" s="37" t="str">
        <f t="shared" si="52"/>
        <v>2117</v>
      </c>
      <c r="B1010" s="37" t="s">
        <v>4340</v>
      </c>
      <c r="C1010" s="37" t="s">
        <v>370</v>
      </c>
      <c r="D1010" s="37" t="s">
        <v>369</v>
      </c>
      <c r="E1010" s="37"/>
      <c r="F1010" s="37" t="s">
        <v>4531</v>
      </c>
      <c r="G1010" s="37" t="s">
        <v>1167</v>
      </c>
      <c r="H1010" s="37" t="s">
        <v>1072</v>
      </c>
      <c r="I1010" s="37">
        <v>5919.31</v>
      </c>
      <c r="J1010" s="37">
        <v>125811.6</v>
      </c>
      <c r="K1010" s="37">
        <v>21.25</v>
      </c>
      <c r="L1010" s="37">
        <v>6.9</v>
      </c>
      <c r="M1010" s="37">
        <v>6.1</v>
      </c>
      <c r="N1010" s="37">
        <v>5.3</v>
      </c>
      <c r="O1010" s="37">
        <v>5.2</v>
      </c>
      <c r="P1010" s="37">
        <v>0</v>
      </c>
      <c r="Q1010" s="37"/>
      <c r="R1010" s="37">
        <v>31</v>
      </c>
      <c r="S1010" s="37" t="s">
        <v>30</v>
      </c>
      <c r="T1010" s="39">
        <v>21.25</v>
      </c>
      <c r="U1010" s="37" t="s">
        <v>2637</v>
      </c>
      <c r="V1010" s="37" t="s">
        <v>1037</v>
      </c>
      <c r="W1010" s="37" t="s">
        <v>4526</v>
      </c>
      <c r="X1010" s="37" t="s">
        <v>4526</v>
      </c>
    </row>
    <row r="1011" spans="1:24" x14ac:dyDescent="0.35">
      <c r="A1011" s="37" t="str">
        <f t="shared" si="52"/>
        <v>2118</v>
      </c>
      <c r="B1011" s="37" t="s">
        <v>4341</v>
      </c>
      <c r="C1011" s="37" t="s">
        <v>375</v>
      </c>
      <c r="D1011" s="37" t="s">
        <v>374</v>
      </c>
      <c r="E1011" s="37"/>
      <c r="F1011" s="37" t="s">
        <v>4531</v>
      </c>
      <c r="G1011" s="37" t="s">
        <v>1167</v>
      </c>
      <c r="H1011" s="37" t="s">
        <v>1072</v>
      </c>
      <c r="I1011" s="37">
        <v>5919.31</v>
      </c>
      <c r="J1011" s="37">
        <v>125811.6</v>
      </c>
      <c r="K1011" s="37">
        <v>21.25</v>
      </c>
      <c r="L1011" s="37">
        <v>6.9</v>
      </c>
      <c r="M1011" s="37">
        <v>6.1</v>
      </c>
      <c r="N1011" s="37">
        <v>5.3</v>
      </c>
      <c r="O1011" s="37">
        <v>5.2</v>
      </c>
      <c r="P1011" s="37">
        <v>0</v>
      </c>
      <c r="Q1011" s="37"/>
      <c r="R1011" s="37">
        <v>31</v>
      </c>
      <c r="S1011" s="37" t="s">
        <v>30</v>
      </c>
      <c r="T1011" s="39">
        <v>21.25</v>
      </c>
      <c r="U1011" s="37" t="s">
        <v>2637</v>
      </c>
      <c r="V1011" s="37" t="s">
        <v>1037</v>
      </c>
      <c r="W1011" s="37" t="s">
        <v>4526</v>
      </c>
      <c r="X1011" s="37" t="s">
        <v>4526</v>
      </c>
    </row>
    <row r="1012" spans="1:24" x14ac:dyDescent="0.35">
      <c r="A1012" s="36" t="str">
        <f t="shared" si="52"/>
        <v>7482</v>
      </c>
      <c r="B1012" s="52" t="s">
        <v>4308</v>
      </c>
      <c r="C1012" s="52" t="s">
        <v>657</v>
      </c>
      <c r="D1012" s="52" t="s">
        <v>656</v>
      </c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3">
        <v>109.30923404000001</v>
      </c>
      <c r="U1012" s="52"/>
      <c r="V1012" s="52"/>
      <c r="W1012" s="52" t="s">
        <v>4560</v>
      </c>
      <c r="X1012" s="52" t="s">
        <v>4171</v>
      </c>
    </row>
    <row r="1013" spans="1:24" x14ac:dyDescent="0.35">
      <c r="A1013" s="36" t="str">
        <f t="shared" si="52"/>
        <v>7482</v>
      </c>
      <c r="B1013" s="52" t="s">
        <v>4229</v>
      </c>
      <c r="C1013" s="52" t="s">
        <v>654</v>
      </c>
      <c r="D1013" s="52" t="s">
        <v>653</v>
      </c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3">
        <v>109.30923404000001</v>
      </c>
      <c r="U1013" s="52"/>
      <c r="V1013" s="52"/>
      <c r="W1013" s="52" t="s">
        <v>4560</v>
      </c>
      <c r="X1013" s="52" t="s">
        <v>4171</v>
      </c>
    </row>
    <row r="1014" spans="1:24" x14ac:dyDescent="0.35">
      <c r="A1014" s="36" t="str">
        <f t="shared" si="52"/>
        <v>7719</v>
      </c>
      <c r="B1014" s="52" t="s">
        <v>4228</v>
      </c>
      <c r="C1014" s="52" t="s">
        <v>4524</v>
      </c>
      <c r="D1014" s="52" t="s">
        <v>925</v>
      </c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3">
        <v>109.30923404000001</v>
      </c>
      <c r="U1014" s="52"/>
      <c r="V1014" s="52"/>
      <c r="W1014" s="52" t="s">
        <v>4560</v>
      </c>
      <c r="X1014" s="52" t="s">
        <v>4171</v>
      </c>
    </row>
    <row r="1015" spans="1:24" x14ac:dyDescent="0.35">
      <c r="A1015" s="36" t="str">
        <f t="shared" si="52"/>
        <v>7731</v>
      </c>
      <c r="B1015" s="52" t="s">
        <v>4227</v>
      </c>
      <c r="C1015" s="52" t="s">
        <v>5215</v>
      </c>
      <c r="D1015" s="52" t="s">
        <v>5214</v>
      </c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3">
        <v>112.69892905</v>
      </c>
      <c r="U1015" s="52"/>
      <c r="V1015" s="52"/>
      <c r="W1015" s="52" t="s">
        <v>4560</v>
      </c>
      <c r="X1015" s="52" t="s">
        <v>4171</v>
      </c>
    </row>
    <row r="1016" spans="1:24" x14ac:dyDescent="0.35">
      <c r="A1016" s="36" t="str">
        <f t="shared" si="52"/>
        <v>7424</v>
      </c>
      <c r="B1016" s="52" t="s">
        <v>4353</v>
      </c>
      <c r="C1016" s="52" t="s">
        <v>640</v>
      </c>
      <c r="D1016" s="52" t="s">
        <v>639</v>
      </c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3">
        <v>43.232014650000004</v>
      </c>
      <c r="U1016" s="52"/>
      <c r="V1016" s="52"/>
      <c r="W1016" s="52" t="s">
        <v>4560</v>
      </c>
      <c r="X1016" s="52" t="s">
        <v>4171</v>
      </c>
    </row>
    <row r="1017" spans="1:24" x14ac:dyDescent="0.35">
      <c r="A1017" s="36" t="str">
        <f t="shared" si="52"/>
        <v>7060</v>
      </c>
      <c r="B1017" s="52" t="s">
        <v>4226</v>
      </c>
      <c r="C1017" s="52" t="s">
        <v>5543</v>
      </c>
      <c r="D1017" s="52" t="s">
        <v>5542</v>
      </c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3">
        <v>99.280222629999997</v>
      </c>
      <c r="U1017" s="52"/>
      <c r="V1017" s="52"/>
      <c r="W1017" s="52" t="s">
        <v>4560</v>
      </c>
      <c r="X1017" s="52" t="s">
        <v>4171</v>
      </c>
    </row>
    <row r="1018" spans="1:24" x14ac:dyDescent="0.35">
      <c r="A1018" s="36" t="str">
        <f t="shared" si="52"/>
        <v>7426</v>
      </c>
      <c r="B1018" s="52" t="s">
        <v>4309</v>
      </c>
      <c r="C1018" s="52" t="s">
        <v>5456</v>
      </c>
      <c r="D1018" s="52" t="s">
        <v>5455</v>
      </c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3">
        <v>10.13004703</v>
      </c>
      <c r="U1018" s="52"/>
      <c r="V1018" s="52"/>
      <c r="W1018" s="52" t="s">
        <v>4560</v>
      </c>
      <c r="X1018" s="52" t="s">
        <v>4171</v>
      </c>
    </row>
    <row r="1019" spans="1:24" x14ac:dyDescent="0.35">
      <c r="A1019" s="36" t="str">
        <f t="shared" si="52"/>
        <v>7060</v>
      </c>
      <c r="B1019" s="52" t="s">
        <v>4226</v>
      </c>
      <c r="C1019" s="52" t="s">
        <v>5713</v>
      </c>
      <c r="D1019" s="52" t="s">
        <v>5712</v>
      </c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3">
        <v>99.280222629999997</v>
      </c>
      <c r="U1019" s="52"/>
      <c r="V1019" s="52"/>
      <c r="W1019" s="52" t="s">
        <v>4560</v>
      </c>
      <c r="X1019" s="52" t="s">
        <v>4171</v>
      </c>
    </row>
    <row r="1020" spans="1:24" x14ac:dyDescent="0.35">
      <c r="A1020" s="36" t="str">
        <f t="shared" si="52"/>
        <v>7731</v>
      </c>
      <c r="B1020" s="52" t="s">
        <v>4227</v>
      </c>
      <c r="C1020" s="52" t="s">
        <v>5444</v>
      </c>
      <c r="D1020" s="52" t="s">
        <v>5445</v>
      </c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3">
        <v>112.69892905</v>
      </c>
      <c r="U1020" s="52"/>
      <c r="V1020" s="52"/>
      <c r="W1020" s="52" t="s">
        <v>4560</v>
      </c>
      <c r="X1020" s="52" t="s">
        <v>4171</v>
      </c>
    </row>
    <row r="1021" spans="1:24" x14ac:dyDescent="0.35">
      <c r="A1021" s="36" t="str">
        <f t="shared" si="52"/>
        <v>7430</v>
      </c>
      <c r="B1021" s="52" t="s">
        <v>4355</v>
      </c>
      <c r="C1021" s="52" t="s">
        <v>643</v>
      </c>
      <c r="D1021" s="52" t="s">
        <v>642</v>
      </c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3">
        <v>74.314946120000002</v>
      </c>
      <c r="U1021" s="52"/>
      <c r="V1021" s="52"/>
      <c r="W1021" s="52" t="s">
        <v>4560</v>
      </c>
      <c r="X1021" s="52" t="s">
        <v>4171</v>
      </c>
    </row>
    <row r="1022" spans="1:24" x14ac:dyDescent="0.35">
      <c r="A1022" s="36" t="str">
        <f t="shared" si="52"/>
        <v>7141</v>
      </c>
      <c r="B1022" s="50" t="s">
        <v>4214</v>
      </c>
      <c r="C1022" s="50" t="s">
        <v>514</v>
      </c>
      <c r="D1022" s="50" t="s">
        <v>514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1">
        <v>19.591038730000001</v>
      </c>
      <c r="U1022" s="50"/>
      <c r="V1022" s="50"/>
      <c r="W1022" s="50" t="s">
        <v>4560</v>
      </c>
      <c r="X1022" s="50" t="s">
        <v>5202</v>
      </c>
    </row>
    <row r="1023" spans="1:24" x14ac:dyDescent="0.35">
      <c r="A1023" s="36" t="str">
        <f t="shared" si="52"/>
        <v>1114</v>
      </c>
      <c r="B1023" s="50" t="s">
        <v>4215</v>
      </c>
      <c r="C1023" s="50" t="s">
        <v>532</v>
      </c>
      <c r="D1023" s="50" t="s">
        <v>531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1">
        <v>19.591038730000001</v>
      </c>
      <c r="U1023" s="50"/>
      <c r="V1023" s="50"/>
      <c r="W1023" s="50" t="s">
        <v>4560</v>
      </c>
      <c r="X1023" s="50" t="s">
        <v>5202</v>
      </c>
    </row>
    <row r="1024" spans="1:24" x14ac:dyDescent="0.35">
      <c r="A1024" s="36" t="str">
        <f t="shared" si="52"/>
        <v>1114</v>
      </c>
      <c r="B1024" s="50" t="s">
        <v>4216</v>
      </c>
      <c r="C1024" s="50" t="s">
        <v>530</v>
      </c>
      <c r="D1024" s="50" t="s">
        <v>529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1">
        <v>19.591038730000001</v>
      </c>
      <c r="U1024" s="50"/>
      <c r="V1024" s="50"/>
      <c r="W1024" s="50" t="s">
        <v>4560</v>
      </c>
      <c r="X1024" s="50" t="s">
        <v>5202</v>
      </c>
    </row>
    <row r="1025" spans="1:24" x14ac:dyDescent="0.35">
      <c r="A1025" s="36" t="str">
        <f t="shared" si="52"/>
        <v>1118</v>
      </c>
      <c r="B1025" s="50" t="s">
        <v>4225</v>
      </c>
      <c r="C1025" s="50" t="s">
        <v>534</v>
      </c>
      <c r="D1025" s="50" t="s">
        <v>533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1">
        <v>19.591038730000001</v>
      </c>
      <c r="U1025" s="50"/>
      <c r="V1025" s="50"/>
      <c r="W1025" s="50" t="s">
        <v>4560</v>
      </c>
      <c r="X1025" s="50" t="s">
        <v>5202</v>
      </c>
    </row>
    <row r="1026" spans="1:24" x14ac:dyDescent="0.35">
      <c r="A1026" s="36" t="str">
        <f t="shared" si="52"/>
        <v>1130</v>
      </c>
      <c r="B1026" s="50" t="s">
        <v>4211</v>
      </c>
      <c r="C1026" s="50" t="s">
        <v>537</v>
      </c>
      <c r="D1026" s="50" t="s">
        <v>536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1">
        <v>19.591038730000001</v>
      </c>
      <c r="U1026" s="50"/>
      <c r="V1026" s="50"/>
      <c r="W1026" s="50" t="s">
        <v>4560</v>
      </c>
      <c r="X1026" s="50" t="s">
        <v>5202</v>
      </c>
    </row>
    <row r="1027" spans="1:24" x14ac:dyDescent="0.35">
      <c r="A1027" s="36" t="str">
        <f t="shared" si="52"/>
        <v>1104</v>
      </c>
      <c r="B1027" s="50" t="s">
        <v>4209</v>
      </c>
      <c r="C1027" s="50" t="s">
        <v>540</v>
      </c>
      <c r="D1027" s="50" t="s">
        <v>539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1">
        <v>19.591038730000001</v>
      </c>
      <c r="U1027" s="50"/>
      <c r="V1027" s="50"/>
      <c r="W1027" s="50" t="s">
        <v>4560</v>
      </c>
      <c r="X1027" s="50" t="s">
        <v>5202</v>
      </c>
    </row>
    <row r="1028" spans="1:24" x14ac:dyDescent="0.35">
      <c r="A1028" s="36" t="str">
        <f t="shared" si="52"/>
        <v>1104</v>
      </c>
      <c r="B1028" s="50" t="s">
        <v>4222</v>
      </c>
      <c r="C1028" s="50" t="s">
        <v>543</v>
      </c>
      <c r="D1028" s="50" t="s">
        <v>542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1">
        <v>19.591038730000001</v>
      </c>
      <c r="U1028" s="50"/>
      <c r="V1028" s="50"/>
      <c r="W1028" s="50" t="s">
        <v>4560</v>
      </c>
      <c r="X1028" s="50" t="s">
        <v>5202</v>
      </c>
    </row>
    <row r="1029" spans="1:24" x14ac:dyDescent="0.35">
      <c r="A1029" s="36" t="str">
        <f t="shared" si="52"/>
        <v>1104</v>
      </c>
      <c r="B1029" s="50" t="s">
        <v>4208</v>
      </c>
      <c r="C1029" s="50" t="s">
        <v>545</v>
      </c>
      <c r="D1029" s="50" t="s">
        <v>544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1">
        <v>19.591038730000001</v>
      </c>
      <c r="U1029" s="50"/>
      <c r="V1029" s="50"/>
      <c r="W1029" s="50" t="s">
        <v>4560</v>
      </c>
      <c r="X1029" s="50" t="s">
        <v>5202</v>
      </c>
    </row>
    <row r="1030" spans="1:24" x14ac:dyDescent="0.35">
      <c r="A1030" s="36" t="str">
        <f t="shared" si="52"/>
        <v>1102</v>
      </c>
      <c r="B1030" s="50" t="s">
        <v>4221</v>
      </c>
      <c r="C1030" s="50" t="s">
        <v>547</v>
      </c>
      <c r="D1030" s="50" t="s">
        <v>546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1">
        <v>19.591038730000001</v>
      </c>
      <c r="U1030" s="50"/>
      <c r="V1030" s="50"/>
      <c r="W1030" s="50" t="s">
        <v>4560</v>
      </c>
      <c r="X1030" s="50" t="s">
        <v>5202</v>
      </c>
    </row>
    <row r="1031" spans="1:24" x14ac:dyDescent="0.35">
      <c r="A1031" s="36" t="str">
        <f t="shared" si="52"/>
        <v>1101</v>
      </c>
      <c r="B1031" s="50" t="s">
        <v>4220</v>
      </c>
      <c r="C1031" s="50" t="s">
        <v>549</v>
      </c>
      <c r="D1031" s="50" t="s">
        <v>548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1">
        <v>19.591038730000001</v>
      </c>
      <c r="U1031" s="50"/>
      <c r="V1031" s="50"/>
      <c r="W1031" s="50" t="s">
        <v>4560</v>
      </c>
      <c r="X1031" s="50" t="s">
        <v>5202</v>
      </c>
    </row>
    <row r="1032" spans="1:24" x14ac:dyDescent="0.35">
      <c r="A1032" s="36" t="str">
        <f t="shared" si="52"/>
        <v>1107</v>
      </c>
      <c r="B1032" s="50" t="s">
        <v>4218</v>
      </c>
      <c r="C1032" s="50" t="s">
        <v>552</v>
      </c>
      <c r="D1032" s="50" t="s">
        <v>551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1">
        <v>19.591038730000001</v>
      </c>
      <c r="U1032" s="50"/>
      <c r="V1032" s="50"/>
      <c r="W1032" s="50" t="s">
        <v>4560</v>
      </c>
      <c r="X1032" s="50" t="s">
        <v>5202</v>
      </c>
    </row>
    <row r="1033" spans="1:24" x14ac:dyDescent="0.35">
      <c r="A1033" s="36" t="str">
        <f t="shared" si="52"/>
        <v>1107</v>
      </c>
      <c r="B1033" s="50" t="s">
        <v>4219</v>
      </c>
      <c r="C1033" s="50" t="s">
        <v>555</v>
      </c>
      <c r="D1033" s="50" t="s">
        <v>554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1">
        <v>19.591038730000001</v>
      </c>
      <c r="U1033" s="50"/>
      <c r="V1033" s="50"/>
      <c r="W1033" s="50" t="s">
        <v>4560</v>
      </c>
      <c r="X1033" s="50" t="s">
        <v>5202</v>
      </c>
    </row>
    <row r="1034" spans="1:24" x14ac:dyDescent="0.35">
      <c r="A1034" s="36" t="str">
        <f t="shared" si="52"/>
        <v>1115</v>
      </c>
      <c r="B1034" s="50" t="s">
        <v>4217</v>
      </c>
      <c r="C1034" s="50" t="s">
        <v>557</v>
      </c>
      <c r="D1034" s="50" t="s">
        <v>556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1">
        <v>19.591038730000001</v>
      </c>
      <c r="U1034" s="50"/>
      <c r="V1034" s="50"/>
      <c r="W1034" s="50" t="s">
        <v>4560</v>
      </c>
      <c r="X1034" s="50" t="s">
        <v>5202</v>
      </c>
    </row>
    <row r="1035" spans="1:24" x14ac:dyDescent="0.35">
      <c r="A1035" s="36" t="str">
        <f t="shared" si="52"/>
        <v>1110</v>
      </c>
      <c r="B1035" s="50" t="s">
        <v>4224</v>
      </c>
      <c r="C1035" s="50" t="s">
        <v>563</v>
      </c>
      <c r="D1035" s="50" t="s">
        <v>562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1">
        <v>19.591038730000001</v>
      </c>
      <c r="U1035" s="50"/>
      <c r="V1035" s="50"/>
      <c r="W1035" s="50" t="s">
        <v>4560</v>
      </c>
      <c r="X1035" s="50" t="s">
        <v>5202</v>
      </c>
    </row>
    <row r="1036" spans="1:24" x14ac:dyDescent="0.35">
      <c r="A1036" s="36" t="str">
        <f t="shared" si="52"/>
        <v>1110</v>
      </c>
      <c r="B1036" s="50" t="s">
        <v>4223</v>
      </c>
      <c r="C1036" s="50" t="s">
        <v>561</v>
      </c>
      <c r="D1036" s="50" t="s">
        <v>560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1">
        <v>19.591038730000001</v>
      </c>
      <c r="U1036" s="50"/>
      <c r="V1036" s="50"/>
      <c r="W1036" s="50" t="s">
        <v>4560</v>
      </c>
      <c r="X1036" s="50" t="s">
        <v>5202</v>
      </c>
    </row>
    <row r="1037" spans="1:24" x14ac:dyDescent="0.35">
      <c r="A1037" s="36" t="str">
        <f t="shared" si="52"/>
        <v>1105</v>
      </c>
      <c r="B1037" s="50" t="s">
        <v>4210</v>
      </c>
      <c r="C1037" s="50" t="s">
        <v>565</v>
      </c>
      <c r="D1037" s="50" t="s">
        <v>564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1">
        <v>19.591038730000001</v>
      </c>
      <c r="U1037" s="50"/>
      <c r="V1037" s="50"/>
      <c r="W1037" s="50" t="s">
        <v>4560</v>
      </c>
      <c r="X1037" s="50" t="s">
        <v>5202</v>
      </c>
    </row>
    <row r="1038" spans="1:24" x14ac:dyDescent="0.35">
      <c r="A1038" s="36" t="str">
        <f t="shared" si="52"/>
        <v>5847</v>
      </c>
      <c r="B1038" s="50" t="s">
        <v>4205</v>
      </c>
      <c r="C1038" s="50" t="s">
        <v>709</v>
      </c>
      <c r="D1038" s="50" t="s">
        <v>709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1">
        <v>33.91793054</v>
      </c>
      <c r="U1038" s="50"/>
      <c r="V1038" s="50"/>
      <c r="W1038" s="50" t="s">
        <v>4560</v>
      </c>
      <c r="X1038" s="50" t="s">
        <v>5202</v>
      </c>
    </row>
    <row r="1039" spans="1:24" x14ac:dyDescent="0.35">
      <c r="A1039" s="36" t="str">
        <f t="shared" si="52"/>
        <v>7086</v>
      </c>
      <c r="B1039" s="50" t="s">
        <v>4184</v>
      </c>
      <c r="C1039" s="50" t="s">
        <v>712</v>
      </c>
      <c r="D1039" s="50" t="s">
        <v>711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1">
        <v>33.91793054</v>
      </c>
      <c r="U1039" s="50"/>
      <c r="V1039" s="50"/>
      <c r="W1039" s="50" t="s">
        <v>4560</v>
      </c>
      <c r="X1039" s="50" t="s">
        <v>5202</v>
      </c>
    </row>
    <row r="1040" spans="1:24" x14ac:dyDescent="0.35">
      <c r="A1040" s="36" t="str">
        <f t="shared" si="52"/>
        <v>7090</v>
      </c>
      <c r="B1040" s="50" t="s">
        <v>4185</v>
      </c>
      <c r="C1040" s="50" t="s">
        <v>716</v>
      </c>
      <c r="D1040" s="50" t="s">
        <v>715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1">
        <v>22.272456810000001</v>
      </c>
      <c r="U1040" s="50"/>
      <c r="V1040" s="50"/>
      <c r="W1040" s="50" t="s">
        <v>4560</v>
      </c>
      <c r="X1040" s="50" t="s">
        <v>5202</v>
      </c>
    </row>
    <row r="1041" spans="1:24" x14ac:dyDescent="0.35">
      <c r="A1041" s="36" t="str">
        <f t="shared" si="52"/>
        <v>7107</v>
      </c>
      <c r="B1041" s="50" t="s">
        <v>4178</v>
      </c>
      <c r="C1041" s="50" t="s">
        <v>720</v>
      </c>
      <c r="D1041" s="50" t="s">
        <v>719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1">
        <v>95.740075259999998</v>
      </c>
      <c r="U1041" s="50"/>
      <c r="V1041" s="50"/>
      <c r="W1041" s="50" t="s">
        <v>4560</v>
      </c>
      <c r="X1041" s="50" t="s">
        <v>5202</v>
      </c>
    </row>
    <row r="1042" spans="1:24" x14ac:dyDescent="0.35">
      <c r="A1042" s="36" t="str">
        <f t="shared" si="52"/>
        <v>7124</v>
      </c>
      <c r="B1042" s="50" t="s">
        <v>4183</v>
      </c>
      <c r="C1042" s="50" t="s">
        <v>722</v>
      </c>
      <c r="D1042" s="50" t="s">
        <v>721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1">
        <v>33.91793054</v>
      </c>
      <c r="U1042" s="50"/>
      <c r="V1042" s="50"/>
      <c r="W1042" s="50" t="s">
        <v>4560</v>
      </c>
      <c r="X1042" s="50" t="s">
        <v>5202</v>
      </c>
    </row>
    <row r="1043" spans="1:24" x14ac:dyDescent="0.35">
      <c r="A1043" s="36" t="str">
        <f t="shared" si="52"/>
        <v>7126</v>
      </c>
      <c r="B1043" s="50" t="s">
        <v>4213</v>
      </c>
      <c r="C1043" s="50" t="s">
        <v>725</v>
      </c>
      <c r="D1043" s="50" t="s">
        <v>724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1">
        <v>33.91793054</v>
      </c>
      <c r="U1043" s="50"/>
      <c r="V1043" s="50"/>
      <c r="W1043" s="50" t="s">
        <v>4560</v>
      </c>
      <c r="X1043" s="50" t="s">
        <v>5202</v>
      </c>
    </row>
    <row r="1044" spans="1:24" x14ac:dyDescent="0.35">
      <c r="A1044" s="36" t="str">
        <f t="shared" si="52"/>
        <v>7133</v>
      </c>
      <c r="B1044" s="50" t="s">
        <v>4198</v>
      </c>
      <c r="C1044" s="50" t="s">
        <v>729</v>
      </c>
      <c r="D1044" s="50" t="s">
        <v>728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1">
        <v>33.91793054</v>
      </c>
      <c r="U1044" s="50"/>
      <c r="V1044" s="50"/>
      <c r="W1044" s="50" t="s">
        <v>4560</v>
      </c>
      <c r="X1044" s="50" t="s">
        <v>5202</v>
      </c>
    </row>
    <row r="1045" spans="1:24" x14ac:dyDescent="0.35">
      <c r="A1045" s="36" t="str">
        <f t="shared" si="52"/>
        <v>7136</v>
      </c>
      <c r="B1045" s="50" t="s">
        <v>4200</v>
      </c>
      <c r="C1045" s="50" t="s">
        <v>732</v>
      </c>
      <c r="D1045" s="50" t="s">
        <v>732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1">
        <v>33.91793054</v>
      </c>
      <c r="U1045" s="50"/>
      <c r="V1045" s="50"/>
      <c r="W1045" s="50" t="s">
        <v>4560</v>
      </c>
      <c r="X1045" s="50" t="s">
        <v>5202</v>
      </c>
    </row>
    <row r="1046" spans="1:24" x14ac:dyDescent="0.35">
      <c r="A1046" s="36" t="str">
        <f t="shared" si="52"/>
        <v>7148</v>
      </c>
      <c r="B1046" s="50" t="s">
        <v>4186</v>
      </c>
      <c r="C1046" s="50" t="s">
        <v>735</v>
      </c>
      <c r="D1046" s="50" t="s">
        <v>734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1">
        <v>33.91793054</v>
      </c>
      <c r="U1046" s="50"/>
      <c r="V1046" s="50"/>
      <c r="W1046" s="50" t="s">
        <v>4560</v>
      </c>
      <c r="X1046" s="50" t="s">
        <v>5202</v>
      </c>
    </row>
    <row r="1047" spans="1:24" x14ac:dyDescent="0.35">
      <c r="A1047" s="36" t="str">
        <f t="shared" si="52"/>
        <v>7284</v>
      </c>
      <c r="B1047" s="50" t="s">
        <v>4201</v>
      </c>
      <c r="C1047" s="50" t="s">
        <v>738</v>
      </c>
      <c r="D1047" s="50" t="s">
        <v>738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1">
        <v>33.91793054</v>
      </c>
      <c r="U1047" s="50"/>
      <c r="V1047" s="50"/>
      <c r="W1047" s="50" t="s">
        <v>4560</v>
      </c>
      <c r="X1047" s="50" t="s">
        <v>5202</v>
      </c>
    </row>
    <row r="1048" spans="1:24" x14ac:dyDescent="0.35">
      <c r="A1048" s="36" t="str">
        <f t="shared" si="52"/>
        <v>7338</v>
      </c>
      <c r="B1048" s="50" t="s">
        <v>4179</v>
      </c>
      <c r="C1048" s="50" t="s">
        <v>742</v>
      </c>
      <c r="D1048" s="50" t="s">
        <v>741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1">
        <v>95.740075259999998</v>
      </c>
      <c r="U1048" s="50"/>
      <c r="V1048" s="50"/>
      <c r="W1048" s="50" t="s">
        <v>4560</v>
      </c>
      <c r="X1048" s="50" t="s">
        <v>5202</v>
      </c>
    </row>
    <row r="1049" spans="1:24" x14ac:dyDescent="0.35">
      <c r="A1049" s="36" t="str">
        <f t="shared" si="52"/>
        <v>7354</v>
      </c>
      <c r="B1049" s="50" t="s">
        <v>4202</v>
      </c>
      <c r="C1049" s="50" t="s">
        <v>744</v>
      </c>
      <c r="D1049" s="50" t="s">
        <v>743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1">
        <v>33.91793054</v>
      </c>
      <c r="U1049" s="50"/>
      <c r="V1049" s="50"/>
      <c r="W1049" s="50" t="s">
        <v>4560</v>
      </c>
      <c r="X1049" s="50" t="s">
        <v>5202</v>
      </c>
    </row>
    <row r="1050" spans="1:24" x14ac:dyDescent="0.35">
      <c r="A1050" s="36" t="str">
        <f t="shared" si="52"/>
        <v>7359</v>
      </c>
      <c r="B1050" s="50" t="s">
        <v>4180</v>
      </c>
      <c r="C1050" s="50" t="s">
        <v>747</v>
      </c>
      <c r="D1050" s="50" t="s">
        <v>746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1">
        <v>95.740075259999998</v>
      </c>
      <c r="U1050" s="50"/>
      <c r="V1050" s="50"/>
      <c r="W1050" s="50" t="s">
        <v>4560</v>
      </c>
      <c r="X1050" s="50" t="s">
        <v>5202</v>
      </c>
    </row>
    <row r="1051" spans="1:24" x14ac:dyDescent="0.35">
      <c r="A1051" s="36" t="str">
        <f t="shared" si="52"/>
        <v>7385</v>
      </c>
      <c r="B1051" s="50" t="s">
        <v>4181</v>
      </c>
      <c r="C1051" s="50" t="s">
        <v>750</v>
      </c>
      <c r="D1051" s="50" t="s">
        <v>750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1">
        <v>95.740075259999998</v>
      </c>
      <c r="U1051" s="50"/>
      <c r="V1051" s="50"/>
      <c r="W1051" s="50" t="s">
        <v>4560</v>
      </c>
      <c r="X1051" s="50" t="s">
        <v>5202</v>
      </c>
    </row>
    <row r="1052" spans="1:24" x14ac:dyDescent="0.35">
      <c r="A1052" s="36" t="str">
        <f t="shared" si="52"/>
        <v>7389</v>
      </c>
      <c r="B1052" s="50" t="s">
        <v>4182</v>
      </c>
      <c r="C1052" s="50" t="s">
        <v>753</v>
      </c>
      <c r="D1052" s="50" t="s">
        <v>752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1">
        <v>95.740075259999998</v>
      </c>
      <c r="U1052" s="50"/>
      <c r="V1052" s="50"/>
      <c r="W1052" s="50" t="s">
        <v>4560</v>
      </c>
      <c r="X1052" s="50" t="s">
        <v>5202</v>
      </c>
    </row>
    <row r="1053" spans="1:24" x14ac:dyDescent="0.35">
      <c r="A1053" s="36" t="str">
        <f t="shared" si="52"/>
        <v>7396</v>
      </c>
      <c r="B1053" s="50" t="s">
        <v>4203</v>
      </c>
      <c r="C1053" s="50" t="s">
        <v>757</v>
      </c>
      <c r="D1053" s="50" t="s">
        <v>756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1">
        <v>33.91793054</v>
      </c>
      <c r="U1053" s="50"/>
      <c r="V1053" s="50"/>
      <c r="W1053" s="50" t="s">
        <v>4560</v>
      </c>
      <c r="X1053" s="50" t="s">
        <v>5202</v>
      </c>
    </row>
    <row r="1054" spans="1:24" x14ac:dyDescent="0.35">
      <c r="A1054" s="36" t="str">
        <f t="shared" si="52"/>
        <v>7406</v>
      </c>
      <c r="B1054" s="50" t="s">
        <v>4190</v>
      </c>
      <c r="C1054" s="50" t="s">
        <v>759</v>
      </c>
      <c r="D1054" s="50" t="s">
        <v>759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1">
        <v>33.91793054</v>
      </c>
      <c r="U1054" s="50"/>
      <c r="V1054" s="50"/>
      <c r="W1054" s="50" t="s">
        <v>4560</v>
      </c>
      <c r="X1054" s="50" t="s">
        <v>5202</v>
      </c>
    </row>
    <row r="1055" spans="1:24" x14ac:dyDescent="0.35">
      <c r="A1055" s="36" t="str">
        <f t="shared" si="52"/>
        <v>7411</v>
      </c>
      <c r="B1055" s="50" t="s">
        <v>4188</v>
      </c>
      <c r="C1055" s="50" t="s">
        <v>761</v>
      </c>
      <c r="D1055" s="50" t="s">
        <v>761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1">
        <v>22.272456810000001</v>
      </c>
      <c r="U1055" s="50"/>
      <c r="V1055" s="50"/>
      <c r="W1055" s="50" t="s">
        <v>4560</v>
      </c>
      <c r="X1055" s="50" t="s">
        <v>5202</v>
      </c>
    </row>
    <row r="1056" spans="1:24" x14ac:dyDescent="0.35">
      <c r="A1056" s="36" t="str">
        <f t="shared" si="52"/>
        <v>7419</v>
      </c>
      <c r="B1056" s="50" t="s">
        <v>4192</v>
      </c>
      <c r="C1056" s="50" t="s">
        <v>763</v>
      </c>
      <c r="D1056" s="50" t="s">
        <v>763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1">
        <v>22.272456810000001</v>
      </c>
      <c r="U1056" s="50"/>
      <c r="V1056" s="50"/>
      <c r="W1056" s="50" t="s">
        <v>4560</v>
      </c>
      <c r="X1056" s="50" t="s">
        <v>5202</v>
      </c>
    </row>
    <row r="1057" spans="1:24" x14ac:dyDescent="0.35">
      <c r="A1057" s="36" t="str">
        <f t="shared" si="52"/>
        <v>7420</v>
      </c>
      <c r="B1057" s="50" t="s">
        <v>4191</v>
      </c>
      <c r="C1057" s="50" t="s">
        <v>765</v>
      </c>
      <c r="D1057" s="50" t="s">
        <v>765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1">
        <v>33.91793054</v>
      </c>
      <c r="U1057" s="50"/>
      <c r="V1057" s="50"/>
      <c r="W1057" s="50" t="s">
        <v>4560</v>
      </c>
      <c r="X1057" s="50" t="s">
        <v>5202</v>
      </c>
    </row>
    <row r="1058" spans="1:24" x14ac:dyDescent="0.35">
      <c r="A1058" s="36" t="str">
        <f t="shared" si="52"/>
        <v>7427</v>
      </c>
      <c r="B1058" s="50" t="s">
        <v>4206</v>
      </c>
      <c r="C1058" s="50" t="s">
        <v>767</v>
      </c>
      <c r="D1058" s="50" t="s">
        <v>767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1">
        <v>6.7584659299999998</v>
      </c>
      <c r="U1058" s="50"/>
      <c r="V1058" s="50"/>
      <c r="W1058" s="50" t="s">
        <v>4560</v>
      </c>
      <c r="X1058" s="50" t="s">
        <v>5202</v>
      </c>
    </row>
    <row r="1059" spans="1:24" x14ac:dyDescent="0.35">
      <c r="A1059" s="36" t="str">
        <f t="shared" si="52"/>
        <v>7434</v>
      </c>
      <c r="B1059" s="50" t="s">
        <v>4195</v>
      </c>
      <c r="C1059" s="50" t="s">
        <v>769</v>
      </c>
      <c r="D1059" s="50" t="s">
        <v>769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1">
        <v>22.272456810000001</v>
      </c>
      <c r="U1059" s="50"/>
      <c r="V1059" s="50"/>
      <c r="W1059" s="50" t="s">
        <v>4560</v>
      </c>
      <c r="X1059" s="50" t="s">
        <v>5202</v>
      </c>
    </row>
    <row r="1060" spans="1:24" x14ac:dyDescent="0.35">
      <c r="A1060" s="36" t="str">
        <f t="shared" si="52"/>
        <v>7440</v>
      </c>
      <c r="B1060" s="50" t="s">
        <v>4189</v>
      </c>
      <c r="C1060" s="50" t="s">
        <v>771</v>
      </c>
      <c r="D1060" s="50" t="s">
        <v>771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1">
        <v>33.91793054</v>
      </c>
      <c r="U1060" s="50"/>
      <c r="V1060" s="50"/>
      <c r="W1060" s="50" t="s">
        <v>4560</v>
      </c>
      <c r="X1060" s="50" t="s">
        <v>5202</v>
      </c>
    </row>
    <row r="1061" spans="1:24" x14ac:dyDescent="0.35">
      <c r="A1061" s="36" t="str">
        <f t="shared" si="52"/>
        <v>7441</v>
      </c>
      <c r="B1061" s="50" t="s">
        <v>4189</v>
      </c>
      <c r="C1061" s="50" t="s">
        <v>773</v>
      </c>
      <c r="D1061" s="50" t="s">
        <v>773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1">
        <v>33.91793054</v>
      </c>
      <c r="U1061" s="50"/>
      <c r="V1061" s="50"/>
      <c r="W1061" s="50" t="s">
        <v>4560</v>
      </c>
      <c r="X1061" s="50" t="s">
        <v>5202</v>
      </c>
    </row>
    <row r="1062" spans="1:24" x14ac:dyDescent="0.35">
      <c r="A1062" s="36" t="str">
        <f t="shared" si="52"/>
        <v>7443</v>
      </c>
      <c r="B1062" s="50" t="s">
        <v>4194</v>
      </c>
      <c r="C1062" s="50" t="s">
        <v>775</v>
      </c>
      <c r="D1062" s="50" t="s">
        <v>775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1">
        <v>33.91793054</v>
      </c>
      <c r="U1062" s="50"/>
      <c r="V1062" s="50"/>
      <c r="W1062" s="50" t="s">
        <v>4560</v>
      </c>
      <c r="X1062" s="50" t="s">
        <v>5202</v>
      </c>
    </row>
    <row r="1063" spans="1:24" x14ac:dyDescent="0.35">
      <c r="A1063" s="36" t="str">
        <f t="shared" si="52"/>
        <v>7448</v>
      </c>
      <c r="B1063" s="50" t="s">
        <v>4197</v>
      </c>
      <c r="C1063" s="50" t="s">
        <v>778</v>
      </c>
      <c r="D1063" s="50" t="s">
        <v>777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1">
        <v>33.91793054</v>
      </c>
      <c r="U1063" s="50"/>
      <c r="V1063" s="50"/>
      <c r="W1063" s="50" t="s">
        <v>4560</v>
      </c>
      <c r="X1063" s="50" t="s">
        <v>5202</v>
      </c>
    </row>
    <row r="1064" spans="1:24" x14ac:dyDescent="0.35">
      <c r="A1064" s="36" t="str">
        <f t="shared" si="52"/>
        <v>7455</v>
      </c>
      <c r="B1064" s="50" t="s">
        <v>4196</v>
      </c>
      <c r="C1064" s="50" t="s">
        <v>780</v>
      </c>
      <c r="D1064" s="50" t="s">
        <v>780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1">
        <v>33.91793054</v>
      </c>
      <c r="U1064" s="50"/>
      <c r="V1064" s="50"/>
      <c r="W1064" s="50" t="s">
        <v>4560</v>
      </c>
      <c r="X1064" s="50" t="s">
        <v>5202</v>
      </c>
    </row>
    <row r="1065" spans="1:24" x14ac:dyDescent="0.35">
      <c r="A1065" s="36" t="str">
        <f t="shared" si="52"/>
        <v>7463</v>
      </c>
      <c r="B1065" s="50" t="s">
        <v>4199</v>
      </c>
      <c r="C1065" s="50" t="s">
        <v>783</v>
      </c>
      <c r="D1065" s="50" t="s">
        <v>783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1">
        <v>33.91793054</v>
      </c>
      <c r="U1065" s="50"/>
      <c r="V1065" s="50"/>
      <c r="W1065" s="50" t="s">
        <v>4560</v>
      </c>
      <c r="X1065" s="50" t="s">
        <v>5202</v>
      </c>
    </row>
    <row r="1066" spans="1:24" x14ac:dyDescent="0.35">
      <c r="A1066" s="36" t="str">
        <f t="shared" si="52"/>
        <v>7465</v>
      </c>
      <c r="B1066" s="50" t="s">
        <v>4193</v>
      </c>
      <c r="C1066" s="50" t="s">
        <v>785</v>
      </c>
      <c r="D1066" s="50" t="s">
        <v>785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1">
        <v>33.91793054</v>
      </c>
      <c r="U1066" s="50"/>
      <c r="V1066" s="50"/>
      <c r="W1066" s="50" t="s">
        <v>4560</v>
      </c>
      <c r="X1066" s="50" t="s">
        <v>5202</v>
      </c>
    </row>
    <row r="1067" spans="1:24" x14ac:dyDescent="0.35">
      <c r="A1067" s="36" t="str">
        <f t="shared" si="52"/>
        <v>7478</v>
      </c>
      <c r="B1067" s="50" t="s">
        <v>4187</v>
      </c>
      <c r="C1067" s="50" t="s">
        <v>787</v>
      </c>
      <c r="D1067" s="50" t="s">
        <v>787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1">
        <v>33.91793054</v>
      </c>
      <c r="U1067" s="50"/>
      <c r="V1067" s="50"/>
      <c r="W1067" s="50" t="s">
        <v>4560</v>
      </c>
      <c r="X1067" s="50" t="s">
        <v>5202</v>
      </c>
    </row>
    <row r="1068" spans="1:24" x14ac:dyDescent="0.35">
      <c r="A1068" s="36" t="str">
        <f t="shared" si="52"/>
        <v>7479</v>
      </c>
      <c r="B1068" s="50" t="s">
        <v>4177</v>
      </c>
      <c r="C1068" s="50" t="s">
        <v>789</v>
      </c>
      <c r="D1068" s="50" t="s">
        <v>789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1">
        <v>138.31438080999999</v>
      </c>
      <c r="U1068" s="50"/>
      <c r="V1068" s="50"/>
      <c r="W1068" s="50" t="s">
        <v>4560</v>
      </c>
      <c r="X1068" s="50" t="s">
        <v>5202</v>
      </c>
    </row>
    <row r="1069" spans="1:24" x14ac:dyDescent="0.35">
      <c r="A1069" s="36" t="str">
        <f t="shared" si="52"/>
        <v>7484</v>
      </c>
      <c r="B1069" s="50" t="s">
        <v>4207</v>
      </c>
      <c r="C1069" s="50" t="s">
        <v>791</v>
      </c>
      <c r="D1069" s="50" t="s">
        <v>791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1">
        <v>7.0781213300000001</v>
      </c>
      <c r="U1069" s="50"/>
      <c r="V1069" s="50"/>
      <c r="W1069" s="50" t="s">
        <v>4560</v>
      </c>
      <c r="X1069" s="50" t="s">
        <v>5202</v>
      </c>
    </row>
    <row r="1070" spans="1:24" x14ac:dyDescent="0.35">
      <c r="A1070" s="36" t="str">
        <f t="shared" si="52"/>
        <v>7487</v>
      </c>
      <c r="B1070" s="50" t="s">
        <v>4204</v>
      </c>
      <c r="C1070" s="50" t="s">
        <v>793</v>
      </c>
      <c r="D1070" s="50" t="s">
        <v>793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1">
        <v>33.91793054</v>
      </c>
      <c r="U1070" s="50"/>
      <c r="V1070" s="50"/>
      <c r="W1070" s="50" t="s">
        <v>4560</v>
      </c>
      <c r="X1070" s="50" t="s">
        <v>5202</v>
      </c>
    </row>
    <row r="1071" spans="1:24" x14ac:dyDescent="0.35">
      <c r="A1071" s="36" t="str">
        <f t="shared" si="52"/>
        <v>1108</v>
      </c>
      <c r="B1071" s="50" t="s">
        <v>4212</v>
      </c>
      <c r="C1071" s="50" t="s">
        <v>796</v>
      </c>
      <c r="D1071" s="50" t="s">
        <v>795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1">
        <v>33.91793054</v>
      </c>
      <c r="U1071" s="50"/>
      <c r="V1071" s="50"/>
      <c r="W1071" s="50" t="s">
        <v>4560</v>
      </c>
      <c r="X1071" s="50" t="s">
        <v>5202</v>
      </c>
    </row>
    <row r="1072" spans="1:24" x14ac:dyDescent="0.35">
      <c r="A1072" s="36" t="str">
        <f t="shared" ref="A1072:A1135" si="53">RIGHT(LEFT(D1072,6),4)</f>
        <v>5280</v>
      </c>
      <c r="B1072" s="54" t="s">
        <v>2630</v>
      </c>
      <c r="C1072" s="54" t="s">
        <v>5203</v>
      </c>
      <c r="D1072" s="54" t="s">
        <v>196</v>
      </c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5">
        <v>208.75900278</v>
      </c>
      <c r="U1072" s="54"/>
      <c r="V1072" s="54"/>
      <c r="W1072" s="54" t="s">
        <v>4560</v>
      </c>
      <c r="X1072" s="54" t="s">
        <v>4173</v>
      </c>
    </row>
    <row r="1073" spans="1:24" x14ac:dyDescent="0.35">
      <c r="A1073" s="36" t="str">
        <f t="shared" si="53"/>
        <v>2096</v>
      </c>
      <c r="B1073" s="54" t="s">
        <v>4312</v>
      </c>
      <c r="C1073" s="54" t="s">
        <v>219</v>
      </c>
      <c r="D1073" s="54" t="s">
        <v>218</v>
      </c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5">
        <v>29.225820110000001</v>
      </c>
      <c r="U1073" s="54"/>
      <c r="V1073" s="54"/>
      <c r="W1073" s="54" t="s">
        <v>4560</v>
      </c>
      <c r="X1073" s="54" t="s">
        <v>4173</v>
      </c>
    </row>
    <row r="1074" spans="1:24" x14ac:dyDescent="0.35">
      <c r="A1074" s="36" t="str">
        <f t="shared" si="53"/>
        <v>0151</v>
      </c>
      <c r="B1074" s="54" t="s">
        <v>2615</v>
      </c>
      <c r="C1074" s="54" t="s">
        <v>5204</v>
      </c>
      <c r="D1074" s="54" t="s">
        <v>224</v>
      </c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5">
        <v>3.5338920200000001</v>
      </c>
      <c r="U1074" s="54"/>
      <c r="V1074" s="54"/>
      <c r="W1074" s="54" t="s">
        <v>4560</v>
      </c>
      <c r="X1074" s="54" t="s">
        <v>4173</v>
      </c>
    </row>
    <row r="1075" spans="1:24" x14ac:dyDescent="0.35">
      <c r="A1075" s="36" t="str">
        <f t="shared" si="53"/>
        <v>0038</v>
      </c>
      <c r="B1075" s="54" t="s">
        <v>2622</v>
      </c>
      <c r="C1075" s="54" t="s">
        <v>228</v>
      </c>
      <c r="D1075" s="54" t="s">
        <v>227</v>
      </c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5">
        <v>3.5338920200000001</v>
      </c>
      <c r="U1075" s="54"/>
      <c r="V1075" s="54"/>
      <c r="W1075" s="54" t="s">
        <v>4560</v>
      </c>
      <c r="X1075" s="54" t="s">
        <v>4173</v>
      </c>
    </row>
    <row r="1076" spans="1:24" x14ac:dyDescent="0.35">
      <c r="A1076" s="36" t="str">
        <f t="shared" si="53"/>
        <v>2110</v>
      </c>
      <c r="B1076" s="54" t="s">
        <v>4286</v>
      </c>
      <c r="C1076" s="54" t="s">
        <v>251</v>
      </c>
      <c r="D1076" s="54" t="s">
        <v>250</v>
      </c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5">
        <v>29.225820110000001</v>
      </c>
      <c r="U1076" s="54"/>
      <c r="V1076" s="54"/>
      <c r="W1076" s="54" t="s">
        <v>4560</v>
      </c>
      <c r="X1076" s="54" t="s">
        <v>4173</v>
      </c>
    </row>
    <row r="1077" spans="1:24" x14ac:dyDescent="0.35">
      <c r="A1077" s="36" t="str">
        <f t="shared" si="53"/>
        <v>2122</v>
      </c>
      <c r="B1077" s="54" t="s">
        <v>4332</v>
      </c>
      <c r="C1077" s="54" t="s">
        <v>259</v>
      </c>
      <c r="D1077" s="54" t="s">
        <v>258</v>
      </c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5">
        <v>29.225820110000001</v>
      </c>
      <c r="U1077" s="54"/>
      <c r="V1077" s="54"/>
      <c r="W1077" s="54" t="s">
        <v>4560</v>
      </c>
      <c r="X1077" s="54" t="s">
        <v>4173</v>
      </c>
    </row>
    <row r="1078" spans="1:24" x14ac:dyDescent="0.35">
      <c r="A1078" s="36" t="str">
        <f t="shared" si="53"/>
        <v>2123</v>
      </c>
      <c r="B1078" s="54" t="s">
        <v>2624</v>
      </c>
      <c r="C1078" s="54" t="s">
        <v>820</v>
      </c>
      <c r="D1078" s="54" t="s">
        <v>260</v>
      </c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5">
        <v>11.680975009999999</v>
      </c>
      <c r="U1078" s="54"/>
      <c r="V1078" s="54"/>
      <c r="W1078" s="54" t="s">
        <v>4560</v>
      </c>
      <c r="X1078" s="54" t="s">
        <v>4173</v>
      </c>
    </row>
    <row r="1079" spans="1:24" x14ac:dyDescent="0.35">
      <c r="A1079" s="36" t="str">
        <f t="shared" si="53"/>
        <v>2125</v>
      </c>
      <c r="B1079" s="54" t="s">
        <v>4260</v>
      </c>
      <c r="C1079" s="54" t="s">
        <v>267</v>
      </c>
      <c r="D1079" s="54" t="s">
        <v>266</v>
      </c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5">
        <v>11.680975009999999</v>
      </c>
      <c r="U1079" s="54"/>
      <c r="V1079" s="54"/>
      <c r="W1079" s="54" t="s">
        <v>4560</v>
      </c>
      <c r="X1079" s="54" t="s">
        <v>4173</v>
      </c>
    </row>
    <row r="1080" spans="1:24" x14ac:dyDescent="0.35">
      <c r="A1080" s="36" t="str">
        <f t="shared" si="53"/>
        <v>2125</v>
      </c>
      <c r="B1080" s="54" t="s">
        <v>4260</v>
      </c>
      <c r="C1080" s="54" t="s">
        <v>262</v>
      </c>
      <c r="D1080" s="54" t="s">
        <v>261</v>
      </c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5">
        <v>11.680975009999999</v>
      </c>
      <c r="U1080" s="54"/>
      <c r="V1080" s="54"/>
      <c r="W1080" s="54" t="s">
        <v>4560</v>
      </c>
      <c r="X1080" s="54" t="s">
        <v>4173</v>
      </c>
    </row>
    <row r="1081" spans="1:24" x14ac:dyDescent="0.35">
      <c r="A1081" s="36" t="str">
        <f t="shared" si="53"/>
        <v>2071</v>
      </c>
      <c r="B1081" s="54" t="s">
        <v>4257</v>
      </c>
      <c r="C1081" s="54" t="s">
        <v>272</v>
      </c>
      <c r="D1081" s="54" t="s">
        <v>271</v>
      </c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5">
        <v>29.225820110000001</v>
      </c>
      <c r="U1081" s="54"/>
      <c r="V1081" s="54"/>
      <c r="W1081" s="54" t="s">
        <v>4560</v>
      </c>
      <c r="X1081" s="54" t="s">
        <v>4173</v>
      </c>
    </row>
    <row r="1082" spans="1:24" x14ac:dyDescent="0.35">
      <c r="A1082" s="36" t="str">
        <f t="shared" si="53"/>
        <v>2071</v>
      </c>
      <c r="B1082" s="54" t="s">
        <v>4257</v>
      </c>
      <c r="C1082" s="54" t="s">
        <v>270</v>
      </c>
      <c r="D1082" s="54" t="s">
        <v>269</v>
      </c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5">
        <v>29.225820110000001</v>
      </c>
      <c r="U1082" s="54"/>
      <c r="V1082" s="54"/>
      <c r="W1082" s="54" t="s">
        <v>4560</v>
      </c>
      <c r="X1082" s="54" t="s">
        <v>4173</v>
      </c>
    </row>
    <row r="1083" spans="1:24" x14ac:dyDescent="0.35">
      <c r="A1083" s="36" t="str">
        <f t="shared" si="53"/>
        <v>5825</v>
      </c>
      <c r="B1083" s="54" t="s">
        <v>4334</v>
      </c>
      <c r="C1083" s="54" t="s">
        <v>274</v>
      </c>
      <c r="D1083" s="54" t="s">
        <v>273</v>
      </c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5">
        <v>208.75900278</v>
      </c>
      <c r="U1083" s="54"/>
      <c r="V1083" s="54"/>
      <c r="W1083" s="54" t="s">
        <v>4560</v>
      </c>
      <c r="X1083" s="54" t="s">
        <v>4173</v>
      </c>
    </row>
    <row r="1084" spans="1:24" x14ac:dyDescent="0.35">
      <c r="A1084" s="36" t="str">
        <f t="shared" si="53"/>
        <v>5825</v>
      </c>
      <c r="B1084" s="54" t="s">
        <v>4334</v>
      </c>
      <c r="C1084" s="54" t="s">
        <v>5133</v>
      </c>
      <c r="D1084" s="54" t="s">
        <v>3546</v>
      </c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5">
        <v>208.75900278</v>
      </c>
      <c r="U1084" s="54"/>
      <c r="V1084" s="54"/>
      <c r="W1084" s="54" t="s">
        <v>4560</v>
      </c>
      <c r="X1084" s="54" t="s">
        <v>4173</v>
      </c>
    </row>
    <row r="1085" spans="1:24" x14ac:dyDescent="0.35">
      <c r="A1085" s="36" t="str">
        <f t="shared" si="53"/>
        <v>5825</v>
      </c>
      <c r="B1085" s="54" t="s">
        <v>4334</v>
      </c>
      <c r="C1085" s="54" t="s">
        <v>5135</v>
      </c>
      <c r="D1085" s="54" t="s">
        <v>3547</v>
      </c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5">
        <v>208.75900278</v>
      </c>
      <c r="U1085" s="54"/>
      <c r="V1085" s="54"/>
      <c r="W1085" s="54" t="s">
        <v>4560</v>
      </c>
      <c r="X1085" s="54" t="s">
        <v>4173</v>
      </c>
    </row>
    <row r="1086" spans="1:24" x14ac:dyDescent="0.35">
      <c r="A1086" s="36" t="str">
        <f t="shared" si="53"/>
        <v>5828</v>
      </c>
      <c r="B1086" s="54" t="s">
        <v>4335</v>
      </c>
      <c r="C1086" s="54" t="s">
        <v>277</v>
      </c>
      <c r="D1086" s="54" t="s">
        <v>276</v>
      </c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5">
        <v>29.225820110000001</v>
      </c>
      <c r="U1086" s="54"/>
      <c r="V1086" s="54"/>
      <c r="W1086" s="54" t="s">
        <v>4560</v>
      </c>
      <c r="X1086" s="54" t="s">
        <v>4173</v>
      </c>
    </row>
    <row r="1087" spans="1:24" x14ac:dyDescent="0.35">
      <c r="A1087" s="36" t="str">
        <f t="shared" si="53"/>
        <v>5835</v>
      </c>
      <c r="B1087" s="54" t="s">
        <v>4261</v>
      </c>
      <c r="C1087" s="54" t="s">
        <v>281</v>
      </c>
      <c r="D1087" s="54" t="s">
        <v>280</v>
      </c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5">
        <v>29.225820110000001</v>
      </c>
      <c r="U1087" s="54"/>
      <c r="V1087" s="54"/>
      <c r="W1087" s="54" t="s">
        <v>4560</v>
      </c>
      <c r="X1087" s="54" t="s">
        <v>4173</v>
      </c>
    </row>
    <row r="1088" spans="1:24" x14ac:dyDescent="0.35">
      <c r="A1088" s="36" t="str">
        <f t="shared" si="53"/>
        <v>5839</v>
      </c>
      <c r="B1088" s="54" t="s">
        <v>4305</v>
      </c>
      <c r="C1088" s="54" t="s">
        <v>285</v>
      </c>
      <c r="D1088" s="54" t="s">
        <v>284</v>
      </c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5">
        <v>2.7511170800000002</v>
      </c>
      <c r="U1088" s="54"/>
      <c r="V1088" s="54"/>
      <c r="W1088" s="54" t="s">
        <v>4560</v>
      </c>
      <c r="X1088" s="54" t="s">
        <v>4173</v>
      </c>
    </row>
    <row r="1089" spans="1:24" x14ac:dyDescent="0.35">
      <c r="A1089" s="36" t="str">
        <f t="shared" si="53"/>
        <v>5842</v>
      </c>
      <c r="B1089" s="54" t="s">
        <v>2619</v>
      </c>
      <c r="C1089" s="54" t="s">
        <v>287</v>
      </c>
      <c r="D1089" s="54" t="s">
        <v>286</v>
      </c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5">
        <v>11.680975009999999</v>
      </c>
      <c r="U1089" s="54"/>
      <c r="V1089" s="54"/>
      <c r="W1089" s="54" t="s">
        <v>4560</v>
      </c>
      <c r="X1089" s="54" t="s">
        <v>4173</v>
      </c>
    </row>
    <row r="1090" spans="1:24" x14ac:dyDescent="0.35">
      <c r="A1090" s="36" t="str">
        <f t="shared" si="53"/>
        <v>5859</v>
      </c>
      <c r="B1090" s="54" t="s">
        <v>4336</v>
      </c>
      <c r="C1090" s="54" t="s">
        <v>292</v>
      </c>
      <c r="D1090" s="54" t="s">
        <v>291</v>
      </c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5">
        <v>7.9125585799999998</v>
      </c>
      <c r="U1090" s="54"/>
      <c r="V1090" s="54"/>
      <c r="W1090" s="54" t="s">
        <v>4560</v>
      </c>
      <c r="X1090" s="54" t="s">
        <v>4173</v>
      </c>
    </row>
    <row r="1091" spans="1:24" x14ac:dyDescent="0.35">
      <c r="A1091" s="36" t="str">
        <f t="shared" si="53"/>
        <v>5865</v>
      </c>
      <c r="B1091" s="54" t="s">
        <v>4324</v>
      </c>
      <c r="C1091" s="54" t="s">
        <v>294</v>
      </c>
      <c r="D1091" s="54" t="s">
        <v>293</v>
      </c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5">
        <v>11.680975009999999</v>
      </c>
      <c r="U1091" s="54"/>
      <c r="V1091" s="54"/>
      <c r="W1091" s="54" t="s">
        <v>4560</v>
      </c>
      <c r="X1091" s="54" t="s">
        <v>4173</v>
      </c>
    </row>
    <row r="1092" spans="1:24" x14ac:dyDescent="0.35">
      <c r="A1092" s="36" t="str">
        <f t="shared" si="53"/>
        <v>5917</v>
      </c>
      <c r="B1092" s="54" t="s">
        <v>4345</v>
      </c>
      <c r="C1092" s="54" t="s">
        <v>891</v>
      </c>
      <c r="D1092" s="54" t="s">
        <v>890</v>
      </c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5">
        <v>3.9668277399999998</v>
      </c>
      <c r="U1092" s="54"/>
      <c r="V1092" s="54"/>
      <c r="W1092" s="54" t="s">
        <v>4560</v>
      </c>
      <c r="X1092" s="54" t="s">
        <v>4173</v>
      </c>
    </row>
    <row r="1093" spans="1:24" x14ac:dyDescent="0.35">
      <c r="A1093" s="36" t="str">
        <f t="shared" si="53"/>
        <v>2011</v>
      </c>
      <c r="B1093" s="54" t="s">
        <v>4278</v>
      </c>
      <c r="C1093" s="54" t="s">
        <v>302</v>
      </c>
      <c r="D1093" s="54" t="s">
        <v>301</v>
      </c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5">
        <v>11.680975009999999</v>
      </c>
      <c r="U1093" s="54"/>
      <c r="V1093" s="54"/>
      <c r="W1093" s="54" t="s">
        <v>4560</v>
      </c>
      <c r="X1093" s="54" t="s">
        <v>4173</v>
      </c>
    </row>
    <row r="1094" spans="1:24" x14ac:dyDescent="0.35">
      <c r="A1094" s="36" t="str">
        <f t="shared" si="53"/>
        <v>2011</v>
      </c>
      <c r="B1094" s="54" t="s">
        <v>4278</v>
      </c>
      <c r="C1094" s="54" t="s">
        <v>300</v>
      </c>
      <c r="D1094" s="54" t="s">
        <v>299</v>
      </c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5">
        <v>11.680975009999999</v>
      </c>
      <c r="U1094" s="54"/>
      <c r="V1094" s="54"/>
      <c r="W1094" s="54" t="s">
        <v>4560</v>
      </c>
      <c r="X1094" s="54" t="s">
        <v>4173</v>
      </c>
    </row>
    <row r="1095" spans="1:24" x14ac:dyDescent="0.35">
      <c r="A1095" s="36" t="str">
        <f t="shared" si="53"/>
        <v>2011</v>
      </c>
      <c r="B1095" s="54" t="s">
        <v>4278</v>
      </c>
      <c r="C1095" s="54" t="s">
        <v>4683</v>
      </c>
      <c r="D1095" s="54" t="s">
        <v>3788</v>
      </c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5">
        <v>11.680975009999999</v>
      </c>
      <c r="U1095" s="54"/>
      <c r="V1095" s="54"/>
      <c r="W1095" s="54" t="s">
        <v>4560</v>
      </c>
      <c r="X1095" s="54" t="s">
        <v>4173</v>
      </c>
    </row>
    <row r="1096" spans="1:24" x14ac:dyDescent="0.35">
      <c r="A1096" s="36" t="str">
        <f t="shared" si="53"/>
        <v>2304</v>
      </c>
      <c r="B1096" s="54" t="s">
        <v>2628</v>
      </c>
      <c r="C1096" s="54" t="s">
        <v>315</v>
      </c>
      <c r="D1096" s="54" t="s">
        <v>314</v>
      </c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5">
        <v>3.9668277399999998</v>
      </c>
      <c r="U1096" s="54"/>
      <c r="V1096" s="54"/>
      <c r="W1096" s="54" t="s">
        <v>4560</v>
      </c>
      <c r="X1096" s="54" t="s">
        <v>4173</v>
      </c>
    </row>
    <row r="1097" spans="1:24" x14ac:dyDescent="0.35">
      <c r="A1097" s="36" t="str">
        <f t="shared" si="53"/>
        <v>2304</v>
      </c>
      <c r="B1097" s="54" t="s">
        <v>2628</v>
      </c>
      <c r="C1097" s="54" t="s">
        <v>321</v>
      </c>
      <c r="D1097" s="54" t="s">
        <v>320</v>
      </c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5">
        <v>3.9668277399999998</v>
      </c>
      <c r="U1097" s="54"/>
      <c r="V1097" s="54"/>
      <c r="W1097" s="54" t="s">
        <v>4560</v>
      </c>
      <c r="X1097" s="54" t="s">
        <v>4173</v>
      </c>
    </row>
    <row r="1098" spans="1:24" x14ac:dyDescent="0.35">
      <c r="A1098" s="36" t="str">
        <f t="shared" si="53"/>
        <v>2304</v>
      </c>
      <c r="B1098" s="54" t="s">
        <v>2628</v>
      </c>
      <c r="C1098" s="54" t="s">
        <v>312</v>
      </c>
      <c r="D1098" s="54" t="s">
        <v>311</v>
      </c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6">
        <v>3.9668277399999998</v>
      </c>
      <c r="U1098" s="54"/>
      <c r="V1098" s="54"/>
      <c r="W1098" s="54" t="s">
        <v>4560</v>
      </c>
      <c r="X1098" s="54" t="s">
        <v>4173</v>
      </c>
    </row>
    <row r="1099" spans="1:24" x14ac:dyDescent="0.35">
      <c r="A1099" s="36" t="str">
        <f t="shared" si="53"/>
        <v>2304</v>
      </c>
      <c r="B1099" s="54" t="s">
        <v>2628</v>
      </c>
      <c r="C1099" s="54" t="s">
        <v>323</v>
      </c>
      <c r="D1099" s="54" t="s">
        <v>322</v>
      </c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6">
        <v>3.9668277399999998</v>
      </c>
      <c r="U1099" s="54"/>
      <c r="V1099" s="54"/>
      <c r="W1099" s="54" t="s">
        <v>4560</v>
      </c>
      <c r="X1099" s="54" t="s">
        <v>4173</v>
      </c>
    </row>
    <row r="1100" spans="1:24" x14ac:dyDescent="0.35">
      <c r="A1100" s="36" t="str">
        <f t="shared" si="53"/>
        <v>2304</v>
      </c>
      <c r="B1100" s="56" t="s">
        <v>2628</v>
      </c>
      <c r="C1100" s="56" t="s">
        <v>318</v>
      </c>
      <c r="D1100" s="56" t="s">
        <v>317</v>
      </c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>
        <v>3.9668277399999998</v>
      </c>
      <c r="U1100" s="56"/>
      <c r="V1100" s="56"/>
      <c r="W1100" s="54" t="s">
        <v>4560</v>
      </c>
      <c r="X1100" s="54" t="s">
        <v>4173</v>
      </c>
    </row>
    <row r="1101" spans="1:24" x14ac:dyDescent="0.35">
      <c r="A1101" s="36" t="str">
        <f t="shared" si="53"/>
        <v>2047</v>
      </c>
      <c r="B1101" s="56" t="s">
        <v>2620</v>
      </c>
      <c r="C1101" s="56" t="s">
        <v>328</v>
      </c>
      <c r="D1101" s="56" t="s">
        <v>327</v>
      </c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>
        <v>208.75900278</v>
      </c>
      <c r="U1101" s="56"/>
      <c r="V1101" s="56"/>
      <c r="W1101" s="54" t="s">
        <v>4560</v>
      </c>
      <c r="X1101" s="54" t="s">
        <v>4173</v>
      </c>
    </row>
    <row r="1102" spans="1:24" x14ac:dyDescent="0.35">
      <c r="A1102" s="36" t="str">
        <f t="shared" si="53"/>
        <v>0086</v>
      </c>
      <c r="B1102" s="56" t="s">
        <v>2625</v>
      </c>
      <c r="C1102" s="56" t="s">
        <v>5058</v>
      </c>
      <c r="D1102" s="56" t="s">
        <v>358</v>
      </c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>
        <v>3.5338920200000001</v>
      </c>
      <c r="U1102" s="56"/>
      <c r="V1102" s="56"/>
      <c r="W1102" s="54" t="s">
        <v>4560</v>
      </c>
      <c r="X1102" s="54" t="s">
        <v>4173</v>
      </c>
    </row>
    <row r="1103" spans="1:24" x14ac:dyDescent="0.35">
      <c r="A1103" s="36" t="str">
        <f t="shared" si="53"/>
        <v>4325</v>
      </c>
      <c r="B1103" s="54" t="s">
        <v>4298</v>
      </c>
      <c r="C1103" s="54" t="s">
        <v>381</v>
      </c>
      <c r="D1103" s="54" t="s">
        <v>380</v>
      </c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5">
        <v>250.75648330000001</v>
      </c>
      <c r="U1103" s="54"/>
      <c r="V1103" s="54"/>
      <c r="W1103" s="54" t="s">
        <v>4560</v>
      </c>
      <c r="X1103" s="54" t="s">
        <v>4173</v>
      </c>
    </row>
    <row r="1104" spans="1:24" x14ac:dyDescent="0.35">
      <c r="A1104" s="36" t="str">
        <f t="shared" si="53"/>
        <v>4325</v>
      </c>
      <c r="B1104" s="56" t="s">
        <v>4298</v>
      </c>
      <c r="C1104" s="56" t="s">
        <v>385</v>
      </c>
      <c r="D1104" s="56" t="s">
        <v>384</v>
      </c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>
        <v>250.75648330000001</v>
      </c>
      <c r="U1104" s="56"/>
      <c r="V1104" s="56"/>
      <c r="W1104" s="54" t="s">
        <v>4560</v>
      </c>
      <c r="X1104" s="54" t="s">
        <v>4173</v>
      </c>
    </row>
    <row r="1105" spans="1:24" x14ac:dyDescent="0.35">
      <c r="A1105" s="36" t="str">
        <f t="shared" si="53"/>
        <v>4329</v>
      </c>
      <c r="B1105" s="56" t="s">
        <v>4299</v>
      </c>
      <c r="C1105" s="56" t="s">
        <v>388</v>
      </c>
      <c r="D1105" s="56" t="s">
        <v>387</v>
      </c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>
        <v>250.75648330000001</v>
      </c>
      <c r="U1105" s="56"/>
      <c r="V1105" s="56"/>
      <c r="W1105" s="54" t="s">
        <v>4560</v>
      </c>
      <c r="X1105" s="54" t="s">
        <v>4173</v>
      </c>
    </row>
    <row r="1106" spans="1:24" x14ac:dyDescent="0.35">
      <c r="A1106" s="36" t="str">
        <f t="shared" si="53"/>
        <v>0202</v>
      </c>
      <c r="B1106" s="54" t="s">
        <v>4339</v>
      </c>
      <c r="C1106" s="54" t="s">
        <v>390</v>
      </c>
      <c r="D1106" s="54" t="s">
        <v>389</v>
      </c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5">
        <v>29.225820110000001</v>
      </c>
      <c r="U1106" s="54"/>
      <c r="V1106" s="56"/>
      <c r="W1106" s="54" t="s">
        <v>4560</v>
      </c>
      <c r="X1106" s="54" t="s">
        <v>4173</v>
      </c>
    </row>
    <row r="1107" spans="1:24" x14ac:dyDescent="0.35">
      <c r="A1107" s="36" t="str">
        <f t="shared" si="53"/>
        <v>0201</v>
      </c>
      <c r="B1107" s="54" t="s">
        <v>2627</v>
      </c>
      <c r="C1107" s="54" t="s">
        <v>398</v>
      </c>
      <c r="D1107" s="54" t="s">
        <v>397</v>
      </c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5">
        <v>11.680975009999999</v>
      </c>
      <c r="U1107" s="54"/>
      <c r="V1107" s="56"/>
      <c r="W1107" s="54" t="s">
        <v>4560</v>
      </c>
      <c r="X1107" s="54" t="s">
        <v>4173</v>
      </c>
    </row>
    <row r="1108" spans="1:24" x14ac:dyDescent="0.35">
      <c r="A1108" s="36" t="str">
        <f t="shared" si="53"/>
        <v>0201</v>
      </c>
      <c r="B1108" s="54" t="s">
        <v>2627</v>
      </c>
      <c r="C1108" s="54" t="s">
        <v>401</v>
      </c>
      <c r="D1108" s="54" t="s">
        <v>400</v>
      </c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5">
        <v>11.680975009999999</v>
      </c>
      <c r="U1108" s="54"/>
      <c r="V1108" s="54"/>
      <c r="W1108" s="54" t="s">
        <v>4560</v>
      </c>
      <c r="X1108" s="54" t="s">
        <v>4173</v>
      </c>
    </row>
    <row r="1109" spans="1:24" x14ac:dyDescent="0.35">
      <c r="A1109" s="36" t="str">
        <f t="shared" si="53"/>
        <v>0201</v>
      </c>
      <c r="B1109" s="54" t="s">
        <v>5205</v>
      </c>
      <c r="C1109" s="54" t="s">
        <v>394</v>
      </c>
      <c r="D1109" s="54" t="s">
        <v>393</v>
      </c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5">
        <v>11.680975009999999</v>
      </c>
      <c r="U1109" s="54"/>
      <c r="V1109" s="56"/>
      <c r="W1109" s="54" t="s">
        <v>4560</v>
      </c>
      <c r="X1109" s="54" t="s">
        <v>4173</v>
      </c>
    </row>
    <row r="1110" spans="1:24" x14ac:dyDescent="0.35">
      <c r="A1110" s="36" t="str">
        <f t="shared" si="53"/>
        <v>0204</v>
      </c>
      <c r="B1110" s="54" t="s">
        <v>2618</v>
      </c>
      <c r="C1110" s="54" t="s">
        <v>404</v>
      </c>
      <c r="D1110" s="54" t="s">
        <v>403</v>
      </c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5">
        <v>11.680975009999999</v>
      </c>
      <c r="U1110" s="54"/>
      <c r="V1110" s="54"/>
      <c r="W1110" s="54" t="s">
        <v>4560</v>
      </c>
      <c r="X1110" s="54" t="s">
        <v>4173</v>
      </c>
    </row>
    <row r="1111" spans="1:24" x14ac:dyDescent="0.35">
      <c r="A1111" s="36" t="str">
        <f t="shared" si="53"/>
        <v>1114</v>
      </c>
      <c r="B1111" s="54" t="s">
        <v>4310</v>
      </c>
      <c r="C1111" s="54" t="s">
        <v>519</v>
      </c>
      <c r="D1111" s="54" t="s">
        <v>518</v>
      </c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5">
        <v>19.591038730000001</v>
      </c>
      <c r="U1111" s="54"/>
      <c r="V1111" s="54"/>
      <c r="W1111" s="54" t="s">
        <v>4560</v>
      </c>
      <c r="X1111" s="54" t="s">
        <v>4173</v>
      </c>
    </row>
    <row r="1112" spans="1:24" x14ac:dyDescent="0.35">
      <c r="A1112" s="36" t="str">
        <f t="shared" si="53"/>
        <v>7425</v>
      </c>
      <c r="B1112" s="54" t="s">
        <v>4247</v>
      </c>
      <c r="C1112" s="54" t="s">
        <v>522</v>
      </c>
      <c r="D1112" s="54" t="s">
        <v>521</v>
      </c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5">
        <v>19.591038730000001</v>
      </c>
      <c r="U1112" s="54"/>
      <c r="V1112" s="54"/>
      <c r="W1112" s="54" t="s">
        <v>4560</v>
      </c>
      <c r="X1112" s="54" t="s">
        <v>4173</v>
      </c>
    </row>
    <row r="1113" spans="1:24" x14ac:dyDescent="0.35">
      <c r="A1113" s="36" t="str">
        <f t="shared" si="53"/>
        <v>1105</v>
      </c>
      <c r="B1113" s="54" t="s">
        <v>4246</v>
      </c>
      <c r="C1113" s="54" t="s">
        <v>525</v>
      </c>
      <c r="D1113" s="54" t="s">
        <v>524</v>
      </c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5">
        <v>19.591038730000001</v>
      </c>
      <c r="U1113" s="54"/>
      <c r="V1113" s="54"/>
      <c r="W1113" s="54" t="s">
        <v>4560</v>
      </c>
      <c r="X1113" s="54" t="s">
        <v>4173</v>
      </c>
    </row>
    <row r="1114" spans="1:24" x14ac:dyDescent="0.35">
      <c r="A1114" s="36" t="str">
        <f t="shared" si="53"/>
        <v>5132</v>
      </c>
      <c r="B1114" s="54" t="s">
        <v>2631</v>
      </c>
      <c r="C1114" s="54" t="s">
        <v>807</v>
      </c>
      <c r="D1114" s="54" t="s">
        <v>806</v>
      </c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5">
        <v>19.591038730000001</v>
      </c>
      <c r="U1114" s="54"/>
      <c r="V1114" s="54"/>
      <c r="W1114" s="54" t="s">
        <v>4560</v>
      </c>
      <c r="X1114" s="54" t="s">
        <v>4173</v>
      </c>
    </row>
    <row r="1115" spans="1:24" x14ac:dyDescent="0.35">
      <c r="A1115" s="36" t="str">
        <f t="shared" si="53"/>
        <v>2107</v>
      </c>
      <c r="B1115" s="54" t="s">
        <v>2632</v>
      </c>
      <c r="C1115" s="54" t="s">
        <v>415</v>
      </c>
      <c r="D1115" s="54" t="s">
        <v>414</v>
      </c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5">
        <v>29.225820110000001</v>
      </c>
      <c r="U1115" s="54"/>
      <c r="V1115" s="54"/>
      <c r="W1115" s="54" t="s">
        <v>4560</v>
      </c>
      <c r="X1115" s="54" t="s">
        <v>4173</v>
      </c>
    </row>
    <row r="1116" spans="1:24" x14ac:dyDescent="0.35">
      <c r="A1116" s="36" t="str">
        <f t="shared" si="53"/>
        <v>2107</v>
      </c>
      <c r="B1116" s="54" t="s">
        <v>2632</v>
      </c>
      <c r="C1116" s="54" t="s">
        <v>415</v>
      </c>
      <c r="D1116" s="54" t="s">
        <v>414</v>
      </c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5">
        <v>29.225820110000001</v>
      </c>
      <c r="U1116" s="54"/>
      <c r="V1116" s="54"/>
      <c r="W1116" s="54" t="s">
        <v>4560</v>
      </c>
      <c r="X1116" s="54" t="s">
        <v>4173</v>
      </c>
    </row>
    <row r="1117" spans="1:24" x14ac:dyDescent="0.35">
      <c r="A1117" s="36" t="str">
        <f t="shared" si="53"/>
        <v>2107</v>
      </c>
      <c r="B1117" s="54" t="s">
        <v>2632</v>
      </c>
      <c r="C1117" s="54" t="s">
        <v>415</v>
      </c>
      <c r="D1117" s="54" t="s">
        <v>414</v>
      </c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5">
        <v>29.225820110000001</v>
      </c>
      <c r="U1117" s="54"/>
      <c r="V1117" s="54"/>
      <c r="W1117" s="54" t="s">
        <v>4560</v>
      </c>
      <c r="X1117" s="54" t="s">
        <v>4173</v>
      </c>
    </row>
    <row r="1118" spans="1:24" x14ac:dyDescent="0.35">
      <c r="A1118" s="36" t="str">
        <f t="shared" si="53"/>
        <v>2011</v>
      </c>
      <c r="B1118" s="54" t="s">
        <v>5206</v>
      </c>
      <c r="C1118" s="54" t="s">
        <v>420</v>
      </c>
      <c r="D1118" s="54" t="s">
        <v>419</v>
      </c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5">
        <v>11.680975009999999</v>
      </c>
      <c r="U1118" s="54"/>
      <c r="V1118" s="54"/>
      <c r="W1118" s="54" t="s">
        <v>4560</v>
      </c>
      <c r="X1118" s="54" t="s">
        <v>4173</v>
      </c>
    </row>
    <row r="1119" spans="1:24" x14ac:dyDescent="0.35">
      <c r="A1119" s="36" t="str">
        <f t="shared" si="53"/>
        <v>2011</v>
      </c>
      <c r="B1119" s="54" t="s">
        <v>5206</v>
      </c>
      <c r="C1119" s="54" t="s">
        <v>420</v>
      </c>
      <c r="D1119" s="54" t="s">
        <v>419</v>
      </c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5">
        <v>11.680975009999999</v>
      </c>
      <c r="U1119" s="54"/>
      <c r="V1119" s="54"/>
      <c r="W1119" s="54" t="s">
        <v>4560</v>
      </c>
      <c r="X1119" s="54" t="s">
        <v>4173</v>
      </c>
    </row>
    <row r="1120" spans="1:24" x14ac:dyDescent="0.35">
      <c r="A1120" s="36" t="str">
        <f t="shared" si="53"/>
        <v>2011</v>
      </c>
      <c r="B1120" s="54" t="s">
        <v>5206</v>
      </c>
      <c r="C1120" s="54" t="s">
        <v>420</v>
      </c>
      <c r="D1120" s="54" t="s">
        <v>419</v>
      </c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5">
        <v>11.680975009999999</v>
      </c>
      <c r="U1120" s="54"/>
      <c r="V1120" s="54"/>
      <c r="W1120" s="54" t="s">
        <v>4560</v>
      </c>
      <c r="X1120" s="54" t="s">
        <v>4173</v>
      </c>
    </row>
    <row r="1121" spans="1:24" x14ac:dyDescent="0.35">
      <c r="A1121" s="36" t="str">
        <f t="shared" si="53"/>
        <v>2048</v>
      </c>
      <c r="B1121" s="54" t="s">
        <v>5206</v>
      </c>
      <c r="C1121" s="54" t="s">
        <v>423</v>
      </c>
      <c r="D1121" s="54" t="s">
        <v>422</v>
      </c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5">
        <v>11.680975009999999</v>
      </c>
      <c r="U1121" s="54"/>
      <c r="V1121" s="54"/>
      <c r="W1121" s="54" t="s">
        <v>4560</v>
      </c>
      <c r="X1121" s="54" t="s">
        <v>4173</v>
      </c>
    </row>
    <row r="1122" spans="1:24" x14ac:dyDescent="0.35">
      <c r="A1122" s="36" t="str">
        <f t="shared" si="53"/>
        <v>2048</v>
      </c>
      <c r="B1122" s="54" t="s">
        <v>5206</v>
      </c>
      <c r="C1122" s="54" t="s">
        <v>423</v>
      </c>
      <c r="D1122" s="54" t="s">
        <v>422</v>
      </c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5">
        <v>11.680975009999999</v>
      </c>
      <c r="U1122" s="54"/>
      <c r="V1122" s="54"/>
      <c r="W1122" s="54" t="s">
        <v>4560</v>
      </c>
      <c r="X1122" s="54" t="s">
        <v>4173</v>
      </c>
    </row>
    <row r="1123" spans="1:24" x14ac:dyDescent="0.35">
      <c r="A1123" s="36" t="str">
        <f t="shared" si="53"/>
        <v>2072</v>
      </c>
      <c r="B1123" s="54" t="s">
        <v>2634</v>
      </c>
      <c r="C1123" s="54" t="s">
        <v>428</v>
      </c>
      <c r="D1123" s="54" t="s">
        <v>427</v>
      </c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5">
        <v>207.42773632000001</v>
      </c>
      <c r="U1123" s="54"/>
      <c r="V1123" s="54"/>
      <c r="W1123" s="54" t="s">
        <v>4560</v>
      </c>
      <c r="X1123" s="54" t="s">
        <v>4173</v>
      </c>
    </row>
    <row r="1124" spans="1:24" x14ac:dyDescent="0.35">
      <c r="A1124" s="36" t="str">
        <f t="shared" si="53"/>
        <v>2072</v>
      </c>
      <c r="B1124" s="54" t="s">
        <v>2634</v>
      </c>
      <c r="C1124" s="54" t="s">
        <v>428</v>
      </c>
      <c r="D1124" s="54" t="s">
        <v>427</v>
      </c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5">
        <v>207.42773632000001</v>
      </c>
      <c r="U1124" s="54"/>
      <c r="V1124" s="54"/>
      <c r="W1124" s="54" t="s">
        <v>4560</v>
      </c>
      <c r="X1124" s="54" t="s">
        <v>4173</v>
      </c>
    </row>
    <row r="1125" spans="1:24" x14ac:dyDescent="0.35">
      <c r="A1125" s="36" t="str">
        <f t="shared" si="53"/>
        <v>2072</v>
      </c>
      <c r="B1125" s="54" t="s">
        <v>2634</v>
      </c>
      <c r="C1125" s="54" t="s">
        <v>428</v>
      </c>
      <c r="D1125" s="54" t="s">
        <v>427</v>
      </c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5">
        <v>207.42773632000001</v>
      </c>
      <c r="U1125" s="54"/>
      <c r="V1125" s="54"/>
      <c r="W1125" s="54" t="s">
        <v>4560</v>
      </c>
      <c r="X1125" s="54" t="s">
        <v>4173</v>
      </c>
    </row>
    <row r="1126" spans="1:24" x14ac:dyDescent="0.35">
      <c r="A1126" s="36" t="str">
        <f t="shared" si="53"/>
        <v>2029</v>
      </c>
      <c r="B1126" s="54" t="s">
        <v>4364</v>
      </c>
      <c r="C1126" s="54" t="s">
        <v>455</v>
      </c>
      <c r="D1126" s="54" t="s">
        <v>454</v>
      </c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5">
        <v>29.225820110000001</v>
      </c>
      <c r="U1126" s="54"/>
      <c r="V1126" s="54"/>
      <c r="W1126" s="54" t="s">
        <v>4560</v>
      </c>
      <c r="X1126" s="54" t="s">
        <v>4173</v>
      </c>
    </row>
    <row r="1127" spans="1:24" x14ac:dyDescent="0.35">
      <c r="A1127" s="36" t="str">
        <f t="shared" si="53"/>
        <v>2029</v>
      </c>
      <c r="B1127" s="54" t="s">
        <v>4364</v>
      </c>
      <c r="C1127" s="54" t="s">
        <v>455</v>
      </c>
      <c r="D1127" s="54" t="s">
        <v>454</v>
      </c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5">
        <v>29.225820110000001</v>
      </c>
      <c r="U1127" s="54"/>
      <c r="V1127" s="54"/>
      <c r="W1127" s="54" t="s">
        <v>4560</v>
      </c>
      <c r="X1127" s="54" t="s">
        <v>4173</v>
      </c>
    </row>
    <row r="1128" spans="1:24" x14ac:dyDescent="0.35">
      <c r="A1128" s="36" t="str">
        <f t="shared" si="53"/>
        <v>2029</v>
      </c>
      <c r="B1128" s="54" t="s">
        <v>4364</v>
      </c>
      <c r="C1128" s="54" t="s">
        <v>455</v>
      </c>
      <c r="D1128" s="54" t="s">
        <v>454</v>
      </c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5">
        <v>29.225820110000001</v>
      </c>
      <c r="U1128" s="54"/>
      <c r="V1128" s="54"/>
      <c r="W1128" s="54" t="s">
        <v>4560</v>
      </c>
      <c r="X1128" s="54" t="s">
        <v>4173</v>
      </c>
    </row>
    <row r="1129" spans="1:24" x14ac:dyDescent="0.35">
      <c r="A1129" s="36" t="str">
        <f t="shared" si="53"/>
        <v>2025</v>
      </c>
      <c r="B1129" s="54" t="s">
        <v>4366</v>
      </c>
      <c r="C1129" s="54" t="s">
        <v>476</v>
      </c>
      <c r="D1129" s="54" t="s">
        <v>475</v>
      </c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5">
        <v>3.9668277399999998</v>
      </c>
      <c r="U1129" s="54"/>
      <c r="V1129" s="54"/>
      <c r="W1129" s="54" t="s">
        <v>4560</v>
      </c>
      <c r="X1129" s="54" t="s">
        <v>4173</v>
      </c>
    </row>
    <row r="1130" spans="1:24" x14ac:dyDescent="0.35">
      <c r="A1130" s="36" t="str">
        <f t="shared" si="53"/>
        <v>2025</v>
      </c>
      <c r="B1130" s="54" t="s">
        <v>4366</v>
      </c>
      <c r="C1130" s="54" t="s">
        <v>476</v>
      </c>
      <c r="D1130" s="54" t="s">
        <v>475</v>
      </c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5">
        <v>3.9668277399999998</v>
      </c>
      <c r="U1130" s="54"/>
      <c r="V1130" s="54"/>
      <c r="W1130" s="54" t="s">
        <v>4560</v>
      </c>
      <c r="X1130" s="54" t="s">
        <v>4173</v>
      </c>
    </row>
    <row r="1131" spans="1:24" x14ac:dyDescent="0.35">
      <c r="A1131" s="36" t="str">
        <f t="shared" si="53"/>
        <v>2025</v>
      </c>
      <c r="B1131" s="54" t="s">
        <v>4366</v>
      </c>
      <c r="C1131" s="54" t="s">
        <v>476</v>
      </c>
      <c r="D1131" s="54" t="s">
        <v>475</v>
      </c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5">
        <v>3.9668277399999998</v>
      </c>
      <c r="U1131" s="54"/>
      <c r="V1131" s="54"/>
      <c r="W1131" s="54" t="s">
        <v>4560</v>
      </c>
      <c r="X1131" s="54" t="s">
        <v>4173</v>
      </c>
    </row>
    <row r="1132" spans="1:24" x14ac:dyDescent="0.35">
      <c r="A1132" s="36" t="str">
        <f t="shared" si="53"/>
        <v>2128</v>
      </c>
      <c r="B1132" s="54" t="s">
        <v>4372</v>
      </c>
      <c r="C1132" s="54" t="s">
        <v>4826</v>
      </c>
      <c r="D1132" s="54" t="s">
        <v>485</v>
      </c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5">
        <v>207.42773632000001</v>
      </c>
      <c r="U1132" s="54"/>
      <c r="V1132" s="54"/>
      <c r="W1132" s="54" t="s">
        <v>4560</v>
      </c>
      <c r="X1132" s="54" t="s">
        <v>4173</v>
      </c>
    </row>
    <row r="1133" spans="1:24" x14ac:dyDescent="0.35">
      <c r="A1133" s="36" t="str">
        <f t="shared" si="53"/>
        <v>2128</v>
      </c>
      <c r="B1133" s="54" t="s">
        <v>4372</v>
      </c>
      <c r="C1133" s="54" t="s">
        <v>4826</v>
      </c>
      <c r="D1133" s="54" t="s">
        <v>485</v>
      </c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5">
        <v>207.42773632000001</v>
      </c>
      <c r="U1133" s="54"/>
      <c r="V1133" s="54"/>
      <c r="W1133" s="54" t="s">
        <v>4560</v>
      </c>
      <c r="X1133" s="54" t="s">
        <v>4173</v>
      </c>
    </row>
    <row r="1134" spans="1:24" x14ac:dyDescent="0.35">
      <c r="A1134" s="36" t="str">
        <f t="shared" si="53"/>
        <v>2128</v>
      </c>
      <c r="B1134" s="54" t="s">
        <v>4372</v>
      </c>
      <c r="C1134" s="54" t="s">
        <v>4826</v>
      </c>
      <c r="D1134" s="54" t="s">
        <v>485</v>
      </c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5">
        <v>207.42773632000001</v>
      </c>
      <c r="U1134" s="54"/>
      <c r="V1134" s="54"/>
      <c r="W1134" s="54" t="s">
        <v>4560</v>
      </c>
      <c r="X1134" s="54" t="s">
        <v>4173</v>
      </c>
    </row>
    <row r="1135" spans="1:24" x14ac:dyDescent="0.35">
      <c r="A1135" s="36" t="str">
        <f t="shared" si="53"/>
        <v>5874</v>
      </c>
      <c r="B1135" s="54" t="s">
        <v>5207</v>
      </c>
      <c r="C1135" s="54" t="s">
        <v>4848</v>
      </c>
      <c r="D1135" s="54" t="s">
        <v>4847</v>
      </c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5">
        <v>2.7511170800000002</v>
      </c>
      <c r="U1135" s="54"/>
      <c r="V1135" s="54"/>
      <c r="W1135" s="54" t="s">
        <v>4560</v>
      </c>
      <c r="X1135" s="54" t="s">
        <v>4173</v>
      </c>
    </row>
    <row r="1136" spans="1:24" x14ac:dyDescent="0.35">
      <c r="A1136" s="36" t="str">
        <f t="shared" ref="A1136:A1172" si="54">RIGHT(LEFT(D1136,6),4)</f>
        <v>5874</v>
      </c>
      <c r="B1136" s="54" t="s">
        <v>5207</v>
      </c>
      <c r="C1136" s="54" t="s">
        <v>4848</v>
      </c>
      <c r="D1136" s="54" t="s">
        <v>4847</v>
      </c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5">
        <v>2.7511170800000002</v>
      </c>
      <c r="U1136" s="54"/>
      <c r="V1136" s="54"/>
      <c r="W1136" s="54" t="s">
        <v>4560</v>
      </c>
      <c r="X1136" s="54" t="s">
        <v>4173</v>
      </c>
    </row>
    <row r="1137" spans="1:24" x14ac:dyDescent="0.35">
      <c r="A1137" s="36" t="str">
        <f t="shared" si="54"/>
        <v>5874</v>
      </c>
      <c r="B1137" s="54" t="s">
        <v>5207</v>
      </c>
      <c r="C1137" s="54" t="s">
        <v>4848</v>
      </c>
      <c r="D1137" s="54" t="s">
        <v>4847</v>
      </c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5">
        <v>2.7511170800000002</v>
      </c>
      <c r="U1137" s="54"/>
      <c r="V1137" s="54"/>
      <c r="W1137" s="54" t="s">
        <v>4560</v>
      </c>
      <c r="X1137" s="54" t="s">
        <v>4173</v>
      </c>
    </row>
    <row r="1138" spans="1:24" x14ac:dyDescent="0.35">
      <c r="A1138" s="36" t="str">
        <f t="shared" si="54"/>
        <v>5885</v>
      </c>
      <c r="B1138" s="54" t="s">
        <v>4356</v>
      </c>
      <c r="C1138" s="54" t="s">
        <v>497</v>
      </c>
      <c r="D1138" s="54" t="s">
        <v>496</v>
      </c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5">
        <v>207.42773632000001</v>
      </c>
      <c r="U1138" s="54"/>
      <c r="V1138" s="54"/>
      <c r="W1138" s="54" t="s">
        <v>4560</v>
      </c>
      <c r="X1138" s="54" t="s">
        <v>4173</v>
      </c>
    </row>
    <row r="1139" spans="1:24" x14ac:dyDescent="0.35">
      <c r="A1139" s="36" t="str">
        <f t="shared" si="54"/>
        <v>5885</v>
      </c>
      <c r="B1139" s="54" t="s">
        <v>4356</v>
      </c>
      <c r="C1139" s="54" t="s">
        <v>497</v>
      </c>
      <c r="D1139" s="54" t="s">
        <v>496</v>
      </c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5">
        <v>207.42773632000001</v>
      </c>
      <c r="U1139" s="54"/>
      <c r="V1139" s="54"/>
      <c r="W1139" s="54" t="s">
        <v>4560</v>
      </c>
      <c r="X1139" s="54" t="s">
        <v>4173</v>
      </c>
    </row>
    <row r="1140" spans="1:24" x14ac:dyDescent="0.35">
      <c r="A1140" s="36" t="str">
        <f t="shared" si="54"/>
        <v>5885</v>
      </c>
      <c r="B1140" s="54" t="s">
        <v>4356</v>
      </c>
      <c r="C1140" s="54" t="s">
        <v>497</v>
      </c>
      <c r="D1140" s="54" t="s">
        <v>496</v>
      </c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5">
        <v>207.42773632000001</v>
      </c>
      <c r="U1140" s="54"/>
      <c r="V1140" s="54"/>
      <c r="W1140" s="54" t="s">
        <v>4560</v>
      </c>
      <c r="X1140" s="54" t="s">
        <v>4173</v>
      </c>
    </row>
    <row r="1141" spans="1:24" x14ac:dyDescent="0.35">
      <c r="A1141" s="36" t="str">
        <f t="shared" si="54"/>
        <v>7682</v>
      </c>
      <c r="B1141" s="54" t="s">
        <v>4357</v>
      </c>
      <c r="C1141" s="54" t="s">
        <v>903</v>
      </c>
      <c r="D1141" s="54" t="s">
        <v>902</v>
      </c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5">
        <v>19.591038730000001</v>
      </c>
      <c r="U1141" s="54"/>
      <c r="V1141" s="54"/>
      <c r="W1141" s="54" t="s">
        <v>4560</v>
      </c>
      <c r="X1141" s="54" t="s">
        <v>4173</v>
      </c>
    </row>
    <row r="1142" spans="1:24" x14ac:dyDescent="0.35">
      <c r="A1142" s="36" t="str">
        <f t="shared" si="54"/>
        <v>0018</v>
      </c>
      <c r="B1142" s="54" t="s">
        <v>4317</v>
      </c>
      <c r="C1142" s="54" t="s">
        <v>233</v>
      </c>
      <c r="D1142" s="54" t="s">
        <v>232</v>
      </c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5">
        <v>3.5338920200000001</v>
      </c>
      <c r="U1142" s="54"/>
      <c r="V1142" s="54"/>
      <c r="W1142" s="54" t="s">
        <v>4560</v>
      </c>
      <c r="X1142" s="54" t="s">
        <v>4173</v>
      </c>
    </row>
    <row r="1143" spans="1:24" x14ac:dyDescent="0.35">
      <c r="A1143" s="36" t="str">
        <f t="shared" si="54"/>
        <v>5923</v>
      </c>
      <c r="B1143" s="54" t="s">
        <v>5014</v>
      </c>
      <c r="C1143" s="54" t="s">
        <v>4953</v>
      </c>
      <c r="D1143" s="54" t="s">
        <v>4952</v>
      </c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5">
        <v>29.225820110000001</v>
      </c>
      <c r="U1143" s="54"/>
      <c r="V1143" s="54"/>
      <c r="W1143" s="54" t="s">
        <v>4560</v>
      </c>
      <c r="X1143" s="54" t="s">
        <v>4173</v>
      </c>
    </row>
    <row r="1144" spans="1:24" x14ac:dyDescent="0.35">
      <c r="A1144" s="36" t="str">
        <f t="shared" si="54"/>
        <v>5923</v>
      </c>
      <c r="B1144" s="54" t="s">
        <v>5015</v>
      </c>
      <c r="C1144" s="54" t="s">
        <v>4957</v>
      </c>
      <c r="D1144" s="54" t="s">
        <v>4956</v>
      </c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5">
        <v>29.225820110000001</v>
      </c>
      <c r="U1144" s="54"/>
      <c r="V1144" s="54"/>
      <c r="W1144" s="54" t="s">
        <v>4560</v>
      </c>
      <c r="X1144" s="54" t="s">
        <v>4173</v>
      </c>
    </row>
    <row r="1145" spans="1:24" x14ac:dyDescent="0.35">
      <c r="A1145" s="36" t="str">
        <f t="shared" si="54"/>
        <v>2032</v>
      </c>
      <c r="B1145" s="54" t="s">
        <v>5208</v>
      </c>
      <c r="C1145" s="54" t="s">
        <v>445</v>
      </c>
      <c r="D1145" s="54" t="s">
        <v>444</v>
      </c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5">
        <v>250.75648330000001</v>
      </c>
      <c r="U1145" s="54"/>
      <c r="V1145" s="54"/>
      <c r="W1145" s="54" t="s">
        <v>4560</v>
      </c>
      <c r="X1145" s="54" t="s">
        <v>4173</v>
      </c>
    </row>
    <row r="1146" spans="1:24" x14ac:dyDescent="0.35">
      <c r="A1146" s="36" t="str">
        <f t="shared" si="54"/>
        <v>5840</v>
      </c>
      <c r="B1146" s="54" t="s">
        <v>4307</v>
      </c>
      <c r="C1146" s="54" t="s">
        <v>5137</v>
      </c>
      <c r="D1146" s="54" t="s">
        <v>889</v>
      </c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5">
        <v>208.75900278</v>
      </c>
      <c r="U1146" s="54"/>
      <c r="V1146" s="54"/>
      <c r="W1146" s="54" t="s">
        <v>4560</v>
      </c>
      <c r="X1146" s="54" t="s">
        <v>4173</v>
      </c>
    </row>
    <row r="1147" spans="1:24" x14ac:dyDescent="0.35">
      <c r="A1147" s="36" t="str">
        <f t="shared" si="54"/>
        <v>2029</v>
      </c>
      <c r="B1147" s="54" t="s">
        <v>4378</v>
      </c>
      <c r="C1147" s="54" t="s">
        <v>5140</v>
      </c>
      <c r="D1147" s="54" t="s">
        <v>5139</v>
      </c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5">
        <v>29.225820110000001</v>
      </c>
      <c r="U1147" s="54"/>
      <c r="V1147" s="54"/>
      <c r="W1147" s="54" t="s">
        <v>4560</v>
      </c>
      <c r="X1147" s="54" t="s">
        <v>4173</v>
      </c>
    </row>
    <row r="1148" spans="1:24" x14ac:dyDescent="0.35">
      <c r="A1148" s="36" t="str">
        <f t="shared" si="54"/>
        <v>5834</v>
      </c>
      <c r="B1148" s="54" t="s">
        <v>4344</v>
      </c>
      <c r="C1148" s="54" t="s">
        <v>6311</v>
      </c>
      <c r="D1148" s="54" t="s">
        <v>6312</v>
      </c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5">
        <v>3.5338920200000001</v>
      </c>
      <c r="U1148" s="54"/>
      <c r="V1148" s="54"/>
      <c r="W1148" s="54" t="s">
        <v>4560</v>
      </c>
      <c r="X1148" s="54" t="s">
        <v>4173</v>
      </c>
    </row>
    <row r="1149" spans="1:24" x14ac:dyDescent="0.35">
      <c r="A1149" s="36" t="str">
        <f t="shared" si="54"/>
        <v>5834</v>
      </c>
      <c r="B1149" s="54" t="s">
        <v>4344</v>
      </c>
      <c r="C1149" s="54" t="s">
        <v>6313</v>
      </c>
      <c r="D1149" s="54" t="s">
        <v>6314</v>
      </c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5">
        <v>3.5338920200000001</v>
      </c>
      <c r="U1149" s="54"/>
      <c r="V1149" s="54"/>
      <c r="W1149" s="54" t="s">
        <v>4560</v>
      </c>
      <c r="X1149" s="54" t="s">
        <v>4173</v>
      </c>
    </row>
    <row r="1150" spans="1:24" x14ac:dyDescent="0.35">
      <c r="A1150" s="36" t="str">
        <f t="shared" si="54"/>
        <v>5834</v>
      </c>
      <c r="B1150" s="54" t="s">
        <v>4344</v>
      </c>
      <c r="C1150" s="54" t="s">
        <v>6315</v>
      </c>
      <c r="D1150" s="54" t="s">
        <v>6316</v>
      </c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5">
        <v>3.5338920200000001</v>
      </c>
      <c r="U1150" s="54"/>
      <c r="V1150" s="54"/>
      <c r="W1150" s="54" t="s">
        <v>4560</v>
      </c>
      <c r="X1150" s="54" t="s">
        <v>4173</v>
      </c>
    </row>
    <row r="1151" spans="1:24" x14ac:dyDescent="0.35">
      <c r="A1151" s="36" t="str">
        <f t="shared" si="54"/>
        <v>5834</v>
      </c>
      <c r="B1151" s="54" t="s">
        <v>4344</v>
      </c>
      <c r="C1151" s="54" t="s">
        <v>6317</v>
      </c>
      <c r="D1151" s="54" t="s">
        <v>6318</v>
      </c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5">
        <v>3.5338920200000001</v>
      </c>
      <c r="U1151" s="54"/>
      <c r="V1151" s="54"/>
      <c r="W1151" s="54" t="s">
        <v>4560</v>
      </c>
      <c r="X1151" s="54" t="s">
        <v>4173</v>
      </c>
    </row>
    <row r="1152" spans="1:24" x14ac:dyDescent="0.35">
      <c r="A1152" s="36" t="str">
        <f t="shared" si="54"/>
        <v>5834</v>
      </c>
      <c r="B1152" s="54" t="s">
        <v>4344</v>
      </c>
      <c r="C1152" s="54" t="s">
        <v>6319</v>
      </c>
      <c r="D1152" s="54" t="s">
        <v>6320</v>
      </c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5">
        <v>3.5338920200000001</v>
      </c>
      <c r="U1152" s="54"/>
      <c r="V1152" s="54"/>
      <c r="W1152" s="54" t="s">
        <v>4560</v>
      </c>
      <c r="X1152" s="54" t="s">
        <v>4173</v>
      </c>
    </row>
    <row r="1153" spans="1:24" x14ac:dyDescent="0.35">
      <c r="A1153" s="36" t="str">
        <f t="shared" si="54"/>
        <v>5834</v>
      </c>
      <c r="B1153" s="54" t="s">
        <v>4344</v>
      </c>
      <c r="C1153" s="54" t="s">
        <v>6321</v>
      </c>
      <c r="D1153" s="54" t="s">
        <v>6322</v>
      </c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5">
        <v>3.5338920200000001</v>
      </c>
      <c r="U1153" s="54"/>
      <c r="V1153" s="54"/>
      <c r="W1153" s="54" t="s">
        <v>4560</v>
      </c>
      <c r="X1153" s="54" t="s">
        <v>4173</v>
      </c>
    </row>
    <row r="1154" spans="1:24" x14ac:dyDescent="0.35">
      <c r="A1154" s="36" t="str">
        <f t="shared" si="54"/>
        <v>0086</v>
      </c>
      <c r="B1154" s="54" t="s">
        <v>2625</v>
      </c>
      <c r="C1154" s="54" t="s">
        <v>6323</v>
      </c>
      <c r="D1154" s="54" t="s">
        <v>6324</v>
      </c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5">
        <v>3.5338920200000001</v>
      </c>
      <c r="U1154" s="54"/>
      <c r="V1154" s="54"/>
      <c r="W1154" s="54" t="s">
        <v>4560</v>
      </c>
      <c r="X1154" s="54" t="s">
        <v>4173</v>
      </c>
    </row>
    <row r="1155" spans="1:24" x14ac:dyDescent="0.35">
      <c r="A1155" s="36" t="str">
        <f t="shared" si="54"/>
        <v>2030</v>
      </c>
      <c r="B1155" s="54" t="s">
        <v>5529</v>
      </c>
      <c r="C1155" s="54" t="s">
        <v>449</v>
      </c>
      <c r="D1155" s="54" t="s">
        <v>448</v>
      </c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5">
        <v>250.75648330000001</v>
      </c>
      <c r="U1155" s="54"/>
      <c r="V1155" s="54"/>
      <c r="W1155" s="54" t="s">
        <v>4560</v>
      </c>
      <c r="X1155" s="54" t="s">
        <v>4173</v>
      </c>
    </row>
    <row r="1156" spans="1:24" x14ac:dyDescent="0.35">
      <c r="A1156" s="36" t="str">
        <f t="shared" si="54"/>
        <v>2061</v>
      </c>
      <c r="B1156" s="54" t="s">
        <v>4823</v>
      </c>
      <c r="C1156" s="54" t="s">
        <v>452</v>
      </c>
      <c r="D1156" s="54" t="s">
        <v>451</v>
      </c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5">
        <v>250.75648330000001</v>
      </c>
      <c r="U1156" s="54"/>
      <c r="V1156" s="54"/>
      <c r="W1156" s="54" t="s">
        <v>4560</v>
      </c>
      <c r="X1156" s="54" t="s">
        <v>4173</v>
      </c>
    </row>
    <row r="1157" spans="1:24" x14ac:dyDescent="0.35">
      <c r="A1157" s="36" t="str">
        <f t="shared" si="54"/>
        <v>5840</v>
      </c>
      <c r="B1157" s="54" t="s">
        <v>4307</v>
      </c>
      <c r="C1157" s="54" t="s">
        <v>5538</v>
      </c>
      <c r="D1157" s="54" t="s">
        <v>5537</v>
      </c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5">
        <v>208.75900278</v>
      </c>
      <c r="U1157" s="54"/>
      <c r="V1157" s="54"/>
      <c r="W1157" s="54" t="s">
        <v>4560</v>
      </c>
      <c r="X1157" s="54" t="s">
        <v>4173</v>
      </c>
    </row>
    <row r="1158" spans="1:24" x14ac:dyDescent="0.35">
      <c r="A1158" s="36" t="str">
        <f t="shared" si="54"/>
        <v>2047</v>
      </c>
      <c r="B1158" s="54" t="s">
        <v>2620</v>
      </c>
      <c r="C1158" s="54" t="s">
        <v>5693</v>
      </c>
      <c r="D1158" s="54" t="s">
        <v>5692</v>
      </c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5">
        <v>250.75648330000001</v>
      </c>
      <c r="U1158" s="54"/>
      <c r="V1158" s="54"/>
      <c r="W1158" s="54" t="s">
        <v>4560</v>
      </c>
      <c r="X1158" s="54" t="s">
        <v>4173</v>
      </c>
    </row>
    <row r="1159" spans="1:24" x14ac:dyDescent="0.35">
      <c r="A1159" s="36" t="str">
        <f t="shared" si="54"/>
        <v>2128</v>
      </c>
      <c r="B1159" s="54" t="s">
        <v>4372</v>
      </c>
      <c r="C1159" s="54" t="s">
        <v>6325</v>
      </c>
      <c r="D1159" s="54" t="s">
        <v>485</v>
      </c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5">
        <v>207.42773632000001</v>
      </c>
      <c r="U1159" s="54"/>
      <c r="V1159" s="54"/>
      <c r="W1159" s="54" t="s">
        <v>4560</v>
      </c>
      <c r="X1159" s="54" t="s">
        <v>4173</v>
      </c>
    </row>
    <row r="1160" spans="1:24" x14ac:dyDescent="0.35">
      <c r="A1160" s="36" t="str">
        <f t="shared" si="54"/>
        <v>5962</v>
      </c>
      <c r="B1160" s="54" t="s">
        <v>5995</v>
      </c>
      <c r="C1160" s="54" t="s">
        <v>5910</v>
      </c>
      <c r="D1160" s="54" t="s">
        <v>5909</v>
      </c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5">
        <v>29.225820110000001</v>
      </c>
      <c r="U1160" s="54"/>
      <c r="V1160" s="54"/>
      <c r="W1160" s="54" t="s">
        <v>4560</v>
      </c>
      <c r="X1160" s="54" t="s">
        <v>4173</v>
      </c>
    </row>
    <row r="1161" spans="1:24" x14ac:dyDescent="0.35">
      <c r="A1161" s="36" t="str">
        <f t="shared" si="54"/>
        <v>2128</v>
      </c>
      <c r="B1161" s="54" t="s">
        <v>4372</v>
      </c>
      <c r="C1161" s="54" t="s">
        <v>5911</v>
      </c>
      <c r="D1161" s="54" t="s">
        <v>485</v>
      </c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5">
        <v>207.42817414000001</v>
      </c>
      <c r="U1161" s="54"/>
      <c r="V1161" s="54"/>
      <c r="W1161" s="54" t="s">
        <v>4560</v>
      </c>
      <c r="X1161" s="54" t="s">
        <v>4173</v>
      </c>
    </row>
    <row r="1162" spans="1:24" x14ac:dyDescent="0.35">
      <c r="A1162" s="36" t="str">
        <f t="shared" si="54"/>
        <v>2051</v>
      </c>
      <c r="B1162" s="58" t="s">
        <v>2055</v>
      </c>
      <c r="C1162" s="58" t="s">
        <v>492</v>
      </c>
      <c r="D1162" s="58" t="s">
        <v>491</v>
      </c>
      <c r="E1162" s="58" t="s">
        <v>407</v>
      </c>
      <c r="F1162" s="58" t="s">
        <v>4531</v>
      </c>
      <c r="G1162" s="58" t="s">
        <v>1167</v>
      </c>
      <c r="H1162" s="58" t="s">
        <v>1056</v>
      </c>
      <c r="I1162" s="58">
        <v>864.1</v>
      </c>
      <c r="J1162" s="58">
        <v>2182701</v>
      </c>
      <c r="K1162" s="58">
        <v>2525.98</v>
      </c>
      <c r="L1162" s="58">
        <v>5.0999999999999996</v>
      </c>
      <c r="M1162" s="58">
        <v>2.2000000000000002</v>
      </c>
      <c r="N1162" s="58">
        <v>6</v>
      </c>
      <c r="O1162" s="58">
        <v>5.3</v>
      </c>
      <c r="P1162" s="58">
        <v>0</v>
      </c>
      <c r="Q1162" s="58"/>
      <c r="R1162" s="58">
        <v>37</v>
      </c>
      <c r="S1162" s="58" t="s">
        <v>1038</v>
      </c>
      <c r="T1162" s="58">
        <v>2525.98</v>
      </c>
      <c r="U1162" s="58" t="s">
        <v>2637</v>
      </c>
      <c r="V1162" s="58" t="s">
        <v>1037</v>
      </c>
      <c r="W1162" s="57" t="s">
        <v>4526</v>
      </c>
      <c r="X1162" s="57" t="s">
        <v>4526</v>
      </c>
    </row>
    <row r="1163" spans="1:24" x14ac:dyDescent="0.35">
      <c r="A1163" s="36" t="str">
        <f t="shared" si="54"/>
        <v>2009</v>
      </c>
      <c r="B1163" s="57" t="s">
        <v>2308</v>
      </c>
      <c r="C1163" s="58" t="s">
        <v>4951</v>
      </c>
      <c r="D1163" s="58" t="s">
        <v>4950</v>
      </c>
      <c r="E1163" s="57" t="s">
        <v>407</v>
      </c>
      <c r="F1163" s="57" t="s">
        <v>4531</v>
      </c>
      <c r="G1163" s="57" t="s">
        <v>1167</v>
      </c>
      <c r="H1163" s="57" t="s">
        <v>1277</v>
      </c>
      <c r="I1163" s="57">
        <v>2969.72</v>
      </c>
      <c r="J1163" s="57">
        <v>323603</v>
      </c>
      <c r="K1163" s="57">
        <v>108.97</v>
      </c>
      <c r="L1163" s="57"/>
      <c r="M1163" s="57"/>
      <c r="N1163" s="57"/>
      <c r="O1163" s="57"/>
      <c r="P1163" s="57"/>
      <c r="Q1163" s="57"/>
      <c r="R1163" s="57">
        <v>8</v>
      </c>
      <c r="S1163" s="57"/>
      <c r="T1163" s="59">
        <v>108.97</v>
      </c>
      <c r="U1163" s="57" t="s">
        <v>2637</v>
      </c>
      <c r="V1163" s="57" t="s">
        <v>1037</v>
      </c>
      <c r="W1163" s="57" t="s">
        <v>4526</v>
      </c>
      <c r="X1163" s="57" t="s">
        <v>4526</v>
      </c>
    </row>
    <row r="1164" spans="1:24" x14ac:dyDescent="0.35">
      <c r="A1164" s="36" t="str">
        <f t="shared" si="54"/>
        <v>2009</v>
      </c>
      <c r="B1164" s="57" t="s">
        <v>2308</v>
      </c>
      <c r="C1164" s="58" t="s">
        <v>4846</v>
      </c>
      <c r="D1164" s="58" t="s">
        <v>4845</v>
      </c>
      <c r="E1164" s="57" t="s">
        <v>407</v>
      </c>
      <c r="F1164" s="57" t="s">
        <v>4531</v>
      </c>
      <c r="G1164" s="57" t="s">
        <v>1167</v>
      </c>
      <c r="H1164" s="57" t="s">
        <v>1277</v>
      </c>
      <c r="I1164" s="57">
        <v>2969.72</v>
      </c>
      <c r="J1164" s="57">
        <v>323603</v>
      </c>
      <c r="K1164" s="57">
        <v>108.97</v>
      </c>
      <c r="L1164" s="57"/>
      <c r="M1164" s="57"/>
      <c r="N1164" s="57"/>
      <c r="O1164" s="57"/>
      <c r="P1164" s="57"/>
      <c r="Q1164" s="57"/>
      <c r="R1164" s="57">
        <v>8</v>
      </c>
      <c r="S1164" s="57"/>
      <c r="T1164" s="59">
        <v>108.97</v>
      </c>
      <c r="U1164" s="57" t="s">
        <v>2637</v>
      </c>
      <c r="V1164" s="57" t="s">
        <v>1037</v>
      </c>
      <c r="W1164" s="57" t="s">
        <v>4526</v>
      </c>
      <c r="X1164" s="57" t="s">
        <v>4526</v>
      </c>
    </row>
    <row r="1165" spans="1:24" x14ac:dyDescent="0.35">
      <c r="A1165" s="36" t="str">
        <f t="shared" si="54"/>
        <v>2030</v>
      </c>
      <c r="B1165" s="57" t="s">
        <v>5529</v>
      </c>
      <c r="C1165" s="58" t="s">
        <v>449</v>
      </c>
      <c r="D1165" s="58" t="s">
        <v>448</v>
      </c>
      <c r="E1165" s="57"/>
      <c r="F1165" s="57"/>
      <c r="G1165" s="57"/>
      <c r="H1165" s="57"/>
      <c r="I1165" s="57"/>
      <c r="J1165" s="57"/>
      <c r="K1165" s="57"/>
      <c r="L1165" s="57"/>
      <c r="M1165" s="57"/>
      <c r="N1165" s="57"/>
      <c r="O1165" s="57"/>
      <c r="P1165" s="57"/>
      <c r="Q1165" s="57"/>
      <c r="R1165" s="57"/>
      <c r="S1165" s="57"/>
      <c r="T1165" s="58">
        <v>200.75</v>
      </c>
      <c r="U1165" s="57"/>
      <c r="V1165" s="57"/>
      <c r="W1165" s="57" t="s">
        <v>4526</v>
      </c>
      <c r="X1165" s="57" t="s">
        <v>4526</v>
      </c>
    </row>
    <row r="1166" spans="1:24" x14ac:dyDescent="0.35">
      <c r="A1166" s="36" t="str">
        <f t="shared" si="54"/>
        <v>2061</v>
      </c>
      <c r="B1166" s="57" t="s">
        <v>4823</v>
      </c>
      <c r="C1166" s="58" t="s">
        <v>452</v>
      </c>
      <c r="D1166" s="58" t="s">
        <v>451</v>
      </c>
      <c r="E1166" s="57"/>
      <c r="F1166" s="57"/>
      <c r="G1166" s="57"/>
      <c r="H1166" s="57"/>
      <c r="I1166" s="57"/>
      <c r="J1166" s="57"/>
      <c r="K1166" s="57"/>
      <c r="L1166" s="57"/>
      <c r="M1166" s="57"/>
      <c r="N1166" s="57"/>
      <c r="O1166" s="57"/>
      <c r="P1166" s="57"/>
      <c r="Q1166" s="57"/>
      <c r="R1166" s="57"/>
      <c r="S1166" s="57"/>
      <c r="T1166" s="58">
        <v>1357.45</v>
      </c>
      <c r="U1166" s="57"/>
      <c r="V1166" s="57"/>
      <c r="W1166" s="57" t="s">
        <v>4526</v>
      </c>
      <c r="X1166" s="57" t="s">
        <v>4526</v>
      </c>
    </row>
    <row r="1167" spans="1:24" x14ac:dyDescent="0.35">
      <c r="A1167" s="36" t="str">
        <f t="shared" si="54"/>
        <v>0011</v>
      </c>
      <c r="B1167" s="58" t="s">
        <v>1185</v>
      </c>
      <c r="C1167" s="58" t="s">
        <v>435</v>
      </c>
      <c r="D1167" s="58" t="s">
        <v>434</v>
      </c>
      <c r="E1167" s="58" t="s">
        <v>407</v>
      </c>
      <c r="F1167" s="58" t="s">
        <v>4531</v>
      </c>
      <c r="G1167" s="58" t="s">
        <v>1167</v>
      </c>
      <c r="H1167" s="58" t="s">
        <v>1093</v>
      </c>
      <c r="I1167" s="58">
        <v>7031.91</v>
      </c>
      <c r="J1167" s="58">
        <v>5410</v>
      </c>
      <c r="K1167" s="58">
        <v>0.77</v>
      </c>
      <c r="L1167" s="58">
        <v>5</v>
      </c>
      <c r="M1167" s="58">
        <v>4.2</v>
      </c>
      <c r="N1167" s="58">
        <v>4.2</v>
      </c>
      <c r="O1167" s="58">
        <v>4.5999999999999996</v>
      </c>
      <c r="P1167" s="58">
        <v>0</v>
      </c>
      <c r="Q1167" s="58"/>
      <c r="R1167" s="58">
        <v>35</v>
      </c>
      <c r="S1167" s="58" t="s">
        <v>1038</v>
      </c>
      <c r="T1167" s="58">
        <v>0.77</v>
      </c>
      <c r="U1167" s="58" t="s">
        <v>2637</v>
      </c>
      <c r="V1167" s="58" t="s">
        <v>1037</v>
      </c>
      <c r="W1167" s="57" t="s">
        <v>4526</v>
      </c>
      <c r="X1167" s="57" t="s">
        <v>4526</v>
      </c>
    </row>
    <row r="1168" spans="1:24" x14ac:dyDescent="0.35">
      <c r="A1168" s="36" t="str">
        <f t="shared" si="54"/>
        <v>2002</v>
      </c>
      <c r="B1168" s="58" t="s">
        <v>1613</v>
      </c>
      <c r="C1168" s="58" t="s">
        <v>430</v>
      </c>
      <c r="D1168" s="58" t="s">
        <v>429</v>
      </c>
      <c r="E1168" s="58" t="s">
        <v>407</v>
      </c>
      <c r="F1168" s="58" t="s">
        <v>4531</v>
      </c>
      <c r="G1168" s="58" t="s">
        <v>1167</v>
      </c>
      <c r="H1168" s="58" t="s">
        <v>1056</v>
      </c>
      <c r="I1168" s="58">
        <v>2299.23</v>
      </c>
      <c r="J1168" s="58">
        <v>4601917</v>
      </c>
      <c r="K1168" s="58">
        <v>2001.5</v>
      </c>
      <c r="L1168" s="58">
        <v>4.7</v>
      </c>
      <c r="M1168" s="58">
        <v>2.7</v>
      </c>
      <c r="N1168" s="58">
        <v>5.5</v>
      </c>
      <c r="O1168" s="58">
        <v>4.0999999999999996</v>
      </c>
      <c r="P1168" s="58">
        <v>0</v>
      </c>
      <c r="Q1168" s="58"/>
      <c r="R1168" s="58">
        <v>10</v>
      </c>
      <c r="S1168" s="58" t="s">
        <v>1038</v>
      </c>
      <c r="T1168" s="58">
        <v>2001.5</v>
      </c>
      <c r="U1168" s="58" t="s">
        <v>2637</v>
      </c>
      <c r="V1168" s="58" t="s">
        <v>1037</v>
      </c>
      <c r="W1168" s="57" t="s">
        <v>4526</v>
      </c>
      <c r="X1168" s="57" t="s">
        <v>4526</v>
      </c>
    </row>
    <row r="1169" spans="1:25" x14ac:dyDescent="0.35">
      <c r="A1169" s="36" t="str">
        <f t="shared" si="54"/>
        <v>2051</v>
      </c>
      <c r="B1169" s="58" t="s">
        <v>2055</v>
      </c>
      <c r="C1169" s="58" t="s">
        <v>438</v>
      </c>
      <c r="D1169" s="58" t="s">
        <v>437</v>
      </c>
      <c r="E1169" s="58" t="s">
        <v>407</v>
      </c>
      <c r="F1169" s="58" t="s">
        <v>4531</v>
      </c>
      <c r="G1169" s="58" t="s">
        <v>1167</v>
      </c>
      <c r="H1169" s="58" t="s">
        <v>1056</v>
      </c>
      <c r="I1169" s="58">
        <v>864.1</v>
      </c>
      <c r="J1169" s="58">
        <v>2182701</v>
      </c>
      <c r="K1169" s="58">
        <v>2525.98</v>
      </c>
      <c r="L1169" s="58">
        <v>5.0999999999999996</v>
      </c>
      <c r="M1169" s="58">
        <v>2.2000000000000002</v>
      </c>
      <c r="N1169" s="58">
        <v>6</v>
      </c>
      <c r="O1169" s="58">
        <v>5</v>
      </c>
      <c r="P1169" s="58">
        <v>0</v>
      </c>
      <c r="Q1169" s="58"/>
      <c r="R1169" s="58">
        <v>31</v>
      </c>
      <c r="S1169" s="58" t="s">
        <v>1038</v>
      </c>
      <c r="T1169" s="58">
        <v>2525.98</v>
      </c>
      <c r="U1169" s="58" t="s">
        <v>2637</v>
      </c>
      <c r="V1169" s="58" t="s">
        <v>1037</v>
      </c>
      <c r="W1169" s="57" t="s">
        <v>4526</v>
      </c>
      <c r="X1169" s="57" t="s">
        <v>4526</v>
      </c>
    </row>
    <row r="1170" spans="1:25" x14ac:dyDescent="0.35">
      <c r="A1170" s="36" t="str">
        <f t="shared" si="54"/>
        <v>2043</v>
      </c>
      <c r="B1170" s="58" t="s">
        <v>2454</v>
      </c>
      <c r="C1170" s="58" t="s">
        <v>471</v>
      </c>
      <c r="D1170" s="58" t="s">
        <v>470</v>
      </c>
      <c r="E1170" s="58" t="s">
        <v>407</v>
      </c>
      <c r="F1170" s="58" t="s">
        <v>4531</v>
      </c>
      <c r="G1170" s="58" t="s">
        <v>1167</v>
      </c>
      <c r="H1170" s="58" t="s">
        <v>1120</v>
      </c>
      <c r="I1170" s="58">
        <v>1136.46</v>
      </c>
      <c r="J1170" s="58">
        <v>183516</v>
      </c>
      <c r="K1170" s="58">
        <v>161.47999999999999</v>
      </c>
      <c r="L1170" s="58">
        <v>4.5</v>
      </c>
      <c r="M1170" s="58">
        <v>2.7</v>
      </c>
      <c r="N1170" s="58">
        <v>4.7</v>
      </c>
      <c r="O1170" s="58">
        <v>4.5</v>
      </c>
      <c r="P1170" s="58">
        <v>1</v>
      </c>
      <c r="Q1170" s="58"/>
      <c r="R1170" s="58">
        <v>41</v>
      </c>
      <c r="S1170" s="58" t="s">
        <v>1038</v>
      </c>
      <c r="T1170" s="58">
        <v>161.47999999999999</v>
      </c>
      <c r="U1170" s="58" t="s">
        <v>2637</v>
      </c>
      <c r="V1170" s="58" t="s">
        <v>1037</v>
      </c>
      <c r="W1170" s="57" t="s">
        <v>4526</v>
      </c>
      <c r="X1170" s="57" t="s">
        <v>4526</v>
      </c>
    </row>
    <row r="1171" spans="1:25" x14ac:dyDescent="0.35">
      <c r="A1171" s="36" t="str">
        <f t="shared" si="54"/>
        <v>2043</v>
      </c>
      <c r="B1171" s="58" t="s">
        <v>2454</v>
      </c>
      <c r="C1171" s="58" t="s">
        <v>468</v>
      </c>
      <c r="D1171" s="58" t="s">
        <v>467</v>
      </c>
      <c r="E1171" s="58" t="s">
        <v>407</v>
      </c>
      <c r="F1171" s="58" t="s">
        <v>4531</v>
      </c>
      <c r="G1171" s="58" t="s">
        <v>1167</v>
      </c>
      <c r="H1171" s="58" t="s">
        <v>1120</v>
      </c>
      <c r="I1171" s="58">
        <v>1136.46</v>
      </c>
      <c r="J1171" s="58">
        <v>183516</v>
      </c>
      <c r="K1171" s="58">
        <v>161.47999999999999</v>
      </c>
      <c r="L1171" s="58">
        <v>4.5</v>
      </c>
      <c r="M1171" s="58">
        <v>2.7</v>
      </c>
      <c r="N1171" s="58">
        <v>4.7</v>
      </c>
      <c r="O1171" s="58">
        <v>4.5</v>
      </c>
      <c r="P1171" s="58">
        <v>1</v>
      </c>
      <c r="Q1171" s="58"/>
      <c r="R1171" s="58">
        <v>41</v>
      </c>
      <c r="S1171" s="58" t="s">
        <v>1038</v>
      </c>
      <c r="T1171" s="58">
        <v>161.47999999999999</v>
      </c>
      <c r="U1171" s="58" t="s">
        <v>2637</v>
      </c>
      <c r="V1171" s="58" t="s">
        <v>1037</v>
      </c>
      <c r="W1171" s="57" t="s">
        <v>4526</v>
      </c>
      <c r="X1171" s="57" t="s">
        <v>4526</v>
      </c>
    </row>
    <row r="1172" spans="1:25" x14ac:dyDescent="0.35">
      <c r="A1172" s="36" t="str">
        <f t="shared" si="54"/>
        <v>2009</v>
      </c>
      <c r="B1172" s="57" t="s">
        <v>2308</v>
      </c>
      <c r="C1172" s="58" t="s">
        <v>5696</v>
      </c>
      <c r="D1172" s="58" t="s">
        <v>5695</v>
      </c>
      <c r="E1172" s="57"/>
      <c r="F1172" s="57" t="s">
        <v>4531</v>
      </c>
      <c r="G1172" s="57"/>
      <c r="H1172" s="57" t="s">
        <v>1277</v>
      </c>
      <c r="I1172" s="57">
        <v>2969.72</v>
      </c>
      <c r="J1172" s="57">
        <v>323603</v>
      </c>
      <c r="K1172" s="57">
        <v>108.97</v>
      </c>
      <c r="L1172" s="57"/>
      <c r="M1172" s="57"/>
      <c r="N1172" s="57"/>
      <c r="O1172" s="57"/>
      <c r="P1172" s="57"/>
      <c r="Q1172" s="57"/>
      <c r="R1172" s="57">
        <v>8</v>
      </c>
      <c r="S1172" s="57"/>
      <c r="T1172" s="59">
        <v>108.97</v>
      </c>
      <c r="U1172" s="57" t="s">
        <v>2637</v>
      </c>
      <c r="V1172" s="57" t="s">
        <v>1037</v>
      </c>
      <c r="W1172" s="57" t="s">
        <v>4526</v>
      </c>
      <c r="X1172" s="57" t="s">
        <v>4526</v>
      </c>
    </row>
    <row r="1173" spans="1:25" s="75" customFormat="1" x14ac:dyDescent="0.35">
      <c r="A1173" s="73"/>
      <c r="B1173" s="73"/>
      <c r="C1173" s="73"/>
      <c r="D1173" s="73"/>
      <c r="E1173" s="73"/>
      <c r="F1173" s="73"/>
      <c r="G1173" s="73"/>
      <c r="H1173" s="73"/>
      <c r="I1173" s="73"/>
      <c r="J1173" s="73"/>
      <c r="K1173" s="73"/>
      <c r="L1173" s="73"/>
      <c r="M1173" s="73"/>
      <c r="N1173" s="73"/>
      <c r="O1173" s="73"/>
      <c r="P1173" s="73"/>
      <c r="Q1173" s="73"/>
      <c r="R1173" s="73"/>
      <c r="S1173" s="73"/>
      <c r="T1173" s="74"/>
      <c r="U1173" s="73"/>
      <c r="V1173" s="73"/>
      <c r="W1173" s="73"/>
      <c r="X1173" s="73"/>
    </row>
    <row r="1174" spans="1:25" s="75" customFormat="1" x14ac:dyDescent="0.35">
      <c r="A1174" s="73"/>
      <c r="B1174" s="73"/>
      <c r="C1174" s="73"/>
      <c r="D1174" s="73"/>
      <c r="E1174" s="73"/>
      <c r="F1174" s="73"/>
      <c r="G1174" s="73"/>
      <c r="H1174" s="73"/>
      <c r="I1174" s="73"/>
      <c r="J1174" s="73"/>
      <c r="K1174" s="73"/>
      <c r="L1174" s="73"/>
      <c r="M1174" s="73"/>
      <c r="N1174" s="73"/>
      <c r="O1174" s="73"/>
      <c r="P1174" s="73"/>
      <c r="Q1174" s="73"/>
      <c r="R1174" s="73"/>
      <c r="S1174" s="73"/>
      <c r="T1174" s="74"/>
      <c r="U1174" s="73"/>
      <c r="V1174" s="73"/>
      <c r="W1174" s="73"/>
      <c r="X1174" s="73"/>
    </row>
    <row r="1175" spans="1:25" x14ac:dyDescent="0.35">
      <c r="A1175" s="36" t="str">
        <f t="shared" ref="A1175" si="55">RIGHT(LEFT(D1175,6),4)</f>
        <v>7519</v>
      </c>
      <c r="B1175" s="76" t="s">
        <v>6326</v>
      </c>
      <c r="C1175" s="76" t="s">
        <v>5918</v>
      </c>
      <c r="D1175" s="76" t="s">
        <v>2446</v>
      </c>
      <c r="E1175" s="76" t="s">
        <v>566</v>
      </c>
      <c r="F1175" s="76" t="s">
        <v>1032</v>
      </c>
      <c r="G1175" s="76" t="s">
        <v>1136</v>
      </c>
      <c r="H1175" s="76" t="s">
        <v>1712</v>
      </c>
      <c r="I1175" s="76" t="s">
        <v>90</v>
      </c>
      <c r="J1175" s="76" t="s">
        <v>90</v>
      </c>
      <c r="K1175" s="76">
        <v>7.8986795299999999</v>
      </c>
      <c r="L1175" s="76">
        <v>6.5625563800000002</v>
      </c>
      <c r="M1175" s="76">
        <v>5.0809589900000001</v>
      </c>
      <c r="N1175" s="76">
        <v>4.6427351300000002</v>
      </c>
      <c r="O1175" s="76">
        <v>6.5055451199999998</v>
      </c>
      <c r="P1175" s="76">
        <v>0</v>
      </c>
      <c r="Q1175" s="76">
        <v>17.724354030000001</v>
      </c>
      <c r="R1175" s="76">
        <v>55.634110671308463</v>
      </c>
      <c r="S1175" s="76" t="s">
        <v>30</v>
      </c>
      <c r="T1175" s="76">
        <v>7.8986795299999999</v>
      </c>
      <c r="U1175" s="76" t="s">
        <v>2637</v>
      </c>
      <c r="V1175" s="76" t="s">
        <v>1035</v>
      </c>
      <c r="W1175" s="57" t="s">
        <v>4526</v>
      </c>
      <c r="X1175" s="57" t="s">
        <v>4526</v>
      </c>
      <c r="Y1175" s="76" t="s">
        <v>6327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EEA11-4115-455F-82D3-EECAAA9BBDEB}">
  <sheetPr codeName="Sheet1">
    <tabColor theme="4" tint="0.59999389629810485"/>
  </sheetPr>
  <dimension ref="D3:R8"/>
  <sheetViews>
    <sheetView workbookViewId="0">
      <selection activeCell="B1" sqref="B1:I14"/>
    </sheetView>
  </sheetViews>
  <sheetFormatPr defaultColWidth="9.1796875" defaultRowHeight="14.5" x14ac:dyDescent="0.35"/>
  <sheetData>
    <row r="3" spans="4:18" x14ac:dyDescent="0.35">
      <c r="D3" t="s">
        <v>1012</v>
      </c>
    </row>
    <row r="4" spans="4:18" x14ac:dyDescent="0.35">
      <c r="D4" t="s">
        <v>1013</v>
      </c>
      <c r="E4" s="20" t="s">
        <v>4929</v>
      </c>
    </row>
    <row r="5" spans="4:18" x14ac:dyDescent="0.35">
      <c r="D5" t="s">
        <v>1014</v>
      </c>
      <c r="E5" s="20" t="s">
        <v>4930</v>
      </c>
      <c r="R5" s="23"/>
    </row>
    <row r="6" spans="4:18" x14ac:dyDescent="0.35">
      <c r="R6" s="23"/>
    </row>
    <row r="8" spans="4:18" x14ac:dyDescent="0.35">
      <c r="E8" s="21" t="str">
        <f>E5&amp;E4</f>
        <v>202405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CFD12-321F-469D-BA1E-11F5D2CEA88B}">
  <sheetPr>
    <tabColor rgb="FFC00000"/>
  </sheetPr>
  <dimension ref="A1:Q26"/>
  <sheetViews>
    <sheetView zoomScale="130" zoomScaleNormal="130" workbookViewId="0">
      <selection activeCell="E5" sqref="E5"/>
    </sheetView>
  </sheetViews>
  <sheetFormatPr defaultColWidth="9.1796875" defaultRowHeight="14.5" x14ac:dyDescent="0.35"/>
  <cols>
    <col min="1" max="1" width="19.1796875" style="40" bestFit="1" customWidth="1"/>
    <col min="2" max="2" width="11.54296875" style="40" bestFit="1" customWidth="1"/>
    <col min="3" max="3" width="9.1796875" style="40"/>
    <col min="4" max="4" width="21" style="40" bestFit="1" customWidth="1"/>
    <col min="5" max="5" width="21" style="40" customWidth="1"/>
    <col min="6" max="6" width="13.26953125" style="40" customWidth="1"/>
    <col min="7" max="7" width="10.453125" style="40" bestFit="1" customWidth="1"/>
    <col min="8" max="8" width="10.453125" style="40" customWidth="1"/>
    <col min="9" max="9" width="17.81640625" style="40" bestFit="1" customWidth="1"/>
    <col min="10" max="10" width="10.54296875" style="40" bestFit="1" customWidth="1"/>
    <col min="11" max="14" width="9.1796875" style="40"/>
    <col min="15" max="15" width="10.7265625" style="40" bestFit="1" customWidth="1"/>
    <col min="16" max="16384" width="9.1796875" style="40"/>
  </cols>
  <sheetData>
    <row r="1" spans="1:17" x14ac:dyDescent="0.35">
      <c r="A1" s="67" t="s">
        <v>5894</v>
      </c>
    </row>
    <row r="2" spans="1:17" x14ac:dyDescent="0.35">
      <c r="J2" s="40" t="s">
        <v>5895</v>
      </c>
    </row>
    <row r="3" spans="1:17" x14ac:dyDescent="0.35">
      <c r="I3" s="40" t="s">
        <v>5890</v>
      </c>
      <c r="J3" s="62">
        <v>11038.855900894199</v>
      </c>
    </row>
    <row r="4" spans="1:17" x14ac:dyDescent="0.35">
      <c r="A4" s="40" t="s">
        <v>5883</v>
      </c>
      <c r="B4" s="40" t="s">
        <v>5882</v>
      </c>
      <c r="C4" s="40" t="s">
        <v>2614</v>
      </c>
      <c r="D4" s="40" t="s">
        <v>5891</v>
      </c>
      <c r="E4" s="40" t="s">
        <v>5892</v>
      </c>
      <c r="F4" s="40" t="s">
        <v>5884</v>
      </c>
      <c r="G4" s="40" t="s">
        <v>2646</v>
      </c>
      <c r="M4" s="79" t="s">
        <v>5893</v>
      </c>
      <c r="N4" s="79"/>
      <c r="O4" s="79"/>
      <c r="Q4" s="40">
        <v>698</v>
      </c>
    </row>
    <row r="5" spans="1:17" x14ac:dyDescent="0.35">
      <c r="A5" s="40" t="s">
        <v>4583</v>
      </c>
      <c r="B5" s="63">
        <v>74.67092283951591</v>
      </c>
      <c r="C5" s="64">
        <f t="shared" ref="C5:C24" si="0">+B5/$J$3</f>
        <v>6.7643715535291313E-3</v>
      </c>
      <c r="D5" s="62">
        <v>1970951</v>
      </c>
      <c r="E5" s="66">
        <v>1318.2480883096789</v>
      </c>
      <c r="F5" s="62">
        <f>+((D5/E5)*B5)/1000</f>
        <v>111.64266525140854</v>
      </c>
      <c r="G5" s="65">
        <f>+D5/E5*C5</f>
        <v>10.113608353413234</v>
      </c>
      <c r="H5" s="65"/>
      <c r="M5" s="40">
        <v>1</v>
      </c>
      <c r="N5" s="68">
        <f>+LARGE($G$5:$G$24,M5)</f>
        <v>11.145508713445247</v>
      </c>
      <c r="O5" s="40" t="str">
        <f>+_xlfn.XLOOKUP(N5,$G:$G,$A:$A,,0)</f>
        <v>Engie</v>
      </c>
      <c r="P5" s="68">
        <f>+_xlfn.XLOOKUP(N5,$G:$G,$F:$F,,0)</f>
        <v>123.03366462988278</v>
      </c>
      <c r="Q5" s="69">
        <f>+P5/$Q$4</f>
        <v>0.17626599517175184</v>
      </c>
    </row>
    <row r="6" spans="1:17" x14ac:dyDescent="0.35">
      <c r="A6" s="40" t="s">
        <v>5879</v>
      </c>
      <c r="B6" s="63">
        <v>36.888817097214194</v>
      </c>
      <c r="C6" s="64">
        <f>+B6/$J$3</f>
        <v>3.3417246704186099E-3</v>
      </c>
      <c r="D6" s="62">
        <v>5751381</v>
      </c>
      <c r="E6" s="66">
        <v>2553.780237436401</v>
      </c>
      <c r="F6" s="62">
        <f t="shared" ref="F6:F24" si="1">+((D6/E6)*B6)/1000</f>
        <v>83.077485938402518</v>
      </c>
      <c r="G6" s="65">
        <f t="shared" ref="G6:G24" si="2">+D6/E6*C6</f>
        <v>7.5259145226882485</v>
      </c>
      <c r="H6" s="65"/>
      <c r="M6" s="40">
        <v>2</v>
      </c>
      <c r="N6" s="68">
        <f t="shared" ref="N6:N8" si="3">+LARGE($G$5:$G$24,M6)</f>
        <v>10.113608353413234</v>
      </c>
      <c r="O6" s="40" t="str">
        <f>+_xlfn.XLOOKUP(N6,$G:$G,$A:$A,,0)</f>
        <v>Pacasmayo</v>
      </c>
      <c r="P6" s="68">
        <f t="shared" ref="P6:P8" si="4">+_xlfn.XLOOKUP(N6,$G:$G,$F:$F,,0)</f>
        <v>111.64266525140854</v>
      </c>
      <c r="Q6" s="69">
        <f>+P6/$Q$4</f>
        <v>0.15994651182150221</v>
      </c>
    </row>
    <row r="7" spans="1:17" x14ac:dyDescent="0.35">
      <c r="A7" s="40" t="s">
        <v>4672</v>
      </c>
      <c r="B7" s="63">
        <v>26.079555889343332</v>
      </c>
      <c r="C7" s="64">
        <f t="shared" si="0"/>
        <v>2.3625234465856886E-3</v>
      </c>
      <c r="D7" s="62">
        <v>196488</v>
      </c>
      <c r="E7" s="66">
        <v>1527.3587431937874</v>
      </c>
      <c r="F7" s="62">
        <f t="shared" si="1"/>
        <v>3.3550204236039995</v>
      </c>
      <c r="G7" s="65">
        <f t="shared" si="2"/>
        <v>0.3039282742455427</v>
      </c>
      <c r="H7" s="65"/>
      <c r="M7" s="40">
        <v>3</v>
      </c>
      <c r="N7" s="68">
        <f t="shared" si="3"/>
        <v>7.5259145226882485</v>
      </c>
      <c r="O7" s="40" t="str">
        <f>+_xlfn.XLOOKUP(N7,$G:$G,$A:$A,,0)</f>
        <v>Unacem</v>
      </c>
      <c r="P7" s="68">
        <f t="shared" si="4"/>
        <v>83.077485938402518</v>
      </c>
      <c r="Q7" s="69">
        <f>+P7/$Q$4</f>
        <v>0.1190221861581698</v>
      </c>
    </row>
    <row r="8" spans="1:17" x14ac:dyDescent="0.35">
      <c r="A8" s="40" t="s">
        <v>5880</v>
      </c>
      <c r="B8" s="63">
        <v>41.127114412631045</v>
      </c>
      <c r="C8" s="64">
        <f t="shared" si="0"/>
        <v>3.7256682016566186E-3</v>
      </c>
      <c r="D8" s="62">
        <v>1189062</v>
      </c>
      <c r="E8" s="66">
        <v>19215.2</v>
      </c>
      <c r="F8" s="62">
        <f t="shared" si="1"/>
        <v>2.5450002559282181</v>
      </c>
      <c r="G8" s="65">
        <f t="shared" si="2"/>
        <v>0.23054927782163193</v>
      </c>
      <c r="H8" s="65"/>
      <c r="M8" s="40">
        <v>4</v>
      </c>
      <c r="N8" s="68">
        <f t="shared" si="3"/>
        <v>1.6467396991538417</v>
      </c>
      <c r="O8" s="40" t="str">
        <f>+_xlfn.XLOOKUP(N8,$G:$G,$A:$A,,0)</f>
        <v>Orygen</v>
      </c>
      <c r="P8" s="68">
        <f t="shared" si="4"/>
        <v>18.178122245241124</v>
      </c>
      <c r="Q8" s="69">
        <f>+P8/$Q$4</f>
        <v>2.6043155079142011E-2</v>
      </c>
    </row>
    <row r="9" spans="1:17" x14ac:dyDescent="0.35">
      <c r="A9" s="40" t="s">
        <v>5208</v>
      </c>
      <c r="B9" s="63">
        <v>45.3165070324753</v>
      </c>
      <c r="C9" s="64">
        <f t="shared" si="0"/>
        <v>4.1051815006303734E-3</v>
      </c>
      <c r="D9" s="62">
        <v>1395857.04</v>
      </c>
      <c r="E9" s="66">
        <v>3479.7524472611503</v>
      </c>
      <c r="F9" s="62">
        <f t="shared" si="1"/>
        <v>18.178122245241124</v>
      </c>
      <c r="G9" s="65">
        <f t="shared" si="2"/>
        <v>1.6467396991538417</v>
      </c>
      <c r="H9" s="65"/>
      <c r="Q9" s="69"/>
    </row>
    <row r="10" spans="1:17" x14ac:dyDescent="0.35">
      <c r="A10" s="40" t="s">
        <v>5529</v>
      </c>
      <c r="B10" s="63">
        <v>26.549601052957009</v>
      </c>
      <c r="C10" s="64">
        <f t="shared" si="0"/>
        <v>2.4051044140186999E-3</v>
      </c>
      <c r="D10" s="62">
        <v>1115.3200000000002</v>
      </c>
      <c r="E10" s="66">
        <v>2052.5156952006905</v>
      </c>
      <c r="F10" s="62">
        <f t="shared" si="1"/>
        <v>1.4426832942433937E-2</v>
      </c>
      <c r="G10" s="65">
        <f t="shared" si="2"/>
        <v>1.3069137845404157E-3</v>
      </c>
      <c r="H10" s="65"/>
      <c r="N10" s="68">
        <f>65-SUM(N5:N8)</f>
        <v>34.568228711299433</v>
      </c>
      <c r="P10" s="68">
        <f>698-SUM(P5:P8)</f>
        <v>362.06806193506503</v>
      </c>
      <c r="Q10" s="69">
        <f>+P10/$Q$4</f>
        <v>0.51872215176943415</v>
      </c>
    </row>
    <row r="11" spans="1:17" x14ac:dyDescent="0.35">
      <c r="A11" s="40" t="s">
        <v>4823</v>
      </c>
      <c r="B11" s="63">
        <v>65.55503731960745</v>
      </c>
      <c r="C11" s="64">
        <f t="shared" si="0"/>
        <v>5.9385717059951097E-3</v>
      </c>
      <c r="D11" s="62">
        <v>2253455</v>
      </c>
      <c r="E11" s="66">
        <v>1200.6902912910232</v>
      </c>
      <c r="F11" s="62">
        <f>+((D11/E11)*B11)/1000</f>
        <v>123.03366462988278</v>
      </c>
      <c r="G11" s="65">
        <f t="shared" si="2"/>
        <v>11.145508713445247</v>
      </c>
      <c r="H11" s="65"/>
      <c r="I11" s="66"/>
    </row>
    <row r="12" spans="1:17" x14ac:dyDescent="0.35">
      <c r="A12" s="40" t="s">
        <v>4658</v>
      </c>
      <c r="B12" s="63">
        <v>19.619299900093608</v>
      </c>
      <c r="C12" s="64">
        <f t="shared" si="0"/>
        <v>1.777294683093413E-3</v>
      </c>
      <c r="D12" s="62">
        <v>10446.9</v>
      </c>
      <c r="E12" s="66">
        <v>4271.3558868160317</v>
      </c>
      <c r="F12" s="62">
        <f t="shared" si="1"/>
        <v>4.7984965326565314E-2</v>
      </c>
      <c r="G12" s="65">
        <f>+D12/E12*C12</f>
        <v>4.3469147307809595E-3</v>
      </c>
      <c r="H12" s="65"/>
    </row>
    <row r="13" spans="1:17" x14ac:dyDescent="0.35">
      <c r="A13" s="40" t="s">
        <v>5881</v>
      </c>
      <c r="B13" s="63">
        <v>44.215998199999973</v>
      </c>
      <c r="C13" s="64">
        <f t="shared" si="0"/>
        <v>4.0054873980571006E-3</v>
      </c>
      <c r="D13" s="62">
        <v>27920.58</v>
      </c>
      <c r="E13" s="66">
        <v>1472.3</v>
      </c>
      <c r="F13" s="62">
        <f t="shared" si="1"/>
        <v>0.83850867012358588</v>
      </c>
      <c r="G13" s="65">
        <f t="shared" si="2"/>
        <v>7.5959744166572807E-2</v>
      </c>
      <c r="H13" s="65"/>
    </row>
    <row r="14" spans="1:17" x14ac:dyDescent="0.35">
      <c r="A14" s="40" t="s">
        <v>5885</v>
      </c>
      <c r="B14" s="63">
        <v>64.531950850099207</v>
      </c>
      <c r="C14" s="64">
        <f t="shared" si="0"/>
        <v>5.8458912254549687E-3</v>
      </c>
      <c r="D14" s="62">
        <v>87910</v>
      </c>
      <c r="E14" s="66">
        <v>5328.3068328721474</v>
      </c>
      <c r="F14" s="62">
        <f t="shared" si="1"/>
        <v>1.0646916510576157</v>
      </c>
      <c r="G14" s="65">
        <f t="shared" si="2"/>
        <v>9.6449456412540949E-2</v>
      </c>
      <c r="H14" s="65"/>
    </row>
    <row r="15" spans="1:17" x14ac:dyDescent="0.35">
      <c r="A15" s="40" t="s">
        <v>5886</v>
      </c>
      <c r="B15" s="63">
        <v>13.458299999999999</v>
      </c>
      <c r="C15" s="64">
        <f t="shared" si="0"/>
        <v>1.2191752588155277E-3</v>
      </c>
      <c r="D15" s="62">
        <v>449000</v>
      </c>
      <c r="E15" s="66">
        <v>10843.916218566457</v>
      </c>
      <c r="F15" s="62">
        <f t="shared" si="1"/>
        <v>0.55725040457743791</v>
      </c>
      <c r="G15" s="65">
        <f t="shared" si="2"/>
        <v>5.0480811560580124E-2</v>
      </c>
      <c r="H15" s="65"/>
    </row>
    <row r="16" spans="1:17" x14ac:dyDescent="0.35">
      <c r="A16" s="40" t="s">
        <v>4276</v>
      </c>
      <c r="B16" s="63">
        <v>363.12549980201811</v>
      </c>
      <c r="C16" s="64">
        <f t="shared" si="0"/>
        <v>3.2895211520299242E-2</v>
      </c>
      <c r="D16" s="62">
        <v>171833.43</v>
      </c>
      <c r="E16" s="66">
        <v>10106.4</v>
      </c>
      <c r="F16" s="62">
        <f t="shared" si="1"/>
        <v>6.1740184587434781</v>
      </c>
      <c r="G16" s="65">
        <f t="shared" si="2"/>
        <v>0.55929876376440002</v>
      </c>
      <c r="H16" s="65"/>
    </row>
    <row r="17" spans="1:8" x14ac:dyDescent="0.35">
      <c r="A17" s="40" t="s">
        <v>4603</v>
      </c>
      <c r="B17" s="63">
        <v>83.092252044235522</v>
      </c>
      <c r="C17" s="64">
        <f t="shared" si="0"/>
        <v>7.5272521708979511E-3</v>
      </c>
      <c r="D17" s="62">
        <v>156328</v>
      </c>
      <c r="E17" s="66">
        <v>1280.7878841976853</v>
      </c>
      <c r="F17" s="62">
        <f t="shared" si="1"/>
        <v>10.141917906811136</v>
      </c>
      <c r="G17" s="65">
        <f t="shared" si="2"/>
        <v>0.91874719607396915</v>
      </c>
      <c r="H17" s="65"/>
    </row>
    <row r="18" spans="1:8" x14ac:dyDescent="0.35">
      <c r="A18" s="40" t="s">
        <v>4378</v>
      </c>
      <c r="B18" s="63">
        <v>17.572722965478889</v>
      </c>
      <c r="C18" s="64">
        <f t="shared" si="0"/>
        <v>1.5918971244162554E-3</v>
      </c>
      <c r="D18" s="62">
        <v>102662.56</v>
      </c>
      <c r="E18" s="66">
        <v>578.44624951649848</v>
      </c>
      <c r="F18" s="62">
        <f t="shared" si="1"/>
        <v>3.1188044305150235</v>
      </c>
      <c r="G18" s="65">
        <f t="shared" si="2"/>
        <v>0.28252968047733873</v>
      </c>
      <c r="H18" s="65"/>
    </row>
    <row r="19" spans="1:8" x14ac:dyDescent="0.35">
      <c r="A19" s="40" t="s">
        <v>5887</v>
      </c>
      <c r="B19" s="63">
        <v>159.64177885238479</v>
      </c>
      <c r="C19" s="64">
        <f t="shared" si="0"/>
        <v>1.44618047636126E-2</v>
      </c>
      <c r="D19" s="62">
        <v>9417.5</v>
      </c>
      <c r="E19" s="66">
        <v>1766.8779196048679</v>
      </c>
      <c r="F19" s="62">
        <f t="shared" si="1"/>
        <v>0.85089435759010978</v>
      </c>
      <c r="G19" s="65">
        <f t="shared" si="2"/>
        <v>7.7081752423381431E-2</v>
      </c>
      <c r="H19" s="65"/>
    </row>
    <row r="20" spans="1:8" x14ac:dyDescent="0.35">
      <c r="A20" s="40" t="s">
        <v>4616</v>
      </c>
      <c r="B20" s="63">
        <v>140.69979510814073</v>
      </c>
      <c r="C20" s="64">
        <f t="shared" si="0"/>
        <v>1.2745867540198925E-2</v>
      </c>
      <c r="D20" s="62">
        <v>159851.40000000002</v>
      </c>
      <c r="E20" s="66">
        <v>5624.7</v>
      </c>
      <c r="F20" s="62">
        <f t="shared" si="1"/>
        <v>3.9986237893131102</v>
      </c>
      <c r="G20" s="65">
        <f t="shared" si="2"/>
        <v>0.36223172267238335</v>
      </c>
      <c r="H20" s="65"/>
    </row>
    <row r="21" spans="1:8" x14ac:dyDescent="0.35">
      <c r="A21" s="40" t="s">
        <v>4377</v>
      </c>
      <c r="B21" s="63">
        <v>104.67818486370963</v>
      </c>
      <c r="C21" s="64">
        <f t="shared" si="0"/>
        <v>9.4827023564308145E-3</v>
      </c>
      <c r="D21" s="62">
        <v>74521.81</v>
      </c>
      <c r="E21" s="66">
        <v>2674.4621976256362</v>
      </c>
      <c r="F21" s="62">
        <f t="shared" si="1"/>
        <v>2.9167762440178562</v>
      </c>
      <c r="G21" s="65">
        <f t="shared" si="2"/>
        <v>0.26422812927393891</v>
      </c>
      <c r="H21" s="65"/>
    </row>
    <row r="22" spans="1:8" x14ac:dyDescent="0.35">
      <c r="A22" s="40" t="s">
        <v>5888</v>
      </c>
      <c r="B22" s="63">
        <v>431.71372299999996</v>
      </c>
      <c r="C22" s="64">
        <f t="shared" si="0"/>
        <v>3.9108556799353558E-2</v>
      </c>
      <c r="D22" s="62">
        <v>17901.46</v>
      </c>
      <c r="E22" s="66">
        <v>11155.1</v>
      </c>
      <c r="F22" s="62">
        <f t="shared" si="1"/>
        <v>0.69280472104558255</v>
      </c>
      <c r="G22" s="65">
        <f t="shared" si="2"/>
        <v>6.2760554831543927E-2</v>
      </c>
      <c r="H22" s="65"/>
    </row>
    <row r="23" spans="1:8" x14ac:dyDescent="0.35">
      <c r="A23" s="40" t="s">
        <v>5889</v>
      </c>
      <c r="B23" s="63">
        <v>107.38844567999999</v>
      </c>
      <c r="C23" s="64">
        <f t="shared" si="0"/>
        <v>9.7282224393653895E-3</v>
      </c>
      <c r="D23" s="62">
        <v>565.98</v>
      </c>
      <c r="E23" s="66">
        <v>3578.4</v>
      </c>
      <c r="F23" s="62">
        <f t="shared" si="1"/>
        <v>1.6985164455054325E-2</v>
      </c>
      <c r="G23" s="65">
        <f t="shared" si="2"/>
        <v>1.5386707288821886E-3</v>
      </c>
      <c r="H23" s="65"/>
    </row>
    <row r="24" spans="1:8" x14ac:dyDescent="0.35">
      <c r="A24" s="40" t="s">
        <v>4606</v>
      </c>
      <c r="B24" s="63">
        <v>312.5585507925897</v>
      </c>
      <c r="C24" s="64">
        <f t="shared" si="0"/>
        <v>2.8314397216406367E-2</v>
      </c>
      <c r="D24" s="62">
        <v>169872.5</v>
      </c>
      <c r="E24" s="66">
        <v>4092.6835073938528</v>
      </c>
      <c r="F24" s="62">
        <f t="shared" si="1"/>
        <v>12.973175747304293</v>
      </c>
      <c r="G24" s="65">
        <f t="shared" si="2"/>
        <v>1.175228290302567</v>
      </c>
      <c r="H24" s="65"/>
    </row>
    <row r="26" spans="1:8" x14ac:dyDescent="0.35">
      <c r="E26" s="40" t="s">
        <v>6000</v>
      </c>
    </row>
  </sheetData>
  <mergeCells count="1">
    <mergeCell ref="M4:O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2016-54ED-406D-9928-F87ABF2E8F29}">
  <sheetPr codeName="Sheet10">
    <tabColor rgb="FFC00000"/>
  </sheetPr>
  <dimension ref="C1:P3313"/>
  <sheetViews>
    <sheetView topLeftCell="I7" workbookViewId="0">
      <selection activeCell="J8" sqref="J8"/>
    </sheetView>
  </sheetViews>
  <sheetFormatPr defaultColWidth="9.1796875" defaultRowHeight="14.5" x14ac:dyDescent="0.35"/>
  <cols>
    <col min="1" max="1" width="6.453125" customWidth="1"/>
    <col min="2" max="2" width="2.453125" customWidth="1"/>
    <col min="3" max="3" width="25.453125" customWidth="1"/>
    <col min="4" max="4" width="33" customWidth="1"/>
    <col min="5" max="5" width="22.54296875" customWidth="1"/>
    <col min="6" max="6" width="17.26953125" bestFit="1" customWidth="1"/>
    <col min="7" max="7" width="16.26953125" bestFit="1" customWidth="1"/>
    <col min="8" max="8" width="78.7265625" bestFit="1" customWidth="1"/>
    <col min="9" max="9" width="5.7265625" customWidth="1"/>
    <col min="10" max="10" width="12.81640625" bestFit="1" customWidth="1"/>
    <col min="11" max="11" width="14.7265625" bestFit="1" customWidth="1"/>
    <col min="12" max="12" width="8.7265625" customWidth="1"/>
    <col min="15" max="15" width="60.54296875" bestFit="1" customWidth="1"/>
    <col min="16" max="16" width="25" bestFit="1" customWidth="1"/>
  </cols>
  <sheetData>
    <row r="1" spans="3:16" hidden="1" x14ac:dyDescent="0.35">
      <c r="O1" s="48"/>
      <c r="P1" s="49"/>
    </row>
    <row r="2" spans="3:16" hidden="1" x14ac:dyDescent="0.35">
      <c r="D2" t="s">
        <v>4565</v>
      </c>
    </row>
    <row r="3" spans="3:16" hidden="1" x14ac:dyDescent="0.35">
      <c r="C3" s="42"/>
    </row>
    <row r="4" spans="3:16" hidden="1" x14ac:dyDescent="0.35">
      <c r="C4" s="42"/>
    </row>
    <row r="5" spans="3:16" hidden="1" x14ac:dyDescent="0.35"/>
    <row r="6" spans="3:16" hidden="1" x14ac:dyDescent="0.35">
      <c r="C6" s="42"/>
    </row>
    <row r="7" spans="3:16" x14ac:dyDescent="0.35">
      <c r="F7" t="s">
        <v>5608</v>
      </c>
    </row>
    <row r="8" spans="3:16" x14ac:dyDescent="0.35">
      <c r="C8" s="26" t="s">
        <v>2647</v>
      </c>
      <c r="D8" s="28" t="s">
        <v>4167</v>
      </c>
      <c r="E8" s="29" t="s">
        <v>4168</v>
      </c>
      <c r="F8" s="28" t="s">
        <v>4170</v>
      </c>
      <c r="G8" s="29" t="s">
        <v>5606</v>
      </c>
      <c r="H8" s="29" t="s">
        <v>1015</v>
      </c>
      <c r="I8" s="29"/>
      <c r="J8" s="29" t="s">
        <v>5607</v>
      </c>
      <c r="O8" s="29" t="s">
        <v>4584</v>
      </c>
      <c r="P8" s="29" t="s">
        <v>1021</v>
      </c>
    </row>
    <row r="9" spans="3:16" x14ac:dyDescent="0.35">
      <c r="C9" s="27" t="s">
        <v>2648</v>
      </c>
      <c r="D9" s="47" t="str">
        <f>+INDEX([1]Detallado!$F:$F,MATCH($C9,[1]Detallado!$B:$B,0))</f>
        <v>Alternativos</v>
      </c>
      <c r="E9" s="30" t="str">
        <f>+INDEX([1]Detallado!$Q:$Q,MATCH($C9,[1]Detallado!$B:$B,0))</f>
        <v>ALT</v>
      </c>
      <c r="F9" s="44" t="s">
        <v>4169</v>
      </c>
      <c r="G9" s="45" t="str">
        <f>LEFT(C9,2)&amp;E9</f>
        <v>53ALT</v>
      </c>
      <c r="H9" s="46" t="str">
        <f>+INDEX([1]Detallado!$D:$D,MATCH(C9,[1]Detallado!$B:$B,0))</f>
        <v>Antin Infrastructure Partners V-B SCSp</v>
      </c>
      <c r="I9" s="27"/>
      <c r="J9" s="43" t="str">
        <f>IF(E9="ALT",LEFT(E9,3),LEFT(E9,3)&amp;F9)</f>
        <v>ALT</v>
      </c>
      <c r="O9" s="27" t="s">
        <v>4233</v>
      </c>
      <c r="P9" s="27" t="s">
        <v>1277</v>
      </c>
    </row>
    <row r="10" spans="3:16" x14ac:dyDescent="0.35">
      <c r="C10" s="27" t="s">
        <v>2649</v>
      </c>
      <c r="D10" s="47" t="str">
        <f>+INDEX([1]Detallado!$F:$F,MATCH($C10,[1]Detallado!$B:$B,0))</f>
        <v>Alternativos</v>
      </c>
      <c r="E10" s="30" t="str">
        <f>+INDEX([1]Detallado!$Q:$Q,MATCH($C10,[1]Detallado!$B:$B,0))</f>
        <v>ALT</v>
      </c>
      <c r="F10" s="44" t="s">
        <v>4169</v>
      </c>
      <c r="G10" s="45" t="str">
        <f t="shared" ref="G10:G73" si="0">LEFT(C10,2)&amp;E10</f>
        <v>53ALT</v>
      </c>
      <c r="H10" s="46" t="str">
        <f>+INDEX([1]Detallado!$D:$D,MATCH(C10,[1]Detallado!$B:$B,0))</f>
        <v>Antin Infrastructure Partners IV</v>
      </c>
      <c r="I10" s="27"/>
      <c r="J10" s="43" t="str">
        <f t="shared" ref="J10:J73" si="1">IF(E10="ALT",LEFT(E10,3),LEFT(E10,3)&amp;F10)</f>
        <v>ALT</v>
      </c>
      <c r="O10" s="27" t="s">
        <v>4249</v>
      </c>
      <c r="P10" s="27" t="s">
        <v>4593</v>
      </c>
    </row>
    <row r="11" spans="3:16" x14ac:dyDescent="0.35">
      <c r="C11" s="27" t="s">
        <v>2650</v>
      </c>
      <c r="D11" s="47" t="str">
        <f>+INDEX([1]Detallado!$F:$F,MATCH($C11,[1]Detallado!$B:$B,0))</f>
        <v>Alternativos</v>
      </c>
      <c r="E11" s="30" t="str">
        <f>+INDEX([1]Detallado!$Q:$Q,MATCH($C11,[1]Detallado!$B:$B,0))</f>
        <v>ALT</v>
      </c>
      <c r="F11" s="44" t="s">
        <v>4169</v>
      </c>
      <c r="G11" s="45" t="str">
        <f t="shared" si="0"/>
        <v>53ALT</v>
      </c>
      <c r="H11" s="46" t="str">
        <f>+INDEX([1]Detallado!$D:$D,MATCH(C11,[1]Detallado!$B:$B,0))</f>
        <v>Stonepeak Infrastructure Partners III</v>
      </c>
      <c r="I11" s="27"/>
      <c r="J11" s="43" t="str">
        <f t="shared" si="1"/>
        <v>ALT</v>
      </c>
      <c r="O11" s="27" t="s">
        <v>4235</v>
      </c>
      <c r="P11" s="27" t="s">
        <v>4593</v>
      </c>
    </row>
    <row r="12" spans="3:16" x14ac:dyDescent="0.35">
      <c r="C12" s="27" t="s">
        <v>789</v>
      </c>
      <c r="D12" s="47" t="str">
        <f>+INDEX([1]Detallado!$F:$F,MATCH($C12,[1]Detallado!$B:$B,0))</f>
        <v>Alternativos</v>
      </c>
      <c r="E12" s="30" t="str">
        <f>+INDEX([1]Detallado!$Q:$Q,MATCH($C12,[1]Detallado!$B:$B,0))</f>
        <v>ALT</v>
      </c>
      <c r="F12" s="44" t="s">
        <v>4169</v>
      </c>
      <c r="G12" s="45" t="str">
        <f t="shared" si="0"/>
        <v>53ALT</v>
      </c>
      <c r="H12" s="46" t="str">
        <f>+INDEX([1]Detallado!$D:$D,MATCH(C12,[1]Detallado!$B:$B,0))</f>
        <v>Global Infrastructure GP IV, L.P.</v>
      </c>
      <c r="I12" s="27"/>
      <c r="J12" s="43" t="str">
        <f t="shared" si="1"/>
        <v>ALT</v>
      </c>
      <c r="O12" s="27" t="s">
        <v>4251</v>
      </c>
      <c r="P12" s="27" t="s">
        <v>4593</v>
      </c>
    </row>
    <row r="13" spans="3:16" x14ac:dyDescent="0.35">
      <c r="C13" s="27" t="s">
        <v>2651</v>
      </c>
      <c r="D13" s="47" t="str">
        <f>+INDEX([1]Detallado!$F:$F,MATCH($C13,[1]Detallado!$B:$B,0))</f>
        <v>Alternativos</v>
      </c>
      <c r="E13" s="30" t="str">
        <f>+INDEX([1]Detallado!$Q:$Q,MATCH($C13,[1]Detallado!$B:$B,0))</f>
        <v>ALT</v>
      </c>
      <c r="F13" s="44" t="s">
        <v>4169</v>
      </c>
      <c r="G13" s="45" t="str">
        <f t="shared" si="0"/>
        <v>53ALT</v>
      </c>
      <c r="H13" s="46" t="str">
        <f>+INDEX([1]Detallado!$D:$D,MATCH(C13,[1]Detallado!$B:$B,0))</f>
        <v>EQT Infrastructure IV (GP) SCS</v>
      </c>
      <c r="I13" s="27"/>
      <c r="J13" s="43" t="str">
        <f t="shared" si="1"/>
        <v>ALT</v>
      </c>
      <c r="O13" s="27" t="s">
        <v>4317</v>
      </c>
      <c r="P13" s="27" t="s">
        <v>4593</v>
      </c>
    </row>
    <row r="14" spans="3:16" x14ac:dyDescent="0.35">
      <c r="C14" s="27" t="s">
        <v>2652</v>
      </c>
      <c r="D14" s="47" t="str">
        <f>+INDEX([1]Detallado!$F:$F,MATCH($C14,[1]Detallado!$B:$B,0))</f>
        <v>Alternativos</v>
      </c>
      <c r="E14" s="30" t="str">
        <f>+INDEX([1]Detallado!$Q:$Q,MATCH($C14,[1]Detallado!$B:$B,0))</f>
        <v>ALT</v>
      </c>
      <c r="F14" s="44" t="s">
        <v>4169</v>
      </c>
      <c r="G14" s="45" t="str">
        <f t="shared" si="0"/>
        <v>53ALT</v>
      </c>
      <c r="H14" s="46" t="str">
        <f>+INDEX([1]Detallado!$D:$D,MATCH(C14,[1]Detallado!$B:$B,0))</f>
        <v>EQT Infrastructure V (General Partner) S.à.r.</v>
      </c>
      <c r="I14" s="27"/>
      <c r="J14" s="43" t="str">
        <f t="shared" si="1"/>
        <v>ALT</v>
      </c>
      <c r="O14" s="27" t="s">
        <v>2622</v>
      </c>
      <c r="P14" s="27" t="s">
        <v>4593</v>
      </c>
    </row>
    <row r="15" spans="3:16" x14ac:dyDescent="0.35">
      <c r="C15" s="27" t="s">
        <v>2653</v>
      </c>
      <c r="D15" s="47" t="str">
        <f>+INDEX([1]Detallado!$F:$F,MATCH($C15,[1]Detallado!$B:$B,0))</f>
        <v>Alternativos</v>
      </c>
      <c r="E15" s="30" t="str">
        <f>+INDEX([1]Detallado!$Q:$Q,MATCH($C15,[1]Detallado!$B:$B,0))</f>
        <v>ALT</v>
      </c>
      <c r="F15" s="44" t="s">
        <v>4169</v>
      </c>
      <c r="G15" s="45" t="str">
        <f t="shared" si="0"/>
        <v>53ALT</v>
      </c>
      <c r="H15" s="46" t="str">
        <f>+INDEX([1]Detallado!$D:$D,MATCH(C15,[1]Detallado!$B:$B,0))</f>
        <v>InfraVia European Fund V SCSp</v>
      </c>
      <c r="I15" s="27"/>
      <c r="J15" s="43" t="str">
        <f t="shared" si="1"/>
        <v>ALT</v>
      </c>
      <c r="O15" s="27" t="s">
        <v>4252</v>
      </c>
      <c r="P15" s="27" t="s">
        <v>4593</v>
      </c>
    </row>
    <row r="16" spans="3:16" x14ac:dyDescent="0.35">
      <c r="C16" s="27" t="s">
        <v>2654</v>
      </c>
      <c r="D16" s="47" t="str">
        <f>+INDEX([1]Detallado!$F:$F,MATCH($C16,[1]Detallado!$B:$B,0))</f>
        <v>Alternativos</v>
      </c>
      <c r="E16" s="30" t="str">
        <f>+INDEX([1]Detallado!$Q:$Q,MATCH($C16,[1]Detallado!$B:$B,0))</f>
        <v>ALT</v>
      </c>
      <c r="F16" s="44" t="s">
        <v>4169</v>
      </c>
      <c r="G16" s="45" t="str">
        <f t="shared" si="0"/>
        <v>53ALT</v>
      </c>
      <c r="H16" s="46" t="str">
        <f>+INDEX([1]Detallado!$D:$D,MATCH(C16,[1]Detallado!$B:$B,0))</f>
        <v>Partners Group Direct Infrastructure 2020</v>
      </c>
      <c r="I16" s="27"/>
      <c r="J16" s="43" t="str">
        <f t="shared" si="1"/>
        <v>ALT</v>
      </c>
      <c r="O16" s="27" t="s">
        <v>4236</v>
      </c>
      <c r="P16" s="27" t="s">
        <v>4593</v>
      </c>
    </row>
    <row r="17" spans="3:16" x14ac:dyDescent="0.35">
      <c r="C17" s="27" t="s">
        <v>2655</v>
      </c>
      <c r="D17" s="47" t="str">
        <f>+INDEX([1]Detallado!$F:$F,MATCH($C17,[1]Detallado!$B:$B,0))</f>
        <v>Alternativos</v>
      </c>
      <c r="E17" s="30" t="str">
        <f>+INDEX([1]Detallado!$Q:$Q,MATCH($C17,[1]Detallado!$B:$B,0))</f>
        <v>ALT</v>
      </c>
      <c r="F17" s="44" t="s">
        <v>4169</v>
      </c>
      <c r="G17" s="45" t="str">
        <f t="shared" si="0"/>
        <v>53ALT</v>
      </c>
      <c r="H17" s="46" t="str">
        <f>+INDEX([1]Detallado!$D:$D,MATCH(C17,[1]Detallado!$B:$B,0))</f>
        <v>Morgan Stanley - Infrastructure Fund III</v>
      </c>
      <c r="I17" s="27"/>
      <c r="J17" s="43" t="str">
        <f>IF(E17="ALT",LEFT(E17,3),LEFT(E17,3)&amp;F17)</f>
        <v>ALT</v>
      </c>
      <c r="O17" s="27" t="s">
        <v>4358</v>
      </c>
      <c r="P17" s="27" t="s">
        <v>4582</v>
      </c>
    </row>
    <row r="18" spans="3:16" x14ac:dyDescent="0.35">
      <c r="C18" s="27" t="s">
        <v>2656</v>
      </c>
      <c r="D18" s="47" t="str">
        <f>+INDEX([1]Detallado!$F:$F,MATCH($C18,[1]Detallado!$B:$B,0))</f>
        <v>Alternativos</v>
      </c>
      <c r="E18" s="30" t="str">
        <f>+INDEX([1]Detallado!$Q:$Q,MATCH($C18,[1]Detallado!$B:$B,0))</f>
        <v>ALT</v>
      </c>
      <c r="F18" s="44" t="s">
        <v>4169</v>
      </c>
      <c r="G18" s="45" t="str">
        <f t="shared" si="0"/>
        <v>53ALT</v>
      </c>
      <c r="H18" s="46" t="str">
        <f>+INDEX([1]Detallado!$D:$D,MATCH(C18,[1]Detallado!$B:$B,0))</f>
        <v>Oaktree Special Situations Fund II GP, L.P.</v>
      </c>
      <c r="I18" s="27"/>
      <c r="J18" s="43" t="str">
        <f t="shared" si="1"/>
        <v>ALT</v>
      </c>
      <c r="O18" s="27" t="s">
        <v>4276</v>
      </c>
      <c r="P18" s="27" t="s">
        <v>4585</v>
      </c>
    </row>
    <row r="19" spans="3:16" x14ac:dyDescent="0.35">
      <c r="C19" s="27" t="s">
        <v>2657</v>
      </c>
      <c r="D19" s="47" t="str">
        <f>+INDEX([1]Detallado!$F:$F,MATCH($C19,[1]Detallado!$B:$B,0))</f>
        <v>Alternativos</v>
      </c>
      <c r="E19" s="30" t="str">
        <f>+INDEX([1]Detallado!$Q:$Q,MATCH($C19,[1]Detallado!$B:$B,0))</f>
        <v>ALT</v>
      </c>
      <c r="F19" s="44" t="s">
        <v>4169</v>
      </c>
      <c r="G19" s="45" t="str">
        <f t="shared" si="0"/>
        <v>53ALT</v>
      </c>
      <c r="H19" s="46" t="str">
        <f>+INDEX([1]Detallado!$D:$D,MATCH(C19,[1]Detallado!$B:$B,0))</f>
        <v>Bain Capital - Distr. &amp; Sp. Sits 2019</v>
      </c>
      <c r="I19" s="27"/>
      <c r="J19" s="43" t="str">
        <f t="shared" si="1"/>
        <v>ALT</v>
      </c>
      <c r="O19" s="27" t="s">
        <v>2618</v>
      </c>
      <c r="P19" s="27" t="s">
        <v>4589</v>
      </c>
    </row>
    <row r="20" spans="3:16" x14ac:dyDescent="0.35">
      <c r="C20" s="27" t="s">
        <v>2739</v>
      </c>
      <c r="D20" s="47" t="str">
        <f>+INDEX([1]Detallado!$F:$F,MATCH($C20,[1]Detallado!$B:$B,0))</f>
        <v>Renta Fija</v>
      </c>
      <c r="E20" s="30" t="str">
        <f>+INDEX([1]Detallado!$Q:$Q,MATCH($C20,[1]Detallado!$B:$B,0))</f>
        <v>RFIG</v>
      </c>
      <c r="F20" s="44" t="s">
        <v>4171</v>
      </c>
      <c r="G20" s="45" t="str">
        <f t="shared" si="0"/>
        <v>52RFIG</v>
      </c>
      <c r="H20" s="46" t="str">
        <f>+INDEX([1]Detallado!$D:$D,MATCH(C20,[1]Detallado!$B:$B,0))</f>
        <v>Arcano Fund - European Income Fund, ESG Selection</v>
      </c>
      <c r="I20" s="27"/>
      <c r="J20" s="43" t="str">
        <f t="shared" si="1"/>
        <v>RFITD</v>
      </c>
      <c r="O20" s="27" t="s">
        <v>4280</v>
      </c>
      <c r="P20" s="27" t="s">
        <v>4585</v>
      </c>
    </row>
    <row r="21" spans="3:16" x14ac:dyDescent="0.35">
      <c r="C21" s="27" t="s">
        <v>719</v>
      </c>
      <c r="D21" s="47" t="str">
        <f>+INDEX([1]Detallado!$F:$F,MATCH($C21,[1]Detallado!$B:$B,0))</f>
        <v>Alternativos</v>
      </c>
      <c r="E21" s="30" t="str">
        <f>+INDEX([1]Detallado!$Q:$Q,MATCH($C21,[1]Detallado!$B:$B,0))</f>
        <v>ALT</v>
      </c>
      <c r="F21" s="44" t="s">
        <v>4169</v>
      </c>
      <c r="G21" s="45" t="str">
        <f t="shared" si="0"/>
        <v>53ALT</v>
      </c>
      <c r="H21" s="46" t="str">
        <f>+INDEX([1]Detallado!$D:$D,MATCH(C21,[1]Detallado!$B:$B,0))</f>
        <v xml:space="preserve">PineBridge - Credit Opportunities II </v>
      </c>
      <c r="I21" s="27"/>
      <c r="J21" s="43" t="str">
        <f t="shared" si="1"/>
        <v>ALT</v>
      </c>
      <c r="O21" s="27" t="s">
        <v>2625</v>
      </c>
      <c r="P21" s="27" t="s">
        <v>4593</v>
      </c>
    </row>
    <row r="22" spans="3:16" x14ac:dyDescent="0.35">
      <c r="C22" s="27" t="s">
        <v>741</v>
      </c>
      <c r="D22" s="47" t="str">
        <f>+INDEX([1]Detallado!$F:$F,MATCH($C22,[1]Detallado!$B:$B,0))</f>
        <v>Alternativos</v>
      </c>
      <c r="E22" s="30" t="str">
        <f>+INDEX([1]Detallado!$Q:$Q,MATCH($C22,[1]Detallado!$B:$B,0))</f>
        <v>ALT</v>
      </c>
      <c r="F22" s="44" t="s">
        <v>4169</v>
      </c>
      <c r="G22" s="45" t="str">
        <f t="shared" si="0"/>
        <v>53ALT</v>
      </c>
      <c r="H22" s="46" t="str">
        <f>+INDEX([1]Detallado!$D:$D,MATCH(C22,[1]Detallado!$B:$B,0))</f>
        <v>Apollo Credit Opportunity III</v>
      </c>
      <c r="I22" s="27"/>
      <c r="J22" s="43" t="str">
        <f t="shared" si="1"/>
        <v>ALT</v>
      </c>
      <c r="O22" s="27" t="s">
        <v>4363</v>
      </c>
      <c r="P22" s="27" t="s">
        <v>4593</v>
      </c>
    </row>
    <row r="23" spans="3:16" x14ac:dyDescent="0.35">
      <c r="C23" s="27" t="s">
        <v>746</v>
      </c>
      <c r="D23" s="47" t="str">
        <f>+INDEX([1]Detallado!$F:$F,MATCH($C23,[1]Detallado!$B:$B,0))</f>
        <v>Alternativos</v>
      </c>
      <c r="E23" s="30" t="str">
        <f>+INDEX([1]Detallado!$Q:$Q,MATCH($C23,[1]Detallado!$B:$B,0))</f>
        <v>ALT</v>
      </c>
      <c r="F23" s="44" t="s">
        <v>4169</v>
      </c>
      <c r="G23" s="45" t="str">
        <f t="shared" si="0"/>
        <v>53ALT</v>
      </c>
      <c r="H23" s="46" t="str">
        <f>+INDEX([1]Detallado!$D:$D,MATCH(C23,[1]Detallado!$B:$B,0))</f>
        <v>Oaktree Principal Fund VI GP, L.P.</v>
      </c>
      <c r="I23" s="27"/>
      <c r="J23" s="43" t="str">
        <f t="shared" si="1"/>
        <v>ALT</v>
      </c>
      <c r="O23" s="27" t="s">
        <v>2623</v>
      </c>
      <c r="P23" s="27" t="s">
        <v>4593</v>
      </c>
    </row>
    <row r="24" spans="3:16" x14ac:dyDescent="0.35">
      <c r="C24" s="27" t="s">
        <v>750</v>
      </c>
      <c r="D24" s="47" t="str">
        <f>+INDEX([1]Detallado!$F:$F,MATCH($C24,[1]Detallado!$B:$B,0))</f>
        <v>Alternativos</v>
      </c>
      <c r="E24" s="30" t="str">
        <f>+INDEX([1]Detallado!$Q:$Q,MATCH($C24,[1]Detallado!$B:$B,0))</f>
        <v>ALT</v>
      </c>
      <c r="F24" s="44" t="s">
        <v>4169</v>
      </c>
      <c r="G24" s="45" t="str">
        <f t="shared" si="0"/>
        <v>53ALT</v>
      </c>
      <c r="H24" s="46" t="str">
        <f>+INDEX([1]Detallado!$D:$D,MATCH(C24,[1]Detallado!$B:$B,0))</f>
        <v>ASSF - Operating Manager IV, LP</v>
      </c>
      <c r="I24" s="27"/>
      <c r="J24" s="43" t="str">
        <f t="shared" si="1"/>
        <v>ALT</v>
      </c>
      <c r="O24" s="27" t="s">
        <v>4231</v>
      </c>
      <c r="P24" s="27" t="s">
        <v>4586</v>
      </c>
    </row>
    <row r="25" spans="3:16" x14ac:dyDescent="0.35">
      <c r="C25" s="27" t="s">
        <v>752</v>
      </c>
      <c r="D25" s="47" t="str">
        <f>+INDEX([1]Detallado!$F:$F,MATCH($C25,[1]Detallado!$B:$B,0))</f>
        <v>Alternativos</v>
      </c>
      <c r="E25" s="30" t="str">
        <f>+INDEX([1]Detallado!$Q:$Q,MATCH($C25,[1]Detallado!$B:$B,0))</f>
        <v>ALT</v>
      </c>
      <c r="F25" s="44" t="s">
        <v>4169</v>
      </c>
      <c r="G25" s="45" t="str">
        <f t="shared" si="0"/>
        <v>53ALT</v>
      </c>
      <c r="H25" s="46" t="str">
        <f>+INDEX([1]Detallado!$D:$D,MATCH(C25,[1]Detallado!$B:$B,0))</f>
        <v>Avenue - Europe Capital Partners III, LLC</v>
      </c>
      <c r="I25" s="27"/>
      <c r="J25" s="43" t="str">
        <f t="shared" si="1"/>
        <v>ALT</v>
      </c>
      <c r="O25" s="27" t="s">
        <v>4374</v>
      </c>
      <c r="P25" s="27" t="s">
        <v>1277</v>
      </c>
    </row>
    <row r="26" spans="3:16" x14ac:dyDescent="0.35">
      <c r="C26" s="27" t="s">
        <v>2658</v>
      </c>
      <c r="D26" s="47" t="str">
        <f>+INDEX([1]Detallado!$F:$F,MATCH($C26,[1]Detallado!$B:$B,0))</f>
        <v>Alternativos</v>
      </c>
      <c r="E26" s="30" t="str">
        <f>+INDEX([1]Detallado!$Q:$Q,MATCH($C26,[1]Detallado!$B:$B,0))</f>
        <v>ALT</v>
      </c>
      <c r="F26" s="44" t="s">
        <v>4169</v>
      </c>
      <c r="G26" s="45" t="str">
        <f t="shared" si="0"/>
        <v>53ALT</v>
      </c>
      <c r="H26" s="46" t="str">
        <f>+INDEX([1]Detallado!$D:$D,MATCH(C26,[1]Detallado!$B:$B,0))</f>
        <v>CIP</v>
      </c>
      <c r="I26" s="27"/>
      <c r="J26" s="43" t="str">
        <f t="shared" si="1"/>
        <v>ALT</v>
      </c>
      <c r="O26" s="27" t="s">
        <v>4373</v>
      </c>
      <c r="P26" s="27" t="s">
        <v>1277</v>
      </c>
    </row>
    <row r="27" spans="3:16" x14ac:dyDescent="0.35">
      <c r="C27" s="27" t="s">
        <v>2659</v>
      </c>
      <c r="D27" s="47" t="str">
        <f>+INDEX([1]Detallado!$F:$F,MATCH($C27,[1]Detallado!$B:$B,0))</f>
        <v>Alternativos</v>
      </c>
      <c r="E27" s="30" t="str">
        <f>+INDEX([1]Detallado!$Q:$Q,MATCH($C27,[1]Detallado!$B:$B,0))</f>
        <v>ALT</v>
      </c>
      <c r="F27" s="44" t="s">
        <v>4169</v>
      </c>
      <c r="G27" s="45" t="str">
        <f t="shared" si="0"/>
        <v>53ALT</v>
      </c>
      <c r="H27" s="46" t="str">
        <f>+INDEX([1]Detallado!$D:$D,MATCH(C27,[1]Detallado!$B:$B,0))</f>
        <v>Strategic Partners - VIII</v>
      </c>
      <c r="I27" s="27"/>
      <c r="J27" s="43" t="str">
        <f t="shared" si="1"/>
        <v>ALT</v>
      </c>
      <c r="O27" s="27" t="s">
        <v>2631</v>
      </c>
      <c r="P27" s="27" t="s">
        <v>1277</v>
      </c>
    </row>
    <row r="28" spans="3:16" x14ac:dyDescent="0.35">
      <c r="C28" s="27" t="s">
        <v>2660</v>
      </c>
      <c r="D28" s="47" t="str">
        <f>+INDEX([1]Detallado!$F:$F,MATCH($C28,[1]Detallado!$B:$B,0))</f>
        <v>Alternativos</v>
      </c>
      <c r="E28" s="30" t="str">
        <f>+INDEX([1]Detallado!$Q:$Q,MATCH($C28,[1]Detallado!$B:$B,0))</f>
        <v>ALT</v>
      </c>
      <c r="F28" s="44" t="s">
        <v>4169</v>
      </c>
      <c r="G28" s="45" t="str">
        <f t="shared" si="0"/>
        <v>53ALT</v>
      </c>
      <c r="H28" s="46" t="str">
        <f>+INDEX([1]Detallado!$D:$D,MATCH(C28,[1]Detallado!$B:$B,0))</f>
        <v>GSO Capital Solutions Overseas Feeder Fund III LP</v>
      </c>
      <c r="I28" s="27"/>
      <c r="J28" s="43" t="str">
        <f t="shared" si="1"/>
        <v>ALT</v>
      </c>
      <c r="O28" s="27" t="s">
        <v>2624</v>
      </c>
      <c r="P28" s="27" t="s">
        <v>4589</v>
      </c>
    </row>
    <row r="29" spans="3:16" x14ac:dyDescent="0.35">
      <c r="C29" s="27" t="s">
        <v>2661</v>
      </c>
      <c r="D29" s="47" t="str">
        <f>+INDEX([1]Detallado!$F:$F,MATCH($C29,[1]Detallado!$B:$B,0))</f>
        <v>Alternativos</v>
      </c>
      <c r="E29" s="30" t="str">
        <f>+INDEX([1]Detallado!$Q:$Q,MATCH($C29,[1]Detallado!$B:$B,0))</f>
        <v>ALT</v>
      </c>
      <c r="F29" s="44" t="s">
        <v>4169</v>
      </c>
      <c r="G29" s="45" t="str">
        <f t="shared" si="0"/>
        <v>53ALT</v>
      </c>
      <c r="H29" s="46" t="str">
        <f>+INDEX([1]Detallado!$D:$D,MATCH(C29,[1]Detallado!$B:$B,0))</f>
        <v>CVC Credit Partners Global Special Situations Feeder Fund II SCSp</v>
      </c>
      <c r="I29" s="27"/>
      <c r="J29" s="43" t="str">
        <f t="shared" si="1"/>
        <v>ALT</v>
      </c>
      <c r="O29" s="27" t="s">
        <v>2632</v>
      </c>
      <c r="P29" s="27" t="s">
        <v>4587</v>
      </c>
    </row>
    <row r="30" spans="3:16" x14ac:dyDescent="0.35">
      <c r="C30" s="27" t="s">
        <v>2662</v>
      </c>
      <c r="D30" s="47" t="str">
        <f>+INDEX([1]Detallado!$F:$F,MATCH($C30,[1]Detallado!$B:$B,0))</f>
        <v>Alternativos</v>
      </c>
      <c r="E30" s="30" t="str">
        <f>+INDEX([1]Detallado!$Q:$Q,MATCH($C30,[1]Detallado!$B:$B,0))</f>
        <v>ALT</v>
      </c>
      <c r="F30" s="44" t="s">
        <v>4169</v>
      </c>
      <c r="G30" s="45" t="str">
        <f t="shared" si="0"/>
        <v>53ALT</v>
      </c>
      <c r="H30" s="46" t="str">
        <f>+INDEX([1]Detallado!$D:$D,MATCH(C30,[1]Detallado!$B:$B,0))</f>
        <v>Apollo European Principal Finance Fund III (EURO B), L.P</v>
      </c>
      <c r="I30" s="27"/>
      <c r="J30" s="43" t="str">
        <f t="shared" si="1"/>
        <v>ALT</v>
      </c>
      <c r="O30" s="27" t="s">
        <v>2621</v>
      </c>
      <c r="P30" s="27" t="s">
        <v>4593</v>
      </c>
    </row>
    <row r="31" spans="3:16" x14ac:dyDescent="0.35">
      <c r="C31" s="27" t="s">
        <v>2663</v>
      </c>
      <c r="D31" s="47" t="str">
        <f>+INDEX([1]Detallado!$F:$F,MATCH($C31,[1]Detallado!$B:$B,0))</f>
        <v>Alternativos</v>
      </c>
      <c r="E31" s="30" t="str">
        <f>+INDEX([1]Detallado!$Q:$Q,MATCH($C31,[1]Detallado!$B:$B,0))</f>
        <v>ALT</v>
      </c>
      <c r="F31" s="44" t="s">
        <v>4169</v>
      </c>
      <c r="G31" s="45" t="str">
        <f t="shared" si="0"/>
        <v>53ALT</v>
      </c>
      <c r="H31" s="46" t="str">
        <f>+INDEX([1]Detallado!$D:$D,MATCH(C31,[1]Detallado!$B:$B,0))</f>
        <v>Portfolio Advisors - Direct Credit Opportunities Fund III</v>
      </c>
      <c r="I31" s="27"/>
      <c r="J31" s="43" t="str">
        <f t="shared" si="1"/>
        <v>ALT</v>
      </c>
      <c r="O31" s="27" t="s">
        <v>4290</v>
      </c>
      <c r="P31" s="27" t="s">
        <v>4593</v>
      </c>
    </row>
    <row r="32" spans="3:16" x14ac:dyDescent="0.35">
      <c r="C32" s="27" t="s">
        <v>2664</v>
      </c>
      <c r="D32" s="47" t="str">
        <f>+INDEX([1]Detallado!$F:$F,MATCH($C32,[1]Detallado!$B:$B,0))</f>
        <v>Alternativos</v>
      </c>
      <c r="E32" s="30" t="str">
        <f>+INDEX([1]Detallado!$Q:$Q,MATCH($C32,[1]Detallado!$B:$B,0))</f>
        <v>ALT</v>
      </c>
      <c r="F32" s="44" t="s">
        <v>4169</v>
      </c>
      <c r="G32" s="45" t="str">
        <f t="shared" si="0"/>
        <v>53ALT</v>
      </c>
      <c r="H32" s="46" t="str">
        <f>+INDEX([1]Detallado!$D:$D,MATCH(C32,[1]Detallado!$B:$B,0))</f>
        <v>ICG - Europe Fund VI GP Limited</v>
      </c>
      <c r="I32" s="27"/>
      <c r="J32" s="43" t="str">
        <f t="shared" si="1"/>
        <v>ALT</v>
      </c>
      <c r="O32" s="27" t="s">
        <v>4364</v>
      </c>
      <c r="P32" s="27" t="s">
        <v>4587</v>
      </c>
    </row>
    <row r="33" spans="3:16" x14ac:dyDescent="0.35">
      <c r="C33" s="27" t="s">
        <v>2665</v>
      </c>
      <c r="D33" s="47" t="str">
        <f>+INDEX([1]Detallado!$F:$F,MATCH($C33,[1]Detallado!$B:$B,0))</f>
        <v>Alternativos</v>
      </c>
      <c r="E33" s="30" t="str">
        <f>+INDEX([1]Detallado!$Q:$Q,MATCH($C33,[1]Detallado!$B:$B,0))</f>
        <v>ALT</v>
      </c>
      <c r="F33" s="44" t="s">
        <v>4169</v>
      </c>
      <c r="G33" s="45" t="str">
        <f t="shared" si="0"/>
        <v>53ALT</v>
      </c>
      <c r="H33" s="46" t="str">
        <f>+INDEX([1]Detallado!$D:$D,MATCH(C33,[1]Detallado!$B:$B,0))</f>
        <v>Cerberus - CIP VI Overseas Feeder</v>
      </c>
      <c r="I33" s="27"/>
      <c r="J33" s="43" t="str">
        <f t="shared" si="1"/>
        <v>ALT</v>
      </c>
      <c r="O33" s="27" t="s">
        <v>4234</v>
      </c>
      <c r="P33" s="27" t="s">
        <v>4593</v>
      </c>
    </row>
    <row r="34" spans="3:16" x14ac:dyDescent="0.35">
      <c r="C34" s="27" t="s">
        <v>2666</v>
      </c>
      <c r="D34" s="47" t="str">
        <f>+INDEX([1]Detallado!$F:$F,MATCH($C34,[1]Detallado!$B:$B,0))</f>
        <v>Alternativos</v>
      </c>
      <c r="E34" s="30" t="str">
        <f>+INDEX([1]Detallado!$Q:$Q,MATCH($C34,[1]Detallado!$B:$B,0))</f>
        <v>ALT</v>
      </c>
      <c r="F34" s="44" t="s">
        <v>4169</v>
      </c>
      <c r="G34" s="45" t="str">
        <f t="shared" si="0"/>
        <v>53ALT</v>
      </c>
      <c r="H34" s="46" t="str">
        <f>+INDEX([1]Detallado!$D:$D,MATCH(C34,[1]Detallado!$B:$B,0))</f>
        <v>GSO Capital Solutions - Overseas Feeder Fund III</v>
      </c>
      <c r="I34" s="27"/>
      <c r="J34" s="43" t="str">
        <f t="shared" si="1"/>
        <v>ALT</v>
      </c>
      <c r="O34" s="27" t="s">
        <v>2630</v>
      </c>
      <c r="P34" s="27" t="s">
        <v>1277</v>
      </c>
    </row>
    <row r="35" spans="3:16" x14ac:dyDescent="0.35">
      <c r="C35" s="27" t="s">
        <v>2667</v>
      </c>
      <c r="D35" s="47" t="str">
        <f>+INDEX([1]Detallado!$F:$F,MATCH($C35,[1]Detallado!$B:$B,0))</f>
        <v>Alternativos</v>
      </c>
      <c r="E35" s="30" t="str">
        <f>+INDEX([1]Detallado!$Q:$Q,MATCH($C35,[1]Detallado!$B:$B,0))</f>
        <v>ALT</v>
      </c>
      <c r="F35" s="44" t="s">
        <v>4169</v>
      </c>
      <c r="G35" s="45" t="str">
        <f t="shared" si="0"/>
        <v>53ALT</v>
      </c>
      <c r="H35" s="46" t="str">
        <f>+INDEX([1]Detallado!$D:$D,MATCH(C35,[1]Detallado!$B:$B,0))</f>
        <v>Fortress - Real Estate Opportunities Fund III</v>
      </c>
      <c r="I35" s="27"/>
      <c r="J35" s="43" t="str">
        <f t="shared" si="1"/>
        <v>ALT</v>
      </c>
      <c r="O35" s="27" t="s">
        <v>4360</v>
      </c>
      <c r="P35" s="27" t="s">
        <v>4589</v>
      </c>
    </row>
    <row r="36" spans="3:16" x14ac:dyDescent="0.35">
      <c r="C36" s="27" t="s">
        <v>2668</v>
      </c>
      <c r="D36" s="47" t="str">
        <f>+INDEX([1]Detallado!$F:$F,MATCH($C36,[1]Detallado!$B:$B,0))</f>
        <v>Alternativos</v>
      </c>
      <c r="E36" s="30" t="str">
        <f>+INDEX([1]Detallado!$Q:$Q,MATCH($C36,[1]Detallado!$B:$B,0))</f>
        <v>ALT</v>
      </c>
      <c r="F36" s="44" t="s">
        <v>4169</v>
      </c>
      <c r="G36" s="45" t="str">
        <f t="shared" si="0"/>
        <v>53ALT</v>
      </c>
      <c r="H36" s="46" t="str">
        <f>+INDEX([1]Detallado!$D:$D,MATCH(C36,[1]Detallado!$B:$B,0))</f>
        <v>Neuberger Bergman Private Debt III</v>
      </c>
      <c r="I36" s="27"/>
      <c r="J36" s="43" t="str">
        <f t="shared" si="1"/>
        <v>ALT</v>
      </c>
      <c r="O36" s="27" t="s">
        <v>4292</v>
      </c>
      <c r="P36" s="27" t="s">
        <v>4589</v>
      </c>
    </row>
    <row r="37" spans="3:16" x14ac:dyDescent="0.35">
      <c r="C37" s="27" t="s">
        <v>2669</v>
      </c>
      <c r="D37" s="47" t="str">
        <f>+INDEX([1]Detallado!$F:$F,MATCH($C37,[1]Detallado!$B:$B,0))</f>
        <v>Alternativos</v>
      </c>
      <c r="E37" s="30" t="str">
        <f>+INDEX([1]Detallado!$Q:$Q,MATCH($C37,[1]Detallado!$B:$B,0))</f>
        <v>ALT</v>
      </c>
      <c r="F37" s="44" t="s">
        <v>4169</v>
      </c>
      <c r="G37" s="45" t="str">
        <f t="shared" si="0"/>
        <v>53ALT</v>
      </c>
      <c r="H37" s="46" t="str">
        <f>+INDEX([1]Detallado!$D:$D,MATCH(C37,[1]Detallado!$B:$B,0))</f>
        <v>Altamar - PE Program VIII</v>
      </c>
      <c r="I37" s="27"/>
      <c r="J37" s="43" t="str">
        <f t="shared" si="1"/>
        <v>ALT</v>
      </c>
      <c r="O37" s="27" t="s">
        <v>4291</v>
      </c>
      <c r="P37" s="27" t="s">
        <v>4593</v>
      </c>
    </row>
    <row r="38" spans="3:16" x14ac:dyDescent="0.35">
      <c r="C38" s="27" t="s">
        <v>2670</v>
      </c>
      <c r="D38" s="47" t="str">
        <f>+INDEX([1]Detallado!$F:$F,MATCH($C38,[1]Detallado!$B:$B,0))</f>
        <v>Alternativos</v>
      </c>
      <c r="E38" s="30" t="str">
        <f>+INDEX([1]Detallado!$Q:$Q,MATCH($C38,[1]Detallado!$B:$B,0))</f>
        <v>ALT</v>
      </c>
      <c r="F38" s="44" t="s">
        <v>4169</v>
      </c>
      <c r="G38" s="45" t="str">
        <f t="shared" si="0"/>
        <v>53ALT</v>
      </c>
      <c r="H38" s="46" t="str">
        <f>+INDEX([1]Detallado!$D:$D,MATCH(C38,[1]Detallado!$B:$B,0))</f>
        <v>Altamar - PE Program V</v>
      </c>
      <c r="I38" s="27"/>
      <c r="J38" s="43" t="str">
        <f t="shared" si="1"/>
        <v>ALT</v>
      </c>
      <c r="O38" s="27" t="s">
        <v>4362</v>
      </c>
      <c r="P38" s="27" t="s">
        <v>4593</v>
      </c>
    </row>
    <row r="39" spans="3:16" x14ac:dyDescent="0.35">
      <c r="C39" s="27" t="s">
        <v>2671</v>
      </c>
      <c r="D39" s="47" t="str">
        <f>+INDEX([1]Detallado!$F:$F,MATCH($C39,[1]Detallado!$B:$B,0))</f>
        <v>Alternativos</v>
      </c>
      <c r="E39" s="30" t="str">
        <f>+INDEX([1]Detallado!$Q:$Q,MATCH($C39,[1]Detallado!$B:$B,0))</f>
        <v>ALT</v>
      </c>
      <c r="F39" s="44" t="s">
        <v>4169</v>
      </c>
      <c r="G39" s="45" t="str">
        <f t="shared" si="0"/>
        <v>53ALT</v>
      </c>
      <c r="H39" s="46" t="str">
        <f>+INDEX([1]Detallado!$D:$D,MATCH(C39,[1]Detallado!$B:$B,0))</f>
        <v>Harbourvest - Buyout Us IX FoF</v>
      </c>
      <c r="I39" s="27"/>
      <c r="J39" s="43" t="str">
        <f t="shared" si="1"/>
        <v>ALT</v>
      </c>
      <c r="O39" s="27" t="s">
        <v>2615</v>
      </c>
      <c r="P39" s="27" t="s">
        <v>4593</v>
      </c>
    </row>
    <row r="40" spans="3:16" x14ac:dyDescent="0.35">
      <c r="C40" s="27" t="s">
        <v>721</v>
      </c>
      <c r="D40" s="47" t="str">
        <f>+INDEX([1]Detallado!$F:$F,MATCH($C40,[1]Detallado!$B:$B,0))</f>
        <v>Alternativos</v>
      </c>
      <c r="E40" s="30" t="str">
        <f>+INDEX([1]Detallado!$Q:$Q,MATCH($C40,[1]Detallado!$B:$B,0))</f>
        <v>ALT</v>
      </c>
      <c r="F40" s="44" t="s">
        <v>4169</v>
      </c>
      <c r="G40" s="45" t="str">
        <f t="shared" si="0"/>
        <v>53ALT</v>
      </c>
      <c r="H40" s="46" t="str">
        <f>+INDEX([1]Detallado!$D:$D,MATCH(C40,[1]Detallado!$B:$B,0))</f>
        <v>Pantheon - PASIA VI</v>
      </c>
      <c r="I40" s="27"/>
      <c r="J40" s="43" t="str">
        <f t="shared" si="1"/>
        <v>ALT</v>
      </c>
      <c r="O40" s="27" t="s">
        <v>2619</v>
      </c>
      <c r="P40" s="27" t="s">
        <v>4589</v>
      </c>
    </row>
    <row r="41" spans="3:16" x14ac:dyDescent="0.35">
      <c r="C41" s="27" t="s">
        <v>2672</v>
      </c>
      <c r="D41" s="47" t="str">
        <f>+INDEX([1]Detallado!$F:$F,MATCH($C41,[1]Detallado!$B:$B,0))</f>
        <v>Alternativos</v>
      </c>
      <c r="E41" s="30" t="str">
        <f>+INDEX([1]Detallado!$Q:$Q,MATCH($C41,[1]Detallado!$B:$B,0))</f>
        <v>ALT</v>
      </c>
      <c r="F41" s="44" t="s">
        <v>4169</v>
      </c>
      <c r="G41" s="45" t="str">
        <f t="shared" si="0"/>
        <v>53ALT</v>
      </c>
      <c r="H41" s="46" t="str">
        <f>+INDEX([1]Detallado!$D:$D,MATCH(C41,[1]Detallado!$B:$B,0))</f>
        <v>Harbourvest - HIPEP VI</v>
      </c>
      <c r="I41" s="27"/>
      <c r="J41" s="43" t="str">
        <f t="shared" si="1"/>
        <v>ALT</v>
      </c>
      <c r="O41" s="27" t="s">
        <v>4279</v>
      </c>
      <c r="P41" s="27" t="s">
        <v>4673</v>
      </c>
    </row>
    <row r="42" spans="3:16" x14ac:dyDescent="0.35">
      <c r="C42" s="27" t="s">
        <v>2673</v>
      </c>
      <c r="D42" s="47" t="str">
        <f>+INDEX([1]Detallado!$F:$F,MATCH($C42,[1]Detallado!$B:$B,0))</f>
        <v>Alternativos</v>
      </c>
      <c r="E42" s="30" t="str">
        <f>+INDEX([1]Detallado!$Q:$Q,MATCH($C42,[1]Detallado!$B:$B,0))</f>
        <v>ALT</v>
      </c>
      <c r="F42" s="44" t="s">
        <v>4169</v>
      </c>
      <c r="G42" s="45" t="str">
        <f t="shared" si="0"/>
        <v>53ALT</v>
      </c>
      <c r="H42" s="46" t="str">
        <f>+INDEX([1]Detallado!$D:$D,MATCH(C42,[1]Detallado!$B:$B,0))</f>
        <v>HarbourVest Partners L.P.</v>
      </c>
      <c r="I42" s="27"/>
      <c r="J42" s="43" t="str">
        <f t="shared" si="1"/>
        <v>ALT</v>
      </c>
      <c r="O42" s="27" t="s">
        <v>4369</v>
      </c>
      <c r="P42" s="27" t="s">
        <v>4673</v>
      </c>
    </row>
    <row r="43" spans="3:16" x14ac:dyDescent="0.35">
      <c r="C43" s="27" t="s">
        <v>2674</v>
      </c>
      <c r="D43" s="47" t="str">
        <f>+INDEX([1]Detallado!$F:$F,MATCH($C43,[1]Detallado!$B:$B,0))</f>
        <v>Alternativos</v>
      </c>
      <c r="E43" s="30" t="str">
        <f>+INDEX([1]Detallado!$Q:$Q,MATCH($C43,[1]Detallado!$B:$B,0))</f>
        <v>ALT</v>
      </c>
      <c r="F43" s="44" t="s">
        <v>4169</v>
      </c>
      <c r="G43" s="45" t="str">
        <f t="shared" si="0"/>
        <v>53ALT</v>
      </c>
      <c r="H43" s="46" t="str">
        <f>+INDEX([1]Detallado!$D:$D,MATCH(C43,[1]Detallado!$B:$B,0))</f>
        <v>Hipep - VII Partnership Feeder Fund L.P.</v>
      </c>
      <c r="I43" s="27"/>
      <c r="J43" s="43" t="str">
        <f t="shared" si="1"/>
        <v>ALT</v>
      </c>
      <c r="O43" s="27" t="s">
        <v>4370</v>
      </c>
      <c r="P43" s="27" t="s">
        <v>4673</v>
      </c>
    </row>
    <row r="44" spans="3:16" x14ac:dyDescent="0.35">
      <c r="C44" s="27" t="s">
        <v>2675</v>
      </c>
      <c r="D44" s="47" t="str">
        <f>+INDEX([1]Detallado!$F:$F,MATCH($C44,[1]Detallado!$B:$B,0))</f>
        <v>Alternativos</v>
      </c>
      <c r="E44" s="30" t="str">
        <f>+INDEX([1]Detallado!$Q:$Q,MATCH($C44,[1]Detallado!$B:$B,0))</f>
        <v>ALT</v>
      </c>
      <c r="F44" s="44" t="s">
        <v>4169</v>
      </c>
      <c r="G44" s="45" t="str">
        <f t="shared" si="0"/>
        <v>53ALT</v>
      </c>
      <c r="H44" s="46" t="str">
        <f>+INDEX([1]Detallado!$D:$D,MATCH(C44,[1]Detallado!$B:$B,0))</f>
        <v>Hamilton Lane - Global SMID II</v>
      </c>
      <c r="I44" s="27"/>
      <c r="J44" s="43" t="str">
        <f t="shared" si="1"/>
        <v>ALT</v>
      </c>
      <c r="O44" s="27" t="s">
        <v>2633</v>
      </c>
      <c r="P44" s="27" t="s">
        <v>4673</v>
      </c>
    </row>
    <row r="45" spans="3:16" x14ac:dyDescent="0.35">
      <c r="C45" s="27" t="s">
        <v>2676</v>
      </c>
      <c r="D45" s="47" t="str">
        <f>+INDEX([1]Detallado!$F:$F,MATCH($C45,[1]Detallado!$B:$B,0))</f>
        <v>Alternativos</v>
      </c>
      <c r="E45" s="30" t="str">
        <f>+INDEX([1]Detallado!$Q:$Q,MATCH($C45,[1]Detallado!$B:$B,0))</f>
        <v>ALT</v>
      </c>
      <c r="F45" s="44" t="s">
        <v>4169</v>
      </c>
      <c r="G45" s="45" t="str">
        <f t="shared" si="0"/>
        <v>53ALT</v>
      </c>
      <c r="H45" s="46" t="str">
        <f>+INDEX([1]Detallado!$D:$D,MATCH(C45,[1]Detallado!$B:$B,0))</f>
        <v>Venta Alts</v>
      </c>
      <c r="I45" s="27"/>
      <c r="J45" s="43" t="str">
        <f t="shared" si="1"/>
        <v>ALT</v>
      </c>
      <c r="O45" s="27" t="s">
        <v>2620</v>
      </c>
      <c r="P45" s="27" t="s">
        <v>1277</v>
      </c>
    </row>
    <row r="46" spans="3:16" x14ac:dyDescent="0.35">
      <c r="C46" s="27" t="s">
        <v>2677</v>
      </c>
      <c r="D46" s="47" t="str">
        <f>+INDEX([1]Detallado!$F:$F,MATCH($C46,[1]Detallado!$B:$B,0))</f>
        <v>Alternativos</v>
      </c>
      <c r="E46" s="30" t="str">
        <f>+INDEX([1]Detallado!$Q:$Q,MATCH($C46,[1]Detallado!$B:$B,0))</f>
        <v>ALT</v>
      </c>
      <c r="F46" s="44" t="s">
        <v>4169</v>
      </c>
      <c r="G46" s="45" t="str">
        <f t="shared" si="0"/>
        <v>53ALT</v>
      </c>
      <c r="H46" s="46" t="str">
        <f>+INDEX([1]Detallado!$D:$D,MATCH(C46,[1]Detallado!$B:$B,0))</f>
        <v>StepStone Capital Partners V Offshore,  L.P</v>
      </c>
      <c r="I46" s="27"/>
      <c r="J46" s="43" t="str">
        <f t="shared" si="1"/>
        <v>ALT</v>
      </c>
      <c r="O46" s="27" t="s">
        <v>4334</v>
      </c>
      <c r="P46" s="27" t="s">
        <v>4587</v>
      </c>
    </row>
    <row r="47" spans="3:16" x14ac:dyDescent="0.35">
      <c r="C47" s="27" t="s">
        <v>2678</v>
      </c>
      <c r="D47" s="47" t="str">
        <f>+INDEX([1]Detallado!$F:$F,MATCH($C47,[1]Detallado!$B:$B,0))</f>
        <v>Alternativos</v>
      </c>
      <c r="E47" s="30" t="str">
        <f>+INDEX([1]Detallado!$Q:$Q,MATCH($C47,[1]Detallado!$B:$B,0))</f>
        <v>ALT</v>
      </c>
      <c r="F47" s="44" t="s">
        <v>4169</v>
      </c>
      <c r="G47" s="45" t="str">
        <f t="shared" si="0"/>
        <v>53ALT</v>
      </c>
      <c r="H47" s="46" t="str">
        <f>+INDEX([1]Detallado!$D:$D,MATCH(C47,[1]Detallado!$B:$B,0))</f>
        <v>Blackstone Growth Associates L.P.</v>
      </c>
      <c r="I47" s="27"/>
      <c r="J47" s="43" t="str">
        <f t="shared" si="1"/>
        <v>ALT</v>
      </c>
      <c r="O47" s="27" t="s">
        <v>4346</v>
      </c>
      <c r="P47" s="27" t="s">
        <v>4587</v>
      </c>
    </row>
    <row r="48" spans="3:16" x14ac:dyDescent="0.35">
      <c r="C48" s="27" t="s">
        <v>2679</v>
      </c>
      <c r="D48" s="47" t="str">
        <f>+INDEX([1]Detallado!$F:$F,MATCH($C48,[1]Detallado!$B:$B,0))</f>
        <v>Alternativos</v>
      </c>
      <c r="E48" s="30" t="str">
        <f>+INDEX([1]Detallado!$Q:$Q,MATCH($C48,[1]Detallado!$B:$B,0))</f>
        <v>ALT</v>
      </c>
      <c r="F48" s="44" t="s">
        <v>4169</v>
      </c>
      <c r="G48" s="45" t="str">
        <f t="shared" si="0"/>
        <v>53ALT</v>
      </c>
      <c r="H48" s="46" t="str">
        <f>+INDEX([1]Detallado!$D:$D,MATCH(C48,[1]Detallado!$B:$B,0))</f>
        <v>CD&amp;R - Fund XI</v>
      </c>
      <c r="I48" s="27"/>
      <c r="J48" s="43" t="str">
        <f t="shared" si="1"/>
        <v>ALT</v>
      </c>
      <c r="O48" s="27" t="s">
        <v>4286</v>
      </c>
      <c r="P48" s="27" t="s">
        <v>4587</v>
      </c>
    </row>
    <row r="49" spans="3:16" x14ac:dyDescent="0.35">
      <c r="C49" s="27" t="s">
        <v>2680</v>
      </c>
      <c r="D49" s="47" t="str">
        <f>+INDEX([1]Detallado!$F:$F,MATCH($C49,[1]Detallado!$B:$B,0))</f>
        <v>Alternativos</v>
      </c>
      <c r="E49" s="30" t="str">
        <f>+INDEX([1]Detallado!$Q:$Q,MATCH($C49,[1]Detallado!$B:$B,0))</f>
        <v>ALT</v>
      </c>
      <c r="F49" s="44" t="s">
        <v>4169</v>
      </c>
      <c r="G49" s="45" t="str">
        <f t="shared" si="0"/>
        <v>53ALT</v>
      </c>
      <c r="H49" s="46" t="str">
        <f>+INDEX([1]Detallado!$D:$D,MATCH(C49,[1]Detallado!$B:$B,0))</f>
        <v>Partners Group Direct Equity 2016</v>
      </c>
      <c r="I49" s="27"/>
      <c r="J49" s="43" t="str">
        <f t="shared" si="1"/>
        <v>ALT</v>
      </c>
      <c r="O49" s="27" t="s">
        <v>4274</v>
      </c>
      <c r="P49" s="27" t="s">
        <v>4593</v>
      </c>
    </row>
    <row r="50" spans="3:16" x14ac:dyDescent="0.35">
      <c r="C50" s="27" t="s">
        <v>2681</v>
      </c>
      <c r="D50" s="47" t="str">
        <f>+INDEX([1]Detallado!$F:$F,MATCH($C50,[1]Detallado!$B:$B,0))</f>
        <v>Alternativos</v>
      </c>
      <c r="E50" s="30" t="str">
        <f>+INDEX([1]Detallado!$Q:$Q,MATCH($C50,[1]Detallado!$B:$B,0))</f>
        <v>ALT</v>
      </c>
      <c r="F50" s="44" t="s">
        <v>4169</v>
      </c>
      <c r="G50" s="45" t="str">
        <f t="shared" si="0"/>
        <v>53ALT</v>
      </c>
      <c r="H50" s="46" t="str">
        <f>+INDEX([1]Detallado!$D:$D,MATCH(C50,[1]Detallado!$B:$B,0))</f>
        <v>Cevine Capital Management VII Feeder L.P.</v>
      </c>
      <c r="I50" s="27"/>
      <c r="J50" s="43" t="str">
        <f t="shared" si="1"/>
        <v>ALT</v>
      </c>
      <c r="O50" s="27" t="s">
        <v>2634</v>
      </c>
      <c r="P50" s="27" t="s">
        <v>4673</v>
      </c>
    </row>
    <row r="51" spans="3:16" x14ac:dyDescent="0.35">
      <c r="C51" s="27" t="s">
        <v>711</v>
      </c>
      <c r="D51" s="47" t="str">
        <f>+INDEX([1]Detallado!$F:$F,MATCH($C51,[1]Detallado!$B:$B,0))</f>
        <v>Alternativos</v>
      </c>
      <c r="E51" s="30" t="str">
        <f>+INDEX([1]Detallado!$Q:$Q,MATCH($C51,[1]Detallado!$B:$B,0))</f>
        <v>ALT</v>
      </c>
      <c r="F51" s="44" t="s">
        <v>4169</v>
      </c>
      <c r="G51" s="45" t="str">
        <f t="shared" si="0"/>
        <v>53ALT</v>
      </c>
      <c r="H51" s="46" t="str">
        <f>+INDEX([1]Detallado!$D:$D,MATCH(C51,[1]Detallado!$B:$B,0))</f>
        <v>TRG Rohatyn - LAPEF I</v>
      </c>
      <c r="I51" s="27"/>
      <c r="J51" s="43" t="str">
        <f t="shared" si="1"/>
        <v>ALT</v>
      </c>
      <c r="O51" s="27" t="s">
        <v>4241</v>
      </c>
      <c r="P51" s="27" t="s">
        <v>4673</v>
      </c>
    </row>
    <row r="52" spans="3:16" x14ac:dyDescent="0.35">
      <c r="C52" s="27" t="s">
        <v>2682</v>
      </c>
      <c r="D52" s="47" t="str">
        <f>+INDEX([1]Detallado!$F:$F,MATCH($C52,[1]Detallado!$B:$B,0))</f>
        <v>Alternativos</v>
      </c>
      <c r="E52" s="30" t="str">
        <f>+INDEX([1]Detallado!$Q:$Q,MATCH($C52,[1]Detallado!$B:$B,0))</f>
        <v>ALT</v>
      </c>
      <c r="F52" s="44" t="s">
        <v>4169</v>
      </c>
      <c r="G52" s="45" t="str">
        <f t="shared" si="0"/>
        <v>53ALT</v>
      </c>
      <c r="H52" s="46" t="str">
        <f>+INDEX([1]Detallado!$D:$D,MATCH(C52,[1]Detallado!$B:$B,0))</f>
        <v>Insight Partners (Cayman) XII. L.P</v>
      </c>
      <c r="I52" s="27"/>
      <c r="J52" s="43" t="str">
        <f t="shared" si="1"/>
        <v>ALT</v>
      </c>
      <c r="O52" s="27" t="s">
        <v>2628</v>
      </c>
      <c r="P52" s="27" t="s">
        <v>4588</v>
      </c>
    </row>
    <row r="53" spans="3:16" x14ac:dyDescent="0.35">
      <c r="C53" s="27" t="s">
        <v>2683</v>
      </c>
      <c r="D53" s="47" t="str">
        <f>+INDEX([1]Detallado!$F:$F,MATCH($C53,[1]Detallado!$B:$B,0))</f>
        <v>Alternativos</v>
      </c>
      <c r="E53" s="30" t="str">
        <f>+INDEX([1]Detallado!$Q:$Q,MATCH($C53,[1]Detallado!$B:$B,0))</f>
        <v>ALT</v>
      </c>
      <c r="F53" s="44" t="s">
        <v>4169</v>
      </c>
      <c r="G53" s="45" t="str">
        <f t="shared" si="0"/>
        <v>53ALT</v>
      </c>
      <c r="H53" s="46" t="str">
        <f>+INDEX([1]Detallado!$D:$D,MATCH(C53,[1]Detallado!$B:$B,0))</f>
        <v>Insight Partners XI</v>
      </c>
      <c r="I53" s="27"/>
      <c r="J53" s="43" t="str">
        <f t="shared" si="1"/>
        <v>ALT</v>
      </c>
      <c r="O53" s="27" t="s">
        <v>4277</v>
      </c>
      <c r="P53" s="27" t="s">
        <v>4585</v>
      </c>
    </row>
    <row r="54" spans="3:16" x14ac:dyDescent="0.35">
      <c r="C54" s="27" t="s">
        <v>715</v>
      </c>
      <c r="D54" s="47" t="str">
        <f>+INDEX([1]Detallado!$F:$F,MATCH($C54,[1]Detallado!$B:$B,0))</f>
        <v>Alternativos</v>
      </c>
      <c r="E54" s="30" t="str">
        <f>+INDEX([1]Detallado!$Q:$Q,MATCH($C54,[1]Detallado!$B:$B,0))</f>
        <v>ALT</v>
      </c>
      <c r="F54" s="44" t="s">
        <v>4169</v>
      </c>
      <c r="G54" s="45" t="str">
        <f t="shared" si="0"/>
        <v>53ALT</v>
      </c>
      <c r="H54" s="46" t="str">
        <f>+INDEX([1]Detallado!$D:$D,MATCH(C54,[1]Detallado!$B:$B,0))</f>
        <v>Partners - PGD 2009</v>
      </c>
      <c r="I54" s="27"/>
      <c r="J54" s="43" t="str">
        <f t="shared" si="1"/>
        <v>ALT</v>
      </c>
      <c r="O54" s="27" t="s">
        <v>4268</v>
      </c>
      <c r="P54" s="27" t="s">
        <v>1277</v>
      </c>
    </row>
    <row r="55" spans="3:16" x14ac:dyDescent="0.35">
      <c r="C55" s="27" t="s">
        <v>2684</v>
      </c>
      <c r="D55" s="47" t="str">
        <f>+INDEX([1]Detallado!$F:$F,MATCH($C55,[1]Detallado!$B:$B,0))</f>
        <v>Alternativos</v>
      </c>
      <c r="E55" s="30" t="str">
        <f>+INDEX([1]Detallado!$Q:$Q,MATCH($C55,[1]Detallado!$B:$B,0))</f>
        <v>ALT</v>
      </c>
      <c r="F55" s="44" t="s">
        <v>4169</v>
      </c>
      <c r="G55" s="45" t="str">
        <f t="shared" si="0"/>
        <v>53ALT</v>
      </c>
      <c r="H55" s="46" t="str">
        <f>+INDEX([1]Detallado!$D:$D,MATCH(C55,[1]Detallado!$B:$B,0))</f>
        <v>Partners Group - PGD19</v>
      </c>
      <c r="I55" s="27"/>
      <c r="J55" s="43" t="str">
        <f t="shared" si="1"/>
        <v>ALT</v>
      </c>
      <c r="O55" s="27" t="s">
        <v>4377</v>
      </c>
      <c r="P55" s="27" t="s">
        <v>4590</v>
      </c>
    </row>
    <row r="56" spans="3:16" x14ac:dyDescent="0.35">
      <c r="C56" s="27" t="s">
        <v>2685</v>
      </c>
      <c r="D56" s="47" t="str">
        <f>+INDEX([1]Detallado!$F:$F,MATCH($C56,[1]Detallado!$B:$B,0))</f>
        <v>Alternativos</v>
      </c>
      <c r="E56" s="30" t="str">
        <f>+INDEX([1]Detallado!$Q:$Q,MATCH($C56,[1]Detallado!$B:$B,0))</f>
        <v>ALT</v>
      </c>
      <c r="F56" s="44" t="s">
        <v>4169</v>
      </c>
      <c r="G56" s="45" t="str">
        <f t="shared" si="0"/>
        <v>53ALT</v>
      </c>
      <c r="H56" s="46" t="str">
        <f>+INDEX([1]Detallado!$D:$D,MATCH(C56,[1]Detallado!$B:$B,0))</f>
        <v>Calyle - CSABF</v>
      </c>
      <c r="I56" s="27"/>
      <c r="J56" s="43" t="str">
        <f t="shared" si="1"/>
        <v>ALT</v>
      </c>
      <c r="O56" s="27" t="s">
        <v>4672</v>
      </c>
      <c r="P56" s="27" t="s">
        <v>4673</v>
      </c>
    </row>
    <row r="57" spans="3:16" x14ac:dyDescent="0.35">
      <c r="C57" s="27" t="s">
        <v>734</v>
      </c>
      <c r="D57" s="47" t="str">
        <f>+INDEX([1]Detallado!$F:$F,MATCH($C57,[1]Detallado!$B:$B,0))</f>
        <v>Alternativos</v>
      </c>
      <c r="E57" s="30" t="str">
        <f>+INDEX([1]Detallado!$Q:$Q,MATCH($C57,[1]Detallado!$B:$B,0))</f>
        <v>ALT</v>
      </c>
      <c r="F57" s="44" t="s">
        <v>4169</v>
      </c>
      <c r="G57" s="45" t="str">
        <f t="shared" si="0"/>
        <v>53ALT</v>
      </c>
      <c r="H57" s="46" t="str">
        <f>+INDEX([1]Detallado!$D:$D,MATCH(C57,[1]Detallado!$B:$B,0))</f>
        <v>Apax VIII</v>
      </c>
      <c r="I57" s="27"/>
      <c r="J57" s="43" t="str">
        <f t="shared" si="1"/>
        <v>ALT</v>
      </c>
      <c r="O57" s="27" t="s">
        <v>4371</v>
      </c>
      <c r="P57" s="27" t="s">
        <v>4673</v>
      </c>
    </row>
    <row r="58" spans="3:16" x14ac:dyDescent="0.35">
      <c r="C58" s="27" t="s">
        <v>787</v>
      </c>
      <c r="D58" s="47" t="str">
        <f>+INDEX([1]Detallado!$F:$F,MATCH($C58,[1]Detallado!$B:$B,0))</f>
        <v>Alternativos</v>
      </c>
      <c r="E58" s="30" t="str">
        <f>+INDEX([1]Detallado!$Q:$Q,MATCH($C58,[1]Detallado!$B:$B,0))</f>
        <v>ALT</v>
      </c>
      <c r="F58" s="44" t="s">
        <v>4169</v>
      </c>
      <c r="G58" s="45" t="str">
        <f t="shared" si="0"/>
        <v>53ALT</v>
      </c>
      <c r="H58" s="46" t="str">
        <f>+INDEX([1]Detallado!$D:$D,MATCH(C58,[1]Detallado!$B:$B,0))</f>
        <v>Apax X</v>
      </c>
      <c r="I58" s="27"/>
      <c r="J58" s="43" t="str">
        <f t="shared" si="1"/>
        <v>ALT</v>
      </c>
      <c r="O58" s="27" t="s">
        <v>4324</v>
      </c>
      <c r="P58" s="27" t="s">
        <v>4589</v>
      </c>
    </row>
    <row r="59" spans="3:16" x14ac:dyDescent="0.35">
      <c r="C59" s="27" t="s">
        <v>2686</v>
      </c>
      <c r="D59" s="47" t="str">
        <f>+INDEX([1]Detallado!$F:$F,MATCH($C59,[1]Detallado!$B:$B,0))</f>
        <v>Alternativos</v>
      </c>
      <c r="E59" s="30" t="str">
        <f>+INDEX([1]Detallado!$Q:$Q,MATCH($C59,[1]Detallado!$B:$B,0))</f>
        <v>ALT</v>
      </c>
      <c r="F59" s="44" t="s">
        <v>4169</v>
      </c>
      <c r="G59" s="45" t="str">
        <f t="shared" si="0"/>
        <v>53ALT</v>
      </c>
      <c r="H59" s="46" t="str">
        <f>+INDEX([1]Detallado!$D:$D,MATCH(C59,[1]Detallado!$B:$B,0))</f>
        <v>CPS Managers Fund L.P</v>
      </c>
      <c r="I59" s="27"/>
      <c r="J59" s="43" t="str">
        <f t="shared" si="1"/>
        <v>ALT</v>
      </c>
      <c r="O59" s="27" t="s">
        <v>4299</v>
      </c>
      <c r="P59" s="27" t="s">
        <v>4587</v>
      </c>
    </row>
    <row r="60" spans="3:16" x14ac:dyDescent="0.35">
      <c r="C60" s="27" t="s">
        <v>2687</v>
      </c>
      <c r="D60" s="47" t="str">
        <f>+INDEX([1]Detallado!$F:$F,MATCH($C60,[1]Detallado!$B:$B,0))</f>
        <v>Alternativos</v>
      </c>
      <c r="E60" s="30" t="str">
        <f>+INDEX([1]Detallado!$Q:$Q,MATCH($C60,[1]Detallado!$B:$B,0))</f>
        <v>ALT</v>
      </c>
      <c r="F60" s="44" t="s">
        <v>4169</v>
      </c>
      <c r="G60" s="45" t="str">
        <f t="shared" si="0"/>
        <v>53ALT</v>
      </c>
      <c r="H60" s="46" t="str">
        <f>+INDEX([1]Detallado!$D:$D,MATCH(C60,[1]Detallado!$B:$B,0))</f>
        <v>Actis</v>
      </c>
      <c r="I60" s="27"/>
      <c r="J60" s="43" t="str">
        <f t="shared" si="1"/>
        <v>ALT</v>
      </c>
      <c r="O60" s="27" t="s">
        <v>4245</v>
      </c>
      <c r="P60" s="27" t="s">
        <v>4585</v>
      </c>
    </row>
    <row r="61" spans="3:16" x14ac:dyDescent="0.35">
      <c r="C61" s="27" t="s">
        <v>2688</v>
      </c>
      <c r="D61" s="47" t="str">
        <f>+INDEX([1]Detallado!$F:$F,MATCH($C61,[1]Detallado!$B:$B,0))</f>
        <v>Alternativos</v>
      </c>
      <c r="E61" s="30" t="str">
        <f>+INDEX([1]Detallado!$Q:$Q,MATCH($C61,[1]Detallado!$B:$B,0))</f>
        <v>ALT</v>
      </c>
      <c r="F61" s="44" t="s">
        <v>4169</v>
      </c>
      <c r="G61" s="45" t="str">
        <f t="shared" si="0"/>
        <v>53ALT</v>
      </c>
      <c r="H61" s="46" t="str">
        <f>+INDEX([1]Detallado!$D:$D,MATCH(C61,[1]Detallado!$B:$B,0))</f>
        <v>Partners Group Mngt.</v>
      </c>
      <c r="I61" s="27"/>
      <c r="J61" s="43" t="str">
        <f t="shared" si="1"/>
        <v>ALT</v>
      </c>
      <c r="O61" s="27" t="s">
        <v>4245</v>
      </c>
      <c r="P61" s="27" t="s">
        <v>4585</v>
      </c>
    </row>
    <row r="62" spans="3:16" x14ac:dyDescent="0.35">
      <c r="C62" s="27" t="s">
        <v>761</v>
      </c>
      <c r="D62" s="47" t="str">
        <f>+INDEX([1]Detallado!$F:$F,MATCH($C62,[1]Detallado!$B:$B,0))</f>
        <v>Alternativos</v>
      </c>
      <c r="E62" s="30" t="str">
        <f>+INDEX([1]Detallado!$Q:$Q,MATCH($C62,[1]Detallado!$B:$B,0))</f>
        <v>ALT</v>
      </c>
      <c r="F62" s="44" t="s">
        <v>4169</v>
      </c>
      <c r="G62" s="45" t="str">
        <f t="shared" si="0"/>
        <v>53ALT</v>
      </c>
      <c r="H62" s="46" t="str">
        <f>+INDEX([1]Detallado!$D:$D,MATCH(C62,[1]Detallado!$B:$B,0))</f>
        <v>KKR</v>
      </c>
      <c r="I62" s="27"/>
      <c r="J62" s="43" t="str">
        <f t="shared" si="1"/>
        <v>ALT</v>
      </c>
      <c r="O62" s="27" t="s">
        <v>4245</v>
      </c>
      <c r="P62" s="27" t="s">
        <v>4585</v>
      </c>
    </row>
    <row r="63" spans="3:16" x14ac:dyDescent="0.35">
      <c r="C63" s="27" t="s">
        <v>773</v>
      </c>
      <c r="D63" s="47" t="str">
        <f>+INDEX([1]Detallado!$F:$F,MATCH($C63,[1]Detallado!$B:$B,0))</f>
        <v>Alternativos</v>
      </c>
      <c r="E63" s="30" t="str">
        <f>+INDEX([1]Detallado!$Q:$Q,MATCH($C63,[1]Detallado!$B:$B,0))</f>
        <v>ALT</v>
      </c>
      <c r="F63" s="44" t="s">
        <v>4169</v>
      </c>
      <c r="G63" s="45" t="str">
        <f t="shared" si="0"/>
        <v>53ALT</v>
      </c>
      <c r="H63" s="46" t="str">
        <f>+INDEX([1]Detallado!$D:$D,MATCH(C63,[1]Detallado!$B:$B,0))</f>
        <v>PAI Europe VII</v>
      </c>
      <c r="I63" s="27"/>
      <c r="J63" s="43" t="str">
        <f t="shared" si="1"/>
        <v>ALT</v>
      </c>
      <c r="O63" s="27" t="s">
        <v>4245</v>
      </c>
      <c r="P63" s="27" t="s">
        <v>4585</v>
      </c>
    </row>
    <row r="64" spans="3:16" x14ac:dyDescent="0.35">
      <c r="C64" s="27" t="s">
        <v>771</v>
      </c>
      <c r="D64" s="47" t="str">
        <f>+INDEX([1]Detallado!$F:$F,MATCH($C64,[1]Detallado!$B:$B,0))</f>
        <v>Alternativos</v>
      </c>
      <c r="E64" s="30" t="str">
        <f>+INDEX([1]Detallado!$Q:$Q,MATCH($C64,[1]Detallado!$B:$B,0))</f>
        <v>ALT</v>
      </c>
      <c r="F64" s="44" t="s">
        <v>4169</v>
      </c>
      <c r="G64" s="45" t="str">
        <f t="shared" si="0"/>
        <v>53ALT</v>
      </c>
      <c r="H64" s="46" t="str">
        <f>+INDEX([1]Detallado!$D:$D,MATCH(C64,[1]Detallado!$B:$B,0))</f>
        <v>PAI Europe VII</v>
      </c>
      <c r="I64" s="27"/>
      <c r="J64" s="43" t="str">
        <f t="shared" si="1"/>
        <v>ALT</v>
      </c>
      <c r="O64" s="27" t="s">
        <v>4245</v>
      </c>
      <c r="P64" s="27" t="s">
        <v>4585</v>
      </c>
    </row>
    <row r="65" spans="3:16" x14ac:dyDescent="0.35">
      <c r="C65" s="27" t="s">
        <v>759</v>
      </c>
      <c r="D65" s="47" t="str">
        <f>+INDEX([1]Detallado!$F:$F,MATCH($C65,[1]Detallado!$B:$B,0))</f>
        <v>Alternativos</v>
      </c>
      <c r="E65" s="30" t="str">
        <f>+INDEX([1]Detallado!$Q:$Q,MATCH($C65,[1]Detallado!$B:$B,0))</f>
        <v>ALT</v>
      </c>
      <c r="F65" s="44" t="s">
        <v>4169</v>
      </c>
      <c r="G65" s="45" t="str">
        <f t="shared" si="0"/>
        <v>53ALT</v>
      </c>
      <c r="H65" s="46" t="str">
        <f>+INDEX([1]Detallado!$D:$D,MATCH(C65,[1]Detallado!$B:$B,0))</f>
        <v xml:space="preserve">Apax IX </v>
      </c>
      <c r="I65" s="27"/>
      <c r="J65" s="43" t="str">
        <f t="shared" si="1"/>
        <v>ALT</v>
      </c>
      <c r="O65" s="27" t="s">
        <v>4245</v>
      </c>
      <c r="P65" s="27" t="s">
        <v>4585</v>
      </c>
    </row>
    <row r="66" spans="3:16" x14ac:dyDescent="0.35">
      <c r="C66" s="27" t="s">
        <v>765</v>
      </c>
      <c r="D66" s="47" t="str">
        <f>+INDEX([1]Detallado!$F:$F,MATCH($C66,[1]Detallado!$B:$B,0))</f>
        <v>Alternativos</v>
      </c>
      <c r="E66" s="30" t="str">
        <f>+INDEX([1]Detallado!$Q:$Q,MATCH($C66,[1]Detallado!$B:$B,0))</f>
        <v>ALT</v>
      </c>
      <c r="F66" s="44" t="s">
        <v>4169</v>
      </c>
      <c r="G66" s="45" t="str">
        <f t="shared" si="0"/>
        <v>53ALT</v>
      </c>
      <c r="H66" s="46" t="str">
        <f>+INDEX([1]Detallado!$D:$D,MATCH(C66,[1]Detallado!$B:$B,0))</f>
        <v>CVC Capital Partners - VII Limited</v>
      </c>
      <c r="I66" s="27"/>
      <c r="J66" s="43" t="str">
        <f t="shared" si="1"/>
        <v>ALT</v>
      </c>
      <c r="O66" s="27" t="s">
        <v>4245</v>
      </c>
      <c r="P66" s="27" t="s">
        <v>4585</v>
      </c>
    </row>
    <row r="67" spans="3:16" x14ac:dyDescent="0.35">
      <c r="C67" s="27" t="s">
        <v>2689</v>
      </c>
      <c r="D67" s="47" t="str">
        <f>+INDEX([1]Detallado!$F:$F,MATCH($C67,[1]Detallado!$B:$B,0))</f>
        <v>Alternativos</v>
      </c>
      <c r="E67" s="30" t="str">
        <f>+INDEX([1]Detallado!$Q:$Q,MATCH($C67,[1]Detallado!$B:$B,0))</f>
        <v>ALT</v>
      </c>
      <c r="F67" s="44" t="s">
        <v>4169</v>
      </c>
      <c r="G67" s="45" t="str">
        <f t="shared" si="0"/>
        <v>53ALT</v>
      </c>
      <c r="H67" s="46" t="str">
        <f>+INDEX([1]Detallado!$D:$D,MATCH(C67,[1]Detallado!$B:$B,0))</f>
        <v>Bridgepoint - Europe V D LP</v>
      </c>
      <c r="I67" s="27"/>
      <c r="J67" s="43" t="str">
        <f t="shared" si="1"/>
        <v>ALT</v>
      </c>
      <c r="O67" s="27" t="s">
        <v>4245</v>
      </c>
      <c r="P67" s="27" t="s">
        <v>4585</v>
      </c>
    </row>
    <row r="68" spans="3:16" x14ac:dyDescent="0.35">
      <c r="C68" s="27" t="s">
        <v>2690</v>
      </c>
      <c r="D68" s="47" t="str">
        <f>+INDEX([1]Detallado!$F:$F,MATCH($C68,[1]Detallado!$B:$B,0))</f>
        <v>Alternativos</v>
      </c>
      <c r="E68" s="30" t="str">
        <f>+INDEX([1]Detallado!$Q:$Q,MATCH($C68,[1]Detallado!$B:$B,0))</f>
        <v>ALT</v>
      </c>
      <c r="F68" s="44" t="s">
        <v>4169</v>
      </c>
      <c r="G68" s="45" t="str">
        <f t="shared" si="0"/>
        <v>53ALT</v>
      </c>
      <c r="H68" s="46" t="str">
        <f>+INDEX([1]Detallado!$D:$D,MATCH(C68,[1]Detallado!$B:$B,0))</f>
        <v>Bridgepoint - Europe VI Private Equity Fund</v>
      </c>
      <c r="I68" s="27"/>
      <c r="J68" s="43" t="str">
        <f t="shared" si="1"/>
        <v>ALT</v>
      </c>
      <c r="O68" s="27" t="s">
        <v>4245</v>
      </c>
      <c r="P68" s="27" t="s">
        <v>4585</v>
      </c>
    </row>
    <row r="69" spans="3:16" x14ac:dyDescent="0.35">
      <c r="C69" s="27" t="s">
        <v>2691</v>
      </c>
      <c r="D69" s="47" t="str">
        <f>+INDEX([1]Detallado!$F:$F,MATCH($C69,[1]Detallado!$B:$B,0))</f>
        <v>Alternativos</v>
      </c>
      <c r="E69" s="30" t="str">
        <f>+INDEX([1]Detallado!$Q:$Q,MATCH($C69,[1]Detallado!$B:$B,0))</f>
        <v>ALT</v>
      </c>
      <c r="F69" s="44" t="s">
        <v>4169</v>
      </c>
      <c r="G69" s="45" t="str">
        <f t="shared" si="0"/>
        <v>53ALT</v>
      </c>
      <c r="H69" s="46" t="str">
        <f>+INDEX([1]Detallado!$D:$D,MATCH(C69,[1]Detallado!$B:$B,0))</f>
        <v>Ardian Buyout Fund VII</v>
      </c>
      <c r="I69" s="27"/>
      <c r="J69" s="43" t="str">
        <f t="shared" si="1"/>
        <v>ALT</v>
      </c>
      <c r="O69" s="27" t="s">
        <v>4245</v>
      </c>
      <c r="P69" s="27" t="s">
        <v>4585</v>
      </c>
    </row>
    <row r="70" spans="3:16" x14ac:dyDescent="0.35">
      <c r="C70" s="27" t="s">
        <v>2692</v>
      </c>
      <c r="D70" s="47" t="str">
        <f>+INDEX([1]Detallado!$F:$F,MATCH($C70,[1]Detallado!$B:$B,0))</f>
        <v>Alternativos</v>
      </c>
      <c r="E70" s="30" t="str">
        <f>+INDEX([1]Detallado!$Q:$Q,MATCH($C70,[1]Detallado!$B:$B,0))</f>
        <v>ALT</v>
      </c>
      <c r="F70" s="44" t="s">
        <v>4169</v>
      </c>
      <c r="G70" s="45" t="str">
        <f t="shared" si="0"/>
        <v>53ALT</v>
      </c>
      <c r="H70" s="46" t="str">
        <f>+INDEX([1]Detallado!$D:$D,MATCH(C70,[1]Detallado!$B:$B,0))</f>
        <v>IK Investment Partners IX</v>
      </c>
      <c r="I70" s="27"/>
      <c r="J70" s="43" t="str">
        <f t="shared" si="1"/>
        <v>ALT</v>
      </c>
      <c r="O70" s="27" t="s">
        <v>4245</v>
      </c>
      <c r="P70" s="27" t="s">
        <v>4585</v>
      </c>
    </row>
    <row r="71" spans="3:16" x14ac:dyDescent="0.35">
      <c r="C71" s="27" t="s">
        <v>763</v>
      </c>
      <c r="D71" s="47" t="str">
        <f>+INDEX([1]Detallado!$F:$F,MATCH($C71,[1]Detallado!$B:$B,0))</f>
        <v>Alternativos</v>
      </c>
      <c r="E71" s="30" t="str">
        <f>+INDEX([1]Detallado!$Q:$Q,MATCH($C71,[1]Detallado!$B:$B,0))</f>
        <v>ALT</v>
      </c>
      <c r="F71" s="44" t="s">
        <v>4169</v>
      </c>
      <c r="G71" s="45" t="str">
        <f t="shared" si="0"/>
        <v>53ALT</v>
      </c>
      <c r="H71" s="46" t="str">
        <f>+INDEX([1]Detallado!$D:$D,MATCH(C71,[1]Detallado!$B:$B,0))</f>
        <v>HarbourVest Co-Investment Fund IV</v>
      </c>
      <c r="I71" s="27"/>
      <c r="J71" s="43" t="str">
        <f t="shared" si="1"/>
        <v>ALT</v>
      </c>
      <c r="O71" s="27" t="s">
        <v>4245</v>
      </c>
      <c r="P71" s="27" t="s">
        <v>4585</v>
      </c>
    </row>
    <row r="72" spans="3:16" x14ac:dyDescent="0.35">
      <c r="C72" s="27" t="s">
        <v>2693</v>
      </c>
      <c r="D72" s="47" t="str">
        <f>+INDEX([1]Detallado!$F:$F,MATCH($C72,[1]Detallado!$B:$B,0))</f>
        <v>Alternativos</v>
      </c>
      <c r="E72" s="30" t="str">
        <f>+INDEX([1]Detallado!$Q:$Q,MATCH($C72,[1]Detallado!$B:$B,0))</f>
        <v>ALT</v>
      </c>
      <c r="F72" s="44" t="s">
        <v>4169</v>
      </c>
      <c r="G72" s="45" t="str">
        <f t="shared" si="0"/>
        <v>53ALT</v>
      </c>
      <c r="H72" s="46" t="str">
        <f>+INDEX([1]Detallado!$D:$D,MATCH(C72,[1]Detallado!$B:$B,0))</f>
        <v>PAI Europa V1 - FPCI</v>
      </c>
      <c r="I72" s="27"/>
      <c r="J72" s="43" t="str">
        <f t="shared" si="1"/>
        <v>ALT</v>
      </c>
      <c r="O72" s="27" t="s">
        <v>4325</v>
      </c>
      <c r="P72" s="27" t="s">
        <v>4590</v>
      </c>
    </row>
    <row r="73" spans="3:16" x14ac:dyDescent="0.35">
      <c r="C73" s="27" t="s">
        <v>2694</v>
      </c>
      <c r="D73" s="47" t="str">
        <f>+INDEX([1]Detallado!$F:$F,MATCH($C73,[1]Detallado!$B:$B,0))</f>
        <v>Alternativos</v>
      </c>
      <c r="E73" s="30" t="str">
        <f>+INDEX([1]Detallado!$Q:$Q,MATCH($C73,[1]Detallado!$B:$B,0))</f>
        <v>ALT</v>
      </c>
      <c r="F73" s="44" t="s">
        <v>4169</v>
      </c>
      <c r="G73" s="45" t="str">
        <f t="shared" si="0"/>
        <v>53ALT</v>
      </c>
      <c r="H73" s="46" t="str">
        <f>+INDEX([1]Detallado!$D:$D,MATCH(C73,[1]Detallado!$B:$B,0))</f>
        <v>Knightsbridge Management X, LLC</v>
      </c>
      <c r="I73" s="27"/>
      <c r="J73" s="43" t="str">
        <f t="shared" si="1"/>
        <v>ALT</v>
      </c>
      <c r="O73" s="27" t="s">
        <v>4591</v>
      </c>
      <c r="P73" s="27" t="s">
        <v>4587</v>
      </c>
    </row>
    <row r="74" spans="3:16" x14ac:dyDescent="0.35">
      <c r="C74" s="27" t="s">
        <v>2695</v>
      </c>
      <c r="D74" s="47" t="str">
        <f>+INDEX([1]Detallado!$F:$F,MATCH($C74,[1]Detallado!$B:$B,0))</f>
        <v>Alternativos</v>
      </c>
      <c r="E74" s="30" t="str">
        <f>+INDEX([1]Detallado!$Q:$Q,MATCH($C74,[1]Detallado!$B:$B,0))</f>
        <v>ALT</v>
      </c>
      <c r="F74" s="44" t="s">
        <v>4169</v>
      </c>
      <c r="G74" s="45" t="str">
        <f t="shared" ref="G74:G137" si="2">LEFT(C74,2)&amp;E74</f>
        <v>53ALT</v>
      </c>
      <c r="H74" s="46" t="str">
        <f>+INDEX([1]Detallado!$D:$D,MATCH(C74,[1]Detallado!$B:$B,0))</f>
        <v>G Squared Equity GP V</v>
      </c>
      <c r="I74" s="27"/>
      <c r="J74" s="43" t="str">
        <f t="shared" ref="J74:J137" si="3">IF(E74="ALT",LEFT(E74,3),LEFT(E74,3)&amp;F74)</f>
        <v>ALT</v>
      </c>
      <c r="O74" s="27" t="s">
        <v>4591</v>
      </c>
      <c r="P74" s="27" t="s">
        <v>4587</v>
      </c>
    </row>
    <row r="75" spans="3:16" x14ac:dyDescent="0.35">
      <c r="C75" s="27" t="s">
        <v>2696</v>
      </c>
      <c r="D75" s="47" t="str">
        <f>+INDEX([1]Detallado!$F:$F,MATCH($C75,[1]Detallado!$B:$B,0))</f>
        <v>Alternativos</v>
      </c>
      <c r="E75" s="30" t="str">
        <f>+INDEX([1]Detallado!$Q:$Q,MATCH($C75,[1]Detallado!$B:$B,0))</f>
        <v>ALT</v>
      </c>
      <c r="F75" s="44" t="s">
        <v>4169</v>
      </c>
      <c r="G75" s="45" t="str">
        <f t="shared" si="2"/>
        <v>53ALT</v>
      </c>
      <c r="H75" s="46" t="str">
        <f>+INDEX([1]Detallado!$D:$D,MATCH(C75,[1]Detallado!$B:$B,0))</f>
        <v>EQT IX (General Partner) S.à r.l.</v>
      </c>
      <c r="I75" s="27"/>
      <c r="J75" s="43" t="str">
        <f t="shared" si="3"/>
        <v>ALT</v>
      </c>
      <c r="O75" s="27" t="s">
        <v>4591</v>
      </c>
      <c r="P75" s="27" t="s">
        <v>4587</v>
      </c>
    </row>
    <row r="76" spans="3:16" x14ac:dyDescent="0.35">
      <c r="C76" s="27" t="s">
        <v>2697</v>
      </c>
      <c r="D76" s="47" t="str">
        <f>+INDEX([1]Detallado!$F:$F,MATCH($C76,[1]Detallado!$B:$B,0))</f>
        <v>Alternativos</v>
      </c>
      <c r="E76" s="30" t="str">
        <f>+INDEX([1]Detallado!$Q:$Q,MATCH($C76,[1]Detallado!$B:$B,0))</f>
        <v>ALT</v>
      </c>
      <c r="F76" s="44" t="s">
        <v>4169</v>
      </c>
      <c r="G76" s="45" t="str">
        <f t="shared" si="2"/>
        <v>53ALT</v>
      </c>
      <c r="H76" s="46" t="str">
        <f>+INDEX([1]Detallado!$D:$D,MATCH(C76,[1]Detallado!$B:$B,0))</f>
        <v>PAI Europe VI - 1 SCSP</v>
      </c>
      <c r="I76" s="27"/>
      <c r="J76" s="43" t="str">
        <f t="shared" si="3"/>
        <v>ALT</v>
      </c>
      <c r="O76" s="27" t="s">
        <v>4591</v>
      </c>
      <c r="P76" s="27" t="s">
        <v>4587</v>
      </c>
    </row>
    <row r="77" spans="3:16" x14ac:dyDescent="0.35">
      <c r="C77" s="27" t="s">
        <v>2698</v>
      </c>
      <c r="D77" s="47" t="str">
        <f>+INDEX([1]Detallado!$F:$F,MATCH($C77,[1]Detallado!$B:$B,0))</f>
        <v>Alternativos</v>
      </c>
      <c r="E77" s="30" t="str">
        <f>+INDEX([1]Detallado!$Q:$Q,MATCH($C77,[1]Detallado!$B:$B,0))</f>
        <v>ALT</v>
      </c>
      <c r="F77" s="44" t="s">
        <v>4169</v>
      </c>
      <c r="G77" s="45" t="str">
        <f t="shared" si="2"/>
        <v>53ALT</v>
      </c>
      <c r="H77" s="46" t="str">
        <f>+INDEX([1]Detallado!$D:$D,MATCH(C77,[1]Detallado!$B:$B,0))</f>
        <v>Thoma Bravo Fund XIV</v>
      </c>
      <c r="I77" s="27"/>
      <c r="J77" s="43" t="str">
        <f t="shared" si="3"/>
        <v>ALT</v>
      </c>
      <c r="O77" s="27" t="s">
        <v>4591</v>
      </c>
      <c r="P77" s="27" t="s">
        <v>4587</v>
      </c>
    </row>
    <row r="78" spans="3:16" x14ac:dyDescent="0.35">
      <c r="C78" s="27" t="s">
        <v>2699</v>
      </c>
      <c r="D78" s="47" t="str">
        <f>+INDEX([1]Detallado!$F:$F,MATCH($C78,[1]Detallado!$B:$B,0))</f>
        <v>Alternativos</v>
      </c>
      <c r="E78" s="30" t="str">
        <f>+INDEX([1]Detallado!$Q:$Q,MATCH($C78,[1]Detallado!$B:$B,0))</f>
        <v>ALT</v>
      </c>
      <c r="F78" s="44" t="s">
        <v>4169</v>
      </c>
      <c r="G78" s="45" t="str">
        <f t="shared" si="2"/>
        <v>53ALT</v>
      </c>
      <c r="H78" s="46" t="str">
        <f>+INDEX([1]Detallado!$D:$D,MATCH(C78,[1]Detallado!$B:$B,0))</f>
        <v>Vista Co-Invest Program International Feeder, L.P.</v>
      </c>
      <c r="I78" s="27"/>
      <c r="J78" s="43" t="str">
        <f t="shared" si="3"/>
        <v>ALT</v>
      </c>
      <c r="O78" s="27" t="s">
        <v>4591</v>
      </c>
      <c r="P78" s="27" t="s">
        <v>4587</v>
      </c>
    </row>
    <row r="79" spans="3:16" x14ac:dyDescent="0.35">
      <c r="C79" s="27" t="s">
        <v>785</v>
      </c>
      <c r="D79" s="47" t="str">
        <f>+INDEX([1]Detallado!$F:$F,MATCH($C79,[1]Detallado!$B:$B,0))</f>
        <v>Alternativos</v>
      </c>
      <c r="E79" s="30" t="str">
        <f>+INDEX([1]Detallado!$Q:$Q,MATCH($C79,[1]Detallado!$B:$B,0))</f>
        <v>ALT</v>
      </c>
      <c r="F79" s="44" t="s">
        <v>4169</v>
      </c>
      <c r="G79" s="45" t="str">
        <f t="shared" si="2"/>
        <v>53ALT</v>
      </c>
      <c r="H79" s="46" t="str">
        <f>+INDEX([1]Detallado!$D:$D,MATCH(C79,[1]Detallado!$B:$B,0))</f>
        <v>Vista Equity Partners Fund VII GP, L.P.</v>
      </c>
      <c r="I79" s="27"/>
      <c r="J79" s="43" t="str">
        <f t="shared" si="3"/>
        <v>ALT</v>
      </c>
      <c r="O79" s="27" t="s">
        <v>4591</v>
      </c>
      <c r="P79" s="27" t="s">
        <v>4587</v>
      </c>
    </row>
    <row r="80" spans="3:16" x14ac:dyDescent="0.35">
      <c r="C80" s="27" t="s">
        <v>2700</v>
      </c>
      <c r="D80" s="47" t="str">
        <f>+INDEX([1]Detallado!$F:$F,MATCH($C80,[1]Detallado!$B:$B,0))</f>
        <v>Alternativos</v>
      </c>
      <c r="E80" s="30" t="str">
        <f>+INDEX([1]Detallado!$Q:$Q,MATCH($C80,[1]Detallado!$B:$B,0))</f>
        <v>ALT</v>
      </c>
      <c r="F80" s="44" t="s">
        <v>4169</v>
      </c>
      <c r="G80" s="45" t="str">
        <f t="shared" si="2"/>
        <v>53ALT</v>
      </c>
      <c r="H80" s="46" t="str">
        <f>+INDEX([1]Detallado!$D:$D,MATCH(C80,[1]Detallado!$B:$B,0))</f>
        <v>Partners Group - Direct Equty 2016 C-G</v>
      </c>
      <c r="I80" s="27"/>
      <c r="J80" s="43" t="str">
        <f t="shared" si="3"/>
        <v>ALT</v>
      </c>
      <c r="O80" s="27" t="s">
        <v>4591</v>
      </c>
      <c r="P80" s="27" t="s">
        <v>4587</v>
      </c>
    </row>
    <row r="81" spans="3:16" x14ac:dyDescent="0.35">
      <c r="C81" s="27" t="s">
        <v>2701</v>
      </c>
      <c r="D81" s="47" t="str">
        <f>+INDEX([1]Detallado!$F:$F,MATCH($C81,[1]Detallado!$B:$B,0))</f>
        <v>Alternativos</v>
      </c>
      <c r="E81" s="30" t="str">
        <f>+INDEX([1]Detallado!$Q:$Q,MATCH($C81,[1]Detallado!$B:$B,0))</f>
        <v>ALT</v>
      </c>
      <c r="F81" s="44" t="s">
        <v>4169</v>
      </c>
      <c r="G81" s="45" t="str">
        <f t="shared" si="2"/>
        <v>53ALT</v>
      </c>
      <c r="H81" s="46" t="str">
        <f>+INDEX([1]Detallado!$D:$D,MATCH(C81,[1]Detallado!$B:$B,0))</f>
        <v>Platinum Equity Partners V</v>
      </c>
      <c r="I81" s="27"/>
      <c r="J81" s="43" t="str">
        <f t="shared" si="3"/>
        <v>ALT</v>
      </c>
      <c r="O81" s="27" t="s">
        <v>4591</v>
      </c>
      <c r="P81" s="27" t="s">
        <v>4587</v>
      </c>
    </row>
    <row r="82" spans="3:16" x14ac:dyDescent="0.35">
      <c r="C82" s="27" t="s">
        <v>2702</v>
      </c>
      <c r="D82" s="47" t="str">
        <f>+INDEX([1]Detallado!$F:$F,MATCH($C82,[1]Detallado!$B:$B,0))</f>
        <v>Alternativos</v>
      </c>
      <c r="E82" s="30" t="str">
        <f>+INDEX([1]Detallado!$Q:$Q,MATCH($C82,[1]Detallado!$B:$B,0))</f>
        <v>ALT</v>
      </c>
      <c r="F82" s="44" t="s">
        <v>4169</v>
      </c>
      <c r="G82" s="45" t="str">
        <f t="shared" si="2"/>
        <v>53ALT</v>
      </c>
      <c r="H82" s="46" t="str">
        <f>+INDEX([1]Detallado!$D:$D,MATCH(C82,[1]Detallado!$B:$B,0))</f>
        <v>Hamilton Lane SMID</v>
      </c>
      <c r="I82" s="27"/>
      <c r="J82" s="43" t="str">
        <f t="shared" si="3"/>
        <v>ALT</v>
      </c>
      <c r="O82" s="27" t="s">
        <v>4591</v>
      </c>
      <c r="P82" s="27" t="s">
        <v>4587</v>
      </c>
    </row>
    <row r="83" spans="3:16" x14ac:dyDescent="0.35">
      <c r="C83" s="27" t="s">
        <v>775</v>
      </c>
      <c r="D83" s="47" t="str">
        <f>+INDEX([1]Detallado!$F:$F,MATCH($C83,[1]Detallado!$B:$B,0))</f>
        <v>Alternativos</v>
      </c>
      <c r="E83" s="30" t="str">
        <f>+INDEX([1]Detallado!$Q:$Q,MATCH($C83,[1]Detallado!$B:$B,0))</f>
        <v>ALT</v>
      </c>
      <c r="F83" s="44" t="s">
        <v>4169</v>
      </c>
      <c r="G83" s="45" t="str">
        <f t="shared" si="2"/>
        <v>53ALT</v>
      </c>
      <c r="H83" s="46" t="str">
        <f>+INDEX([1]Detallado!$D:$D,MATCH(C83,[1]Detallado!$B:$B,0))</f>
        <v>CEP V LUX</v>
      </c>
      <c r="I83" s="27"/>
      <c r="J83" s="43" t="str">
        <f t="shared" si="3"/>
        <v>ALT</v>
      </c>
      <c r="O83" s="27" t="s">
        <v>4591</v>
      </c>
      <c r="P83" s="27" t="s">
        <v>4587</v>
      </c>
    </row>
    <row r="84" spans="3:16" x14ac:dyDescent="0.35">
      <c r="C84" s="27" t="s">
        <v>769</v>
      </c>
      <c r="D84" s="47" t="str">
        <f>+INDEX([1]Detallado!$F:$F,MATCH($C84,[1]Detallado!$B:$B,0))</f>
        <v>Alternativos</v>
      </c>
      <c r="E84" s="30" t="str">
        <f>+INDEX([1]Detallado!$Q:$Q,MATCH($C84,[1]Detallado!$B:$B,0))</f>
        <v>ALT</v>
      </c>
      <c r="F84" s="44" t="s">
        <v>4169</v>
      </c>
      <c r="G84" s="45" t="str">
        <f t="shared" si="2"/>
        <v>53ALT</v>
      </c>
      <c r="H84" s="46" t="str">
        <f>+INDEX([1]Detallado!$D:$D,MATCH(C84,[1]Detallado!$B:$B,0))</f>
        <v>Carlyle Partners VII</v>
      </c>
      <c r="I84" s="27"/>
      <c r="J84" s="43" t="str">
        <f t="shared" si="3"/>
        <v>ALT</v>
      </c>
      <c r="O84" s="27" t="s">
        <v>4591</v>
      </c>
      <c r="P84" s="27" t="s">
        <v>4587</v>
      </c>
    </row>
    <row r="85" spans="3:16" x14ac:dyDescent="0.35">
      <c r="C85" s="27" t="s">
        <v>780</v>
      </c>
      <c r="D85" s="47" t="str">
        <f>+INDEX([1]Detallado!$F:$F,MATCH($C85,[1]Detallado!$B:$B,0))</f>
        <v>Alternativos</v>
      </c>
      <c r="E85" s="30" t="str">
        <f>+INDEX([1]Detallado!$Q:$Q,MATCH($C85,[1]Detallado!$B:$B,0))</f>
        <v>ALT</v>
      </c>
      <c r="F85" s="44" t="s">
        <v>4169</v>
      </c>
      <c r="G85" s="45" t="str">
        <f t="shared" si="2"/>
        <v>53ALT</v>
      </c>
      <c r="H85" s="46" t="str">
        <f>+INDEX([1]Detallado!$D:$D,MATCH(C85,[1]Detallado!$B:$B,0))</f>
        <v>Hellman &amp; Friedman</v>
      </c>
      <c r="I85" s="27"/>
      <c r="J85" s="43" t="str">
        <f t="shared" si="3"/>
        <v>ALT</v>
      </c>
      <c r="O85" s="27" t="s">
        <v>4591</v>
      </c>
      <c r="P85" s="27" t="s">
        <v>4587</v>
      </c>
    </row>
    <row r="86" spans="3:16" x14ac:dyDescent="0.35">
      <c r="C86" s="27" t="s">
        <v>2703</v>
      </c>
      <c r="D86" s="47" t="str">
        <f>+INDEX([1]Detallado!$F:$F,MATCH($C86,[1]Detallado!$B:$B,0))</f>
        <v>Alternativos</v>
      </c>
      <c r="E86" s="30" t="str">
        <f>+INDEX([1]Detallado!$Q:$Q,MATCH($C86,[1]Detallado!$B:$B,0))</f>
        <v>ALT</v>
      </c>
      <c r="F86" s="44" t="s">
        <v>4169</v>
      </c>
      <c r="G86" s="45" t="str">
        <f t="shared" si="2"/>
        <v>53ALT</v>
      </c>
      <c r="H86" s="46" t="str">
        <f>+INDEX([1]Detallado!$D:$D,MATCH(C86,[1]Detallado!$B:$B,0))</f>
        <v>Oak Hill Capital Partners V</v>
      </c>
      <c r="I86" s="27"/>
      <c r="J86" s="43" t="str">
        <f t="shared" si="3"/>
        <v>ALT</v>
      </c>
      <c r="O86" s="27" t="s">
        <v>4591</v>
      </c>
      <c r="P86" s="27" t="s">
        <v>4587</v>
      </c>
    </row>
    <row r="87" spans="3:16" x14ac:dyDescent="0.35">
      <c r="C87" s="27" t="s">
        <v>2704</v>
      </c>
      <c r="D87" s="47" t="str">
        <f>+INDEX([1]Detallado!$F:$F,MATCH($C87,[1]Detallado!$B:$B,0))</f>
        <v>Alternativos</v>
      </c>
      <c r="E87" s="30" t="str">
        <f>+INDEX([1]Detallado!$Q:$Q,MATCH($C87,[1]Detallado!$B:$B,0))</f>
        <v>ALT</v>
      </c>
      <c r="F87" s="44" t="s">
        <v>4169</v>
      </c>
      <c r="G87" s="45" t="str">
        <f t="shared" si="2"/>
        <v>53ALT</v>
      </c>
      <c r="H87" s="46" t="str">
        <f>+INDEX([1]Detallado!$D:$D,MATCH(C87,[1]Detallado!$B:$B,0))</f>
        <v>Warburg Pincus - Global Growth Fund</v>
      </c>
      <c r="I87" s="27"/>
      <c r="J87" s="43" t="str">
        <f t="shared" si="3"/>
        <v>ALT</v>
      </c>
      <c r="O87" s="27" t="s">
        <v>4591</v>
      </c>
      <c r="P87" s="27" t="s">
        <v>4587</v>
      </c>
    </row>
    <row r="88" spans="3:16" x14ac:dyDescent="0.35">
      <c r="C88" s="27" t="s">
        <v>2705</v>
      </c>
      <c r="D88" s="47" t="str">
        <f>+INDEX([1]Detallado!$F:$F,MATCH($C88,[1]Detallado!$B:$B,0))</f>
        <v>Alternativos</v>
      </c>
      <c r="E88" s="30" t="str">
        <f>+INDEX([1]Detallado!$Q:$Q,MATCH($C88,[1]Detallado!$B:$B,0))</f>
        <v>ALT</v>
      </c>
      <c r="F88" s="44" t="s">
        <v>4169</v>
      </c>
      <c r="G88" s="45" t="str">
        <f t="shared" si="2"/>
        <v>53ALT</v>
      </c>
      <c r="H88" s="46" t="str">
        <f>+INDEX([1]Detallado!$D:$D,MATCH(C88,[1]Detallado!$B:$B,0))</f>
        <v>Francisco Partners VI</v>
      </c>
      <c r="I88" s="27"/>
      <c r="J88" s="43" t="str">
        <f t="shared" si="3"/>
        <v>ALT</v>
      </c>
      <c r="O88" s="27" t="s">
        <v>4592</v>
      </c>
      <c r="P88" s="27" t="s">
        <v>4585</v>
      </c>
    </row>
    <row r="89" spans="3:16" x14ac:dyDescent="0.35">
      <c r="C89" s="27" t="s">
        <v>2706</v>
      </c>
      <c r="D89" s="47" t="str">
        <f>+INDEX([1]Detallado!$F:$F,MATCH($C89,[1]Detallado!$B:$B,0))</f>
        <v>Alternativos</v>
      </c>
      <c r="E89" s="30" t="str">
        <f>+INDEX([1]Detallado!$Q:$Q,MATCH($C89,[1]Detallado!$B:$B,0))</f>
        <v>ALT</v>
      </c>
      <c r="F89" s="44" t="s">
        <v>4169</v>
      </c>
      <c r="G89" s="45" t="str">
        <f t="shared" si="2"/>
        <v>53ALT</v>
      </c>
      <c r="H89" s="46" t="str">
        <f>+INDEX([1]Detallado!$D:$D,MATCH(C89,[1]Detallado!$B:$B,0))</f>
        <v>Thoma Bravo Fund XIV</v>
      </c>
      <c r="I89" s="27"/>
      <c r="J89" s="43" t="str">
        <f t="shared" si="3"/>
        <v>ALT</v>
      </c>
      <c r="O89" s="27" t="s">
        <v>4592</v>
      </c>
      <c r="P89" s="27" t="s">
        <v>4585</v>
      </c>
    </row>
    <row r="90" spans="3:16" x14ac:dyDescent="0.35">
      <c r="C90" s="27" t="s">
        <v>2707</v>
      </c>
      <c r="D90" s="47" t="str">
        <f>+INDEX([1]Detallado!$F:$F,MATCH($C90,[1]Detallado!$B:$B,0))</f>
        <v>Alternativos</v>
      </c>
      <c r="E90" s="30" t="str">
        <f>+INDEX([1]Detallado!$Q:$Q,MATCH($C90,[1]Detallado!$B:$B,0))</f>
        <v>ALT</v>
      </c>
      <c r="F90" s="44" t="s">
        <v>4169</v>
      </c>
      <c r="G90" s="45" t="str">
        <f t="shared" si="2"/>
        <v>53ALT</v>
      </c>
      <c r="H90" s="46" t="str">
        <f>+INDEX([1]Detallado!$D:$D,MATCH(C90,[1]Detallado!$B:$B,0))</f>
        <v>Crown Global Secondaries V GP</v>
      </c>
      <c r="I90" s="27"/>
      <c r="J90" s="43" t="str">
        <f t="shared" si="3"/>
        <v>ALT</v>
      </c>
      <c r="O90" s="27" t="s">
        <v>4274</v>
      </c>
      <c r="P90" s="27" t="s">
        <v>4593</v>
      </c>
    </row>
    <row r="91" spans="3:16" x14ac:dyDescent="0.35">
      <c r="C91" s="27" t="s">
        <v>2708</v>
      </c>
      <c r="D91" s="47" t="str">
        <f>+INDEX([1]Detallado!$F:$F,MATCH($C91,[1]Detallado!$B:$B,0))</f>
        <v>Alternativos</v>
      </c>
      <c r="E91" s="30" t="str">
        <f>+INDEX([1]Detallado!$Q:$Q,MATCH($C91,[1]Detallado!$B:$B,0))</f>
        <v>ALT</v>
      </c>
      <c r="F91" s="44" t="s">
        <v>4169</v>
      </c>
      <c r="G91" s="45" t="str">
        <f t="shared" si="2"/>
        <v>53ALT</v>
      </c>
      <c r="H91" s="46" t="str">
        <f>+INDEX([1]Detallado!$D:$D,MATCH(C91,[1]Detallado!$B:$B,0))</f>
        <v>Dover Street X Feeder Fund L.P.</v>
      </c>
      <c r="I91" s="27"/>
      <c r="J91" s="43" t="str">
        <f t="shared" si="3"/>
        <v>ALT</v>
      </c>
      <c r="O91" s="27" t="s">
        <v>4274</v>
      </c>
      <c r="P91" s="27" t="s">
        <v>4593</v>
      </c>
    </row>
    <row r="92" spans="3:16" x14ac:dyDescent="0.35">
      <c r="C92" s="27" t="s">
        <v>777</v>
      </c>
      <c r="D92" s="47" t="str">
        <f>+INDEX([1]Detallado!$F:$F,MATCH($C92,[1]Detallado!$B:$B,0))</f>
        <v>Alternativos</v>
      </c>
      <c r="E92" s="30" t="str">
        <f>+INDEX([1]Detallado!$Q:$Q,MATCH($C92,[1]Detallado!$B:$B,0))</f>
        <v>ALT</v>
      </c>
      <c r="F92" s="44" t="s">
        <v>4169</v>
      </c>
      <c r="G92" s="45" t="str">
        <f t="shared" si="2"/>
        <v>53ALT</v>
      </c>
      <c r="H92" s="46" t="str">
        <f>+INDEX([1]Detallado!$D:$D,MATCH(C92,[1]Detallado!$B:$B,0))</f>
        <v>PRIVFAELCPIX</v>
      </c>
      <c r="I92" s="27"/>
      <c r="J92" s="43" t="str">
        <f t="shared" si="3"/>
        <v>ALT</v>
      </c>
      <c r="O92" s="27" t="s">
        <v>4274</v>
      </c>
      <c r="P92" s="27" t="s">
        <v>4593</v>
      </c>
    </row>
    <row r="93" spans="3:16" x14ac:dyDescent="0.35">
      <c r="C93" s="27" t="s">
        <v>2709</v>
      </c>
      <c r="D93" s="47" t="str">
        <f>+INDEX([1]Detallado!$F:$F,MATCH($C93,[1]Detallado!$B:$B,0))</f>
        <v>Alternativos</v>
      </c>
      <c r="E93" s="30" t="str">
        <f>+INDEX([1]Detallado!$Q:$Q,MATCH($C93,[1]Detallado!$B:$B,0))</f>
        <v>ALT</v>
      </c>
      <c r="F93" s="44" t="s">
        <v>4169</v>
      </c>
      <c r="G93" s="45" t="str">
        <f t="shared" si="2"/>
        <v>53ALT</v>
      </c>
      <c r="H93" s="46" t="str">
        <f>+INDEX([1]Detallado!$D:$D,MATCH(C93,[1]Detallado!$B:$B,0))</f>
        <v>Harbourvest - Dover Street VII</v>
      </c>
      <c r="I93" s="27"/>
      <c r="J93" s="43" t="str">
        <f t="shared" si="3"/>
        <v>ALT</v>
      </c>
      <c r="O93" s="27" t="s">
        <v>4274</v>
      </c>
      <c r="P93" s="27" t="s">
        <v>4593</v>
      </c>
    </row>
    <row r="94" spans="3:16" x14ac:dyDescent="0.35">
      <c r="C94" s="27" t="s">
        <v>2710</v>
      </c>
      <c r="D94" s="47" t="str">
        <f>+INDEX([1]Detallado!$F:$F,MATCH($C94,[1]Detallado!$B:$B,0))</f>
        <v>Alternativos</v>
      </c>
      <c r="E94" s="30" t="str">
        <f>+INDEX([1]Detallado!$Q:$Q,MATCH($C94,[1]Detallado!$B:$B,0))</f>
        <v>ALT</v>
      </c>
      <c r="F94" s="44" t="s">
        <v>4169</v>
      </c>
      <c r="G94" s="45" t="str">
        <f t="shared" si="2"/>
        <v>53ALT</v>
      </c>
      <c r="H94" s="46" t="str">
        <f>+INDEX([1]Detallado!$D:$D,MATCH(C94,[1]Detallado!$B:$B,0))</f>
        <v>Partners - PG Secondary 2008</v>
      </c>
      <c r="I94" s="27"/>
      <c r="J94" s="43" t="str">
        <f t="shared" si="3"/>
        <v>ALT</v>
      </c>
      <c r="O94" s="27" t="s">
        <v>4274</v>
      </c>
      <c r="P94" s="27" t="s">
        <v>4593</v>
      </c>
    </row>
    <row r="95" spans="3:16" x14ac:dyDescent="0.35">
      <c r="C95" s="27" t="s">
        <v>2711</v>
      </c>
      <c r="D95" s="47" t="str">
        <f>+INDEX([1]Detallado!$F:$F,MATCH($C95,[1]Detallado!$B:$B,0))</f>
        <v>Alternativos</v>
      </c>
      <c r="E95" s="30" t="str">
        <f>+INDEX([1]Detallado!$Q:$Q,MATCH($C95,[1]Detallado!$B:$B,0))</f>
        <v>ALT</v>
      </c>
      <c r="F95" s="44" t="s">
        <v>4169</v>
      </c>
      <c r="G95" s="45" t="str">
        <f t="shared" si="2"/>
        <v>53ALT</v>
      </c>
      <c r="H95" s="46" t="str">
        <f>+INDEX([1]Detallado!$D:$D,MATCH(C95,[1]Detallado!$B:$B,0))</f>
        <v>PGSF VI Feeder GP, LLC</v>
      </c>
      <c r="I95" s="27"/>
      <c r="J95" s="43" t="str">
        <f t="shared" si="3"/>
        <v>ALT</v>
      </c>
      <c r="O95" s="27" t="s">
        <v>4274</v>
      </c>
      <c r="P95" s="27" t="s">
        <v>4593</v>
      </c>
    </row>
    <row r="96" spans="3:16" x14ac:dyDescent="0.35">
      <c r="C96" s="27" t="s">
        <v>2712</v>
      </c>
      <c r="D96" s="47" t="str">
        <f>+INDEX([1]Detallado!$F:$F,MATCH($C96,[1]Detallado!$B:$B,0))</f>
        <v>Alternativos</v>
      </c>
      <c r="E96" s="30" t="str">
        <f>+INDEX([1]Detallado!$Q:$Q,MATCH($C96,[1]Detallado!$B:$B,0))</f>
        <v>ALT</v>
      </c>
      <c r="F96" s="44" t="s">
        <v>4169</v>
      </c>
      <c r="G96" s="45" t="str">
        <f t="shared" si="2"/>
        <v>53ALT</v>
      </c>
      <c r="H96" s="46" t="str">
        <f>+INDEX([1]Detallado!$D:$D,MATCH(C96,[1]Detallado!$B:$B,0))</f>
        <v>Lexington - LCP VII</v>
      </c>
      <c r="I96" s="27"/>
      <c r="J96" s="43" t="str">
        <f t="shared" si="3"/>
        <v>ALT</v>
      </c>
      <c r="O96" s="27" t="s">
        <v>4274</v>
      </c>
      <c r="P96" s="27" t="s">
        <v>4593</v>
      </c>
    </row>
    <row r="97" spans="3:16" x14ac:dyDescent="0.35">
      <c r="C97" s="27" t="s">
        <v>728</v>
      </c>
      <c r="D97" s="47" t="str">
        <f>+INDEX([1]Detallado!$F:$F,MATCH($C97,[1]Detallado!$B:$B,0))</f>
        <v>Alternativos</v>
      </c>
      <c r="E97" s="30" t="str">
        <f>+INDEX([1]Detallado!$Q:$Q,MATCH($C97,[1]Detallado!$B:$B,0))</f>
        <v>ALT</v>
      </c>
      <c r="F97" s="44" t="s">
        <v>4169</v>
      </c>
      <c r="G97" s="45" t="str">
        <f t="shared" si="2"/>
        <v>53ALT</v>
      </c>
      <c r="H97" s="46" t="str">
        <f>+INDEX([1]Detallado!$D:$D,MATCH(C97,[1]Detallado!$B:$B,0))</f>
        <v>Coller - Coller VI</v>
      </c>
      <c r="I97" s="27"/>
      <c r="J97" s="43" t="str">
        <f t="shared" si="3"/>
        <v>ALT</v>
      </c>
      <c r="O97" s="27" t="s">
        <v>4274</v>
      </c>
      <c r="P97" s="27" t="s">
        <v>4593</v>
      </c>
    </row>
    <row r="98" spans="3:16" x14ac:dyDescent="0.35">
      <c r="C98" s="27" t="s">
        <v>783</v>
      </c>
      <c r="D98" s="47" t="str">
        <f>+INDEX([1]Detallado!$F:$F,MATCH($C98,[1]Detallado!$B:$B,0))</f>
        <v>Alternativos</v>
      </c>
      <c r="E98" s="30" t="str">
        <f>+INDEX([1]Detallado!$Q:$Q,MATCH($C98,[1]Detallado!$B:$B,0))</f>
        <v>ALT</v>
      </c>
      <c r="F98" s="44" t="s">
        <v>4169</v>
      </c>
      <c r="G98" s="45" t="str">
        <f t="shared" si="2"/>
        <v>53ALT</v>
      </c>
      <c r="H98" s="46" t="str">
        <f>+INDEX([1]Detallado!$D:$D,MATCH(C98,[1]Detallado!$B:$B,0))</f>
        <v>Coller - Coller VIII</v>
      </c>
      <c r="I98" s="27"/>
      <c r="J98" s="43" t="str">
        <f t="shared" si="3"/>
        <v>ALT</v>
      </c>
      <c r="O98" s="27" t="s">
        <v>4274</v>
      </c>
      <c r="P98" s="27" t="s">
        <v>4593</v>
      </c>
    </row>
    <row r="99" spans="3:16" x14ac:dyDescent="0.35">
      <c r="C99" s="27" t="s">
        <v>732</v>
      </c>
      <c r="D99" s="47" t="str">
        <f>+INDEX([1]Detallado!$F:$F,MATCH($C99,[1]Detallado!$B:$B,0))</f>
        <v>Alternativos</v>
      </c>
      <c r="E99" s="30" t="str">
        <f>+INDEX([1]Detallado!$Q:$Q,MATCH($C99,[1]Detallado!$B:$B,0))</f>
        <v>ALT</v>
      </c>
      <c r="F99" s="44" t="s">
        <v>4169</v>
      </c>
      <c r="G99" s="45" t="str">
        <f t="shared" si="2"/>
        <v>53ALT</v>
      </c>
      <c r="H99" s="46" t="str">
        <f>+INDEX([1]Detallado!$D:$D,MATCH(C99,[1]Detallado!$B:$B,0))</f>
        <v>Partners - PG Secondary 2011</v>
      </c>
      <c r="I99" s="27"/>
      <c r="J99" s="43" t="str">
        <f t="shared" si="3"/>
        <v>ALT</v>
      </c>
      <c r="O99" s="27" t="s">
        <v>4274</v>
      </c>
      <c r="P99" s="27" t="s">
        <v>4593</v>
      </c>
    </row>
    <row r="100" spans="3:16" x14ac:dyDescent="0.35">
      <c r="C100" s="27" t="s">
        <v>738</v>
      </c>
      <c r="D100" s="47" t="str">
        <f>+INDEX([1]Detallado!$F:$F,MATCH($C100,[1]Detallado!$B:$B,0))</f>
        <v>Alternativos</v>
      </c>
      <c r="E100" s="30" t="str">
        <f>+INDEX([1]Detallado!$Q:$Q,MATCH($C100,[1]Detallado!$B:$B,0))</f>
        <v>ALT</v>
      </c>
      <c r="F100" s="44" t="s">
        <v>4169</v>
      </c>
      <c r="G100" s="45" t="str">
        <f t="shared" si="2"/>
        <v>53ALT</v>
      </c>
      <c r="H100" s="46" t="str">
        <f>+INDEX([1]Detallado!$D:$D,MATCH(C100,[1]Detallado!$B:$B,0))</f>
        <v>Lexington Partners GP Holdings VIII LLC</v>
      </c>
      <c r="I100" s="27"/>
      <c r="J100" s="43" t="str">
        <f t="shared" si="3"/>
        <v>ALT</v>
      </c>
      <c r="O100" s="27" t="s">
        <v>4274</v>
      </c>
      <c r="P100" s="27" t="s">
        <v>4593</v>
      </c>
    </row>
    <row r="101" spans="3:16" x14ac:dyDescent="0.35">
      <c r="C101" s="27" t="s">
        <v>743</v>
      </c>
      <c r="D101" s="47" t="str">
        <f>+INDEX([1]Detallado!$F:$F,MATCH($C101,[1]Detallado!$B:$B,0))</f>
        <v>Alternativos</v>
      </c>
      <c r="E101" s="30" t="str">
        <f>+INDEX([1]Detallado!$Q:$Q,MATCH($C101,[1]Detallado!$B:$B,0))</f>
        <v>ALT</v>
      </c>
      <c r="F101" s="44" t="s">
        <v>4169</v>
      </c>
      <c r="G101" s="45" t="str">
        <f t="shared" si="2"/>
        <v>53ALT</v>
      </c>
      <c r="H101" s="46" t="str">
        <f>+INDEX([1]Detallado!$D:$D,MATCH(C101,[1]Detallado!$B:$B,0))</f>
        <v>Partners - PG Secondary 2015</v>
      </c>
      <c r="I101" s="27"/>
      <c r="J101" s="43" t="str">
        <f t="shared" si="3"/>
        <v>ALT</v>
      </c>
      <c r="O101" s="27" t="s">
        <v>4274</v>
      </c>
      <c r="P101" s="27" t="s">
        <v>4593</v>
      </c>
    </row>
    <row r="102" spans="3:16" x14ac:dyDescent="0.35">
      <c r="C102" s="27" t="s">
        <v>756</v>
      </c>
      <c r="D102" s="47" t="str">
        <f>+INDEX([1]Detallado!$F:$F,MATCH($C102,[1]Detallado!$B:$B,0))</f>
        <v>Alternativos</v>
      </c>
      <c r="E102" s="30" t="str">
        <f>+INDEX([1]Detallado!$Q:$Q,MATCH($C102,[1]Detallado!$B:$B,0))</f>
        <v>ALT</v>
      </c>
      <c r="F102" s="44" t="s">
        <v>4169</v>
      </c>
      <c r="G102" s="45" t="str">
        <f t="shared" si="2"/>
        <v>53ALT</v>
      </c>
      <c r="H102" s="46" t="str">
        <f>+INDEX([1]Detallado!$D:$D,MATCH(C102,[1]Detallado!$B:$B,0))</f>
        <v>Coller</v>
      </c>
      <c r="I102" s="27"/>
      <c r="J102" s="43" t="str">
        <f t="shared" si="3"/>
        <v>ALT</v>
      </c>
      <c r="O102" s="27" t="s">
        <v>4274</v>
      </c>
      <c r="P102" s="27" t="s">
        <v>4593</v>
      </c>
    </row>
    <row r="103" spans="3:16" x14ac:dyDescent="0.35">
      <c r="C103" s="27" t="s">
        <v>2713</v>
      </c>
      <c r="D103" s="47" t="str">
        <f>+INDEX([1]Detallado!$F:$F,MATCH($C103,[1]Detallado!$B:$B,0))</f>
        <v>Alternativos</v>
      </c>
      <c r="E103" s="30" t="str">
        <f>+INDEX([1]Detallado!$Q:$Q,MATCH($C103,[1]Detallado!$B:$B,0))</f>
        <v>ALT</v>
      </c>
      <c r="F103" s="44" t="s">
        <v>4169</v>
      </c>
      <c r="G103" s="45" t="str">
        <f t="shared" si="2"/>
        <v>53ALT</v>
      </c>
      <c r="H103" s="46" t="str">
        <f>+INDEX([1]Detallado!$D:$D,MATCH(C103,[1]Detallado!$B:$B,0))</f>
        <v>Ardian - Secondary Fund VII LP</v>
      </c>
      <c r="I103" s="27"/>
      <c r="J103" s="43" t="str">
        <f t="shared" si="3"/>
        <v>ALT</v>
      </c>
      <c r="O103" s="27" t="s">
        <v>4274</v>
      </c>
      <c r="P103" s="27" t="s">
        <v>4593</v>
      </c>
    </row>
    <row r="104" spans="3:16" x14ac:dyDescent="0.35">
      <c r="C104" s="27" t="s">
        <v>793</v>
      </c>
      <c r="D104" s="47" t="str">
        <f>+INDEX([1]Detallado!$F:$F,MATCH($C104,[1]Detallado!$B:$B,0))</f>
        <v>Alternativos</v>
      </c>
      <c r="E104" s="30" t="str">
        <f>+INDEX([1]Detallado!$Q:$Q,MATCH($C104,[1]Detallado!$B:$B,0))</f>
        <v>ALT</v>
      </c>
      <c r="F104" s="44" t="s">
        <v>4169</v>
      </c>
      <c r="G104" s="45" t="str">
        <f t="shared" si="2"/>
        <v>53ALT</v>
      </c>
      <c r="H104" s="46" t="str">
        <f>+INDEX([1]Detallado!$D:$D,MATCH(C104,[1]Detallado!$B:$B,0))</f>
        <v>ASF Cosmos Co-Invest L.P.</v>
      </c>
      <c r="I104" s="27"/>
      <c r="J104" s="43" t="str">
        <f t="shared" si="3"/>
        <v>ALT</v>
      </c>
      <c r="O104" s="27" t="s">
        <v>4274</v>
      </c>
      <c r="P104" s="27" t="s">
        <v>4593</v>
      </c>
    </row>
    <row r="105" spans="3:16" x14ac:dyDescent="0.35">
      <c r="C105" s="27" t="s">
        <v>709</v>
      </c>
      <c r="D105" s="47" t="str">
        <f>+INDEX([1]Detallado!$F:$F,MATCH($C105,[1]Detallado!$B:$B,0))</f>
        <v>Alternativos</v>
      </c>
      <c r="E105" s="30" t="str">
        <f>+INDEX([1]Detallado!$Q:$Q,MATCH($C105,[1]Detallado!$B:$B,0))</f>
        <v>ALT</v>
      </c>
      <c r="F105" s="44" t="s">
        <v>4169</v>
      </c>
      <c r="G105" s="45" t="str">
        <f t="shared" si="2"/>
        <v>53ALT</v>
      </c>
      <c r="H105" s="46" t="str">
        <f>+INDEX([1]Detallado!$D:$D,MATCH(C105,[1]Detallado!$B:$B,0))</f>
        <v>ASF VIII GP Limited</v>
      </c>
      <c r="I105" s="27"/>
      <c r="J105" s="43" t="str">
        <f t="shared" si="3"/>
        <v>ALT</v>
      </c>
      <c r="O105" s="27" t="s">
        <v>4263</v>
      </c>
      <c r="P105" s="27" t="s">
        <v>4589</v>
      </c>
    </row>
    <row r="106" spans="3:16" x14ac:dyDescent="0.35">
      <c r="C106" s="27" t="s">
        <v>2714</v>
      </c>
      <c r="D106" s="47" t="str">
        <f>+INDEX([1]Detallado!$F:$F,MATCH($C106,[1]Detallado!$B:$B,0))</f>
        <v>Alternativos</v>
      </c>
      <c r="E106" s="30" t="str">
        <f>+INDEX([1]Detallado!$Q:$Q,MATCH($C106,[1]Detallado!$B:$B,0))</f>
        <v>ALT</v>
      </c>
      <c r="F106" s="44" t="s">
        <v>4169</v>
      </c>
      <c r="G106" s="45" t="str">
        <f t="shared" si="2"/>
        <v>53ALT</v>
      </c>
      <c r="H106" s="46" t="str">
        <f>+INDEX([1]Detallado!$D:$D,MATCH(C106,[1]Detallado!$B:$B,0))</f>
        <v>Cortland Enhanced Value Fund V, L.P.</v>
      </c>
      <c r="I106" s="27"/>
      <c r="J106" s="43" t="str">
        <f t="shared" si="3"/>
        <v>ALT</v>
      </c>
      <c r="O106" s="27" t="s">
        <v>4263</v>
      </c>
      <c r="P106" s="27" t="s">
        <v>4589</v>
      </c>
    </row>
    <row r="107" spans="3:16" x14ac:dyDescent="0.35">
      <c r="C107" s="27" t="s">
        <v>2715</v>
      </c>
      <c r="D107" s="47" t="str">
        <f>+INDEX([1]Detallado!$F:$F,MATCH($C107,[1]Detallado!$B:$B,0))</f>
        <v>Alternativos</v>
      </c>
      <c r="E107" s="30" t="str">
        <f>+INDEX([1]Detallado!$Q:$Q,MATCH($C107,[1]Detallado!$B:$B,0))</f>
        <v>ALT</v>
      </c>
      <c r="F107" s="44" t="s">
        <v>4169</v>
      </c>
      <c r="G107" s="45" t="str">
        <f t="shared" si="2"/>
        <v>53ALT</v>
      </c>
      <c r="H107" s="46" t="str">
        <f>+INDEX([1]Detallado!$D:$D,MATCH(C107,[1]Detallado!$B:$B,0))</f>
        <v>TSE - Real Estate Venture VIII SCSp</v>
      </c>
      <c r="I107" s="27"/>
      <c r="J107" s="43" t="str">
        <f t="shared" si="3"/>
        <v>ALT</v>
      </c>
      <c r="O107" s="27" t="s">
        <v>4263</v>
      </c>
      <c r="P107" s="27" t="s">
        <v>4589</v>
      </c>
    </row>
    <row r="108" spans="3:16" x14ac:dyDescent="0.35">
      <c r="C108" s="27" t="s">
        <v>2716</v>
      </c>
      <c r="D108" s="47" t="str">
        <f>+INDEX([1]Detallado!$F:$F,MATCH($C108,[1]Detallado!$B:$B,0))</f>
        <v>Alternativos</v>
      </c>
      <c r="E108" s="30" t="str">
        <f>+INDEX([1]Detallado!$Q:$Q,MATCH($C108,[1]Detallado!$B:$B,0))</f>
        <v>ALT</v>
      </c>
      <c r="F108" s="44" t="s">
        <v>4169</v>
      </c>
      <c r="G108" s="45" t="str">
        <f t="shared" si="2"/>
        <v>53ALT</v>
      </c>
      <c r="H108" s="46" t="str">
        <f>+INDEX([1]Detallado!$D:$D,MATCH(C108,[1]Detallado!$B:$B,0))</f>
        <v>Terranum - Real Estate Fund</v>
      </c>
      <c r="I108" s="27"/>
      <c r="J108" s="43" t="str">
        <f t="shared" si="3"/>
        <v>ALT</v>
      </c>
      <c r="O108" s="27" t="s">
        <v>4263</v>
      </c>
      <c r="P108" s="27" t="s">
        <v>4589</v>
      </c>
    </row>
    <row r="109" spans="3:16" x14ac:dyDescent="0.35">
      <c r="C109" s="27" t="s">
        <v>2717</v>
      </c>
      <c r="D109" s="47" t="str">
        <f>+INDEX([1]Detallado!$F:$F,MATCH($C109,[1]Detallado!$B:$B,0))</f>
        <v>Alternativos</v>
      </c>
      <c r="E109" s="30" t="str">
        <f>+INDEX([1]Detallado!$Q:$Q,MATCH($C109,[1]Detallado!$B:$B,0))</f>
        <v>ALT</v>
      </c>
      <c r="F109" s="44" t="s">
        <v>4169</v>
      </c>
      <c r="G109" s="45" t="str">
        <f t="shared" si="2"/>
        <v>53ALT</v>
      </c>
      <c r="H109" s="46" t="str">
        <f>+INDEX([1]Detallado!$D:$D,MATCH(C109,[1]Detallado!$B:$B,0))</f>
        <v>Terranum Capital - Latin America Real Estate Fund II, L.P.</v>
      </c>
      <c r="I109" s="27"/>
      <c r="J109" s="43" t="str">
        <f t="shared" si="3"/>
        <v>ALT</v>
      </c>
      <c r="O109" s="27" t="s">
        <v>4263</v>
      </c>
      <c r="P109" s="27" t="s">
        <v>4589</v>
      </c>
    </row>
    <row r="110" spans="3:16" x14ac:dyDescent="0.35">
      <c r="C110" s="27" t="s">
        <v>2718</v>
      </c>
      <c r="D110" s="47" t="str">
        <f>+INDEX([1]Detallado!$F:$F,MATCH($C110,[1]Detallado!$B:$B,0))</f>
        <v>Alternativos</v>
      </c>
      <c r="E110" s="30" t="str">
        <f>+INDEX([1]Detallado!$Q:$Q,MATCH($C110,[1]Detallado!$B:$B,0))</f>
        <v>ALT</v>
      </c>
      <c r="F110" s="44" t="s">
        <v>4169</v>
      </c>
      <c r="G110" s="45" t="str">
        <f t="shared" si="2"/>
        <v>53ALT</v>
      </c>
      <c r="H110" s="46" t="str">
        <f>+INDEX([1]Detallado!$D:$D,MATCH(C110,[1]Detallado!$B:$B,0))</f>
        <v>Strategic Partners - Real Estate VII</v>
      </c>
      <c r="I110" s="27"/>
      <c r="J110" s="43" t="str">
        <f t="shared" si="3"/>
        <v>ALT</v>
      </c>
      <c r="O110" s="27" t="s">
        <v>4263</v>
      </c>
      <c r="P110" s="27" t="s">
        <v>4589</v>
      </c>
    </row>
    <row r="111" spans="3:16" x14ac:dyDescent="0.35">
      <c r="C111" s="27" t="s">
        <v>767</v>
      </c>
      <c r="D111" s="47" t="str">
        <f>+INDEX([1]Detallado!$F:$F,MATCH($C111,[1]Detallado!$B:$B,0))</f>
        <v>Alternativos</v>
      </c>
      <c r="E111" s="30" t="str">
        <f>+INDEX([1]Detallado!$Q:$Q,MATCH($C111,[1]Detallado!$B:$B,0))</f>
        <v>ALT</v>
      </c>
      <c r="F111" s="44" t="s">
        <v>4169</v>
      </c>
      <c r="G111" s="45" t="str">
        <f t="shared" si="2"/>
        <v>53ALT</v>
      </c>
      <c r="H111" s="46" t="str">
        <f>+INDEX([1]Detallado!$D:$D,MATCH(C111,[1]Detallado!$B:$B,0))</f>
        <v>Carlyle Realty Partners - VIII</v>
      </c>
      <c r="I111" s="27"/>
      <c r="J111" s="43" t="str">
        <f t="shared" si="3"/>
        <v>ALT</v>
      </c>
      <c r="O111" s="27" t="s">
        <v>4263</v>
      </c>
      <c r="P111" s="27" t="s">
        <v>4589</v>
      </c>
    </row>
    <row r="112" spans="3:16" x14ac:dyDescent="0.35">
      <c r="C112" s="27" t="s">
        <v>2719</v>
      </c>
      <c r="D112" s="47" t="str">
        <f>+INDEX([1]Detallado!$F:$F,MATCH($C112,[1]Detallado!$B:$B,0))</f>
        <v>Alternativos</v>
      </c>
      <c r="E112" s="30" t="str">
        <f>+INDEX([1]Detallado!$Q:$Q,MATCH($C112,[1]Detallado!$B:$B,0))</f>
        <v>ALT</v>
      </c>
      <c r="F112" s="44" t="s">
        <v>4169</v>
      </c>
      <c r="G112" s="45" t="str">
        <f t="shared" si="2"/>
        <v>53ALT</v>
      </c>
      <c r="H112" s="46" t="str">
        <f>+INDEX([1]Detallado!$D:$D,MATCH(C112,[1]Detallado!$B:$B,0))</f>
        <v>Starwood Opportunity Fund XI Investor KP, L.P.</v>
      </c>
      <c r="I112" s="27"/>
      <c r="J112" s="43" t="str">
        <f t="shared" si="3"/>
        <v>ALT</v>
      </c>
      <c r="O112" s="27" t="s">
        <v>4263</v>
      </c>
      <c r="P112" s="27" t="s">
        <v>4589</v>
      </c>
    </row>
    <row r="113" spans="3:16" x14ac:dyDescent="0.35">
      <c r="C113" s="27" t="s">
        <v>2720</v>
      </c>
      <c r="D113" s="47" t="str">
        <f>+INDEX([1]Detallado!$F:$F,MATCH($C113,[1]Detallado!$B:$B,0))</f>
        <v>Alternativos</v>
      </c>
      <c r="E113" s="30" t="str">
        <f>+INDEX([1]Detallado!$Q:$Q,MATCH($C113,[1]Detallado!$B:$B,0))</f>
        <v>ALT</v>
      </c>
      <c r="F113" s="44" t="s">
        <v>4169</v>
      </c>
      <c r="G113" s="45" t="str">
        <f t="shared" si="2"/>
        <v>53ALT</v>
      </c>
      <c r="H113" s="46" t="str">
        <f>+INDEX([1]Detallado!$D:$D,MATCH(C113,[1]Detallado!$B:$B,0))</f>
        <v>Starwood Opportunity Fund XI Investor KP, L.P.</v>
      </c>
      <c r="I113" s="27"/>
      <c r="J113" s="43" t="str">
        <f t="shared" si="3"/>
        <v>ALT</v>
      </c>
      <c r="O113" s="27" t="s">
        <v>4263</v>
      </c>
      <c r="P113" s="27" t="s">
        <v>4589</v>
      </c>
    </row>
    <row r="114" spans="3:16" x14ac:dyDescent="0.35">
      <c r="C114" s="27" t="s">
        <v>2721</v>
      </c>
      <c r="D114" s="47" t="str">
        <f>+INDEX([1]Detallado!$F:$F,MATCH($C114,[1]Detallado!$B:$B,0))</f>
        <v>Alternativos</v>
      </c>
      <c r="E114" s="30" t="str">
        <f>+INDEX([1]Detallado!$Q:$Q,MATCH($C114,[1]Detallado!$B:$B,0))</f>
        <v>ALT</v>
      </c>
      <c r="F114" s="44" t="s">
        <v>4169</v>
      </c>
      <c r="G114" s="45" t="str">
        <f t="shared" si="2"/>
        <v>53ALT</v>
      </c>
      <c r="H114" s="46" t="str">
        <f>+INDEX([1]Detallado!$D:$D,MATCH(C114,[1]Detallado!$B:$B,0))</f>
        <v>Metropolitan Real Estate Partners Secondaries Fund EUI-II L.P.</v>
      </c>
      <c r="I114" s="27"/>
      <c r="J114" s="43" t="str">
        <f t="shared" si="3"/>
        <v>ALT</v>
      </c>
      <c r="O114" s="27" t="s">
        <v>4266</v>
      </c>
      <c r="P114" s="27" t="s">
        <v>4593</v>
      </c>
    </row>
    <row r="115" spans="3:16" x14ac:dyDescent="0.35">
      <c r="C115" s="27" t="s">
        <v>2722</v>
      </c>
      <c r="D115" s="47" t="str">
        <f>+INDEX([1]Detallado!$F:$F,MATCH($C115,[1]Detallado!$B:$B,0))</f>
        <v>Alternativos</v>
      </c>
      <c r="E115" s="30" t="str">
        <f>+INDEX([1]Detallado!$Q:$Q,MATCH($C115,[1]Detallado!$B:$B,0))</f>
        <v>ALT</v>
      </c>
      <c r="F115" s="44" t="s">
        <v>4169</v>
      </c>
      <c r="G115" s="45" t="str">
        <f t="shared" si="2"/>
        <v>53ALT</v>
      </c>
      <c r="H115" s="46" t="str">
        <f>+INDEX([1]Detallado!$D:$D,MATCH(C115,[1]Detallado!$B:$B,0))</f>
        <v>Partners Group Real Estate Secondary 2017 (USD) D, L.P. Inc.</v>
      </c>
      <c r="I115" s="27"/>
      <c r="J115" s="43" t="str">
        <f t="shared" si="3"/>
        <v>ALT</v>
      </c>
      <c r="O115" s="27" t="s">
        <v>4376</v>
      </c>
      <c r="P115" s="27" t="s">
        <v>4586</v>
      </c>
    </row>
    <row r="116" spans="3:16" x14ac:dyDescent="0.35">
      <c r="C116" s="27" t="s">
        <v>791</v>
      </c>
      <c r="D116" s="47" t="str">
        <f>+INDEX([1]Detallado!$F:$F,MATCH($C116,[1]Detallado!$B:$B,0))</f>
        <v>Alternativos</v>
      </c>
      <c r="E116" s="30" t="str">
        <f>+INDEX([1]Detallado!$Q:$Q,MATCH($C116,[1]Detallado!$B:$B,0))</f>
        <v>ALT</v>
      </c>
      <c r="F116" s="44" t="s">
        <v>4169</v>
      </c>
      <c r="G116" s="45" t="str">
        <f t="shared" si="2"/>
        <v>53ALT</v>
      </c>
      <c r="H116" s="46" t="str">
        <f>+INDEX([1]Detallado!$D:$D,MATCH(C116,[1]Detallado!$B:$B,0))</f>
        <v>Blackstone Real Estate Associates Europe VI</v>
      </c>
      <c r="I116" s="27"/>
      <c r="J116" s="43" t="str">
        <f t="shared" si="3"/>
        <v>ALT</v>
      </c>
      <c r="O116" s="27" t="s">
        <v>4594</v>
      </c>
      <c r="P116" s="27" t="s">
        <v>4587</v>
      </c>
    </row>
    <row r="117" spans="3:16" x14ac:dyDescent="0.35">
      <c r="C117" s="27" t="s">
        <v>2723</v>
      </c>
      <c r="D117" s="47" t="str">
        <f>+INDEX([1]Detallado!$F:$F,MATCH($C117,[1]Detallado!$B:$B,0))</f>
        <v>Alternativos</v>
      </c>
      <c r="E117" s="30" t="str">
        <f>+INDEX([1]Detallado!$Q:$Q,MATCH($C117,[1]Detallado!$B:$B,0))</f>
        <v>ALT</v>
      </c>
      <c r="F117" s="44" t="s">
        <v>4169</v>
      </c>
      <c r="G117" s="45" t="str">
        <f t="shared" si="2"/>
        <v>51ALT</v>
      </c>
      <c r="H117" s="46" t="str">
        <f>+INDEX([1]Detallado!$D:$D,MATCH(C117,[1]Detallado!$B:$B,0))</f>
        <v>AC Capitales - Infraestructura</v>
      </c>
      <c r="I117" s="27"/>
      <c r="J117" s="43" t="str">
        <f t="shared" si="3"/>
        <v>ALT</v>
      </c>
      <c r="O117" s="27" t="s">
        <v>4594</v>
      </c>
      <c r="P117" s="27" t="s">
        <v>4587</v>
      </c>
    </row>
    <row r="118" spans="3:16" x14ac:dyDescent="0.35">
      <c r="C118" s="27" t="s">
        <v>544</v>
      </c>
      <c r="D118" s="47" t="str">
        <f>+INDEX([1]Detallado!$F:$F,MATCH($C118,[1]Detallado!$B:$B,0))</f>
        <v>Alternativos</v>
      </c>
      <c r="E118" s="30" t="str">
        <f>+INDEX([1]Detallado!$Q:$Q,MATCH($C118,[1]Detallado!$B:$B,0))</f>
        <v>ALT</v>
      </c>
      <c r="F118" s="44" t="s">
        <v>4169</v>
      </c>
      <c r="G118" s="45" t="str">
        <f t="shared" si="2"/>
        <v>51ALT</v>
      </c>
      <c r="H118" s="46" t="str">
        <f>+INDEX([1]Detallado!$D:$D,MATCH(C118,[1]Detallado!$B:$B,0))</f>
        <v>AC Capitales - Infraestructura</v>
      </c>
      <c r="I118" s="27"/>
      <c r="J118" s="43" t="str">
        <f t="shared" si="3"/>
        <v>ALT</v>
      </c>
      <c r="O118" s="27" t="s">
        <v>4594</v>
      </c>
      <c r="P118" s="27" t="s">
        <v>4587</v>
      </c>
    </row>
    <row r="119" spans="3:16" x14ac:dyDescent="0.35">
      <c r="C119" s="27" t="s">
        <v>539</v>
      </c>
      <c r="D119" s="47" t="str">
        <f>+INDEX([1]Detallado!$F:$F,MATCH($C119,[1]Detallado!$B:$B,0))</f>
        <v>Alternativos</v>
      </c>
      <c r="E119" s="30" t="str">
        <f>+INDEX([1]Detallado!$Q:$Q,MATCH($C119,[1]Detallado!$B:$B,0))</f>
        <v>ALT</v>
      </c>
      <c r="F119" s="44" t="s">
        <v>4169</v>
      </c>
      <c r="G119" s="45" t="str">
        <f t="shared" si="2"/>
        <v>51ALT</v>
      </c>
      <c r="H119" s="46" t="str">
        <f>+INDEX([1]Detallado!$D:$D,MATCH(C119,[1]Detallado!$B:$B,0))</f>
        <v>AC Capitales - Infraestructura II</v>
      </c>
      <c r="I119" s="27"/>
      <c r="J119" s="43" t="str">
        <f t="shared" si="3"/>
        <v>ALT</v>
      </c>
      <c r="O119" s="27" t="s">
        <v>4594</v>
      </c>
      <c r="P119" s="27" t="s">
        <v>4587</v>
      </c>
    </row>
    <row r="120" spans="3:16" x14ac:dyDescent="0.35">
      <c r="C120" s="27" t="s">
        <v>564</v>
      </c>
      <c r="D120" s="47" t="str">
        <f>+INDEX([1]Detallado!$F:$F,MATCH($C120,[1]Detallado!$B:$B,0))</f>
        <v>Alternativos</v>
      </c>
      <c r="E120" s="30" t="str">
        <f>+INDEX([1]Detallado!$Q:$Q,MATCH($C120,[1]Detallado!$B:$B,0))</f>
        <v>ALT</v>
      </c>
      <c r="F120" s="44" t="s">
        <v>4169</v>
      </c>
      <c r="G120" s="45" t="str">
        <f t="shared" si="2"/>
        <v>51ALT</v>
      </c>
      <c r="H120" s="46" t="str">
        <f>+INDEX([1]Detallado!$D:$D,MATCH(C120,[1]Detallado!$B:$B,0))</f>
        <v>Sigma- Infraestructura</v>
      </c>
      <c r="I120" s="27"/>
      <c r="J120" s="43" t="str">
        <f t="shared" si="3"/>
        <v>ALT</v>
      </c>
      <c r="O120" s="27" t="s">
        <v>4326</v>
      </c>
      <c r="P120" s="27" t="s">
        <v>4589</v>
      </c>
    </row>
    <row r="121" spans="3:16" x14ac:dyDescent="0.35">
      <c r="C121" s="27" t="s">
        <v>536</v>
      </c>
      <c r="D121" s="47" t="str">
        <f>+INDEX([1]Detallado!$F:$F,MATCH($C121,[1]Detallado!$B:$B,0))</f>
        <v>Alternativos</v>
      </c>
      <c r="E121" s="30" t="str">
        <f>+INDEX([1]Detallado!$Q:$Q,MATCH($C121,[1]Detallado!$B:$B,0))</f>
        <v>ALT</v>
      </c>
      <c r="F121" s="44" t="s">
        <v>4169</v>
      </c>
      <c r="G121" s="45" t="str">
        <f t="shared" si="2"/>
        <v>51ALT</v>
      </c>
      <c r="H121" s="46" t="str">
        <f>+INDEX([1]Detallado!$D:$D,MATCH(C121,[1]Detallado!$B:$B,0))</f>
        <v>Sura Credicorp Infraestructura</v>
      </c>
      <c r="I121" s="27"/>
      <c r="J121" s="43" t="str">
        <f t="shared" si="3"/>
        <v>ALT</v>
      </c>
      <c r="O121" s="27" t="s">
        <v>4326</v>
      </c>
      <c r="P121" s="27" t="s">
        <v>4589</v>
      </c>
    </row>
    <row r="122" spans="3:16" x14ac:dyDescent="0.35">
      <c r="C122" s="27" t="s">
        <v>2724</v>
      </c>
      <c r="D122" s="47" t="str">
        <f>+INDEX([1]Detallado!$F:$F,MATCH($C122,[1]Detallado!$B:$B,0))</f>
        <v>Alternativos</v>
      </c>
      <c r="E122" s="30" t="str">
        <f>+INDEX([1]Detallado!$Q:$Q,MATCH($C122,[1]Detallado!$B:$B,0))</f>
        <v>ALT</v>
      </c>
      <c r="F122" s="44" t="s">
        <v>4169</v>
      </c>
      <c r="G122" s="45" t="str">
        <f t="shared" si="2"/>
        <v>51ALT</v>
      </c>
      <c r="H122" s="46" t="str">
        <f>+INDEX([1]Detallado!$D:$D,MATCH(C122,[1]Detallado!$B:$B,0))</f>
        <v>Brookfield - Infraestructura</v>
      </c>
      <c r="I122" s="27"/>
      <c r="J122" s="43" t="str">
        <f t="shared" si="3"/>
        <v>ALT</v>
      </c>
      <c r="O122" s="27" t="s">
        <v>4326</v>
      </c>
      <c r="P122" s="27" t="s">
        <v>4589</v>
      </c>
    </row>
    <row r="123" spans="3:16" x14ac:dyDescent="0.35">
      <c r="C123" s="27" t="s">
        <v>795</v>
      </c>
      <c r="D123" s="47" t="str">
        <f>+INDEX([1]Detallado!$F:$F,MATCH($C123,[1]Detallado!$B:$B,0))</f>
        <v>Alternativos</v>
      </c>
      <c r="E123" s="30" t="str">
        <f>+INDEX([1]Detallado!$Q:$Q,MATCH($C123,[1]Detallado!$B:$B,0))</f>
        <v>ALT</v>
      </c>
      <c r="F123" s="44" t="s">
        <v>4169</v>
      </c>
      <c r="G123" s="45" t="str">
        <f t="shared" si="2"/>
        <v>53ALT</v>
      </c>
      <c r="H123" s="46" t="str">
        <f>+INDEX([1]Detallado!$D:$D,MATCH(C123,[1]Detallado!$B:$B,0))</f>
        <v>LarraínVial - Energía I</v>
      </c>
      <c r="I123" s="27"/>
      <c r="J123" s="43" t="str">
        <f t="shared" si="3"/>
        <v>ALT</v>
      </c>
      <c r="O123" s="27" t="s">
        <v>4326</v>
      </c>
      <c r="P123" s="27" t="s">
        <v>4589</v>
      </c>
    </row>
    <row r="124" spans="3:16" x14ac:dyDescent="0.35">
      <c r="C124" s="27" t="s">
        <v>2725</v>
      </c>
      <c r="D124" s="47" t="str">
        <f>+INDEX([1]Detallado!$F:$F,MATCH($C124,[1]Detallado!$B:$B,0))</f>
        <v>Alternativos</v>
      </c>
      <c r="E124" s="30" t="str">
        <f>+INDEX([1]Detallado!$Q:$Q,MATCH($C124,[1]Detallado!$B:$B,0))</f>
        <v>ALT</v>
      </c>
      <c r="F124" s="44" t="s">
        <v>4169</v>
      </c>
      <c r="G124" s="45" t="str">
        <f t="shared" si="2"/>
        <v>53ALT</v>
      </c>
      <c r="H124" s="46" t="str">
        <f>+INDEX([1]Detallado!$D:$D,MATCH(C124,[1]Detallado!$B:$B,0))</f>
        <v>ARCM - ARC Fund I</v>
      </c>
      <c r="I124" s="27"/>
      <c r="J124" s="43" t="str">
        <f t="shared" si="3"/>
        <v>ALT</v>
      </c>
      <c r="O124" s="27" t="s">
        <v>4326</v>
      </c>
      <c r="P124" s="27" t="s">
        <v>4589</v>
      </c>
    </row>
    <row r="125" spans="3:16" x14ac:dyDescent="0.35">
      <c r="C125" s="27" t="s">
        <v>724</v>
      </c>
      <c r="D125" s="47" t="str">
        <f>+INDEX([1]Detallado!$F:$F,MATCH($C125,[1]Detallado!$B:$B,0))</f>
        <v>Alternativos</v>
      </c>
      <c r="E125" s="30" t="str">
        <f>+INDEX([1]Detallado!$Q:$Q,MATCH($C125,[1]Detallado!$B:$B,0))</f>
        <v>ALT</v>
      </c>
      <c r="F125" s="44" t="s">
        <v>4169</v>
      </c>
      <c r="G125" s="45" t="str">
        <f t="shared" si="2"/>
        <v>53ALT</v>
      </c>
      <c r="H125" s="46" t="str">
        <f>+INDEX([1]Detallado!$D:$D,MATCH(C125,[1]Detallado!$B:$B,0))</f>
        <v>ARCM - ARC Fund II</v>
      </c>
      <c r="I125" s="27"/>
      <c r="J125" s="43" t="str">
        <f t="shared" si="3"/>
        <v>ALT</v>
      </c>
      <c r="O125" s="27" t="s">
        <v>4326</v>
      </c>
      <c r="P125" s="27" t="s">
        <v>4589</v>
      </c>
    </row>
    <row r="126" spans="3:16" x14ac:dyDescent="0.35">
      <c r="C126" s="27" t="s">
        <v>2726</v>
      </c>
      <c r="D126" s="47" t="str">
        <f>+INDEX([1]Detallado!$F:$F,MATCH($C126,[1]Detallado!$B:$B,0))</f>
        <v>Alternativos</v>
      </c>
      <c r="E126" s="30" t="str">
        <f>+INDEX([1]Detallado!$Q:$Q,MATCH($C126,[1]Detallado!$B:$B,0))</f>
        <v>ALT</v>
      </c>
      <c r="F126" s="44" t="s">
        <v>4169</v>
      </c>
      <c r="G126" s="45" t="str">
        <f t="shared" si="2"/>
        <v>51ALT</v>
      </c>
      <c r="H126" s="46" t="str">
        <f>+INDEX([1]Detallado!$D:$D,MATCH(C126,[1]Detallado!$B:$B,0))</f>
        <v>Summa - Mezzanine</v>
      </c>
      <c r="I126" s="27"/>
      <c r="J126" s="43" t="str">
        <f t="shared" si="3"/>
        <v>ALT</v>
      </c>
      <c r="O126" s="27" t="s">
        <v>4240</v>
      </c>
      <c r="P126" s="27" t="s">
        <v>4589</v>
      </c>
    </row>
    <row r="127" spans="3:16" x14ac:dyDescent="0.35">
      <c r="C127" s="27" t="s">
        <v>514</v>
      </c>
      <c r="D127" s="47" t="str">
        <f>+INDEX([1]Detallado!$F:$F,MATCH($C127,[1]Detallado!$B:$B,0))</f>
        <v>Alternativos</v>
      </c>
      <c r="E127" s="30" t="str">
        <f>+INDEX([1]Detallado!$Q:$Q,MATCH($C127,[1]Detallado!$B:$B,0))</f>
        <v>ALT</v>
      </c>
      <c r="F127" s="44" t="s">
        <v>4169</v>
      </c>
      <c r="G127" s="45" t="str">
        <f t="shared" si="2"/>
        <v>48ALT</v>
      </c>
      <c r="H127" s="46" t="str">
        <f>+INDEX([1]Detallado!$D:$D,MATCH(C127,[1]Detallado!$B:$B,0))</f>
        <v>Carlyle Peru</v>
      </c>
      <c r="I127" s="27"/>
      <c r="J127" s="43" t="str">
        <f t="shared" si="3"/>
        <v>ALT</v>
      </c>
      <c r="O127" s="27" t="s">
        <v>4240</v>
      </c>
      <c r="P127" s="27" t="s">
        <v>4589</v>
      </c>
    </row>
    <row r="128" spans="3:16" x14ac:dyDescent="0.35">
      <c r="C128" s="27" t="s">
        <v>2727</v>
      </c>
      <c r="D128" s="47" t="str">
        <f>+INDEX([1]Detallado!$F:$F,MATCH($C128,[1]Detallado!$B:$B,0))</f>
        <v>Alternativos</v>
      </c>
      <c r="E128" s="30" t="str">
        <f>+INDEX([1]Detallado!$Q:$Q,MATCH($C128,[1]Detallado!$B:$B,0))</f>
        <v>ALT</v>
      </c>
      <c r="F128" s="44" t="s">
        <v>4169</v>
      </c>
      <c r="G128" s="45" t="str">
        <f t="shared" si="2"/>
        <v>51ALT</v>
      </c>
      <c r="H128" s="46" t="str">
        <f>+INDEX([1]Detallado!$D:$D,MATCH(C128,[1]Detallado!$B:$B,0))</f>
        <v>Effic Partners - Latam</v>
      </c>
      <c r="I128" s="27"/>
      <c r="J128" s="43" t="str">
        <f t="shared" si="3"/>
        <v>ALT</v>
      </c>
      <c r="O128" s="27" t="s">
        <v>4240</v>
      </c>
      <c r="P128" s="27" t="s">
        <v>4589</v>
      </c>
    </row>
    <row r="129" spans="3:16" x14ac:dyDescent="0.35">
      <c r="C129" s="27" t="s">
        <v>2728</v>
      </c>
      <c r="D129" s="47" t="str">
        <f>+INDEX([1]Detallado!$F:$F,MATCH($C129,[1]Detallado!$B:$B,0))</f>
        <v>Alternativos</v>
      </c>
      <c r="E129" s="30" t="str">
        <f>+INDEX([1]Detallado!$Q:$Q,MATCH($C129,[1]Detallado!$B:$B,0))</f>
        <v>ALT</v>
      </c>
      <c r="F129" s="44" t="s">
        <v>4169</v>
      </c>
      <c r="G129" s="45" t="str">
        <f t="shared" si="2"/>
        <v>51ALT</v>
      </c>
      <c r="H129" s="46" t="str">
        <f>+INDEX([1]Detallado!$D:$D,MATCH(C129,[1]Detallado!$B:$B,0))</f>
        <v>Access Seaf - Latam</v>
      </c>
      <c r="I129" s="27"/>
      <c r="J129" s="43" t="str">
        <f t="shared" si="3"/>
        <v>ALT</v>
      </c>
      <c r="O129" s="27" t="s">
        <v>4240</v>
      </c>
      <c r="P129" s="27" t="s">
        <v>4589</v>
      </c>
    </row>
    <row r="130" spans="3:16" x14ac:dyDescent="0.35">
      <c r="C130" s="27" t="s">
        <v>2729</v>
      </c>
      <c r="D130" s="47" t="str">
        <f>+INDEX([1]Detallado!$F:$F,MATCH($C130,[1]Detallado!$B:$B,0))</f>
        <v>Alternativos</v>
      </c>
      <c r="E130" s="30" t="str">
        <f>+INDEX([1]Detallado!$Q:$Q,MATCH($C130,[1]Detallado!$B:$B,0))</f>
        <v>ALT</v>
      </c>
      <c r="F130" s="44" t="s">
        <v>4169</v>
      </c>
      <c r="G130" s="45" t="str">
        <f t="shared" si="2"/>
        <v>51ALT</v>
      </c>
      <c r="H130" s="46" t="str">
        <f>+INDEX([1]Detallado!$D:$D,MATCH(C130,[1]Detallado!$B:$B,0))</f>
        <v>Summa - Trasandino</v>
      </c>
      <c r="I130" s="27"/>
      <c r="J130" s="43" t="str">
        <f t="shared" si="3"/>
        <v>ALT</v>
      </c>
      <c r="O130" s="27" t="s">
        <v>4346</v>
      </c>
      <c r="P130" s="27" t="s">
        <v>4587</v>
      </c>
    </row>
    <row r="131" spans="3:16" x14ac:dyDescent="0.35">
      <c r="C131" s="27" t="s">
        <v>2730</v>
      </c>
      <c r="D131" s="47" t="str">
        <f>+INDEX([1]Detallado!$F:$F,MATCH($C131,[1]Detallado!$B:$B,0))</f>
        <v>Alternativos</v>
      </c>
      <c r="E131" s="30" t="str">
        <f>+INDEX([1]Detallado!$Q:$Q,MATCH($C131,[1]Detallado!$B:$B,0))</f>
        <v>ALT</v>
      </c>
      <c r="F131" s="44" t="s">
        <v>4169</v>
      </c>
      <c r="G131" s="45" t="str">
        <f t="shared" si="2"/>
        <v>51ALT</v>
      </c>
      <c r="H131" s="46" t="str">
        <f>+INDEX([1]Detallado!$D:$D,MATCH(C131,[1]Detallado!$B:$B,0))</f>
        <v>Access Seaf - Trasandino</v>
      </c>
      <c r="I131" s="27"/>
      <c r="J131" s="43" t="str">
        <f t="shared" si="3"/>
        <v>ALT</v>
      </c>
      <c r="O131" s="27" t="s">
        <v>4346</v>
      </c>
      <c r="P131" s="27" t="s">
        <v>4587</v>
      </c>
    </row>
    <row r="132" spans="3:16" x14ac:dyDescent="0.35">
      <c r="C132" s="27" t="s">
        <v>2731</v>
      </c>
      <c r="D132" s="47" t="str">
        <f>+INDEX([1]Detallado!$F:$F,MATCH($C132,[1]Detallado!$B:$B,0))</f>
        <v>Alternativos</v>
      </c>
      <c r="E132" s="30" t="str">
        <f>+INDEX([1]Detallado!$Q:$Q,MATCH($C132,[1]Detallado!$B:$B,0))</f>
        <v>ALT</v>
      </c>
      <c r="F132" s="44" t="s">
        <v>4169</v>
      </c>
      <c r="G132" s="45" t="str">
        <f t="shared" si="2"/>
        <v>51ALT</v>
      </c>
      <c r="H132" s="46" t="str">
        <f>+INDEX([1]Detallado!$D:$D,MATCH(C132,[1]Detallado!$B:$B,0))</f>
        <v>Enfoca - Descubridor I</v>
      </c>
      <c r="I132" s="27"/>
      <c r="J132" s="43" t="str">
        <f t="shared" si="3"/>
        <v>ALT</v>
      </c>
      <c r="O132" s="27" t="s">
        <v>4315</v>
      </c>
      <c r="P132" s="27" t="s">
        <v>4589</v>
      </c>
    </row>
    <row r="133" spans="3:16" x14ac:dyDescent="0.35">
      <c r="C133" s="27" t="s">
        <v>2732</v>
      </c>
      <c r="D133" s="47" t="str">
        <f>+INDEX([1]Detallado!$F:$F,MATCH($C133,[1]Detallado!$B:$B,0))</f>
        <v>Alternativos</v>
      </c>
      <c r="E133" s="30" t="str">
        <f>+INDEX([1]Detallado!$Q:$Q,MATCH($C133,[1]Detallado!$B:$B,0))</f>
        <v>ALT</v>
      </c>
      <c r="F133" s="44" t="s">
        <v>4169</v>
      </c>
      <c r="G133" s="45" t="str">
        <f t="shared" si="2"/>
        <v>51ALT</v>
      </c>
      <c r="H133" s="46" t="str">
        <f>+INDEX([1]Detallado!$D:$D,MATCH(C133,[1]Detallado!$B:$B,0))</f>
        <v>Enfoca - Descubridor II</v>
      </c>
      <c r="I133" s="27"/>
      <c r="J133" s="43" t="str">
        <f t="shared" si="3"/>
        <v>ALT</v>
      </c>
      <c r="O133" s="27" t="s">
        <v>4595</v>
      </c>
      <c r="P133" s="27" t="s">
        <v>4589</v>
      </c>
    </row>
    <row r="134" spans="3:16" x14ac:dyDescent="0.35">
      <c r="C134" s="27" t="s">
        <v>2733</v>
      </c>
      <c r="D134" s="47" t="str">
        <f>+INDEX([1]Detallado!$F:$F,MATCH($C134,[1]Detallado!$B:$B,0))</f>
        <v>Alternativos</v>
      </c>
      <c r="E134" s="30" t="str">
        <f>+INDEX([1]Detallado!$Q:$Q,MATCH($C134,[1]Detallado!$B:$B,0))</f>
        <v>ALT</v>
      </c>
      <c r="F134" s="44" t="s">
        <v>4169</v>
      </c>
      <c r="G134" s="45" t="str">
        <f t="shared" si="2"/>
        <v>51ALT</v>
      </c>
      <c r="H134" s="46" t="str">
        <f>+INDEX([1]Detallado!$D:$D,MATCH(C134,[1]Detallado!$B:$B,0))</f>
        <v>Enfoca - Discovery I</v>
      </c>
      <c r="I134" s="27"/>
      <c r="J134" s="43" t="str">
        <f t="shared" si="3"/>
        <v>ALT</v>
      </c>
      <c r="O134" s="27" t="s">
        <v>4273</v>
      </c>
      <c r="P134" s="27" t="s">
        <v>1277</v>
      </c>
    </row>
    <row r="135" spans="3:16" x14ac:dyDescent="0.35">
      <c r="C135" s="27" t="s">
        <v>531</v>
      </c>
      <c r="D135" s="47" t="str">
        <f>+INDEX([1]Detallado!$F:$F,MATCH($C135,[1]Detallado!$B:$B,0))</f>
        <v>Alternativos</v>
      </c>
      <c r="E135" s="30" t="str">
        <f>+INDEX([1]Detallado!$Q:$Q,MATCH($C135,[1]Detallado!$B:$B,0))</f>
        <v>ALT</v>
      </c>
      <c r="F135" s="44" t="s">
        <v>4169</v>
      </c>
      <c r="G135" s="45" t="str">
        <f t="shared" si="2"/>
        <v>51ALT</v>
      </c>
      <c r="H135" s="46" t="str">
        <f>+INDEX([1]Detallado!$D:$D,MATCH(C135,[1]Detallado!$B:$B,0))</f>
        <v>Kandeo - II Private Equity</v>
      </c>
      <c r="I135" s="27"/>
      <c r="J135" s="43" t="str">
        <f t="shared" si="3"/>
        <v>ALT</v>
      </c>
      <c r="O135" s="27" t="s">
        <v>4361</v>
      </c>
      <c r="P135" s="27" t="s">
        <v>4586</v>
      </c>
    </row>
    <row r="136" spans="3:16" x14ac:dyDescent="0.35">
      <c r="C136" s="27" t="s">
        <v>529</v>
      </c>
      <c r="D136" s="47" t="str">
        <f>+INDEX([1]Detallado!$F:$F,MATCH($C136,[1]Detallado!$B:$B,0))</f>
        <v>Alternativos</v>
      </c>
      <c r="E136" s="30" t="str">
        <f>+INDEX([1]Detallado!$Q:$Q,MATCH($C136,[1]Detallado!$B:$B,0))</f>
        <v>ALT</v>
      </c>
      <c r="F136" s="44" t="s">
        <v>4169</v>
      </c>
      <c r="G136" s="45" t="str">
        <f t="shared" si="2"/>
        <v>51ALT</v>
      </c>
      <c r="H136" s="46" t="str">
        <f>+INDEX([1]Detallado!$D:$D,MATCH(C136,[1]Detallado!$B:$B,0))</f>
        <v>Macrocapitales - Fortaleza</v>
      </c>
      <c r="I136" s="27"/>
      <c r="J136" s="43" t="str">
        <f t="shared" si="3"/>
        <v>ALT</v>
      </c>
      <c r="O136" s="27" t="s">
        <v>4265</v>
      </c>
      <c r="P136" s="27" t="s">
        <v>4593</v>
      </c>
    </row>
    <row r="137" spans="3:16" x14ac:dyDescent="0.35">
      <c r="C137" s="27" t="s">
        <v>556</v>
      </c>
      <c r="D137" s="47" t="str">
        <f>+INDEX([1]Detallado!$F:$F,MATCH($C137,[1]Detallado!$B:$B,0))</f>
        <v>Alternativos</v>
      </c>
      <c r="E137" s="30" t="str">
        <f>+INDEX([1]Detallado!$Q:$Q,MATCH($C137,[1]Detallado!$B:$B,0))</f>
        <v>ALT</v>
      </c>
      <c r="F137" s="44" t="s">
        <v>4169</v>
      </c>
      <c r="G137" s="45" t="str">
        <f t="shared" si="2"/>
        <v>51ALT</v>
      </c>
      <c r="H137" s="46" t="str">
        <f>+INDEX([1]Detallado!$D:$D,MATCH(C137,[1]Detallado!$B:$B,0))</f>
        <v xml:space="preserve">Faro Capital - Fondo de Inversión Retail </v>
      </c>
      <c r="I137" s="27"/>
      <c r="J137" s="43" t="str">
        <f t="shared" si="3"/>
        <v>ALT</v>
      </c>
      <c r="O137" s="27" t="s">
        <v>4256</v>
      </c>
      <c r="P137" s="27" t="s">
        <v>1277</v>
      </c>
    </row>
    <row r="138" spans="3:16" x14ac:dyDescent="0.35">
      <c r="C138" s="27" t="s">
        <v>2734</v>
      </c>
      <c r="D138" s="47" t="str">
        <f>+INDEX([1]Detallado!$F:$F,MATCH($C138,[1]Detallado!$B:$B,0))</f>
        <v>Alternativos</v>
      </c>
      <c r="E138" s="30" t="str">
        <f>+INDEX([1]Detallado!$Q:$Q,MATCH($C138,[1]Detallado!$B:$B,0))</f>
        <v>ALT</v>
      </c>
      <c r="F138" s="44" t="s">
        <v>4169</v>
      </c>
      <c r="G138" s="45" t="str">
        <f t="shared" ref="G138:G201" si="4">LEFT(C138,2)&amp;E138</f>
        <v>51ALT</v>
      </c>
      <c r="H138" s="46" t="str">
        <f>+INDEX([1]Detallado!$D:$D,MATCH(C138,[1]Detallado!$B:$B,0))</f>
        <v>Faro - Capital Privado</v>
      </c>
      <c r="I138" s="27"/>
      <c r="J138" s="43" t="str">
        <f t="shared" ref="J138:J201" si="5">IF(E138="ALT",LEFT(E138,3),LEFT(E138,3)&amp;F138)</f>
        <v>ALT</v>
      </c>
      <c r="O138" s="27" t="s">
        <v>4256</v>
      </c>
      <c r="P138" s="27" t="s">
        <v>1277</v>
      </c>
    </row>
    <row r="139" spans="3:16" x14ac:dyDescent="0.35">
      <c r="C139" s="27" t="s">
        <v>551</v>
      </c>
      <c r="D139" s="47" t="str">
        <f>+INDEX([1]Detallado!$F:$F,MATCH($C139,[1]Detallado!$B:$B,0))</f>
        <v>Alternativos</v>
      </c>
      <c r="E139" s="30" t="str">
        <f>+INDEX([1]Detallado!$Q:$Q,MATCH($C139,[1]Detallado!$B:$B,0))</f>
        <v>ALT</v>
      </c>
      <c r="F139" s="44" t="s">
        <v>4169</v>
      </c>
      <c r="G139" s="45" t="str">
        <f t="shared" si="4"/>
        <v>51ALT</v>
      </c>
      <c r="H139" s="46" t="str">
        <f>+INDEX([1]Detallado!$D:$D,MATCH(C139,[1]Detallado!$B:$B,0))</f>
        <v>Enfoca - Descubridor 1</v>
      </c>
      <c r="I139" s="27"/>
      <c r="J139" s="43" t="str">
        <f t="shared" si="5"/>
        <v>ALT</v>
      </c>
      <c r="O139" s="27" t="s">
        <v>4256</v>
      </c>
      <c r="P139" s="27" t="s">
        <v>1277</v>
      </c>
    </row>
    <row r="140" spans="3:16" x14ac:dyDescent="0.35">
      <c r="C140" s="27" t="s">
        <v>554</v>
      </c>
      <c r="D140" s="47" t="str">
        <f>+INDEX([1]Detallado!$F:$F,MATCH($C140,[1]Detallado!$B:$B,0))</f>
        <v>Alternativos</v>
      </c>
      <c r="E140" s="30" t="str">
        <f>+INDEX([1]Detallado!$Q:$Q,MATCH($C140,[1]Detallado!$B:$B,0))</f>
        <v>ALT</v>
      </c>
      <c r="F140" s="44" t="s">
        <v>4169</v>
      </c>
      <c r="G140" s="45" t="str">
        <f t="shared" si="4"/>
        <v>51ALT</v>
      </c>
      <c r="H140" s="46" t="str">
        <f>+INDEX([1]Detallado!$D:$D,MATCH(C140,[1]Detallado!$B:$B,0))</f>
        <v>Enfoca - Descubridor 2</v>
      </c>
      <c r="I140" s="27"/>
      <c r="J140" s="43" t="str">
        <f t="shared" si="5"/>
        <v>ALT</v>
      </c>
      <c r="O140" s="27" t="s">
        <v>4256</v>
      </c>
      <c r="P140" s="27" t="s">
        <v>1277</v>
      </c>
    </row>
    <row r="141" spans="3:16" x14ac:dyDescent="0.35">
      <c r="C141" s="27" t="s">
        <v>548</v>
      </c>
      <c r="D141" s="47" t="str">
        <f>+INDEX([1]Detallado!$F:$F,MATCH($C141,[1]Detallado!$B:$B,0))</f>
        <v>Alternativos</v>
      </c>
      <c r="E141" s="30" t="str">
        <f>+INDEX([1]Detallado!$Q:$Q,MATCH($C141,[1]Detallado!$B:$B,0))</f>
        <v>ALT</v>
      </c>
      <c r="F141" s="44" t="s">
        <v>4169</v>
      </c>
      <c r="G141" s="45" t="str">
        <f t="shared" si="4"/>
        <v>51ALT</v>
      </c>
      <c r="H141" s="46" t="str">
        <f>+INDEX([1]Detallado!$D:$D,MATCH(C141,[1]Detallado!$B:$B,0))</f>
        <v>BCP Fondo Inmobiliario</v>
      </c>
      <c r="I141" s="27"/>
      <c r="J141" s="43" t="str">
        <f t="shared" si="5"/>
        <v>ALT</v>
      </c>
      <c r="O141" s="27" t="s">
        <v>4256</v>
      </c>
      <c r="P141" s="27" t="s">
        <v>1277</v>
      </c>
    </row>
    <row r="142" spans="3:16" x14ac:dyDescent="0.35">
      <c r="C142" s="27" t="s">
        <v>2735</v>
      </c>
      <c r="D142" s="47" t="str">
        <f>+INDEX([1]Detallado!$F:$F,MATCH($C142,[1]Detallado!$B:$B,0))</f>
        <v>Alternativos</v>
      </c>
      <c r="E142" s="30" t="str">
        <f>+INDEX([1]Detallado!$Q:$Q,MATCH($C142,[1]Detallado!$B:$B,0))</f>
        <v>ALT</v>
      </c>
      <c r="F142" s="44" t="s">
        <v>4169</v>
      </c>
      <c r="G142" s="45" t="str">
        <f t="shared" si="4"/>
        <v>51ALT</v>
      </c>
      <c r="H142" s="46" t="str">
        <f>+INDEX([1]Detallado!$D:$D,MATCH(C142,[1]Detallado!$B:$B,0))</f>
        <v>Compass - Inmobiliario A</v>
      </c>
      <c r="I142" s="27"/>
      <c r="J142" s="43" t="str">
        <f t="shared" si="5"/>
        <v>ALT</v>
      </c>
      <c r="O142" s="27" t="s">
        <v>4256</v>
      </c>
      <c r="P142" s="27" t="s">
        <v>1277</v>
      </c>
    </row>
    <row r="143" spans="3:16" x14ac:dyDescent="0.35">
      <c r="C143" s="27" t="s">
        <v>546</v>
      </c>
      <c r="D143" s="47" t="str">
        <f>+INDEX([1]Detallado!$F:$F,MATCH($C143,[1]Detallado!$B:$B,0))</f>
        <v>Alternativos</v>
      </c>
      <c r="E143" s="30" t="str">
        <f>+INDEX([1]Detallado!$Q:$Q,MATCH($C143,[1]Detallado!$B:$B,0))</f>
        <v>ALT</v>
      </c>
      <c r="F143" s="44" t="s">
        <v>4169</v>
      </c>
      <c r="G143" s="45" t="str">
        <f t="shared" si="4"/>
        <v>51ALT</v>
      </c>
      <c r="H143" s="46" t="str">
        <f>+INDEX([1]Detallado!$D:$D,MATCH(C143,[1]Detallado!$B:$B,0))</f>
        <v>Compass - Inmobiliario B</v>
      </c>
      <c r="I143" s="27"/>
      <c r="J143" s="43" t="str">
        <f t="shared" si="5"/>
        <v>ALT</v>
      </c>
      <c r="O143" s="27" t="s">
        <v>4256</v>
      </c>
      <c r="P143" s="27" t="s">
        <v>1277</v>
      </c>
    </row>
    <row r="144" spans="3:16" x14ac:dyDescent="0.35">
      <c r="C144" s="27" t="s">
        <v>2736</v>
      </c>
      <c r="D144" s="47" t="str">
        <f>+INDEX([1]Detallado!$F:$F,MATCH($C144,[1]Detallado!$B:$B,0))</f>
        <v>Alternativos</v>
      </c>
      <c r="E144" s="30" t="str">
        <f>+INDEX([1]Detallado!$Q:$Q,MATCH($C144,[1]Detallado!$B:$B,0))</f>
        <v>ALT</v>
      </c>
      <c r="F144" s="44" t="s">
        <v>4169</v>
      </c>
      <c r="G144" s="45" t="str">
        <f t="shared" si="4"/>
        <v>51ALT</v>
      </c>
      <c r="H144" s="46" t="str">
        <f>+INDEX([1]Detallado!$D:$D,MATCH(C144,[1]Detallado!$B:$B,0))</f>
        <v>AC Capitales - Inmobiliario I</v>
      </c>
      <c r="I144" s="27"/>
      <c r="J144" s="43" t="str">
        <f t="shared" si="5"/>
        <v>ALT</v>
      </c>
      <c r="O144" s="27" t="s">
        <v>4256</v>
      </c>
      <c r="P144" s="27" t="s">
        <v>1277</v>
      </c>
    </row>
    <row r="145" spans="3:16" x14ac:dyDescent="0.35">
      <c r="C145" s="27" t="s">
        <v>542</v>
      </c>
      <c r="D145" s="47" t="str">
        <f>+INDEX([1]Detallado!$F:$F,MATCH($C145,[1]Detallado!$B:$B,0))</f>
        <v>Alternativos</v>
      </c>
      <c r="E145" s="30" t="str">
        <f>+INDEX([1]Detallado!$Q:$Q,MATCH($C145,[1]Detallado!$B:$B,0))</f>
        <v>ALT</v>
      </c>
      <c r="F145" s="44" t="s">
        <v>4169</v>
      </c>
      <c r="G145" s="45" t="str">
        <f t="shared" si="4"/>
        <v>51ALT</v>
      </c>
      <c r="H145" s="46" t="str">
        <f>+INDEX([1]Detallado!$D:$D,MATCH(C145,[1]Detallado!$B:$B,0))</f>
        <v>AC Capitales - Inmobiliario II</v>
      </c>
      <c r="I145" s="27"/>
      <c r="J145" s="43" t="str">
        <f t="shared" si="5"/>
        <v>ALT</v>
      </c>
      <c r="O145" s="27" t="s">
        <v>4323</v>
      </c>
      <c r="P145" s="27" t="s">
        <v>4585</v>
      </c>
    </row>
    <row r="146" spans="3:16" x14ac:dyDescent="0.35">
      <c r="C146" s="27" t="s">
        <v>560</v>
      </c>
      <c r="D146" s="47" t="str">
        <f>+INDEX([1]Detallado!$F:$F,MATCH($C146,[1]Detallado!$B:$B,0))</f>
        <v>Alternativos</v>
      </c>
      <c r="E146" s="30" t="str">
        <f>+INDEX([1]Detallado!$Q:$Q,MATCH($C146,[1]Detallado!$B:$B,0))</f>
        <v>ALT</v>
      </c>
      <c r="F146" s="44" t="s">
        <v>4169</v>
      </c>
      <c r="G146" s="45" t="str">
        <f t="shared" si="4"/>
        <v>51ALT</v>
      </c>
      <c r="H146" s="46" t="str">
        <f>+INDEX([1]Detallado!$D:$D,MATCH(C146,[1]Detallado!$B:$B,0))</f>
        <v>LarraínVial Colliers - Fibra II</v>
      </c>
      <c r="I146" s="27"/>
      <c r="J146" s="43" t="str">
        <f t="shared" si="5"/>
        <v>ALT</v>
      </c>
      <c r="O146" s="27" t="s">
        <v>4334</v>
      </c>
      <c r="P146" s="27" t="s">
        <v>4587</v>
      </c>
    </row>
    <row r="147" spans="3:16" x14ac:dyDescent="0.35">
      <c r="C147" s="27" t="s">
        <v>562</v>
      </c>
      <c r="D147" s="47" t="str">
        <f>+INDEX([1]Detallado!$F:$F,MATCH($C147,[1]Detallado!$B:$B,0))</f>
        <v>Alternativos</v>
      </c>
      <c r="E147" s="30" t="str">
        <f>+INDEX([1]Detallado!$Q:$Q,MATCH($C147,[1]Detallado!$B:$B,0))</f>
        <v>ALT</v>
      </c>
      <c r="F147" s="44" t="s">
        <v>4169</v>
      </c>
      <c r="G147" s="45" t="str">
        <f t="shared" si="4"/>
        <v>51ALT</v>
      </c>
      <c r="H147" s="46" t="str">
        <f>+INDEX([1]Detallado!$D:$D,MATCH(C147,[1]Detallado!$B:$B,0))</f>
        <v>LarraínVial Colliers - Fibra III</v>
      </c>
      <c r="I147" s="27"/>
      <c r="J147" s="43" t="str">
        <f t="shared" si="5"/>
        <v>ALT</v>
      </c>
      <c r="O147" s="27" t="s">
        <v>4334</v>
      </c>
      <c r="P147" s="27" t="s">
        <v>4587</v>
      </c>
    </row>
    <row r="148" spans="3:16" x14ac:dyDescent="0.35">
      <c r="C148" s="27" t="s">
        <v>2737</v>
      </c>
      <c r="D148" s="47" t="str">
        <f>+INDEX([1]Detallado!$F:$F,MATCH($C148,[1]Detallado!$B:$B,0))</f>
        <v>Alternativos</v>
      </c>
      <c r="E148" s="30" t="str">
        <f>+INDEX([1]Detallado!$Q:$Q,MATCH($C148,[1]Detallado!$B:$B,0))</f>
        <v>ALT</v>
      </c>
      <c r="F148" s="44" t="s">
        <v>4169</v>
      </c>
      <c r="G148" s="45" t="str">
        <f t="shared" si="4"/>
        <v>51ALT</v>
      </c>
      <c r="H148" s="46" t="str">
        <f>+INDEX([1]Detallado!$D:$D,MATCH(C148,[1]Detallado!$B:$B,0))</f>
        <v>LarraínVial Colliers - Fibra I</v>
      </c>
      <c r="I148" s="27"/>
      <c r="J148" s="43" t="str">
        <f t="shared" si="5"/>
        <v>ALT</v>
      </c>
      <c r="O148" s="27" t="s">
        <v>4334</v>
      </c>
      <c r="P148" s="27" t="s">
        <v>4587</v>
      </c>
    </row>
    <row r="149" spans="3:16" x14ac:dyDescent="0.35">
      <c r="C149" s="27" t="s">
        <v>2738</v>
      </c>
      <c r="D149" s="47" t="str">
        <f>+INDEX([1]Detallado!$F:$F,MATCH($C149,[1]Detallado!$B:$B,0))</f>
        <v>Alternativos</v>
      </c>
      <c r="E149" s="30" t="str">
        <f>+INDEX([1]Detallado!$Q:$Q,MATCH($C149,[1]Detallado!$B:$B,0))</f>
        <v>ALT</v>
      </c>
      <c r="F149" s="44" t="s">
        <v>4169</v>
      </c>
      <c r="G149" s="45" t="str">
        <f t="shared" si="4"/>
        <v>51ALT</v>
      </c>
      <c r="H149" s="46" t="str">
        <f>+INDEX([1]Detallado!$D:$D,MATCH(C149,[1]Detallado!$B:$B,0))</f>
        <v>Faro - Inmobiliario I</v>
      </c>
      <c r="I149" s="27"/>
      <c r="J149" s="43" t="str">
        <f t="shared" si="5"/>
        <v>ALT</v>
      </c>
      <c r="O149" s="27" t="s">
        <v>4334</v>
      </c>
      <c r="P149" s="27" t="s">
        <v>4587</v>
      </c>
    </row>
    <row r="150" spans="3:16" x14ac:dyDescent="0.35">
      <c r="C150" s="27" t="s">
        <v>533</v>
      </c>
      <c r="D150" s="47" t="str">
        <f>+INDEX([1]Detallado!$F:$F,MATCH($C150,[1]Detallado!$B:$B,0))</f>
        <v>Alternativos</v>
      </c>
      <c r="E150" s="30" t="str">
        <f>+INDEX([1]Detallado!$Q:$Q,MATCH($C150,[1]Detallado!$B:$B,0))</f>
        <v>ALT</v>
      </c>
      <c r="F150" s="44" t="s">
        <v>4169</v>
      </c>
      <c r="G150" s="45" t="str">
        <f t="shared" si="4"/>
        <v>51ALT</v>
      </c>
      <c r="H150" s="46" t="str">
        <f>+INDEX([1]Detallado!$D:$D,MATCH(C150,[1]Detallado!$B:$B,0))</f>
        <v>W Capital - Fondo Inmobiliario</v>
      </c>
      <c r="I150" s="27"/>
      <c r="J150" s="43" t="str">
        <f t="shared" si="5"/>
        <v>ALT</v>
      </c>
      <c r="O150" s="27" t="s">
        <v>4334</v>
      </c>
      <c r="P150" s="27" t="s">
        <v>4587</v>
      </c>
    </row>
    <row r="151" spans="3:16" x14ac:dyDescent="0.35">
      <c r="C151" s="27" t="s">
        <v>1913</v>
      </c>
      <c r="D151" s="47" t="str">
        <f>+INDEX([1]Detallado!$F:$F,MATCH($C151,[1]Detallado!$B:$B,0))</f>
        <v>Renta Fija</v>
      </c>
      <c r="E151" s="30" t="str">
        <f>+INDEX([1]Detallado!$Q:$Q,MATCH($C151,[1]Detallado!$B:$B,0))</f>
        <v>RFIG</v>
      </c>
      <c r="F151" s="44" t="s">
        <v>4171</v>
      </c>
      <c r="G151" s="45" t="str">
        <f t="shared" si="4"/>
        <v>52RFIG</v>
      </c>
      <c r="H151" s="46" t="str">
        <f>+INDEX([1]Detallado!$D:$D,MATCH(C151,[1]Detallado!$B:$B,0))</f>
        <v>DWS Invest - Convertibles</v>
      </c>
      <c r="I151" s="27"/>
      <c r="J151" s="43" t="str">
        <f t="shared" si="5"/>
        <v>RFITD</v>
      </c>
      <c r="O151" s="27" t="s">
        <v>4334</v>
      </c>
      <c r="P151" s="27" t="s">
        <v>4587</v>
      </c>
    </row>
    <row r="152" spans="3:16" x14ac:dyDescent="0.35">
      <c r="C152" s="27" t="s">
        <v>2088</v>
      </c>
      <c r="D152" s="47" t="str">
        <f>+INDEX([1]Detallado!$F:$F,MATCH($C152,[1]Detallado!$B:$B,0))</f>
        <v>Renta Fija</v>
      </c>
      <c r="E152" s="30" t="str">
        <f>+INDEX([1]Detallado!$Q:$Q,MATCH($C152,[1]Detallado!$B:$B,0))</f>
        <v>RFIG</v>
      </c>
      <c r="F152" s="44" t="s">
        <v>4171</v>
      </c>
      <c r="G152" s="45" t="str">
        <f t="shared" si="4"/>
        <v>52RFIG</v>
      </c>
      <c r="H152" s="46" t="str">
        <f>+INDEX([1]Detallado!$D:$D,MATCH(C152,[1]Detallado!$B:$B,0))</f>
        <v>Franklin Templeton - Global Convertibles</v>
      </c>
      <c r="I152" s="27"/>
      <c r="J152" s="43" t="str">
        <f t="shared" si="5"/>
        <v>RFITD</v>
      </c>
      <c r="O152" s="27" t="s">
        <v>4259</v>
      </c>
      <c r="P152" s="27" t="s">
        <v>4586</v>
      </c>
    </row>
    <row r="153" spans="3:16" x14ac:dyDescent="0.35">
      <c r="C153" s="27" t="s">
        <v>1563</v>
      </c>
      <c r="D153" s="47" t="str">
        <f>+INDEX([1]Detallado!$F:$F,MATCH($C153,[1]Detallado!$B:$B,0))</f>
        <v>Renta Fija</v>
      </c>
      <c r="E153" s="30" t="str">
        <f>+INDEX([1]Detallado!$Q:$Q,MATCH($C153,[1]Detallado!$B:$B,0))</f>
        <v>RFIG</v>
      </c>
      <c r="F153" s="44" t="s">
        <v>4171</v>
      </c>
      <c r="G153" s="45" t="str">
        <f t="shared" si="4"/>
        <v>52RFIG</v>
      </c>
      <c r="H153" s="46" t="str">
        <f>+INDEX([1]Detallado!$D:$D,MATCH(C153,[1]Detallado!$B:$B,0))</f>
        <v>BlackRock - iShares Convertible Bond ETF</v>
      </c>
      <c r="I153" s="27"/>
      <c r="J153" s="43" t="str">
        <f t="shared" si="5"/>
        <v>RFITD</v>
      </c>
      <c r="O153" s="27" t="s">
        <v>4258</v>
      </c>
      <c r="P153" s="27" t="s">
        <v>4586</v>
      </c>
    </row>
    <row r="154" spans="3:16" x14ac:dyDescent="0.35">
      <c r="C154" s="27" t="s">
        <v>1772</v>
      </c>
      <c r="D154" s="47" t="str">
        <f>+INDEX([1]Detallado!$F:$F,MATCH($C154,[1]Detallado!$B:$B,0))</f>
        <v>Renta Fija</v>
      </c>
      <c r="E154" s="30" t="str">
        <f>+INDEX([1]Detallado!$Q:$Q,MATCH($C154,[1]Detallado!$B:$B,0))</f>
        <v>RFIG</v>
      </c>
      <c r="F154" s="44" t="s">
        <v>4171</v>
      </c>
      <c r="G154" s="45" t="str">
        <f t="shared" si="4"/>
        <v>52RFIG</v>
      </c>
      <c r="H154" s="46" t="str">
        <f>+INDEX([1]Detallado!$D:$D,MATCH(C154,[1]Detallado!$B:$B,0))</f>
        <v>Morgan Stanley - Global Convertible Bond Fund</v>
      </c>
      <c r="I154" s="27"/>
      <c r="J154" s="43" t="str">
        <f t="shared" si="5"/>
        <v>RFITD</v>
      </c>
      <c r="O154" s="27" t="s">
        <v>4258</v>
      </c>
      <c r="P154" s="27" t="s">
        <v>4586</v>
      </c>
    </row>
    <row r="155" spans="3:16" x14ac:dyDescent="0.35">
      <c r="C155" s="27" t="s">
        <v>1395</v>
      </c>
      <c r="D155" s="47" t="str">
        <f>+INDEX([1]Detallado!$F:$F,MATCH($C155,[1]Detallado!$B:$B,0))</f>
        <v>Renta Fija</v>
      </c>
      <c r="E155" s="30" t="str">
        <f>+INDEX([1]Detallado!$Q:$Q,MATCH($C155,[1]Detallado!$B:$B,0))</f>
        <v>RFIG</v>
      </c>
      <c r="F155" s="44" t="s">
        <v>4171</v>
      </c>
      <c r="G155" s="45" t="str">
        <f t="shared" si="4"/>
        <v>52RFIG</v>
      </c>
      <c r="H155" s="46" t="str">
        <f>+INDEX([1]Detallado!$D:$D,MATCH(C155,[1]Detallado!$B:$B,0))</f>
        <v>SSGA - Bloomberg Barclays Convertible Securities</v>
      </c>
      <c r="I155" s="27"/>
      <c r="J155" s="43" t="str">
        <f t="shared" si="5"/>
        <v>RFITD</v>
      </c>
      <c r="O155" s="27" t="s">
        <v>4596</v>
      </c>
      <c r="P155" s="27" t="s">
        <v>4589</v>
      </c>
    </row>
    <row r="156" spans="3:16" x14ac:dyDescent="0.35">
      <c r="C156" s="27" t="s">
        <v>1956</v>
      </c>
      <c r="D156" s="47" t="str">
        <f>+INDEX([1]Detallado!$F:$F,MATCH($C156,[1]Detallado!$B:$B,0))</f>
        <v>Renta Fija</v>
      </c>
      <c r="E156" s="30" t="str">
        <f>+INDEX([1]Detallado!$Q:$Q,MATCH($C156,[1]Detallado!$B:$B,0))</f>
        <v>RFIG</v>
      </c>
      <c r="F156" s="44" t="s">
        <v>4171</v>
      </c>
      <c r="G156" s="45" t="str">
        <f t="shared" si="4"/>
        <v>52RFIG</v>
      </c>
      <c r="H156" s="46" t="str">
        <f>+INDEX([1]Detallado!$D:$D,MATCH(C156,[1]Detallado!$B:$B,0))</f>
        <v>Lazard - Convertible Europe Fund</v>
      </c>
      <c r="I156" s="27"/>
      <c r="J156" s="43" t="str">
        <f t="shared" si="5"/>
        <v>RFITD</v>
      </c>
      <c r="O156" s="27" t="s">
        <v>4596</v>
      </c>
      <c r="P156" s="27" t="s">
        <v>4589</v>
      </c>
    </row>
    <row r="157" spans="3:16" x14ac:dyDescent="0.35">
      <c r="C157" s="27" t="s">
        <v>648</v>
      </c>
      <c r="D157" s="47" t="str">
        <f>+INDEX([1]Detallado!$F:$F,MATCH($C157,[1]Detallado!$B:$B,0))</f>
        <v>Renta Fija</v>
      </c>
      <c r="E157" s="30" t="str">
        <f>+INDEX([1]Detallado!$Q:$Q,MATCH($C157,[1]Detallado!$B:$B,0))</f>
        <v>RFIG</v>
      </c>
      <c r="F157" s="44" t="s">
        <v>4171</v>
      </c>
      <c r="G157" s="45" t="str">
        <f t="shared" si="4"/>
        <v>52RFIG</v>
      </c>
      <c r="H157" s="46" t="str">
        <f>+INDEX([1]Detallado!$D:$D,MATCH(C157,[1]Detallado!$B:$B,0))</f>
        <v>Lazard - Convertible Global Fund</v>
      </c>
      <c r="I157" s="27"/>
      <c r="J157" s="43" t="str">
        <f t="shared" si="5"/>
        <v>RFITD</v>
      </c>
      <c r="O157" s="27" t="s">
        <v>4596</v>
      </c>
      <c r="P157" s="27" t="s">
        <v>4589</v>
      </c>
    </row>
    <row r="158" spans="3:16" x14ac:dyDescent="0.35">
      <c r="C158" s="27" t="s">
        <v>2250</v>
      </c>
      <c r="D158" s="47" t="str">
        <f>+INDEX([1]Detallado!$F:$F,MATCH($C158,[1]Detallado!$B:$B,0))</f>
        <v>Renta Fija</v>
      </c>
      <c r="E158" s="30" t="str">
        <f>+INDEX([1]Detallado!$Q:$Q,MATCH($C158,[1]Detallado!$B:$B,0))</f>
        <v>RFIG</v>
      </c>
      <c r="F158" s="44" t="s">
        <v>4171</v>
      </c>
      <c r="G158" s="45" t="str">
        <f t="shared" si="4"/>
        <v>52RFIG</v>
      </c>
      <c r="H158" s="46" t="str">
        <f>+INDEX([1]Detallado!$D:$D,MATCH(C158,[1]Detallado!$B:$B,0))</f>
        <v>MSIM - High Yield</v>
      </c>
      <c r="I158" s="27"/>
      <c r="J158" s="43" t="str">
        <f t="shared" si="5"/>
        <v>RFITD</v>
      </c>
      <c r="O158" s="27" t="s">
        <v>4597</v>
      </c>
      <c r="P158" s="27" t="s">
        <v>4593</v>
      </c>
    </row>
    <row r="159" spans="3:16" x14ac:dyDescent="0.35">
      <c r="C159" s="27" t="s">
        <v>2740</v>
      </c>
      <c r="D159" s="47" t="str">
        <f>+INDEX([1]Detallado!$F:$F,MATCH($C159,[1]Detallado!$B:$B,0))</f>
        <v>Renta Fija</v>
      </c>
      <c r="E159" s="30" t="str">
        <f>+INDEX([1]Detallado!$Q:$Q,MATCH($C159,[1]Detallado!$B:$B,0))</f>
        <v>RFIG</v>
      </c>
      <c r="F159" s="44" t="s">
        <v>4171</v>
      </c>
      <c r="G159" s="45" t="str">
        <f t="shared" si="4"/>
        <v>52RFIG</v>
      </c>
      <c r="H159" s="46" t="str">
        <f>+INDEX([1]Detallado!$D:$D,MATCH(C159,[1]Detallado!$B:$B,0))</f>
        <v>BNY Mellon Compass Fund - ABS Fund</v>
      </c>
      <c r="I159" s="27"/>
      <c r="J159" s="43" t="str">
        <f t="shared" si="5"/>
        <v>RFITD</v>
      </c>
      <c r="O159" s="27" t="s">
        <v>4598</v>
      </c>
      <c r="P159" s="27" t="s">
        <v>4586</v>
      </c>
    </row>
    <row r="160" spans="3:16" x14ac:dyDescent="0.35">
      <c r="C160" s="27" t="s">
        <v>2741</v>
      </c>
      <c r="D160" s="47" t="str">
        <f>+INDEX([1]Detallado!$F:$F,MATCH($C160,[1]Detallado!$B:$B,0))</f>
        <v>Renta Fija</v>
      </c>
      <c r="E160" s="30" t="str">
        <f>+INDEX([1]Detallado!$Q:$Q,MATCH($C160,[1]Detallado!$B:$B,0))</f>
        <v>RFIG</v>
      </c>
      <c r="F160" s="44" t="s">
        <v>4171</v>
      </c>
      <c r="G160" s="45" t="str">
        <f t="shared" si="4"/>
        <v>52RFIG</v>
      </c>
      <c r="H160" s="46" t="str">
        <f>+INDEX([1]Detallado!$D:$D,MATCH(C160,[1]Detallado!$B:$B,0))</f>
        <v>BNY Mellon Compass Fund - ABS Fund</v>
      </c>
      <c r="I160" s="27"/>
      <c r="J160" s="43" t="str">
        <f t="shared" si="5"/>
        <v>RFITD</v>
      </c>
      <c r="O160" s="27" t="s">
        <v>4598</v>
      </c>
      <c r="P160" s="27" t="s">
        <v>4586</v>
      </c>
    </row>
    <row r="161" spans="3:16" x14ac:dyDescent="0.35">
      <c r="C161" s="27" t="s">
        <v>2018</v>
      </c>
      <c r="D161" s="47" t="str">
        <f>+INDEX([1]Detallado!$F:$F,MATCH($C161,[1]Detallado!$B:$B,0))</f>
        <v>Renta Fija</v>
      </c>
      <c r="E161" s="30" t="str">
        <f>+INDEX([1]Detallado!$Q:$Q,MATCH($C161,[1]Detallado!$B:$B,0))</f>
        <v>RFIG</v>
      </c>
      <c r="F161" s="44" t="s">
        <v>4171</v>
      </c>
      <c r="G161" s="45" t="str">
        <f t="shared" si="4"/>
        <v>52RFIG</v>
      </c>
      <c r="H161" s="46" t="str">
        <f>+INDEX([1]Detallado!$D:$D,MATCH(C161,[1]Detallado!$B:$B,0))</f>
        <v>NN - European High Yield</v>
      </c>
      <c r="I161" s="27"/>
      <c r="J161" s="43" t="str">
        <f t="shared" si="5"/>
        <v>RFITD</v>
      </c>
      <c r="O161" s="27" t="s">
        <v>4598</v>
      </c>
      <c r="P161" s="27" t="s">
        <v>4586</v>
      </c>
    </row>
    <row r="162" spans="3:16" x14ac:dyDescent="0.35">
      <c r="C162" s="27" t="s">
        <v>1865</v>
      </c>
      <c r="D162" s="47" t="str">
        <f>+INDEX([1]Detallado!$F:$F,MATCH($C162,[1]Detallado!$B:$B,0))</f>
        <v>Renta Fija</v>
      </c>
      <c r="E162" s="30" t="str">
        <f>+INDEX([1]Detallado!$Q:$Q,MATCH($C162,[1]Detallado!$B:$B,0))</f>
        <v>RFIG</v>
      </c>
      <c r="F162" s="44" t="s">
        <v>4171</v>
      </c>
      <c r="G162" s="45" t="str">
        <f t="shared" si="4"/>
        <v>52RFIG</v>
      </c>
      <c r="H162" s="46" t="str">
        <f>+INDEX([1]Detallado!$D:$D,MATCH(C162,[1]Detallado!$B:$B,0))</f>
        <v>Aberdeen - Select Euro High Yield</v>
      </c>
      <c r="I162" s="27"/>
      <c r="J162" s="43" t="str">
        <f t="shared" si="5"/>
        <v>RFITD</v>
      </c>
      <c r="O162" s="27" t="s">
        <v>4302</v>
      </c>
      <c r="P162" s="27" t="s">
        <v>4593</v>
      </c>
    </row>
    <row r="163" spans="3:16" x14ac:dyDescent="0.35">
      <c r="C163" s="27" t="s">
        <v>1703</v>
      </c>
      <c r="D163" s="47" t="str">
        <f>+INDEX([1]Detallado!$F:$F,MATCH($C163,[1]Detallado!$B:$B,0))</f>
        <v>Renta Fija</v>
      </c>
      <c r="E163" s="30" t="str">
        <f>+INDEX([1]Detallado!$Q:$Q,MATCH($C163,[1]Detallado!$B:$B,0))</f>
        <v>RFIG</v>
      </c>
      <c r="F163" s="44" t="s">
        <v>4171</v>
      </c>
      <c r="G163" s="45" t="str">
        <f t="shared" si="4"/>
        <v>52RFIG</v>
      </c>
      <c r="H163" s="46" t="str">
        <f>+INDEX([1]Detallado!$D:$D,MATCH(C163,[1]Detallado!$B:$B,0))</f>
        <v>Aberdeen - Select Euro High Yield</v>
      </c>
      <c r="I163" s="27"/>
      <c r="J163" s="43" t="str">
        <f t="shared" si="5"/>
        <v>RFITD</v>
      </c>
      <c r="O163" s="27" t="s">
        <v>4248</v>
      </c>
      <c r="P163" s="27" t="s">
        <v>4586</v>
      </c>
    </row>
    <row r="164" spans="3:16" x14ac:dyDescent="0.35">
      <c r="C164" s="27" t="s">
        <v>1675</v>
      </c>
      <c r="D164" s="47" t="str">
        <f>+INDEX([1]Detallado!$F:$F,MATCH($C164,[1]Detallado!$B:$B,0))</f>
        <v>Renta Fija</v>
      </c>
      <c r="E164" s="30" t="str">
        <f>+INDEX([1]Detallado!$Q:$Q,MATCH($C164,[1]Detallado!$B:$B,0))</f>
        <v>RFIG</v>
      </c>
      <c r="F164" s="44" t="s">
        <v>4171</v>
      </c>
      <c r="G164" s="45" t="str">
        <f t="shared" si="4"/>
        <v>52RFIG</v>
      </c>
      <c r="H164" s="46" t="str">
        <f>+INDEX([1]Detallado!$D:$D,MATCH(C164,[1]Detallado!$B:$B,0))</f>
        <v>Robeco - High Yield Bonds Fund</v>
      </c>
      <c r="I164" s="27"/>
      <c r="J164" s="43" t="str">
        <f t="shared" si="5"/>
        <v>RFITD</v>
      </c>
      <c r="O164" s="27" t="s">
        <v>4248</v>
      </c>
      <c r="P164" s="27" t="s">
        <v>4586</v>
      </c>
    </row>
    <row r="165" spans="3:16" x14ac:dyDescent="0.35">
      <c r="C165" s="27" t="s">
        <v>1754</v>
      </c>
      <c r="D165" s="47" t="str">
        <f>+INDEX([1]Detallado!$F:$F,MATCH($C165,[1]Detallado!$B:$B,0))</f>
        <v>Renta Fija</v>
      </c>
      <c r="E165" s="30" t="str">
        <f>+INDEX([1]Detallado!$Q:$Q,MATCH($C165,[1]Detallado!$B:$B,0))</f>
        <v>RFIG</v>
      </c>
      <c r="F165" s="44" t="s">
        <v>4171</v>
      </c>
      <c r="G165" s="45" t="str">
        <f t="shared" si="4"/>
        <v>52RFIG</v>
      </c>
      <c r="H165" s="46" t="str">
        <f>+INDEX([1]Detallado!$D:$D,MATCH(C165,[1]Detallado!$B:$B,0))</f>
        <v>Janus Henderson - US High Yield Fund</v>
      </c>
      <c r="I165" s="27"/>
      <c r="J165" s="43" t="str">
        <f t="shared" si="5"/>
        <v>RFITD</v>
      </c>
      <c r="O165" s="27" t="s">
        <v>4248</v>
      </c>
      <c r="P165" s="27" t="s">
        <v>4586</v>
      </c>
    </row>
    <row r="166" spans="3:16" x14ac:dyDescent="0.35">
      <c r="C166" s="27" t="s">
        <v>2451</v>
      </c>
      <c r="D166" s="47" t="str">
        <f>+INDEX([1]Detallado!$F:$F,MATCH($C166,[1]Detallado!$B:$B,0))</f>
        <v>Renta Fija</v>
      </c>
      <c r="E166" s="30" t="str">
        <f>+INDEX([1]Detallado!$Q:$Q,MATCH($C166,[1]Detallado!$B:$B,0))</f>
        <v>RFIG</v>
      </c>
      <c r="F166" s="44" t="s">
        <v>4171</v>
      </c>
      <c r="G166" s="45" t="str">
        <f t="shared" si="4"/>
        <v>52RFIG</v>
      </c>
      <c r="H166" s="46" t="str">
        <f>+INDEX([1]Detallado!$D:$D,MATCH(C166,[1]Detallado!$B:$B,0))</f>
        <v>Lord Abbett - US Convertible Fund</v>
      </c>
      <c r="I166" s="27"/>
      <c r="J166" s="43" t="str">
        <f t="shared" si="5"/>
        <v>RFITD</v>
      </c>
      <c r="O166" s="27" t="s">
        <v>4294</v>
      </c>
      <c r="P166" s="27" t="s">
        <v>4593</v>
      </c>
    </row>
    <row r="167" spans="3:16" x14ac:dyDescent="0.35">
      <c r="C167" s="27" t="s">
        <v>2227</v>
      </c>
      <c r="D167" s="47" t="str">
        <f>+INDEX([1]Detallado!$F:$F,MATCH($C167,[1]Detallado!$B:$B,0))</f>
        <v>Renta Fija</v>
      </c>
      <c r="E167" s="30" t="str">
        <f>+INDEX([1]Detallado!$Q:$Q,MATCH($C167,[1]Detallado!$B:$B,0))</f>
        <v>RFIG</v>
      </c>
      <c r="F167" s="44" t="s">
        <v>4171</v>
      </c>
      <c r="G167" s="45" t="str">
        <f t="shared" si="4"/>
        <v>52RFIG</v>
      </c>
      <c r="H167" s="46" t="str">
        <f>+INDEX([1]Detallado!$D:$D,MATCH(C167,[1]Detallado!$B:$B,0))</f>
        <v>Lord Abbett - US High Yield Fund</v>
      </c>
      <c r="I167" s="27"/>
      <c r="J167" s="43" t="str">
        <f t="shared" si="5"/>
        <v>RFITD</v>
      </c>
      <c r="O167" s="27" t="s">
        <v>4294</v>
      </c>
      <c r="P167" s="27" t="s">
        <v>4593</v>
      </c>
    </row>
    <row r="168" spans="3:16" x14ac:dyDescent="0.35">
      <c r="C168" s="27" t="s">
        <v>2742</v>
      </c>
      <c r="D168" s="47" t="str">
        <f>+INDEX([1]Detallado!$F:$F,MATCH($C168,[1]Detallado!$B:$B,0))</f>
        <v>Renta Fija</v>
      </c>
      <c r="E168" s="30" t="str">
        <f>+INDEX([1]Detallado!$Q:$Q,MATCH($C168,[1]Detallado!$B:$B,0))</f>
        <v>RFIG</v>
      </c>
      <c r="F168" s="44" t="s">
        <v>4171</v>
      </c>
      <c r="G168" s="45" t="str">
        <f t="shared" si="4"/>
        <v>52RFIG</v>
      </c>
      <c r="H168" s="46" t="str">
        <f>+INDEX([1]Detallado!$D:$D,MATCH(C168,[1]Detallado!$B:$B,0))</f>
        <v>Amundi / Pioneer - US High Yield</v>
      </c>
      <c r="I168" s="27"/>
      <c r="J168" s="43" t="str">
        <f t="shared" si="5"/>
        <v>RFITD</v>
      </c>
      <c r="O168" s="27" t="s">
        <v>4294</v>
      </c>
      <c r="P168" s="27" t="s">
        <v>4593</v>
      </c>
    </row>
    <row r="169" spans="3:16" x14ac:dyDescent="0.35">
      <c r="C169" s="27" t="s">
        <v>2743</v>
      </c>
      <c r="D169" s="47" t="str">
        <f>+INDEX([1]Detallado!$F:$F,MATCH($C169,[1]Detallado!$B:$B,0))</f>
        <v>Renta Fija</v>
      </c>
      <c r="E169" s="30" t="str">
        <f>+INDEX([1]Detallado!$Q:$Q,MATCH($C169,[1]Detallado!$B:$B,0))</f>
        <v>RFIG</v>
      </c>
      <c r="F169" s="44" t="s">
        <v>4171</v>
      </c>
      <c r="G169" s="45" t="str">
        <f t="shared" si="4"/>
        <v>52RFIG</v>
      </c>
      <c r="H169" s="46" t="str">
        <f>+INDEX([1]Detallado!$D:$D,MATCH(C169,[1]Detallado!$B:$B,0))</f>
        <v>Amundi / Pioneer - Euro Strategic Bond</v>
      </c>
      <c r="I169" s="27"/>
      <c r="J169" s="43" t="str">
        <f t="shared" si="5"/>
        <v>RFITD</v>
      </c>
      <c r="O169" s="27" t="s">
        <v>4294</v>
      </c>
      <c r="P169" s="27" t="s">
        <v>4593</v>
      </c>
    </row>
    <row r="170" spans="3:16" x14ac:dyDescent="0.35">
      <c r="C170" s="27" t="s">
        <v>2744</v>
      </c>
      <c r="D170" s="47" t="str">
        <f>+INDEX([1]Detallado!$F:$F,MATCH($C170,[1]Detallado!$B:$B,0))</f>
        <v>Renta Fija</v>
      </c>
      <c r="E170" s="30" t="str">
        <f>+INDEX([1]Detallado!$Q:$Q,MATCH($C170,[1]Detallado!$B:$B,0))</f>
        <v>RFIG</v>
      </c>
      <c r="F170" s="44" t="s">
        <v>4171</v>
      </c>
      <c r="G170" s="45" t="str">
        <f t="shared" si="4"/>
        <v>52RFIG</v>
      </c>
      <c r="H170" s="46" t="str">
        <f>+INDEX([1]Detallado!$D:$D,MATCH(C170,[1]Detallado!$B:$B,0))</f>
        <v>Amundi / Pioneer - Global High Yield</v>
      </c>
      <c r="I170" s="27"/>
      <c r="J170" s="43" t="str">
        <f t="shared" si="5"/>
        <v>RFITD</v>
      </c>
      <c r="O170" s="27" t="s">
        <v>4599</v>
      </c>
      <c r="P170" s="27" t="s">
        <v>4587</v>
      </c>
    </row>
    <row r="171" spans="3:16" x14ac:dyDescent="0.35">
      <c r="C171" s="27" t="s">
        <v>2406</v>
      </c>
      <c r="D171" s="47" t="str">
        <f>+INDEX([1]Detallado!$F:$F,MATCH($C171,[1]Detallado!$B:$B,0))</f>
        <v>Renta Fija</v>
      </c>
      <c r="E171" s="30" t="str">
        <f>+INDEX([1]Detallado!$Q:$Q,MATCH($C171,[1]Detallado!$B:$B,0))</f>
        <v>RFIG</v>
      </c>
      <c r="F171" s="44" t="s">
        <v>4171</v>
      </c>
      <c r="G171" s="45" t="str">
        <f t="shared" si="4"/>
        <v>52RFIG</v>
      </c>
      <c r="H171" s="46" t="str">
        <f>+INDEX([1]Detallado!$D:$D,MATCH(C171,[1]Detallado!$B:$B,0))</f>
        <v>Amundi / Pioneer - US High Yield</v>
      </c>
      <c r="I171" s="27"/>
      <c r="J171" s="43" t="str">
        <f t="shared" si="5"/>
        <v>RFITD</v>
      </c>
      <c r="O171" s="27" t="s">
        <v>4336</v>
      </c>
      <c r="P171" s="27" t="s">
        <v>4600</v>
      </c>
    </row>
    <row r="172" spans="3:16" x14ac:dyDescent="0.35">
      <c r="C172" s="27" t="s">
        <v>2409</v>
      </c>
      <c r="D172" s="47" t="str">
        <f>+INDEX([1]Detallado!$F:$F,MATCH($C172,[1]Detallado!$B:$B,0))</f>
        <v>Renta Fija</v>
      </c>
      <c r="E172" s="30" t="str">
        <f>+INDEX([1]Detallado!$Q:$Q,MATCH($C172,[1]Detallado!$B:$B,0))</f>
        <v>RFIG</v>
      </c>
      <c r="F172" s="44" t="s">
        <v>4171</v>
      </c>
      <c r="G172" s="45" t="str">
        <f t="shared" si="4"/>
        <v>52RFIG</v>
      </c>
      <c r="H172" s="46" t="str">
        <f>+INDEX([1]Detallado!$D:$D,MATCH(C172,[1]Detallado!$B:$B,0))</f>
        <v>Amundi / Pioneer - Global Subordinated</v>
      </c>
      <c r="I172" s="27"/>
      <c r="J172" s="43" t="str">
        <f t="shared" si="5"/>
        <v>RFITD</v>
      </c>
      <c r="O172" s="27" t="s">
        <v>4327</v>
      </c>
      <c r="P172" s="27" t="s">
        <v>4590</v>
      </c>
    </row>
    <row r="173" spans="3:16" x14ac:dyDescent="0.35">
      <c r="C173" s="27" t="s">
        <v>1652</v>
      </c>
      <c r="D173" s="47" t="str">
        <f>+INDEX([1]Detallado!$F:$F,MATCH($C173,[1]Detallado!$B:$B,0))</f>
        <v>Renta Fija</v>
      </c>
      <c r="E173" s="30" t="str">
        <f>+INDEX([1]Detallado!$Q:$Q,MATCH($C173,[1]Detallado!$B:$B,0))</f>
        <v>RFIG</v>
      </c>
      <c r="F173" s="44" t="s">
        <v>4171</v>
      </c>
      <c r="G173" s="45" t="str">
        <f t="shared" si="4"/>
        <v>52RFIG</v>
      </c>
      <c r="H173" s="46" t="str">
        <f>+INDEX([1]Detallado!$D:$D,MATCH(C173,[1]Detallado!$B:$B,0))</f>
        <v>Fidelity - European High Yield</v>
      </c>
      <c r="I173" s="27"/>
      <c r="J173" s="43" t="str">
        <f t="shared" si="5"/>
        <v>RFITD</v>
      </c>
      <c r="O173" s="27" t="s">
        <v>4327</v>
      </c>
      <c r="P173" s="27" t="s">
        <v>4590</v>
      </c>
    </row>
    <row r="174" spans="3:16" x14ac:dyDescent="0.35">
      <c r="C174" s="27" t="s">
        <v>2213</v>
      </c>
      <c r="D174" s="47" t="str">
        <f>+INDEX([1]Detallado!$F:$F,MATCH($C174,[1]Detallado!$B:$B,0))</f>
        <v>Renta Fija</v>
      </c>
      <c r="E174" s="30" t="str">
        <f>+INDEX([1]Detallado!$Q:$Q,MATCH($C174,[1]Detallado!$B:$B,0))</f>
        <v>RFIG</v>
      </c>
      <c r="F174" s="44" t="s">
        <v>4171</v>
      </c>
      <c r="G174" s="45" t="str">
        <f t="shared" si="4"/>
        <v>52RFIG</v>
      </c>
      <c r="H174" s="46" t="str">
        <f>+INDEX([1]Detallado!$D:$D,MATCH(C174,[1]Detallado!$B:$B,0))</f>
        <v>AUDHYBI LX - US Dynamic High Yield Bonds</v>
      </c>
      <c r="I174" s="27"/>
      <c r="J174" s="43" t="str">
        <f t="shared" si="5"/>
        <v>RFITD</v>
      </c>
      <c r="O174" s="27" t="s">
        <v>4601</v>
      </c>
      <c r="P174" s="27" t="s">
        <v>4593</v>
      </c>
    </row>
    <row r="175" spans="3:16" x14ac:dyDescent="0.35">
      <c r="C175" s="27" t="s">
        <v>1904</v>
      </c>
      <c r="D175" s="47" t="str">
        <f>+INDEX([1]Detallado!$F:$F,MATCH($C175,[1]Detallado!$B:$B,0))</f>
        <v>Renta Fija</v>
      </c>
      <c r="E175" s="30" t="str">
        <f>+INDEX([1]Detallado!$Q:$Q,MATCH($C175,[1]Detallado!$B:$B,0))</f>
        <v>RFIG</v>
      </c>
      <c r="F175" s="44" t="s">
        <v>4171</v>
      </c>
      <c r="G175" s="45" t="str">
        <f t="shared" si="4"/>
        <v>52RFIG</v>
      </c>
      <c r="H175" s="46" t="str">
        <f>+INDEX([1]Detallado!$D:$D,MATCH(C175,[1]Detallado!$B:$B,0))</f>
        <v>AXA - US High Yield Bonds</v>
      </c>
      <c r="I175" s="27"/>
      <c r="J175" s="43" t="str">
        <f t="shared" si="5"/>
        <v>RFITD</v>
      </c>
      <c r="O175" s="27" t="s">
        <v>2616</v>
      </c>
      <c r="P175" s="27" t="s">
        <v>4593</v>
      </c>
    </row>
    <row r="176" spans="3:16" x14ac:dyDescent="0.35">
      <c r="C176" s="27" t="s">
        <v>1839</v>
      </c>
      <c r="D176" s="47" t="str">
        <f>+INDEX([1]Detallado!$F:$F,MATCH($C176,[1]Detallado!$B:$B,0))</f>
        <v>Renta Fija</v>
      </c>
      <c r="E176" s="30" t="str">
        <f>+INDEX([1]Detallado!$Q:$Q,MATCH($C176,[1]Detallado!$B:$B,0))</f>
        <v>RFIG</v>
      </c>
      <c r="F176" s="44" t="s">
        <v>4171</v>
      </c>
      <c r="G176" s="45" t="str">
        <f t="shared" si="4"/>
        <v>52RFIG</v>
      </c>
      <c r="H176" s="46" t="str">
        <f>+INDEX([1]Detallado!$D:$D,MATCH(C176,[1]Detallado!$B:$B,0))</f>
        <v>AXA - US Short Duration High Yield</v>
      </c>
      <c r="I176" s="27"/>
      <c r="J176" s="43" t="str">
        <f t="shared" si="5"/>
        <v>RFITD</v>
      </c>
      <c r="O176" s="27" t="s">
        <v>2616</v>
      </c>
      <c r="P176" s="27" t="s">
        <v>4593</v>
      </c>
    </row>
    <row r="177" spans="3:16" x14ac:dyDescent="0.35">
      <c r="C177" s="27" t="s">
        <v>1842</v>
      </c>
      <c r="D177" s="47" t="str">
        <f>+INDEX([1]Detallado!$F:$F,MATCH($C177,[1]Detallado!$B:$B,0))</f>
        <v>Renta Fija</v>
      </c>
      <c r="E177" s="30" t="str">
        <f>+INDEX([1]Detallado!$Q:$Q,MATCH($C177,[1]Detallado!$B:$B,0))</f>
        <v>RFIG</v>
      </c>
      <c r="F177" s="44" t="s">
        <v>4171</v>
      </c>
      <c r="G177" s="45" t="str">
        <f t="shared" si="4"/>
        <v>52RFIG</v>
      </c>
      <c r="H177" s="46" t="str">
        <f>+INDEX([1]Detallado!$D:$D,MATCH(C177,[1]Detallado!$B:$B,0))</f>
        <v>AXA - US Short Duration High Yield</v>
      </c>
      <c r="I177" s="27"/>
      <c r="J177" s="43" t="str">
        <f t="shared" si="5"/>
        <v>RFITD</v>
      </c>
      <c r="O177" s="27" t="s">
        <v>4583</v>
      </c>
      <c r="P177" s="27" t="s">
        <v>4585</v>
      </c>
    </row>
    <row r="178" spans="3:16" x14ac:dyDescent="0.35">
      <c r="C178" s="27" t="s">
        <v>1506</v>
      </c>
      <c r="D178" s="47" t="str">
        <f>+INDEX([1]Detallado!$F:$F,MATCH($C178,[1]Detallado!$B:$B,0))</f>
        <v>Renta Fija</v>
      </c>
      <c r="E178" s="30" t="str">
        <f>+INDEX([1]Detallado!$Q:$Q,MATCH($C178,[1]Detallado!$B:$B,0))</f>
        <v>RFIG</v>
      </c>
      <c r="F178" s="44" t="s">
        <v>4171</v>
      </c>
      <c r="G178" s="45" t="str">
        <f t="shared" si="4"/>
        <v>52RFIG</v>
      </c>
      <c r="H178" s="46" t="str">
        <f>+INDEX([1]Detallado!$D:$D,MATCH(C178,[1]Detallado!$B:$B,0))</f>
        <v>ANGL US - Fallen Angels</v>
      </c>
      <c r="I178" s="27"/>
      <c r="J178" s="43" t="str">
        <f t="shared" si="5"/>
        <v>RFITD</v>
      </c>
      <c r="O178" s="27" t="s">
        <v>4583</v>
      </c>
      <c r="P178" s="27" t="s">
        <v>4585</v>
      </c>
    </row>
    <row r="179" spans="3:16" x14ac:dyDescent="0.35">
      <c r="C179" s="27" t="s">
        <v>2745</v>
      </c>
      <c r="D179" s="47" t="str">
        <f>+INDEX([1]Detallado!$F:$F,MATCH($C179,[1]Detallado!$B:$B,0))</f>
        <v>Renta Fija</v>
      </c>
      <c r="E179" s="30" t="str">
        <f>+INDEX([1]Detallado!$Q:$Q,MATCH($C179,[1]Detallado!$B:$B,0))</f>
        <v>RFIG</v>
      </c>
      <c r="F179" s="44" t="s">
        <v>4171</v>
      </c>
      <c r="G179" s="45" t="str">
        <f t="shared" si="4"/>
        <v>52RFIG</v>
      </c>
      <c r="H179" s="46" t="str">
        <f>+INDEX([1]Detallado!$D:$D,MATCH(C179,[1]Detallado!$B:$B,0))</f>
        <v>Threadneedle - European High Yield</v>
      </c>
      <c r="I179" s="27"/>
      <c r="J179" s="43" t="str">
        <f t="shared" si="5"/>
        <v>RFITD</v>
      </c>
      <c r="O179" s="27" t="s">
        <v>4583</v>
      </c>
      <c r="P179" s="27" t="s">
        <v>4585</v>
      </c>
    </row>
    <row r="180" spans="3:16" x14ac:dyDescent="0.35">
      <c r="C180" s="27" t="s">
        <v>2177</v>
      </c>
      <c r="D180" s="47" t="str">
        <f>+INDEX([1]Detallado!$F:$F,MATCH($C180,[1]Detallado!$B:$B,0))</f>
        <v>Renta Fija</v>
      </c>
      <c r="E180" s="30" t="str">
        <f>+INDEX([1]Detallado!$Q:$Q,MATCH($C180,[1]Detallado!$B:$B,0))</f>
        <v>RFIG</v>
      </c>
      <c r="F180" s="44" t="s">
        <v>4171</v>
      </c>
      <c r="G180" s="45" t="str">
        <f t="shared" si="4"/>
        <v>52RFIG</v>
      </c>
      <c r="H180" s="46" t="str">
        <f>+INDEX([1]Detallado!$D:$D,MATCH(C180,[1]Detallado!$B:$B,0))</f>
        <v>JP Morgan - Global Bond Opportunities Fund</v>
      </c>
      <c r="I180" s="27"/>
      <c r="J180" s="43" t="str">
        <f t="shared" si="5"/>
        <v>RFITD</v>
      </c>
      <c r="O180" s="27" t="s">
        <v>4583</v>
      </c>
      <c r="P180" s="27" t="s">
        <v>4585</v>
      </c>
    </row>
    <row r="181" spans="3:16" x14ac:dyDescent="0.35">
      <c r="C181" s="27" t="s">
        <v>1740</v>
      </c>
      <c r="D181" s="47" t="str">
        <f>+INDEX([1]Detallado!$F:$F,MATCH($C181,[1]Detallado!$B:$B,0))</f>
        <v>Renta Fija</v>
      </c>
      <c r="E181" s="30" t="str">
        <f>+INDEX([1]Detallado!$Q:$Q,MATCH($C181,[1]Detallado!$B:$B,0))</f>
        <v>RFIG</v>
      </c>
      <c r="F181" s="44" t="s">
        <v>4171</v>
      </c>
      <c r="G181" s="45" t="str">
        <f t="shared" si="4"/>
        <v>52RFIG</v>
      </c>
      <c r="H181" s="46" t="str">
        <f>+INDEX([1]Detallado!$D:$D,MATCH(C181,[1]Detallado!$B:$B,0))</f>
        <v>Muzinich - Americayield Fund</v>
      </c>
      <c r="I181" s="27"/>
      <c r="J181" s="43" t="str">
        <f t="shared" si="5"/>
        <v>RFITD</v>
      </c>
      <c r="O181" s="27" t="s">
        <v>4583</v>
      </c>
      <c r="P181" s="27" t="s">
        <v>4585</v>
      </c>
    </row>
    <row r="182" spans="3:16" x14ac:dyDescent="0.35">
      <c r="C182" s="27" t="s">
        <v>2026</v>
      </c>
      <c r="D182" s="47" t="str">
        <f>+INDEX([1]Detallado!$F:$F,MATCH($C182,[1]Detallado!$B:$B,0))</f>
        <v>Renta Fija</v>
      </c>
      <c r="E182" s="30" t="str">
        <f>+INDEX([1]Detallado!$Q:$Q,MATCH($C182,[1]Detallado!$B:$B,0))</f>
        <v>RFIG</v>
      </c>
      <c r="F182" s="44" t="s">
        <v>4171</v>
      </c>
      <c r="G182" s="45" t="str">
        <f t="shared" si="4"/>
        <v>52RFIG</v>
      </c>
      <c r="H182" s="46" t="str">
        <f>+INDEX([1]Detallado!$D:$D,MATCH(C182,[1]Detallado!$B:$B,0))</f>
        <v>Muzinich - Short Duration High Yield</v>
      </c>
      <c r="I182" s="27"/>
      <c r="J182" s="43" t="str">
        <f t="shared" si="5"/>
        <v>RFITD</v>
      </c>
      <c r="O182" s="27" t="s">
        <v>4583</v>
      </c>
      <c r="P182" s="27" t="s">
        <v>4585</v>
      </c>
    </row>
    <row r="183" spans="3:16" x14ac:dyDescent="0.35">
      <c r="C183" s="27" t="s">
        <v>1369</v>
      </c>
      <c r="D183" s="47" t="str">
        <f>+INDEX([1]Detallado!$F:$F,MATCH($C183,[1]Detallado!$B:$B,0))</f>
        <v>Renta Fija</v>
      </c>
      <c r="E183" s="30" t="str">
        <f>+INDEX([1]Detallado!$Q:$Q,MATCH($C183,[1]Detallado!$B:$B,0))</f>
        <v>RFIG</v>
      </c>
      <c r="F183" s="44" t="s">
        <v>4171</v>
      </c>
      <c r="G183" s="45" t="str">
        <f t="shared" si="4"/>
        <v>52RFIG</v>
      </c>
      <c r="H183" s="46" t="str">
        <f>+INDEX([1]Detallado!$D:$D,MATCH(C183,[1]Detallado!$B:$B,0))</f>
        <v>SPDR - Bloomberg High Yield ETF</v>
      </c>
      <c r="I183" s="27"/>
      <c r="J183" s="43" t="str">
        <f t="shared" si="5"/>
        <v>RFITD</v>
      </c>
      <c r="O183" s="27" t="s">
        <v>4602</v>
      </c>
      <c r="P183" s="27" t="s">
        <v>1277</v>
      </c>
    </row>
    <row r="184" spans="3:16" x14ac:dyDescent="0.35">
      <c r="C184" s="27" t="s">
        <v>596</v>
      </c>
      <c r="D184" s="47" t="str">
        <f>+INDEX([1]Detallado!$F:$F,MATCH($C184,[1]Detallado!$B:$B,0))</f>
        <v>Renta Fija</v>
      </c>
      <c r="E184" s="30" t="str">
        <f>+INDEX([1]Detallado!$Q:$Q,MATCH($C184,[1]Detallado!$B:$B,0))</f>
        <v>RFIG</v>
      </c>
      <c r="F184" s="44" t="s">
        <v>4171</v>
      </c>
      <c r="G184" s="45" t="str">
        <f t="shared" si="4"/>
        <v>52RFIG</v>
      </c>
      <c r="H184" s="46" t="str">
        <f>+INDEX([1]Detallado!$D:$D,MATCH(C184,[1]Detallado!$B:$B,0))</f>
        <v>BlackRock - iShares iBoxx High Yield Corporate Bond</v>
      </c>
      <c r="I184" s="27"/>
      <c r="J184" s="43" t="str">
        <f t="shared" si="5"/>
        <v>RFITD</v>
      </c>
      <c r="O184" s="27" t="s">
        <v>4271</v>
      </c>
      <c r="P184" s="27" t="s">
        <v>4586</v>
      </c>
    </row>
    <row r="185" spans="3:16" x14ac:dyDescent="0.35">
      <c r="C185" s="27" t="s">
        <v>2298</v>
      </c>
      <c r="D185" s="47" t="str">
        <f>+INDEX([1]Detallado!$F:$F,MATCH($C185,[1]Detallado!$B:$B,0))</f>
        <v>Renta Fija</v>
      </c>
      <c r="E185" s="30" t="str">
        <f>+INDEX([1]Detallado!$Q:$Q,MATCH($C185,[1]Detallado!$B:$B,0))</f>
        <v>RFIG</v>
      </c>
      <c r="F185" s="44" t="s">
        <v>4171</v>
      </c>
      <c r="G185" s="45" t="str">
        <f t="shared" si="4"/>
        <v>52RFIG</v>
      </c>
      <c r="H185" s="46" t="str">
        <f>+INDEX([1]Detallado!$D:$D,MATCH(C185,[1]Detallado!$B:$B,0))</f>
        <v>BlackRock - Fallen Angels HY Corp Bonds UCITS</v>
      </c>
      <c r="I185" s="27"/>
      <c r="J185" s="43" t="str">
        <f t="shared" si="5"/>
        <v>RFITD</v>
      </c>
      <c r="O185" s="27" t="s">
        <v>4332</v>
      </c>
      <c r="P185" s="27" t="s">
        <v>4587</v>
      </c>
    </row>
    <row r="186" spans="3:16" x14ac:dyDescent="0.35">
      <c r="C186" s="27" t="s">
        <v>2095</v>
      </c>
      <c r="D186" s="47" t="str">
        <f>+INDEX([1]Detallado!$F:$F,MATCH($C186,[1]Detallado!$B:$B,0))</f>
        <v>Renta Fija</v>
      </c>
      <c r="E186" s="30" t="str">
        <f>+INDEX([1]Detallado!$Q:$Q,MATCH($C186,[1]Detallado!$B:$B,0))</f>
        <v>RFIG</v>
      </c>
      <c r="F186" s="44" t="s">
        <v>4171</v>
      </c>
      <c r="G186" s="45" t="str">
        <f t="shared" si="4"/>
        <v>52RFIG</v>
      </c>
      <c r="H186" s="46" t="str">
        <f>+INDEX([1]Detallado!$D:$D,MATCH(C186,[1]Detallado!$B:$B,0))</f>
        <v>BlackRock - iShares iBoxx High Yield Corporate Bond</v>
      </c>
      <c r="I186" s="27"/>
      <c r="J186" s="43" t="str">
        <f t="shared" si="5"/>
        <v>RFITD</v>
      </c>
      <c r="O186" s="27" t="s">
        <v>4332</v>
      </c>
      <c r="P186" s="27" t="s">
        <v>4587</v>
      </c>
    </row>
    <row r="187" spans="3:16" x14ac:dyDescent="0.35">
      <c r="C187" s="27" t="s">
        <v>1970</v>
      </c>
      <c r="D187" s="47" t="str">
        <f>+INDEX([1]Detallado!$F:$F,MATCH($C187,[1]Detallado!$B:$B,0))</f>
        <v>Renta Fija</v>
      </c>
      <c r="E187" s="30" t="str">
        <f>+INDEX([1]Detallado!$Q:$Q,MATCH($C187,[1]Detallado!$B:$B,0))</f>
        <v>RFIG</v>
      </c>
      <c r="F187" s="44" t="s">
        <v>4171</v>
      </c>
      <c r="G187" s="45" t="str">
        <f t="shared" si="4"/>
        <v>52RFIG</v>
      </c>
      <c r="H187" s="46" t="str">
        <f>+INDEX([1]Detallado!$D:$D,MATCH(C187,[1]Detallado!$B:$B,0))</f>
        <v>Nomura - US High Yield Bond Fund</v>
      </c>
      <c r="I187" s="27"/>
      <c r="J187" s="43" t="str">
        <f t="shared" si="5"/>
        <v>RFITD</v>
      </c>
      <c r="O187" s="27" t="s">
        <v>4603</v>
      </c>
      <c r="P187" s="27" t="s">
        <v>4585</v>
      </c>
    </row>
    <row r="188" spans="3:16" x14ac:dyDescent="0.35">
      <c r="C188" s="27" t="s">
        <v>2120</v>
      </c>
      <c r="D188" s="47" t="str">
        <f>+INDEX([1]Detallado!$F:$F,MATCH($C188,[1]Detallado!$B:$B,0))</f>
        <v>Renta Fija</v>
      </c>
      <c r="E188" s="30" t="str">
        <f>+INDEX([1]Detallado!$Q:$Q,MATCH($C188,[1]Detallado!$B:$B,0))</f>
        <v>RFIG</v>
      </c>
      <c r="F188" s="44" t="s">
        <v>4171</v>
      </c>
      <c r="G188" s="45" t="str">
        <f t="shared" si="4"/>
        <v>52RFIG</v>
      </c>
      <c r="H188" s="46" t="str">
        <f>+INDEX([1]Detallado!$D:$D,MATCH(C188,[1]Detallado!$B:$B,0))</f>
        <v>DWS Invest - Euro High Yield</v>
      </c>
      <c r="I188" s="27"/>
      <c r="J188" s="43" t="str">
        <f t="shared" si="5"/>
        <v>RFITD</v>
      </c>
      <c r="O188" s="27" t="s">
        <v>4603</v>
      </c>
      <c r="P188" s="27" t="s">
        <v>4585</v>
      </c>
    </row>
    <row r="189" spans="3:16" x14ac:dyDescent="0.35">
      <c r="C189" s="27" t="s">
        <v>1241</v>
      </c>
      <c r="D189" s="47" t="str">
        <f>+INDEX([1]Detallado!$F:$F,MATCH($C189,[1]Detallado!$B:$B,0))</f>
        <v>Renta Fija</v>
      </c>
      <c r="E189" s="30" t="str">
        <f>+INDEX([1]Detallado!$Q:$Q,MATCH($C189,[1]Detallado!$B:$B,0))</f>
        <v>RFIG</v>
      </c>
      <c r="F189" s="44" t="s">
        <v>4171</v>
      </c>
      <c r="G189" s="45" t="str">
        <f t="shared" si="4"/>
        <v>52RFIG</v>
      </c>
      <c r="H189" s="46" t="str">
        <f>+INDEX([1]Detallado!$D:$D,MATCH(C189,[1]Detallado!$B:$B,0))</f>
        <v>Federated - High Yield Bond Fund</v>
      </c>
      <c r="I189" s="27"/>
      <c r="J189" s="43" t="str">
        <f t="shared" si="5"/>
        <v>RFITD</v>
      </c>
      <c r="O189" s="27" t="s">
        <v>4604</v>
      </c>
      <c r="P189" s="27" t="s">
        <v>4585</v>
      </c>
    </row>
    <row r="190" spans="3:16" x14ac:dyDescent="0.35">
      <c r="C190" s="27" t="s">
        <v>2746</v>
      </c>
      <c r="D190" s="47" t="str">
        <f>+INDEX([1]Detallado!$F:$F,MATCH($C190,[1]Detallado!$B:$B,0))</f>
        <v>Renta Fija</v>
      </c>
      <c r="E190" s="30" t="str">
        <f>+INDEX([1]Detallado!$Q:$Q,MATCH($C190,[1]Detallado!$B:$B,0))</f>
        <v>RFIG</v>
      </c>
      <c r="F190" s="44" t="s">
        <v>4171</v>
      </c>
      <c r="G190" s="45" t="str">
        <f t="shared" si="4"/>
        <v>52RFIG</v>
      </c>
      <c r="H190" s="46" t="str">
        <f>+INDEX([1]Detallado!$D:$D,MATCH(C190,[1]Detallado!$B:$B,0))</f>
        <v>Invesco - Global High Income Fund UCITS</v>
      </c>
      <c r="I190" s="27"/>
      <c r="J190" s="43" t="str">
        <f t="shared" si="5"/>
        <v>RFITD</v>
      </c>
      <c r="O190" s="27" t="s">
        <v>4306</v>
      </c>
      <c r="P190" s="27" t="s">
        <v>4585</v>
      </c>
    </row>
    <row r="191" spans="3:16" x14ac:dyDescent="0.35">
      <c r="C191" s="27" t="s">
        <v>1964</v>
      </c>
      <c r="D191" s="47" t="str">
        <f>+INDEX([1]Detallado!$F:$F,MATCH($C191,[1]Detallado!$B:$B,0))</f>
        <v>Renta Fija</v>
      </c>
      <c r="E191" s="30" t="str">
        <f>+INDEX([1]Detallado!$Q:$Q,MATCH($C191,[1]Detallado!$B:$B,0))</f>
        <v>RFIG</v>
      </c>
      <c r="F191" s="44" t="s">
        <v>4171</v>
      </c>
      <c r="G191" s="45" t="str">
        <f t="shared" si="4"/>
        <v>52RFIG</v>
      </c>
      <c r="H191" s="46" t="str">
        <f>+INDEX([1]Detallado!$D:$D,MATCH(C191,[1]Detallado!$B:$B,0))</f>
        <v>Morgan Stanley - European Currencies High Yield</v>
      </c>
      <c r="I191" s="27"/>
      <c r="J191" s="43" t="str">
        <f t="shared" si="5"/>
        <v>RFITD</v>
      </c>
      <c r="O191" s="27" t="s">
        <v>4306</v>
      </c>
      <c r="P191" s="27" t="s">
        <v>4585</v>
      </c>
    </row>
    <row r="192" spans="3:16" x14ac:dyDescent="0.35">
      <c r="C192" s="27" t="s">
        <v>2313</v>
      </c>
      <c r="D192" s="47" t="str">
        <f>+INDEX([1]Detallado!$F:$F,MATCH($C192,[1]Detallado!$B:$B,0))</f>
        <v>Renta Fija</v>
      </c>
      <c r="E192" s="30" t="str">
        <f>+INDEX([1]Detallado!$Q:$Q,MATCH($C192,[1]Detallado!$B:$B,0))</f>
        <v>RFIG</v>
      </c>
      <c r="F192" s="44" t="s">
        <v>4171</v>
      </c>
      <c r="G192" s="45" t="str">
        <f t="shared" si="4"/>
        <v>52RFIG</v>
      </c>
      <c r="H192" s="46" t="str">
        <f>+INDEX([1]Detallado!$D:$D,MATCH(C192,[1]Detallado!$B:$B,0))</f>
        <v>DWS Invest - Euro High Yield Corporates</v>
      </c>
      <c r="I192" s="27"/>
      <c r="J192" s="43" t="str">
        <f t="shared" si="5"/>
        <v>RFITD</v>
      </c>
      <c r="O192" s="27" t="s">
        <v>4306</v>
      </c>
      <c r="P192" s="27" t="s">
        <v>4585</v>
      </c>
    </row>
    <row r="193" spans="3:16" x14ac:dyDescent="0.35">
      <c r="C193" s="27" t="s">
        <v>658</v>
      </c>
      <c r="D193" s="47" t="str">
        <f>+INDEX([1]Detallado!$F:$F,MATCH($C193,[1]Detallado!$B:$B,0))</f>
        <v>Renta Fija</v>
      </c>
      <c r="E193" s="30" t="str">
        <f>+INDEX([1]Detallado!$Q:$Q,MATCH($C193,[1]Detallado!$B:$B,0))</f>
        <v>RFIG</v>
      </c>
      <c r="F193" s="44" t="s">
        <v>4171</v>
      </c>
      <c r="G193" s="45" t="str">
        <f t="shared" si="4"/>
        <v>52RFIG</v>
      </c>
      <c r="H193" s="46" t="str">
        <f>+INDEX([1]Detallado!$D:$D,MATCH(C193,[1]Detallado!$B:$B,0))</f>
        <v>BlueBay - Financial Capital Bond - E</v>
      </c>
      <c r="I193" s="27"/>
      <c r="J193" s="43" t="str">
        <f t="shared" si="5"/>
        <v>RFITD</v>
      </c>
      <c r="O193" s="27" t="s">
        <v>4605</v>
      </c>
      <c r="P193" s="27" t="s">
        <v>4585</v>
      </c>
    </row>
    <row r="194" spans="3:16" x14ac:dyDescent="0.35">
      <c r="C194" s="27" t="s">
        <v>1977</v>
      </c>
      <c r="D194" s="47" t="str">
        <f>+INDEX([1]Detallado!$F:$F,MATCH($C194,[1]Detallado!$B:$B,0))</f>
        <v>Renta Fija</v>
      </c>
      <c r="E194" s="30" t="str">
        <f>+INDEX([1]Detallado!$Q:$Q,MATCH($C194,[1]Detallado!$B:$B,0))</f>
        <v>RFIG</v>
      </c>
      <c r="F194" s="44" t="s">
        <v>4171</v>
      </c>
      <c r="G194" s="45" t="str">
        <f t="shared" si="4"/>
        <v>52RFIG</v>
      </c>
      <c r="H194" s="46" t="str">
        <f>+INDEX([1]Detallado!$D:$D,MATCH(C194,[1]Detallado!$B:$B,0))</f>
        <v>BlueBay - Financial Capital Bond - U</v>
      </c>
      <c r="I194" s="27"/>
      <c r="J194" s="43" t="str">
        <f t="shared" si="5"/>
        <v>RFITD</v>
      </c>
      <c r="O194" s="27" t="s">
        <v>4606</v>
      </c>
      <c r="P194" s="27" t="s">
        <v>4585</v>
      </c>
    </row>
    <row r="195" spans="3:16" x14ac:dyDescent="0.35">
      <c r="C195" s="27" t="s">
        <v>2191</v>
      </c>
      <c r="D195" s="47" t="str">
        <f>+INDEX([1]Detallado!$F:$F,MATCH($C195,[1]Detallado!$B:$B,0))</f>
        <v>Renta Fija</v>
      </c>
      <c r="E195" s="30" t="str">
        <f>+INDEX([1]Detallado!$Q:$Q,MATCH($C195,[1]Detallado!$B:$B,0))</f>
        <v>RFIG</v>
      </c>
      <c r="F195" s="44" t="s">
        <v>4171</v>
      </c>
      <c r="G195" s="45" t="str">
        <f t="shared" si="4"/>
        <v>52RFIG</v>
      </c>
      <c r="H195" s="46" t="str">
        <f>+INDEX([1]Detallado!$D:$D,MATCH(C195,[1]Detallado!$B:$B,0))</f>
        <v xml:space="preserve">Gam - Star Credit Opportunities </v>
      </c>
      <c r="I195" s="27"/>
      <c r="J195" s="43" t="str">
        <f t="shared" si="5"/>
        <v>RFITD</v>
      </c>
      <c r="O195" s="27" t="s">
        <v>4606</v>
      </c>
      <c r="P195" s="27" t="s">
        <v>4585</v>
      </c>
    </row>
    <row r="196" spans="3:16" x14ac:dyDescent="0.35">
      <c r="C196" s="27" t="s">
        <v>2116</v>
      </c>
      <c r="D196" s="47" t="str">
        <f>+INDEX([1]Detallado!$F:$F,MATCH($C196,[1]Detallado!$B:$B,0))</f>
        <v>Renta Fija</v>
      </c>
      <c r="E196" s="30" t="str">
        <f>+INDEX([1]Detallado!$Q:$Q,MATCH($C196,[1]Detallado!$B:$B,0))</f>
        <v>RFIG</v>
      </c>
      <c r="F196" s="44" t="s">
        <v>4171</v>
      </c>
      <c r="G196" s="45" t="str">
        <f t="shared" si="4"/>
        <v>52RFIG</v>
      </c>
      <c r="H196" s="46" t="str">
        <f>+INDEX([1]Detallado!$D:$D,MATCH(C196,[1]Detallado!$B:$B,0))</f>
        <v>Universal Invest Lux - Berenberg Credit Opportunities</v>
      </c>
      <c r="I196" s="27"/>
      <c r="J196" s="43" t="str">
        <f t="shared" si="5"/>
        <v>RFITD</v>
      </c>
      <c r="O196" s="27" t="s">
        <v>4606</v>
      </c>
      <c r="P196" s="27" t="s">
        <v>4585</v>
      </c>
    </row>
    <row r="197" spans="3:16" x14ac:dyDescent="0.35">
      <c r="C197" s="27" t="s">
        <v>2246</v>
      </c>
      <c r="D197" s="47" t="e">
        <f>+INDEX([1]Detallado!$F:$F,MATCH($C197,[1]Detallado!$B:$B,0))</f>
        <v>#N/A</v>
      </c>
      <c r="E197" s="30" t="e">
        <f>+INDEX([1]Detallado!$Q:$Q,MATCH($C197,[1]Detallado!$B:$B,0))</f>
        <v>#N/A</v>
      </c>
      <c r="F197" s="44" t="s">
        <v>4171</v>
      </c>
      <c r="G197" s="45" t="e">
        <f t="shared" si="4"/>
        <v>#N/A</v>
      </c>
      <c r="H197" s="46" t="e">
        <f>+INDEX([1]Detallado!$D:$D,MATCH(C197,[1]Detallado!$B:$B,0))</f>
        <v>#N/A</v>
      </c>
      <c r="I197" s="27"/>
      <c r="J197" s="43" t="e">
        <f t="shared" si="5"/>
        <v>#N/A</v>
      </c>
      <c r="O197" s="27" t="s">
        <v>4607</v>
      </c>
      <c r="P197" s="27" t="s">
        <v>4585</v>
      </c>
    </row>
    <row r="198" spans="3:16" x14ac:dyDescent="0.35">
      <c r="C198" s="27" t="s">
        <v>2747</v>
      </c>
      <c r="D198" s="47" t="str">
        <f>+INDEX([1]Detallado!$F:$F,MATCH($C198,[1]Detallado!$B:$B,0))</f>
        <v>Renta Fija</v>
      </c>
      <c r="E198" s="30" t="str">
        <f>+INDEX([1]Detallado!$Q:$Q,MATCH($C198,[1]Detallado!$B:$B,0))</f>
        <v>RFIG</v>
      </c>
      <c r="F198" s="44" t="s">
        <v>4171</v>
      </c>
      <c r="G198" s="45" t="str">
        <f t="shared" si="4"/>
        <v>52RFIG</v>
      </c>
      <c r="H198" s="46" t="str">
        <f>+INDEX([1]Detallado!$D:$D,MATCH(C198,[1]Detallado!$B:$B,0))</f>
        <v>Azimut - Fund 1 Hybrid Bonds</v>
      </c>
      <c r="I198" s="27"/>
      <c r="J198" s="43" t="str">
        <f t="shared" si="5"/>
        <v>RFITD</v>
      </c>
      <c r="O198" s="27" t="s">
        <v>4318</v>
      </c>
      <c r="P198" s="27" t="s">
        <v>4593</v>
      </c>
    </row>
    <row r="199" spans="3:16" x14ac:dyDescent="0.35">
      <c r="C199" s="27" t="s">
        <v>2748</v>
      </c>
      <c r="D199" s="47" t="str">
        <f>+INDEX([1]Detallado!$F:$F,MATCH($C199,[1]Detallado!$B:$B,0))</f>
        <v>Renta Fija</v>
      </c>
      <c r="E199" s="30" t="str">
        <f>+INDEX([1]Detallado!$Q:$Q,MATCH($C199,[1]Detallado!$B:$B,0))</f>
        <v>RFIG</v>
      </c>
      <c r="F199" s="44" t="s">
        <v>4171</v>
      </c>
      <c r="G199" s="45" t="str">
        <f t="shared" si="4"/>
        <v>52RFIG</v>
      </c>
      <c r="H199" s="46" t="str">
        <f>+INDEX([1]Detallado!$D:$D,MATCH(C199,[1]Detallado!$B:$B,0))</f>
        <v>Azimut - Fund 1 Hybrid Bonds</v>
      </c>
      <c r="I199" s="27"/>
      <c r="J199" s="43" t="str">
        <f t="shared" si="5"/>
        <v>RFITD</v>
      </c>
      <c r="O199" s="27" t="s">
        <v>4318</v>
      </c>
      <c r="P199" s="27" t="s">
        <v>4593</v>
      </c>
    </row>
    <row r="200" spans="3:16" x14ac:dyDescent="0.35">
      <c r="C200" s="27" t="s">
        <v>2207</v>
      </c>
      <c r="D200" s="47" t="str">
        <f>+INDEX([1]Detallado!$F:$F,MATCH($C200,[1]Detallado!$B:$B,0))</f>
        <v>Renta Fija</v>
      </c>
      <c r="E200" s="30" t="str">
        <f>+INDEX([1]Detallado!$Q:$Q,MATCH($C200,[1]Detallado!$B:$B,0))</f>
        <v>RFIG</v>
      </c>
      <c r="F200" s="44" t="s">
        <v>4171</v>
      </c>
      <c r="G200" s="45" t="str">
        <f t="shared" si="4"/>
        <v>52RFIG</v>
      </c>
      <c r="H200" s="46" t="str">
        <f>+INDEX([1]Detallado!$D:$D,MATCH(C200,[1]Detallado!$B:$B,0))</f>
        <v>Robeco - Capital Growth Funds High Yield Bonds</v>
      </c>
      <c r="I200" s="27"/>
      <c r="J200" s="43" t="str">
        <f t="shared" si="5"/>
        <v>RFITD</v>
      </c>
      <c r="O200" s="27" t="s">
        <v>4318</v>
      </c>
      <c r="P200" s="27" t="s">
        <v>4593</v>
      </c>
    </row>
    <row r="201" spans="3:16" x14ac:dyDescent="0.35">
      <c r="C201" s="27" t="s">
        <v>614</v>
      </c>
      <c r="D201" s="47" t="str">
        <f>+INDEX([1]Detallado!$F:$F,MATCH($C201,[1]Detallado!$B:$B,0))</f>
        <v>Renta Fija</v>
      </c>
      <c r="E201" s="30" t="str">
        <f>+INDEX([1]Detallado!$Q:$Q,MATCH($C201,[1]Detallado!$B:$B,0))</f>
        <v>RFIG</v>
      </c>
      <c r="F201" s="44" t="s">
        <v>4171</v>
      </c>
      <c r="G201" s="45" t="str">
        <f t="shared" si="4"/>
        <v>52RFIG</v>
      </c>
      <c r="H201" s="46" t="str">
        <f>+INDEX([1]Detallado!$D:$D,MATCH(C201,[1]Detallado!$B:$B,0))</f>
        <v>Robeco Luxembourg S.A.</v>
      </c>
      <c r="I201" s="27"/>
      <c r="J201" s="43" t="str">
        <f t="shared" si="5"/>
        <v>RFITD</v>
      </c>
      <c r="O201" s="27" t="s">
        <v>4318</v>
      </c>
      <c r="P201" s="27" t="s">
        <v>4593</v>
      </c>
    </row>
    <row r="202" spans="3:16" x14ac:dyDescent="0.35">
      <c r="C202" s="27" t="s">
        <v>1500</v>
      </c>
      <c r="D202" s="47" t="str">
        <f>+INDEX([1]Detallado!$F:$F,MATCH($C202,[1]Detallado!$B:$B,0))</f>
        <v>Renta Fija</v>
      </c>
      <c r="E202" s="30" t="str">
        <f>+INDEX([1]Detallado!$Q:$Q,MATCH($C202,[1]Detallado!$B:$B,0))</f>
        <v>RFIG</v>
      </c>
      <c r="F202" s="44" t="s">
        <v>4171</v>
      </c>
      <c r="G202" s="45" t="str">
        <f t="shared" ref="G202:G265" si="6">LEFT(C202,2)&amp;E202</f>
        <v>52RFIG</v>
      </c>
      <c r="H202" s="46" t="str">
        <f>+INDEX([1]Detallado!$D:$D,MATCH(C202,[1]Detallado!$B:$B,0))</f>
        <v>BlackRock - iShares EM High Yield Bond</v>
      </c>
      <c r="I202" s="27"/>
      <c r="J202" s="43" t="str">
        <f t="shared" ref="J202:J265" si="7">IF(E202="ALT",LEFT(E202,3),LEFT(E202,3)&amp;F202)</f>
        <v>RFITD</v>
      </c>
      <c r="O202" s="27" t="s">
        <v>4318</v>
      </c>
      <c r="P202" s="27" t="s">
        <v>4593</v>
      </c>
    </row>
    <row r="203" spans="3:16" x14ac:dyDescent="0.35">
      <c r="C203" s="27" t="s">
        <v>1845</v>
      </c>
      <c r="D203" s="47" t="str">
        <f>+INDEX([1]Detallado!$F:$F,MATCH($C203,[1]Detallado!$B:$B,0))</f>
        <v>Renta Fija</v>
      </c>
      <c r="E203" s="30" t="str">
        <f>+INDEX([1]Detallado!$Q:$Q,MATCH($C203,[1]Detallado!$B:$B,0))</f>
        <v>RFIG</v>
      </c>
      <c r="F203" s="44" t="s">
        <v>4171</v>
      </c>
      <c r="G203" s="45" t="str">
        <f t="shared" si="6"/>
        <v>52RFIG</v>
      </c>
      <c r="H203" s="46" t="str">
        <f>+INDEX([1]Detallado!$D:$D,MATCH(C203,[1]Detallado!$B:$B,0))</f>
        <v>Pimco - Global High Yield Bond Fund</v>
      </c>
      <c r="I203" s="27"/>
      <c r="J203" s="43" t="str">
        <f t="shared" si="7"/>
        <v>RFITD</v>
      </c>
      <c r="O203" s="27" t="s">
        <v>4318</v>
      </c>
      <c r="P203" s="27" t="s">
        <v>4593</v>
      </c>
    </row>
    <row r="204" spans="3:16" x14ac:dyDescent="0.35">
      <c r="C204" s="27" t="s">
        <v>1602</v>
      </c>
      <c r="D204" s="47" t="str">
        <f>+INDEX([1]Detallado!$F:$F,MATCH($C204,[1]Detallado!$B:$B,0))</f>
        <v>Renta Fija</v>
      </c>
      <c r="E204" s="30" t="str">
        <f>+INDEX([1]Detallado!$Q:$Q,MATCH($C204,[1]Detallado!$B:$B,0))</f>
        <v>RFIG</v>
      </c>
      <c r="F204" s="44" t="s">
        <v>4171</v>
      </c>
      <c r="G204" s="45" t="str">
        <f t="shared" si="6"/>
        <v>52RFIG</v>
      </c>
      <c r="H204" s="46" t="str">
        <f>+INDEX([1]Detallado!$D:$D,MATCH(C204,[1]Detallado!$B:$B,0))</f>
        <v>Pimco - US High Yield Bond</v>
      </c>
      <c r="I204" s="27"/>
      <c r="J204" s="43" t="str">
        <f t="shared" si="7"/>
        <v>RFITD</v>
      </c>
      <c r="O204" s="27" t="s">
        <v>4318</v>
      </c>
      <c r="P204" s="27" t="s">
        <v>4593</v>
      </c>
    </row>
    <row r="205" spans="3:16" x14ac:dyDescent="0.35">
      <c r="C205" s="27" t="s">
        <v>631</v>
      </c>
      <c r="D205" s="47" t="str">
        <f>+INDEX([1]Detallado!$F:$F,MATCH($C205,[1]Detallado!$B:$B,0))</f>
        <v>Renta Fija</v>
      </c>
      <c r="E205" s="30" t="str">
        <f>+INDEX([1]Detallado!$Q:$Q,MATCH($C205,[1]Detallado!$B:$B,0))</f>
        <v>RFIG</v>
      </c>
      <c r="F205" s="44" t="s">
        <v>4171</v>
      </c>
      <c r="G205" s="45" t="str">
        <f t="shared" si="6"/>
        <v>52RFIG</v>
      </c>
      <c r="H205" s="46" t="str">
        <f>+INDEX([1]Detallado!$D:$D,MATCH(C205,[1]Detallado!$B:$B,0))</f>
        <v>Pimco - US High Yield Bond</v>
      </c>
      <c r="I205" s="27"/>
      <c r="J205" s="43" t="str">
        <f t="shared" si="7"/>
        <v>RFITD</v>
      </c>
      <c r="O205" s="27" t="s">
        <v>4318</v>
      </c>
      <c r="P205" s="27" t="s">
        <v>4593</v>
      </c>
    </row>
    <row r="206" spans="3:16" x14ac:dyDescent="0.35">
      <c r="C206" s="27" t="s">
        <v>2403</v>
      </c>
      <c r="D206" s="47" t="e">
        <f>+INDEX([1]Detallado!$F:$F,MATCH($C206,[1]Detallado!$B:$B,0))</f>
        <v>#N/A</v>
      </c>
      <c r="E206" s="30" t="e">
        <f>+INDEX([1]Detallado!$Q:$Q,MATCH($C206,[1]Detallado!$B:$B,0))</f>
        <v>#N/A</v>
      </c>
      <c r="F206" s="44" t="s">
        <v>4171</v>
      </c>
      <c r="G206" s="45" t="e">
        <f t="shared" si="6"/>
        <v>#N/A</v>
      </c>
      <c r="H206" s="46" t="e">
        <f>+INDEX([1]Detallado!$D:$D,MATCH(C206,[1]Detallado!$B:$B,0))</f>
        <v>#N/A</v>
      </c>
      <c r="I206" s="27"/>
      <c r="J206" s="43" t="e">
        <f t="shared" si="7"/>
        <v>#N/A</v>
      </c>
      <c r="O206" s="27" t="s">
        <v>4318</v>
      </c>
      <c r="P206" s="27" t="s">
        <v>4593</v>
      </c>
    </row>
    <row r="207" spans="3:16" x14ac:dyDescent="0.35">
      <c r="C207" s="27" t="s">
        <v>2749</v>
      </c>
      <c r="D207" s="47" t="str">
        <f>+INDEX([1]Detallado!$F:$F,MATCH($C207,[1]Detallado!$B:$B,0))</f>
        <v>Renta Fija</v>
      </c>
      <c r="E207" s="30" t="str">
        <f>+INDEX([1]Detallado!$Q:$Q,MATCH($C207,[1]Detallado!$B:$B,0))</f>
        <v>RFIG</v>
      </c>
      <c r="F207" s="44" t="s">
        <v>4171</v>
      </c>
      <c r="G207" s="45" t="str">
        <f t="shared" si="6"/>
        <v>52RFIG</v>
      </c>
      <c r="H207" s="46" t="str">
        <f>+INDEX([1]Detallado!$D:$D,MATCH(C207,[1]Detallado!$B:$B,0))</f>
        <v>Amundi / Pioneer - Global Subordinated Bond</v>
      </c>
      <c r="I207" s="27"/>
      <c r="J207" s="43" t="str">
        <f t="shared" si="7"/>
        <v>RFITD</v>
      </c>
      <c r="O207" s="27" t="s">
        <v>4318</v>
      </c>
      <c r="P207" s="27" t="s">
        <v>4593</v>
      </c>
    </row>
    <row r="208" spans="3:16" x14ac:dyDescent="0.35">
      <c r="C208" s="27" t="s">
        <v>2311</v>
      </c>
      <c r="D208" s="47" t="e">
        <f>+INDEX([1]Detallado!$F:$F,MATCH($C208,[1]Detallado!$B:$B,0))</f>
        <v>#N/A</v>
      </c>
      <c r="E208" s="30" t="e">
        <f>+INDEX([1]Detallado!$Q:$Q,MATCH($C208,[1]Detallado!$B:$B,0))</f>
        <v>#N/A</v>
      </c>
      <c r="F208" s="44" t="s">
        <v>4171</v>
      </c>
      <c r="G208" s="45" t="e">
        <f t="shared" si="6"/>
        <v>#N/A</v>
      </c>
      <c r="H208" s="46" t="e">
        <f>+INDEX([1]Detallado!$D:$D,MATCH(C208,[1]Detallado!$B:$B,0))</f>
        <v>#N/A</v>
      </c>
      <c r="I208" s="27"/>
      <c r="J208" s="43" t="e">
        <f t="shared" si="7"/>
        <v>#N/A</v>
      </c>
      <c r="O208" s="27" t="s">
        <v>4608</v>
      </c>
      <c r="P208" s="27" t="s">
        <v>4593</v>
      </c>
    </row>
    <row r="209" spans="3:16" x14ac:dyDescent="0.35">
      <c r="C209" s="27" t="s">
        <v>1808</v>
      </c>
      <c r="D209" s="47" t="str">
        <f>+INDEX([1]Detallado!$F:$F,MATCH($C209,[1]Detallado!$B:$B,0))</f>
        <v>Renta Fija</v>
      </c>
      <c r="E209" s="30" t="str">
        <f>+INDEX([1]Detallado!$Q:$Q,MATCH($C209,[1]Detallado!$B:$B,0))</f>
        <v>RFIG</v>
      </c>
      <c r="F209" s="44" t="s">
        <v>4171</v>
      </c>
      <c r="G209" s="45" t="str">
        <f t="shared" si="6"/>
        <v>52RFIG</v>
      </c>
      <c r="H209" s="46" t="str">
        <f>+INDEX([1]Detallado!$D:$D,MATCH(C209,[1]Detallado!$B:$B,0))</f>
        <v>Schroders - Global High Yield</v>
      </c>
      <c r="I209" s="27"/>
      <c r="J209" s="43" t="str">
        <f t="shared" si="7"/>
        <v>RFITD</v>
      </c>
      <c r="O209" s="27" t="s">
        <v>4608</v>
      </c>
      <c r="P209" s="27" t="s">
        <v>4593</v>
      </c>
    </row>
    <row r="210" spans="3:16" x14ac:dyDescent="0.35">
      <c r="C210" s="27" t="s">
        <v>651</v>
      </c>
      <c r="D210" s="47" t="str">
        <f>+INDEX([1]Detallado!$F:$F,MATCH($C210,[1]Detallado!$B:$B,0))</f>
        <v>Renta Fija</v>
      </c>
      <c r="E210" s="30" t="str">
        <f>+INDEX([1]Detallado!$Q:$Q,MATCH($C210,[1]Detallado!$B:$B,0))</f>
        <v>RFIG</v>
      </c>
      <c r="F210" s="44" t="s">
        <v>4171</v>
      </c>
      <c r="G210" s="45" t="str">
        <f t="shared" si="6"/>
        <v>52RFIG</v>
      </c>
      <c r="H210" s="46" t="str">
        <f>+INDEX([1]Detallado!$D:$D,MATCH(C210,[1]Detallado!$B:$B,0))</f>
        <v>Lazard Capital Fi</v>
      </c>
      <c r="I210" s="27"/>
      <c r="J210" s="43" t="str">
        <f t="shared" si="7"/>
        <v>RFITD</v>
      </c>
      <c r="O210" s="27" t="s">
        <v>4608</v>
      </c>
      <c r="P210" s="27" t="s">
        <v>4593</v>
      </c>
    </row>
    <row r="211" spans="3:16" x14ac:dyDescent="0.35">
      <c r="C211" s="27" t="s">
        <v>2750</v>
      </c>
      <c r="D211" s="47" t="str">
        <f>+INDEX([1]Detallado!$F:$F,MATCH($C211,[1]Detallado!$B:$B,0))</f>
        <v>Renta Fija</v>
      </c>
      <c r="E211" s="30" t="str">
        <f>+INDEX([1]Detallado!$Q:$Q,MATCH($C211,[1]Detallado!$B:$B,0))</f>
        <v>RFIG</v>
      </c>
      <c r="F211" s="44" t="s">
        <v>4171</v>
      </c>
      <c r="G211" s="45" t="str">
        <f t="shared" si="6"/>
        <v>52RFIG</v>
      </c>
      <c r="H211" s="46" t="str">
        <f>+INDEX([1]Detallado!$D:$D,MATCH(C211,[1]Detallado!$B:$B,0))</f>
        <v>Amundi / Pioneer - Strategic Income</v>
      </c>
      <c r="I211" s="27"/>
      <c r="J211" s="43" t="str">
        <f t="shared" si="7"/>
        <v>RFITD</v>
      </c>
      <c r="O211" s="27" t="s">
        <v>4608</v>
      </c>
      <c r="P211" s="27" t="s">
        <v>4593</v>
      </c>
    </row>
    <row r="212" spans="3:16" x14ac:dyDescent="0.35">
      <c r="C212" s="27" t="s">
        <v>2062</v>
      </c>
      <c r="D212" s="47" t="str">
        <f>+INDEX([1]Detallado!$F:$F,MATCH($C212,[1]Detallado!$B:$B,0))</f>
        <v>Renta Fija</v>
      </c>
      <c r="E212" s="30" t="str">
        <f>+INDEX([1]Detallado!$Q:$Q,MATCH($C212,[1]Detallado!$B:$B,0))</f>
        <v>RFIG</v>
      </c>
      <c r="F212" s="44" t="s">
        <v>4171</v>
      </c>
      <c r="G212" s="45" t="str">
        <f t="shared" si="6"/>
        <v>52RFIG</v>
      </c>
      <c r="H212" s="46" t="str">
        <f>+INDEX([1]Detallado!$D:$D,MATCH(C212,[1]Detallado!$B:$B,0))</f>
        <v>DWS Invest - Money Market</v>
      </c>
      <c r="I212" s="27"/>
      <c r="J212" s="43" t="str">
        <f t="shared" si="7"/>
        <v>RFITD</v>
      </c>
      <c r="O212" s="27" t="s">
        <v>4608</v>
      </c>
      <c r="P212" s="27" t="s">
        <v>4593</v>
      </c>
    </row>
    <row r="213" spans="3:16" x14ac:dyDescent="0.35">
      <c r="C213" s="27" t="s">
        <v>915</v>
      </c>
      <c r="D213" s="47" t="str">
        <f>+INDEX([1]Detallado!$F:$F,MATCH($C213,[1]Detallado!$B:$B,0))</f>
        <v>Renta Fija</v>
      </c>
      <c r="E213" s="30" t="str">
        <f>+INDEX([1]Detallado!$Q:$Q,MATCH($C213,[1]Detallado!$B:$B,0))</f>
        <v>RFIG</v>
      </c>
      <c r="F213" s="44" t="s">
        <v>4171</v>
      </c>
      <c r="G213" s="45" t="str">
        <f t="shared" si="6"/>
        <v>52RFIG</v>
      </c>
      <c r="H213" s="46" t="str">
        <f>+INDEX([1]Detallado!$D:$D,MATCH(C213,[1]Detallado!$B:$B,0))</f>
        <v>BlackRock - iShares iBoxx $ Investment Grade Corporate Bond ETF</v>
      </c>
      <c r="I213" s="27"/>
      <c r="J213" s="43" t="str">
        <f t="shared" si="7"/>
        <v>RFITD</v>
      </c>
      <c r="O213" s="27" t="s">
        <v>4608</v>
      </c>
      <c r="P213" s="27" t="s">
        <v>4593</v>
      </c>
    </row>
    <row r="214" spans="3:16" x14ac:dyDescent="0.35">
      <c r="C214" s="27" t="s">
        <v>1786</v>
      </c>
      <c r="D214" s="47" t="str">
        <f>+INDEX([1]Detallado!$F:$F,MATCH($C214,[1]Detallado!$B:$B,0))</f>
        <v>Renta Fija</v>
      </c>
      <c r="E214" s="30" t="str">
        <f>+INDEX([1]Detallado!$Q:$Q,MATCH($C214,[1]Detallado!$B:$B,0))</f>
        <v>RFIG</v>
      </c>
      <c r="F214" s="44" t="s">
        <v>4171</v>
      </c>
      <c r="G214" s="45" t="str">
        <f t="shared" si="6"/>
        <v>52RFIG</v>
      </c>
      <c r="H214" s="46" t="str">
        <f>+INDEX([1]Detallado!$D:$D,MATCH(C214,[1]Detallado!$B:$B,0))</f>
        <v>BlackRock - iShares USD Corp Bond UCITS</v>
      </c>
      <c r="I214" s="27"/>
      <c r="J214" s="43" t="str">
        <f t="shared" si="7"/>
        <v>RFITD</v>
      </c>
      <c r="O214" s="27" t="s">
        <v>4608</v>
      </c>
      <c r="P214" s="27" t="s">
        <v>4593</v>
      </c>
    </row>
    <row r="215" spans="3:16" x14ac:dyDescent="0.35">
      <c r="C215" s="27" t="s">
        <v>1782</v>
      </c>
      <c r="D215" s="47" t="str">
        <f>+INDEX([1]Detallado!$F:$F,MATCH($C215,[1]Detallado!$B:$B,0))</f>
        <v>Renta Fija</v>
      </c>
      <c r="E215" s="30" t="str">
        <f>+INDEX([1]Detallado!$Q:$Q,MATCH($C215,[1]Detallado!$B:$B,0))</f>
        <v>RFIG</v>
      </c>
      <c r="F215" s="44" t="s">
        <v>4171</v>
      </c>
      <c r="G215" s="45" t="str">
        <f t="shared" si="6"/>
        <v>52RFIG</v>
      </c>
      <c r="H215" s="46" t="str">
        <f>+INDEX([1]Detallado!$D:$D,MATCH(C215,[1]Detallado!$B:$B,0))</f>
        <v>Goldman Sachs - US Fixed Income Portfolio</v>
      </c>
      <c r="I215" s="27"/>
      <c r="J215" s="43" t="str">
        <f t="shared" si="7"/>
        <v>RFITD</v>
      </c>
      <c r="O215" s="27" t="s">
        <v>4608</v>
      </c>
      <c r="P215" s="27" t="s">
        <v>4593</v>
      </c>
    </row>
    <row r="216" spans="3:16" x14ac:dyDescent="0.35">
      <c r="C216" s="27" t="s">
        <v>2125</v>
      </c>
      <c r="D216" s="47" t="str">
        <f>+INDEX([1]Detallado!$F:$F,MATCH($C216,[1]Detallado!$B:$B,0))</f>
        <v>Renta Fija</v>
      </c>
      <c r="E216" s="30" t="str">
        <f>+INDEX([1]Detallado!$Q:$Q,MATCH($C216,[1]Detallado!$B:$B,0))</f>
        <v>RFIG</v>
      </c>
      <c r="F216" s="44" t="s">
        <v>4171</v>
      </c>
      <c r="G216" s="45" t="str">
        <f t="shared" si="6"/>
        <v>52RFIG</v>
      </c>
      <c r="H216" s="46" t="str">
        <f>+INDEX([1]Detallado!$D:$D,MATCH(C216,[1]Detallado!$B:$B,0))</f>
        <v>Santander - Select Moderate</v>
      </c>
      <c r="I216" s="27"/>
      <c r="J216" s="43" t="str">
        <f t="shared" si="7"/>
        <v>RFITD</v>
      </c>
      <c r="O216" s="27" t="s">
        <v>4608</v>
      </c>
      <c r="P216" s="27" t="s">
        <v>4593</v>
      </c>
    </row>
    <row r="217" spans="3:16" x14ac:dyDescent="0.35">
      <c r="C217" s="27" t="s">
        <v>1875</v>
      </c>
      <c r="D217" s="47" t="str">
        <f>+INDEX([1]Detallado!$F:$F,MATCH($C217,[1]Detallado!$B:$B,0))</f>
        <v>Renta Fija</v>
      </c>
      <c r="E217" s="30" t="str">
        <f>+INDEX([1]Detallado!$Q:$Q,MATCH($C217,[1]Detallado!$B:$B,0))</f>
        <v>RFIG</v>
      </c>
      <c r="F217" s="44" t="s">
        <v>4171</v>
      </c>
      <c r="G217" s="45" t="str">
        <f t="shared" si="6"/>
        <v>52RFIG</v>
      </c>
      <c r="H217" s="46" t="str">
        <f>+INDEX([1]Detallado!$D:$D,MATCH(C217,[1]Detallado!$B:$B,0))</f>
        <v>Pimco - Global Investment Grade Credit Fund</v>
      </c>
      <c r="I217" s="27"/>
      <c r="J217" s="43" t="str">
        <f t="shared" si="7"/>
        <v>RFITD</v>
      </c>
      <c r="O217" s="27" t="s">
        <v>4608</v>
      </c>
      <c r="P217" s="27" t="s">
        <v>4593</v>
      </c>
    </row>
    <row r="218" spans="3:16" x14ac:dyDescent="0.35">
      <c r="C218" s="27" t="s">
        <v>1981</v>
      </c>
      <c r="D218" s="47" t="str">
        <f>+INDEX([1]Detallado!$F:$F,MATCH($C218,[1]Detallado!$B:$B,0))</f>
        <v>Renta Fija</v>
      </c>
      <c r="E218" s="30" t="str">
        <f>+INDEX([1]Detallado!$Q:$Q,MATCH($C218,[1]Detallado!$B:$B,0))</f>
        <v>RFIG</v>
      </c>
      <c r="F218" s="44" t="s">
        <v>4171</v>
      </c>
      <c r="G218" s="45" t="str">
        <f t="shared" si="6"/>
        <v>52RFIG</v>
      </c>
      <c r="H218" s="46" t="str">
        <f>+INDEX([1]Detallado!$D:$D,MATCH(C218,[1]Detallado!$B:$B,0))</f>
        <v>NN - Flex Senior Loans</v>
      </c>
      <c r="I218" s="27"/>
      <c r="J218" s="43" t="str">
        <f t="shared" si="7"/>
        <v>RFITD</v>
      </c>
      <c r="O218" s="27" t="s">
        <v>4284</v>
      </c>
      <c r="P218" s="27" t="s">
        <v>4585</v>
      </c>
    </row>
    <row r="219" spans="3:16" x14ac:dyDescent="0.35">
      <c r="C219" s="27" t="s">
        <v>2751</v>
      </c>
      <c r="D219" s="47" t="str">
        <f>+INDEX([1]Detallado!$F:$F,MATCH($C219,[1]Detallado!$B:$B,0))</f>
        <v>Renta Fija</v>
      </c>
      <c r="E219" s="30" t="str">
        <f>+INDEX([1]Detallado!$Q:$Q,MATCH($C219,[1]Detallado!$B:$B,0))</f>
        <v>RFIG</v>
      </c>
      <c r="F219" s="44" t="s">
        <v>4171</v>
      </c>
      <c r="G219" s="45" t="str">
        <f t="shared" si="6"/>
        <v>52RFIG</v>
      </c>
      <c r="H219" s="46" t="str">
        <f>+INDEX([1]Detallado!$D:$D,MATCH(C219,[1]Detallado!$B:$B,0))</f>
        <v>Invesco - US Senior Loans</v>
      </c>
      <c r="I219" s="27"/>
      <c r="J219" s="43" t="str">
        <f t="shared" si="7"/>
        <v>RFITD</v>
      </c>
      <c r="O219" s="27" t="s">
        <v>4320</v>
      </c>
      <c r="P219" s="27" t="s">
        <v>1277</v>
      </c>
    </row>
    <row r="220" spans="3:16" x14ac:dyDescent="0.35">
      <c r="C220" s="27" t="s">
        <v>1515</v>
      </c>
      <c r="D220" s="47" t="str">
        <f>+INDEX([1]Detallado!$F:$F,MATCH($C220,[1]Detallado!$B:$B,0))</f>
        <v>Renta Fija</v>
      </c>
      <c r="E220" s="30" t="str">
        <f>+INDEX([1]Detallado!$Q:$Q,MATCH($C220,[1]Detallado!$B:$B,0))</f>
        <v>RFIG</v>
      </c>
      <c r="F220" s="44" t="s">
        <v>4171</v>
      </c>
      <c r="G220" s="45" t="str">
        <f t="shared" si="6"/>
        <v>52RFIG</v>
      </c>
      <c r="H220" s="46" t="str">
        <f>+INDEX([1]Detallado!$D:$D,MATCH(C220,[1]Detallado!$B:$B,0))</f>
        <v>State Street - Blackstone Senior Loans</v>
      </c>
      <c r="I220" s="27"/>
      <c r="J220" s="43" t="str">
        <f t="shared" si="7"/>
        <v>RFITD</v>
      </c>
      <c r="O220" s="27" t="s">
        <v>4320</v>
      </c>
      <c r="P220" s="27" t="s">
        <v>1277</v>
      </c>
    </row>
    <row r="221" spans="3:16" x14ac:dyDescent="0.35">
      <c r="C221" s="27" t="s">
        <v>2154</v>
      </c>
      <c r="D221" s="47" t="str">
        <f>+INDEX([1]Detallado!$F:$F,MATCH($C221,[1]Detallado!$B:$B,0))</f>
        <v>Renta Fija</v>
      </c>
      <c r="E221" s="30" t="str">
        <f>+INDEX([1]Detallado!$Q:$Q,MATCH($C221,[1]Detallado!$B:$B,0))</f>
        <v>RFIG</v>
      </c>
      <c r="F221" s="44" t="s">
        <v>4171</v>
      </c>
      <c r="G221" s="45" t="str">
        <f t="shared" si="6"/>
        <v>52RFIG</v>
      </c>
      <c r="H221" s="46" t="str">
        <f>+INDEX([1]Detallado!$D:$D,MATCH(C221,[1]Detallado!$B:$B,0))</f>
        <v>Credit Suisse - Global Senior Loans</v>
      </c>
      <c r="I221" s="27"/>
      <c r="J221" s="43" t="str">
        <f t="shared" si="7"/>
        <v>RFITD</v>
      </c>
      <c r="O221" s="27" t="s">
        <v>4320</v>
      </c>
      <c r="P221" s="27" t="s">
        <v>1277</v>
      </c>
    </row>
    <row r="222" spans="3:16" x14ac:dyDescent="0.35">
      <c r="C222" s="27" t="s">
        <v>2752</v>
      </c>
      <c r="D222" s="47" t="str">
        <f>+INDEX([1]Detallado!$F:$F,MATCH($C222,[1]Detallado!$B:$B,0))</f>
        <v>Renta Fija</v>
      </c>
      <c r="E222" s="30" t="str">
        <f>+INDEX([1]Detallado!$Q:$Q,MATCH($C222,[1]Detallado!$B:$B,0))</f>
        <v>RFIG</v>
      </c>
      <c r="F222" s="44" t="s">
        <v>4172</v>
      </c>
      <c r="G222" s="45" t="str">
        <f t="shared" si="6"/>
        <v>08RFIG</v>
      </c>
      <c r="H222" s="46" t="str">
        <f>+INDEX([1]Detallado!$D:$D,MATCH(C222,[1]Detallado!$B:$B,0))</f>
        <v>Gobierno del Reino Unido</v>
      </c>
      <c r="I222" s="27"/>
      <c r="J222" s="43" t="str">
        <f t="shared" si="7"/>
        <v>RFIGOB</v>
      </c>
      <c r="O222" s="27" t="s">
        <v>4320</v>
      </c>
      <c r="P222" s="27" t="s">
        <v>1277</v>
      </c>
    </row>
    <row r="223" spans="3:16" x14ac:dyDescent="0.35">
      <c r="C223" s="27" t="s">
        <v>2753</v>
      </c>
      <c r="D223" s="47" t="str">
        <f>+INDEX([1]Detallado!$F:$F,MATCH($C223,[1]Detallado!$B:$B,0))</f>
        <v>Renta Fija</v>
      </c>
      <c r="E223" s="30" t="str">
        <f>+INDEX([1]Detallado!$Q:$Q,MATCH($C223,[1]Detallado!$B:$B,0))</f>
        <v>RFIG</v>
      </c>
      <c r="F223" s="44" t="s">
        <v>4172</v>
      </c>
      <c r="G223" s="45" t="str">
        <f t="shared" si="6"/>
        <v>08RFIG</v>
      </c>
      <c r="H223" s="46" t="str">
        <f>+INDEX([1]Detallado!$D:$D,MATCH(C223,[1]Detallado!$B:$B,0))</f>
        <v>Gobierno del Reino Unido</v>
      </c>
      <c r="I223" s="27"/>
      <c r="J223" s="43" t="str">
        <f t="shared" si="7"/>
        <v>RFIGOB</v>
      </c>
      <c r="O223" s="27" t="s">
        <v>4320</v>
      </c>
      <c r="P223" s="27" t="s">
        <v>1277</v>
      </c>
    </row>
    <row r="224" spans="3:16" x14ac:dyDescent="0.35">
      <c r="C224" s="27" t="s">
        <v>849</v>
      </c>
      <c r="D224" s="47" t="str">
        <f>+INDEX([1]Detallado!$F:$F,MATCH($C224,[1]Detallado!$B:$B,0))</f>
        <v>Renta Fija</v>
      </c>
      <c r="E224" s="30" t="str">
        <f>+INDEX([1]Detallado!$Q:$Q,MATCH($C224,[1]Detallado!$B:$B,0))</f>
        <v>RFIG</v>
      </c>
      <c r="F224" s="44" t="s">
        <v>4172</v>
      </c>
      <c r="G224" s="45" t="str">
        <f t="shared" si="6"/>
        <v>08RFIG</v>
      </c>
      <c r="H224" s="46" t="str">
        <f>+INDEX([1]Detallado!$D:$D,MATCH(C224,[1]Detallado!$B:$B,0))</f>
        <v>Gobierno de Australia</v>
      </c>
      <c r="I224" s="27"/>
      <c r="J224" s="43" t="str">
        <f t="shared" si="7"/>
        <v>RFIGOB</v>
      </c>
      <c r="O224" s="27" t="s">
        <v>4320</v>
      </c>
      <c r="P224" s="27" t="s">
        <v>1277</v>
      </c>
    </row>
    <row r="225" spans="3:16" x14ac:dyDescent="0.35">
      <c r="C225" s="27" t="s">
        <v>847</v>
      </c>
      <c r="D225" s="47" t="str">
        <f>+INDEX([1]Detallado!$F:$F,MATCH($C225,[1]Detallado!$B:$B,0))</f>
        <v>Renta Fija</v>
      </c>
      <c r="E225" s="30" t="str">
        <f>+INDEX([1]Detallado!$Q:$Q,MATCH($C225,[1]Detallado!$B:$B,0))</f>
        <v>RFIG</v>
      </c>
      <c r="F225" s="44" t="s">
        <v>4172</v>
      </c>
      <c r="G225" s="45" t="str">
        <f t="shared" si="6"/>
        <v>08RFIG</v>
      </c>
      <c r="H225" s="46" t="str">
        <f>+INDEX([1]Detallado!$D:$D,MATCH(C225,[1]Detallado!$B:$B,0))</f>
        <v>Gobierno de Australia</v>
      </c>
      <c r="I225" s="27"/>
      <c r="J225" s="43" t="str">
        <f t="shared" si="7"/>
        <v>RFIGOB</v>
      </c>
      <c r="O225" s="27" t="s">
        <v>4320</v>
      </c>
      <c r="P225" s="27" t="s">
        <v>1277</v>
      </c>
    </row>
    <row r="226" spans="3:16" x14ac:dyDescent="0.35">
      <c r="C226" s="27" t="s">
        <v>2754</v>
      </c>
      <c r="D226" s="47" t="str">
        <f>+INDEX([1]Detallado!$F:$F,MATCH($C226,[1]Detallado!$B:$B,0))</f>
        <v>Renta Fija</v>
      </c>
      <c r="E226" s="30" t="str">
        <f>+INDEX([1]Detallado!$Q:$Q,MATCH($C226,[1]Detallado!$B:$B,0))</f>
        <v>RFIG</v>
      </c>
      <c r="F226" s="44" t="s">
        <v>4172</v>
      </c>
      <c r="G226" s="45" t="str">
        <f t="shared" si="6"/>
        <v>08RFIG</v>
      </c>
      <c r="H226" s="46" t="str">
        <f>+INDEX([1]Detallado!$D:$D,MATCH(C226,[1]Detallado!$B:$B,0))</f>
        <v>Gobierno de Australia</v>
      </c>
      <c r="I226" s="27"/>
      <c r="J226" s="43" t="str">
        <f t="shared" si="7"/>
        <v>RFIGOB</v>
      </c>
      <c r="O226" s="27" t="s">
        <v>4320</v>
      </c>
      <c r="P226" s="27" t="s">
        <v>1277</v>
      </c>
    </row>
    <row r="227" spans="3:16" x14ac:dyDescent="0.35">
      <c r="C227" s="27" t="s">
        <v>2755</v>
      </c>
      <c r="D227" s="47" t="str">
        <f>+INDEX([1]Detallado!$F:$F,MATCH($C227,[1]Detallado!$B:$B,0))</f>
        <v>Renta Fija</v>
      </c>
      <c r="E227" s="30" t="str">
        <f>+INDEX([1]Detallado!$Q:$Q,MATCH($C227,[1]Detallado!$B:$B,0))</f>
        <v>RFIG</v>
      </c>
      <c r="F227" s="44" t="s">
        <v>4172</v>
      </c>
      <c r="G227" s="45" t="str">
        <f t="shared" si="6"/>
        <v>08RFIG</v>
      </c>
      <c r="H227" s="46" t="str">
        <f>+INDEX([1]Detallado!$D:$D,MATCH(C227,[1]Detallado!$B:$B,0))</f>
        <v>Gobierno de Australia</v>
      </c>
      <c r="I227" s="27"/>
      <c r="J227" s="43" t="str">
        <f t="shared" si="7"/>
        <v>RFIGOB</v>
      </c>
      <c r="O227" s="27" t="s">
        <v>4320</v>
      </c>
      <c r="P227" s="27" t="s">
        <v>1277</v>
      </c>
    </row>
    <row r="228" spans="3:16" x14ac:dyDescent="0.35">
      <c r="C228" s="27" t="s">
        <v>2756</v>
      </c>
      <c r="D228" s="47" t="str">
        <f>+INDEX([1]Detallado!$F:$F,MATCH($C228,[1]Detallado!$B:$B,0))</f>
        <v>Renta Fija</v>
      </c>
      <c r="E228" s="30" t="str">
        <f>+INDEX([1]Detallado!$Q:$Q,MATCH($C228,[1]Detallado!$B:$B,0))</f>
        <v>RFIG</v>
      </c>
      <c r="F228" s="44" t="s">
        <v>4172</v>
      </c>
      <c r="G228" s="45" t="str">
        <f t="shared" si="6"/>
        <v>08RFIG</v>
      </c>
      <c r="H228" s="46" t="str">
        <f>+INDEX([1]Detallado!$D:$D,MATCH(C228,[1]Detallado!$B:$B,0))</f>
        <v>Gobierno de Australia</v>
      </c>
      <c r="I228" s="27"/>
      <c r="J228" s="43" t="str">
        <f t="shared" si="7"/>
        <v>RFIGOB</v>
      </c>
      <c r="O228" s="27" t="s">
        <v>4320</v>
      </c>
      <c r="P228" s="27" t="s">
        <v>1277</v>
      </c>
    </row>
    <row r="229" spans="3:16" x14ac:dyDescent="0.35">
      <c r="C229" s="27" t="s">
        <v>2757</v>
      </c>
      <c r="D229" s="47" t="str">
        <f>+INDEX([1]Detallado!$F:$F,MATCH($C229,[1]Detallado!$B:$B,0))</f>
        <v>Renta Fija</v>
      </c>
      <c r="E229" s="30" t="str">
        <f>+INDEX([1]Detallado!$Q:$Q,MATCH($C229,[1]Detallado!$B:$B,0))</f>
        <v>RFIG</v>
      </c>
      <c r="F229" s="44" t="s">
        <v>4172</v>
      </c>
      <c r="G229" s="45" t="str">
        <f t="shared" si="6"/>
        <v>08RFIG</v>
      </c>
      <c r="H229" s="46" t="str">
        <f>+INDEX([1]Detallado!$D:$D,MATCH(C229,[1]Detallado!$B:$B,0))</f>
        <v>Gobierno de Canada</v>
      </c>
      <c r="I229" s="27"/>
      <c r="J229" s="43" t="str">
        <f t="shared" si="7"/>
        <v>RFIGOB</v>
      </c>
      <c r="O229" s="27" t="s">
        <v>4320</v>
      </c>
      <c r="P229" s="27" t="s">
        <v>1277</v>
      </c>
    </row>
    <row r="230" spans="3:16" x14ac:dyDescent="0.35">
      <c r="C230" s="27" t="s">
        <v>2758</v>
      </c>
      <c r="D230" s="47" t="str">
        <f>+INDEX([1]Detallado!$F:$F,MATCH($C230,[1]Detallado!$B:$B,0))</f>
        <v>Renta Fija</v>
      </c>
      <c r="E230" s="30" t="str">
        <f>+INDEX([1]Detallado!$Q:$Q,MATCH($C230,[1]Detallado!$B:$B,0))</f>
        <v>RFIG</v>
      </c>
      <c r="F230" s="44" t="s">
        <v>4172</v>
      </c>
      <c r="G230" s="45" t="str">
        <f t="shared" si="6"/>
        <v>08RFIG</v>
      </c>
      <c r="H230" s="46" t="str">
        <f>+INDEX([1]Detallado!$D:$D,MATCH(C230,[1]Detallado!$B:$B,0))</f>
        <v>Gobierno de Canada</v>
      </c>
      <c r="I230" s="27"/>
      <c r="J230" s="43" t="str">
        <f t="shared" si="7"/>
        <v>RFIGOB</v>
      </c>
      <c r="O230" s="27" t="s">
        <v>4320</v>
      </c>
      <c r="P230" s="27" t="s">
        <v>1277</v>
      </c>
    </row>
    <row r="231" spans="3:16" x14ac:dyDescent="0.35">
      <c r="C231" s="27" t="s">
        <v>1230</v>
      </c>
      <c r="D231" s="47" t="str">
        <f>+INDEX([1]Detallado!$F:$F,MATCH($C231,[1]Detallado!$B:$B,0))</f>
        <v>Renta Fija</v>
      </c>
      <c r="E231" s="30" t="str">
        <f>+INDEX([1]Detallado!$Q:$Q,MATCH($C231,[1]Detallado!$B:$B,0))</f>
        <v>RFIG</v>
      </c>
      <c r="F231" s="44" t="s">
        <v>4171</v>
      </c>
      <c r="G231" s="45" t="str">
        <f t="shared" si="6"/>
        <v>52RFIG</v>
      </c>
      <c r="H231" s="46" t="str">
        <f>+INDEX([1]Detallado!$D:$D,MATCH(C231,[1]Detallado!$B:$B,0))</f>
        <v>BlackRock - iShares - 1 - 3 Year Treasury Bond ETF</v>
      </c>
      <c r="I231" s="27"/>
      <c r="J231" s="43" t="str">
        <f t="shared" si="7"/>
        <v>RFITD</v>
      </c>
      <c r="O231" s="27" t="s">
        <v>4320</v>
      </c>
      <c r="P231" s="27" t="s">
        <v>1277</v>
      </c>
    </row>
    <row r="232" spans="3:16" x14ac:dyDescent="0.35">
      <c r="C232" s="27" t="s">
        <v>919</v>
      </c>
      <c r="D232" s="47" t="str">
        <f>+INDEX([1]Detallado!$F:$F,MATCH($C232,[1]Detallado!$B:$B,0))</f>
        <v>Renta Fija</v>
      </c>
      <c r="E232" s="30" t="str">
        <f>+INDEX([1]Detallado!$Q:$Q,MATCH($C232,[1]Detallado!$B:$B,0))</f>
        <v>RFIG</v>
      </c>
      <c r="F232" s="44" t="s">
        <v>4171</v>
      </c>
      <c r="G232" s="45" t="str">
        <f t="shared" si="6"/>
        <v>52RFIG</v>
      </c>
      <c r="H232" s="46" t="str">
        <f>+INDEX([1]Detallado!$D:$D,MATCH(C232,[1]Detallado!$B:$B,0))</f>
        <v>BlackRock - iShares -20+ Year Treasury Bond ETF</v>
      </c>
      <c r="I232" s="27"/>
      <c r="J232" s="43" t="str">
        <f t="shared" si="7"/>
        <v>RFITD</v>
      </c>
      <c r="O232" s="27" t="s">
        <v>4320</v>
      </c>
      <c r="P232" s="27" t="s">
        <v>1277</v>
      </c>
    </row>
    <row r="233" spans="3:16" x14ac:dyDescent="0.35">
      <c r="C233" s="27" t="s">
        <v>917</v>
      </c>
      <c r="D233" s="47" t="str">
        <f>+INDEX([1]Detallado!$F:$F,MATCH($C233,[1]Detallado!$B:$B,0))</f>
        <v>Renta Fija</v>
      </c>
      <c r="E233" s="30" t="str">
        <f>+INDEX([1]Detallado!$Q:$Q,MATCH($C233,[1]Detallado!$B:$B,0))</f>
        <v>RFIG</v>
      </c>
      <c r="F233" s="44" t="s">
        <v>4171</v>
      </c>
      <c r="G233" s="45" t="str">
        <f t="shared" si="6"/>
        <v>52RFIG</v>
      </c>
      <c r="H233" s="46" t="str">
        <f>+INDEX([1]Detallado!$D:$D,MATCH(C233,[1]Detallado!$B:$B,0))</f>
        <v>BlackRock - iShares -7 - 10 Year Treasury Bond ETF</v>
      </c>
      <c r="I233" s="27"/>
      <c r="J233" s="43" t="str">
        <f t="shared" si="7"/>
        <v>RFITD</v>
      </c>
      <c r="O233" s="27" t="s">
        <v>4320</v>
      </c>
      <c r="P233" s="27" t="s">
        <v>1277</v>
      </c>
    </row>
    <row r="234" spans="3:16" x14ac:dyDescent="0.35">
      <c r="C234" s="27" t="s">
        <v>1275</v>
      </c>
      <c r="D234" s="47" t="str">
        <f>+INDEX([1]Detallado!$F:$F,MATCH($C234,[1]Detallado!$B:$B,0))</f>
        <v>Renta Fija</v>
      </c>
      <c r="E234" s="30" t="str">
        <f>+INDEX([1]Detallado!$Q:$Q,MATCH($C234,[1]Detallado!$B:$B,0))</f>
        <v>RFIG</v>
      </c>
      <c r="F234" s="44" t="s">
        <v>4171</v>
      </c>
      <c r="G234" s="45" t="str">
        <f t="shared" si="6"/>
        <v>52RFIG</v>
      </c>
      <c r="H234" s="46" t="str">
        <f>+INDEX([1]Detallado!$D:$D,MATCH(C234,[1]Detallado!$B:$B,0))</f>
        <v>BlackRock - iShares - Tips ETF</v>
      </c>
      <c r="I234" s="27"/>
      <c r="J234" s="43" t="str">
        <f t="shared" si="7"/>
        <v>RFITD</v>
      </c>
      <c r="O234" s="27" t="s">
        <v>4320</v>
      </c>
      <c r="P234" s="27" t="s">
        <v>1277</v>
      </c>
    </row>
    <row r="235" spans="3:16" x14ac:dyDescent="0.35">
      <c r="C235" s="27" t="s">
        <v>1343</v>
      </c>
      <c r="D235" s="47" t="str">
        <f>+INDEX([1]Detallado!$F:$F,MATCH($C235,[1]Detallado!$B:$B,0))</f>
        <v>Renta Fija</v>
      </c>
      <c r="E235" s="30" t="str">
        <f>+INDEX([1]Detallado!$Q:$Q,MATCH($C235,[1]Detallado!$B:$B,0))</f>
        <v>RFIG</v>
      </c>
      <c r="F235" s="44" t="s">
        <v>4171</v>
      </c>
      <c r="G235" s="45" t="str">
        <f t="shared" si="6"/>
        <v>52RFIG</v>
      </c>
      <c r="H235" s="46" t="str">
        <f>+INDEX([1]Detallado!$D:$D,MATCH(C235,[1]Detallado!$B:$B,0))</f>
        <v>BlackRock - Ishares Short Treasury Bond</v>
      </c>
      <c r="I235" s="27"/>
      <c r="J235" s="43" t="str">
        <f t="shared" si="7"/>
        <v>RFITD</v>
      </c>
      <c r="O235" s="27" t="s">
        <v>4320</v>
      </c>
      <c r="P235" s="27" t="s">
        <v>1277</v>
      </c>
    </row>
    <row r="236" spans="3:16" x14ac:dyDescent="0.35">
      <c r="C236" s="27" t="s">
        <v>1363</v>
      </c>
      <c r="D236" s="47" t="str">
        <f>+INDEX([1]Detallado!$F:$F,MATCH($C236,[1]Detallado!$B:$B,0))</f>
        <v>Renta Fija</v>
      </c>
      <c r="E236" s="30" t="str">
        <f>+INDEX([1]Detallado!$Q:$Q,MATCH($C236,[1]Detallado!$B:$B,0))</f>
        <v>RFIG</v>
      </c>
      <c r="F236" s="44" t="s">
        <v>4171</v>
      </c>
      <c r="G236" s="45" t="str">
        <f t="shared" si="6"/>
        <v>52RFIG</v>
      </c>
      <c r="H236" s="46" t="str">
        <f>+INDEX([1]Detallado!$D:$D,MATCH(C236,[1]Detallado!$B:$B,0))</f>
        <v>SSGA - Bloomberg Barclays 1-3 months Tbills</v>
      </c>
      <c r="I236" s="27"/>
      <c r="J236" s="43" t="str">
        <f t="shared" si="7"/>
        <v>RFITD</v>
      </c>
      <c r="O236" s="27" t="s">
        <v>4320</v>
      </c>
      <c r="P236" s="27" t="s">
        <v>1277</v>
      </c>
    </row>
    <row r="237" spans="3:16" x14ac:dyDescent="0.35">
      <c r="C237" s="27" t="s">
        <v>2759</v>
      </c>
      <c r="D237" s="47" t="str">
        <f>+INDEX([1]Detallado!$F:$F,MATCH($C237,[1]Detallado!$B:$B,0))</f>
        <v>Renta Fija</v>
      </c>
      <c r="E237" s="30" t="str">
        <f>+INDEX([1]Detallado!$Q:$Q,MATCH($C237,[1]Detallado!$B:$B,0))</f>
        <v>RFIG</v>
      </c>
      <c r="F237" s="44" t="s">
        <v>4172</v>
      </c>
      <c r="G237" s="45" t="str">
        <f t="shared" si="6"/>
        <v>08RFIG</v>
      </c>
      <c r="H237" s="46" t="str">
        <f>+INDEX([1]Detallado!$D:$D,MATCH(C237,[1]Detallado!$B:$B,0))</f>
        <v>Gobierno de Japon</v>
      </c>
      <c r="I237" s="27"/>
      <c r="J237" s="43" t="str">
        <f t="shared" si="7"/>
        <v>RFIGOB</v>
      </c>
      <c r="O237" s="27" t="s">
        <v>4320</v>
      </c>
      <c r="P237" s="27" t="s">
        <v>1277</v>
      </c>
    </row>
    <row r="238" spans="3:16" x14ac:dyDescent="0.35">
      <c r="C238" s="27" t="s">
        <v>2760</v>
      </c>
      <c r="D238" s="47" t="str">
        <f>+INDEX([1]Detallado!$F:$F,MATCH($C238,[1]Detallado!$B:$B,0))</f>
        <v>Renta Fija</v>
      </c>
      <c r="E238" s="30" t="str">
        <f>+INDEX([1]Detallado!$Q:$Q,MATCH($C238,[1]Detallado!$B:$B,0))</f>
        <v>RFIG</v>
      </c>
      <c r="F238" s="44" t="s">
        <v>4172</v>
      </c>
      <c r="G238" s="45" t="str">
        <f t="shared" si="6"/>
        <v>08RFIG</v>
      </c>
      <c r="H238" s="46" t="str">
        <f>+INDEX([1]Detallado!$D:$D,MATCH(C238,[1]Detallado!$B:$B,0))</f>
        <v>Gobierno de Japon</v>
      </c>
      <c r="I238" s="27"/>
      <c r="J238" s="43" t="str">
        <f t="shared" si="7"/>
        <v>RFIGOB</v>
      </c>
      <c r="O238" s="27" t="s">
        <v>4609</v>
      </c>
      <c r="P238" s="27" t="s">
        <v>4587</v>
      </c>
    </row>
    <row r="239" spans="3:16" x14ac:dyDescent="0.35">
      <c r="C239" s="27" t="s">
        <v>2761</v>
      </c>
      <c r="D239" s="47" t="str">
        <f>+INDEX([1]Detallado!$F:$F,MATCH($C239,[1]Detallado!$B:$B,0))</f>
        <v>Renta Fija</v>
      </c>
      <c r="E239" s="30" t="str">
        <f>+INDEX([1]Detallado!$Q:$Q,MATCH($C239,[1]Detallado!$B:$B,0))</f>
        <v>RFIG</v>
      </c>
      <c r="F239" s="44" t="s">
        <v>4172</v>
      </c>
      <c r="G239" s="45" t="str">
        <f t="shared" si="6"/>
        <v>08RFIG</v>
      </c>
      <c r="H239" s="46" t="str">
        <f>+INDEX([1]Detallado!$D:$D,MATCH(C239,[1]Detallado!$B:$B,0))</f>
        <v>Gobierno de Japon</v>
      </c>
      <c r="I239" s="27"/>
      <c r="J239" s="43" t="str">
        <f t="shared" si="7"/>
        <v>RFIGOB</v>
      </c>
      <c r="O239" s="27" t="s">
        <v>4610</v>
      </c>
      <c r="P239" s="27" t="s">
        <v>4590</v>
      </c>
    </row>
    <row r="240" spans="3:16" x14ac:dyDescent="0.35">
      <c r="C240" s="27" t="s">
        <v>2762</v>
      </c>
      <c r="D240" s="47" t="str">
        <f>+INDEX([1]Detallado!$F:$F,MATCH($C240,[1]Detallado!$B:$B,0))</f>
        <v>Renta Fija</v>
      </c>
      <c r="E240" s="30" t="str">
        <f>+INDEX([1]Detallado!$Q:$Q,MATCH($C240,[1]Detallado!$B:$B,0))</f>
        <v>RFIG</v>
      </c>
      <c r="F240" s="44" t="s">
        <v>4172</v>
      </c>
      <c r="G240" s="45" t="str">
        <f t="shared" si="6"/>
        <v>08RFIG</v>
      </c>
      <c r="H240" s="46" t="str">
        <f>+INDEX([1]Detallado!$D:$D,MATCH(C240,[1]Detallado!$B:$B,0))</f>
        <v>Gobierno de Japon</v>
      </c>
      <c r="I240" s="27"/>
      <c r="J240" s="43" t="str">
        <f t="shared" si="7"/>
        <v>RFIGOB</v>
      </c>
      <c r="O240" s="27" t="s">
        <v>4610</v>
      </c>
      <c r="P240" s="27" t="s">
        <v>4590</v>
      </c>
    </row>
    <row r="241" spans="3:16" x14ac:dyDescent="0.35">
      <c r="C241" s="27" t="s">
        <v>2764</v>
      </c>
      <c r="D241" s="47" t="str">
        <f>+INDEX([1]Detallado!$F:$F,MATCH($C241,[1]Detallado!$B:$B,0))</f>
        <v>Renta Fija</v>
      </c>
      <c r="E241" s="30" t="str">
        <f>+INDEX([1]Detallado!$Q:$Q,MATCH($C241,[1]Detallado!$B:$B,0))</f>
        <v>RFIG</v>
      </c>
      <c r="F241" s="44" t="s">
        <v>4172</v>
      </c>
      <c r="G241" s="45" t="str">
        <f t="shared" si="6"/>
        <v>08RFIG</v>
      </c>
      <c r="H241" s="46" t="str">
        <f>+INDEX([1]Detallado!$D:$D,MATCH(C241,[1]Detallado!$B:$B,0))</f>
        <v>Gobierno de los Estados Unidos</v>
      </c>
      <c r="I241" s="27"/>
      <c r="J241" s="43" t="str">
        <f t="shared" si="7"/>
        <v>RFIGOB</v>
      </c>
      <c r="O241" s="27" t="s">
        <v>4610</v>
      </c>
      <c r="P241" s="27" t="s">
        <v>4590</v>
      </c>
    </row>
    <row r="242" spans="3:16" x14ac:dyDescent="0.35">
      <c r="C242" s="27" t="s">
        <v>873</v>
      </c>
      <c r="D242" s="47" t="str">
        <f>+INDEX([1]Detallado!$F:$F,MATCH($C242,[1]Detallado!$B:$B,0))</f>
        <v>Renta Fija</v>
      </c>
      <c r="E242" s="30" t="str">
        <f>+INDEX([1]Detallado!$Q:$Q,MATCH($C242,[1]Detallado!$B:$B,0))</f>
        <v>RFIG</v>
      </c>
      <c r="F242" s="44" t="s">
        <v>4172</v>
      </c>
      <c r="G242" s="45" t="str">
        <f t="shared" si="6"/>
        <v>08RFIG</v>
      </c>
      <c r="H242" s="46" t="str">
        <f>+INDEX([1]Detallado!$D:$D,MATCH(C242,[1]Detallado!$B:$B,0))</f>
        <v>Gobierno de los Estados Unidos</v>
      </c>
      <c r="I242" s="27"/>
      <c r="J242" s="43" t="str">
        <f t="shared" si="7"/>
        <v>RFIGOB</v>
      </c>
      <c r="O242" s="27" t="s">
        <v>4283</v>
      </c>
      <c r="P242" s="27" t="s">
        <v>4587</v>
      </c>
    </row>
    <row r="243" spans="3:16" x14ac:dyDescent="0.35">
      <c r="C243" s="27" t="s">
        <v>2766</v>
      </c>
      <c r="D243" s="47" t="str">
        <f>+INDEX([1]Detallado!$F:$F,MATCH($C243,[1]Detallado!$B:$B,0))</f>
        <v>Renta Fija</v>
      </c>
      <c r="E243" s="30" t="str">
        <f>+INDEX([1]Detallado!$Q:$Q,MATCH($C243,[1]Detallado!$B:$B,0))</f>
        <v>RFIG</v>
      </c>
      <c r="F243" s="44" t="s">
        <v>4172</v>
      </c>
      <c r="G243" s="45" t="str">
        <f t="shared" si="6"/>
        <v>08RFIG</v>
      </c>
      <c r="H243" s="46" t="str">
        <f>+INDEX([1]Detallado!$D:$D,MATCH(C243,[1]Detallado!$B:$B,0))</f>
        <v>Gobierno de los Estados Unidos</v>
      </c>
      <c r="I243" s="27"/>
      <c r="J243" s="43" t="str">
        <f t="shared" si="7"/>
        <v>RFIGOB</v>
      </c>
      <c r="O243" s="27" t="s">
        <v>4283</v>
      </c>
      <c r="P243" s="27" t="s">
        <v>4587</v>
      </c>
    </row>
    <row r="244" spans="3:16" x14ac:dyDescent="0.35">
      <c r="C244" s="27" t="s">
        <v>875</v>
      </c>
      <c r="D244" s="47" t="str">
        <f>+INDEX([1]Detallado!$F:$F,MATCH($C244,[1]Detallado!$B:$B,0))</f>
        <v>Renta Fija</v>
      </c>
      <c r="E244" s="30" t="str">
        <f>+INDEX([1]Detallado!$Q:$Q,MATCH($C244,[1]Detallado!$B:$B,0))</f>
        <v>RFIG</v>
      </c>
      <c r="F244" s="44" t="s">
        <v>4172</v>
      </c>
      <c r="G244" s="45" t="str">
        <f t="shared" si="6"/>
        <v>08RFIG</v>
      </c>
      <c r="H244" s="46" t="str">
        <f>+INDEX([1]Detallado!$D:$D,MATCH(C244,[1]Detallado!$B:$B,0))</f>
        <v>Gobierno de los Estados Unidos</v>
      </c>
      <c r="I244" s="27"/>
      <c r="J244" s="43" t="str">
        <f t="shared" si="7"/>
        <v>RFIGOB</v>
      </c>
      <c r="O244" s="27" t="s">
        <v>4250</v>
      </c>
      <c r="P244" s="27" t="s">
        <v>4593</v>
      </c>
    </row>
    <row r="245" spans="3:16" x14ac:dyDescent="0.35">
      <c r="C245" s="27" t="s">
        <v>2767</v>
      </c>
      <c r="D245" s="47" t="str">
        <f>+INDEX([1]Detallado!$F:$F,MATCH($C245,[1]Detallado!$B:$B,0))</f>
        <v>Renta Fija</v>
      </c>
      <c r="E245" s="30" t="str">
        <f>+INDEX([1]Detallado!$Q:$Q,MATCH($C245,[1]Detallado!$B:$B,0))</f>
        <v>RFIG</v>
      </c>
      <c r="F245" s="44" t="s">
        <v>4172</v>
      </c>
      <c r="G245" s="45" t="str">
        <f t="shared" si="6"/>
        <v>08RFIG</v>
      </c>
      <c r="H245" s="46" t="str">
        <f>+INDEX([1]Detallado!$D:$D,MATCH(C245,[1]Detallado!$B:$B,0))</f>
        <v>Gobierno de los Estados Unidos</v>
      </c>
      <c r="I245" s="27"/>
      <c r="J245" s="43" t="str">
        <f t="shared" si="7"/>
        <v>RFIGOB</v>
      </c>
      <c r="O245" s="27" t="s">
        <v>4250</v>
      </c>
      <c r="P245" s="27" t="s">
        <v>4587</v>
      </c>
    </row>
    <row r="246" spans="3:16" x14ac:dyDescent="0.35">
      <c r="C246" s="27" t="s">
        <v>2768</v>
      </c>
      <c r="D246" s="47" t="str">
        <f>+INDEX([1]Detallado!$F:$F,MATCH($C246,[1]Detallado!$B:$B,0))</f>
        <v>Renta Fija</v>
      </c>
      <c r="E246" s="30" t="str">
        <f>+INDEX([1]Detallado!$Q:$Q,MATCH($C246,[1]Detallado!$B:$B,0))</f>
        <v>RFIG</v>
      </c>
      <c r="F246" s="44" t="s">
        <v>4172</v>
      </c>
      <c r="G246" s="45" t="str">
        <f t="shared" si="6"/>
        <v>08RFIG</v>
      </c>
      <c r="H246" s="46" t="str">
        <f>+INDEX([1]Detallado!$D:$D,MATCH(C246,[1]Detallado!$B:$B,0))</f>
        <v>Gobierno de los Estados Unidos</v>
      </c>
      <c r="I246" s="27"/>
      <c r="J246" s="43" t="str">
        <f t="shared" si="7"/>
        <v>RFIGOB</v>
      </c>
      <c r="O246" s="27" t="s">
        <v>4611</v>
      </c>
      <c r="P246" s="27" t="s">
        <v>4593</v>
      </c>
    </row>
    <row r="247" spans="3:16" x14ac:dyDescent="0.35">
      <c r="C247" s="27" t="s">
        <v>2769</v>
      </c>
      <c r="D247" s="47" t="str">
        <f>+INDEX([1]Detallado!$F:$F,MATCH($C247,[1]Detallado!$B:$B,0))</f>
        <v>Renta Fija</v>
      </c>
      <c r="E247" s="30" t="str">
        <f>+INDEX([1]Detallado!$Q:$Q,MATCH($C247,[1]Detallado!$B:$B,0))</f>
        <v>RFIG</v>
      </c>
      <c r="F247" s="44" t="s">
        <v>4172</v>
      </c>
      <c r="G247" s="45" t="str">
        <f t="shared" si="6"/>
        <v>08RFIG</v>
      </c>
      <c r="H247" s="46" t="str">
        <f>+INDEX([1]Detallado!$D:$D,MATCH(C247,[1]Detallado!$B:$B,0))</f>
        <v>Gobierno de los Estados Unidos</v>
      </c>
      <c r="I247" s="27"/>
      <c r="J247" s="43" t="str">
        <f t="shared" si="7"/>
        <v>RFIGOB</v>
      </c>
      <c r="O247" s="27" t="s">
        <v>4351</v>
      </c>
      <c r="P247" s="27" t="s">
        <v>4585</v>
      </c>
    </row>
    <row r="248" spans="3:16" x14ac:dyDescent="0.35">
      <c r="C248" s="27" t="s">
        <v>2770</v>
      </c>
      <c r="D248" s="47" t="str">
        <f>+INDEX([1]Detallado!$F:$F,MATCH($C248,[1]Detallado!$B:$B,0))</f>
        <v>Renta Fija</v>
      </c>
      <c r="E248" s="30" t="str">
        <f>+INDEX([1]Detallado!$Q:$Q,MATCH($C248,[1]Detallado!$B:$B,0))</f>
        <v>RFIG</v>
      </c>
      <c r="F248" s="44" t="s">
        <v>4172</v>
      </c>
      <c r="G248" s="45" t="str">
        <f t="shared" si="6"/>
        <v>08RFIG</v>
      </c>
      <c r="H248" s="46" t="str">
        <f>+INDEX([1]Detallado!$D:$D,MATCH(C248,[1]Detallado!$B:$B,0))</f>
        <v>Gobierno de los Estados Unidos</v>
      </c>
      <c r="I248" s="27"/>
      <c r="J248" s="43" t="str">
        <f t="shared" si="7"/>
        <v>RFIGOB</v>
      </c>
      <c r="O248" s="27" t="s">
        <v>4351</v>
      </c>
      <c r="P248" s="27" t="s">
        <v>4585</v>
      </c>
    </row>
    <row r="249" spans="3:16" x14ac:dyDescent="0.35">
      <c r="C249" s="27" t="s">
        <v>2771</v>
      </c>
      <c r="D249" s="47" t="str">
        <f>+INDEX([1]Detallado!$F:$F,MATCH($C249,[1]Detallado!$B:$B,0))</f>
        <v>Renta Fija</v>
      </c>
      <c r="E249" s="30" t="str">
        <f>+INDEX([1]Detallado!$Q:$Q,MATCH($C249,[1]Detallado!$B:$B,0))</f>
        <v>RFIG</v>
      </c>
      <c r="F249" s="44" t="s">
        <v>4172</v>
      </c>
      <c r="G249" s="45" t="str">
        <f t="shared" si="6"/>
        <v>08RFIG</v>
      </c>
      <c r="H249" s="46" t="str">
        <f>+INDEX([1]Detallado!$D:$D,MATCH(C249,[1]Detallado!$B:$B,0))</f>
        <v>Gobierno de los Estados Unidos</v>
      </c>
      <c r="I249" s="27"/>
      <c r="J249" s="43" t="str">
        <f t="shared" si="7"/>
        <v>RFIGOB</v>
      </c>
      <c r="O249" s="27" t="s">
        <v>4612</v>
      </c>
      <c r="P249" s="27" t="s">
        <v>1277</v>
      </c>
    </row>
    <row r="250" spans="3:16" x14ac:dyDescent="0.35">
      <c r="C250" s="27" t="s">
        <v>2772</v>
      </c>
      <c r="D250" s="47" t="str">
        <f>+INDEX([1]Detallado!$F:$F,MATCH($C250,[1]Detallado!$B:$B,0))</f>
        <v>Renta Fija</v>
      </c>
      <c r="E250" s="30" t="str">
        <f>+INDEX([1]Detallado!$Q:$Q,MATCH($C250,[1]Detallado!$B:$B,0))</f>
        <v>RFIG</v>
      </c>
      <c r="F250" s="44" t="s">
        <v>4172</v>
      </c>
      <c r="G250" s="45" t="str">
        <f t="shared" si="6"/>
        <v>08RFIG</v>
      </c>
      <c r="H250" s="46" t="str">
        <f>+INDEX([1]Detallado!$D:$D,MATCH(C250,[1]Detallado!$B:$B,0))</f>
        <v>Gobierno de los Estados Unidos</v>
      </c>
      <c r="I250" s="27"/>
      <c r="J250" s="43" t="str">
        <f t="shared" si="7"/>
        <v>RFIGOB</v>
      </c>
      <c r="O250" s="27" t="s">
        <v>4612</v>
      </c>
      <c r="P250" s="27" t="s">
        <v>1277</v>
      </c>
    </row>
    <row r="251" spans="3:16" x14ac:dyDescent="0.35">
      <c r="C251" s="27" t="s">
        <v>2773</v>
      </c>
      <c r="D251" s="47" t="str">
        <f>+INDEX([1]Detallado!$F:$F,MATCH($C251,[1]Detallado!$B:$B,0))</f>
        <v>Renta Fija</v>
      </c>
      <c r="E251" s="30" t="str">
        <f>+INDEX([1]Detallado!$Q:$Q,MATCH($C251,[1]Detallado!$B:$B,0))</f>
        <v>RFIG</v>
      </c>
      <c r="F251" s="44" t="s">
        <v>4172</v>
      </c>
      <c r="G251" s="45" t="str">
        <f t="shared" si="6"/>
        <v>08RFIG</v>
      </c>
      <c r="H251" s="46" t="str">
        <f>+INDEX([1]Detallado!$D:$D,MATCH(C251,[1]Detallado!$B:$B,0))</f>
        <v>Gobierno de los Estados Unidos</v>
      </c>
      <c r="I251" s="27"/>
      <c r="J251" s="43" t="str">
        <f t="shared" si="7"/>
        <v>RFIGOB</v>
      </c>
      <c r="O251" s="27" t="s">
        <v>4612</v>
      </c>
      <c r="P251" s="27" t="s">
        <v>1277</v>
      </c>
    </row>
    <row r="252" spans="3:16" x14ac:dyDescent="0.35">
      <c r="C252" s="27" t="s">
        <v>2774</v>
      </c>
      <c r="D252" s="47" t="str">
        <f>+INDEX([1]Detallado!$F:$F,MATCH($C252,[1]Detallado!$B:$B,0))</f>
        <v>Renta Fija</v>
      </c>
      <c r="E252" s="30" t="str">
        <f>+INDEX([1]Detallado!$Q:$Q,MATCH($C252,[1]Detallado!$B:$B,0))</f>
        <v>RFIG</v>
      </c>
      <c r="F252" s="44" t="s">
        <v>4172</v>
      </c>
      <c r="G252" s="45" t="str">
        <f t="shared" si="6"/>
        <v>08RFIG</v>
      </c>
      <c r="H252" s="46" t="str">
        <f>+INDEX([1]Detallado!$D:$D,MATCH(C252,[1]Detallado!$B:$B,0))</f>
        <v>Gobierno de los Estados Unidos</v>
      </c>
      <c r="I252" s="27"/>
      <c r="J252" s="43" t="str">
        <f t="shared" si="7"/>
        <v>RFIGOB</v>
      </c>
      <c r="O252" s="27" t="s">
        <v>4260</v>
      </c>
      <c r="P252" s="27" t="s">
        <v>4589</v>
      </c>
    </row>
    <row r="253" spans="3:16" x14ac:dyDescent="0.35">
      <c r="C253" s="27" t="s">
        <v>2775</v>
      </c>
      <c r="D253" s="47" t="str">
        <f>+INDEX([1]Detallado!$F:$F,MATCH($C253,[1]Detallado!$B:$B,0))</f>
        <v>Renta Fija</v>
      </c>
      <c r="E253" s="30" t="str">
        <f>+INDEX([1]Detallado!$Q:$Q,MATCH($C253,[1]Detallado!$B:$B,0))</f>
        <v>RFIG</v>
      </c>
      <c r="F253" s="44" t="s">
        <v>4172</v>
      </c>
      <c r="G253" s="45" t="str">
        <f t="shared" si="6"/>
        <v>08RFIG</v>
      </c>
      <c r="H253" s="46" t="str">
        <f>+INDEX([1]Detallado!$D:$D,MATCH(C253,[1]Detallado!$B:$B,0))</f>
        <v>Gobierno de los Estados Unidos</v>
      </c>
      <c r="I253" s="27"/>
      <c r="J253" s="43" t="str">
        <f t="shared" si="7"/>
        <v>RFIGOB</v>
      </c>
      <c r="O253" s="27" t="s">
        <v>4260</v>
      </c>
      <c r="P253" s="27" t="s">
        <v>4589</v>
      </c>
    </row>
    <row r="254" spans="3:16" x14ac:dyDescent="0.35">
      <c r="C254" s="27" t="s">
        <v>2776</v>
      </c>
      <c r="D254" s="47" t="str">
        <f>+INDEX([1]Detallado!$F:$F,MATCH($C254,[1]Detallado!$B:$B,0))</f>
        <v>Renta Fija</v>
      </c>
      <c r="E254" s="30" t="str">
        <f>+INDEX([1]Detallado!$Q:$Q,MATCH($C254,[1]Detallado!$B:$B,0))</f>
        <v>RFIG</v>
      </c>
      <c r="F254" s="44" t="s">
        <v>4172</v>
      </c>
      <c r="G254" s="45" t="str">
        <f t="shared" si="6"/>
        <v>08RFIG</v>
      </c>
      <c r="H254" s="46" t="str">
        <f>+INDEX([1]Detallado!$D:$D,MATCH(C254,[1]Detallado!$B:$B,0))</f>
        <v>Gobierno de los Estados Unidos</v>
      </c>
      <c r="I254" s="27"/>
      <c r="J254" s="43" t="str">
        <f t="shared" si="7"/>
        <v>RFIGOB</v>
      </c>
      <c r="O254" s="27" t="s">
        <v>4260</v>
      </c>
      <c r="P254" s="27" t="s">
        <v>4589</v>
      </c>
    </row>
    <row r="255" spans="3:16" x14ac:dyDescent="0.35">
      <c r="C255" s="27" t="s">
        <v>2777</v>
      </c>
      <c r="D255" s="47" t="str">
        <f>+INDEX([1]Detallado!$F:$F,MATCH($C255,[1]Detallado!$B:$B,0))</f>
        <v>Renta Fija</v>
      </c>
      <c r="E255" s="30" t="str">
        <f>+INDEX([1]Detallado!$Q:$Q,MATCH($C255,[1]Detallado!$B:$B,0))</f>
        <v>RFIG</v>
      </c>
      <c r="F255" s="44" t="s">
        <v>4172</v>
      </c>
      <c r="G255" s="45" t="str">
        <f t="shared" si="6"/>
        <v>08RFIG</v>
      </c>
      <c r="H255" s="46" t="str">
        <f>+INDEX([1]Detallado!$D:$D,MATCH(C255,[1]Detallado!$B:$B,0))</f>
        <v>Gobierno de los Estados Unidos</v>
      </c>
      <c r="I255" s="27"/>
      <c r="J255" s="43" t="str">
        <f t="shared" si="7"/>
        <v>RFIGOB</v>
      </c>
      <c r="O255" s="27" t="s">
        <v>4350</v>
      </c>
      <c r="P255" s="27" t="s">
        <v>4587</v>
      </c>
    </row>
    <row r="256" spans="3:16" x14ac:dyDescent="0.35">
      <c r="C256" s="27" t="s">
        <v>2778</v>
      </c>
      <c r="D256" s="47" t="str">
        <f>+INDEX([1]Detallado!$F:$F,MATCH($C256,[1]Detallado!$B:$B,0))</f>
        <v>Renta Fija</v>
      </c>
      <c r="E256" s="30" t="str">
        <f>+INDEX([1]Detallado!$Q:$Q,MATCH($C256,[1]Detallado!$B:$B,0))</f>
        <v>RFIG</v>
      </c>
      <c r="F256" s="44" t="s">
        <v>4172</v>
      </c>
      <c r="G256" s="45" t="str">
        <f t="shared" si="6"/>
        <v>08RFIG</v>
      </c>
      <c r="H256" s="46" t="str">
        <f>+INDEX([1]Detallado!$D:$D,MATCH(C256,[1]Detallado!$B:$B,0))</f>
        <v>Gobierno de los Estados Unidos</v>
      </c>
      <c r="I256" s="27"/>
      <c r="J256" s="43" t="str">
        <f t="shared" si="7"/>
        <v>RFIGOB</v>
      </c>
      <c r="O256" s="27" t="s">
        <v>4613</v>
      </c>
      <c r="P256" s="27" t="s">
        <v>4589</v>
      </c>
    </row>
    <row r="257" spans="3:16" x14ac:dyDescent="0.35">
      <c r="C257" s="27" t="s">
        <v>2779</v>
      </c>
      <c r="D257" s="47" t="str">
        <f>+INDEX([1]Detallado!$F:$F,MATCH($C257,[1]Detallado!$B:$B,0))</f>
        <v>Renta Fija</v>
      </c>
      <c r="E257" s="30" t="str">
        <f>+INDEX([1]Detallado!$Q:$Q,MATCH($C257,[1]Detallado!$B:$B,0))</f>
        <v>RFIG</v>
      </c>
      <c r="F257" s="44" t="s">
        <v>4172</v>
      </c>
      <c r="G257" s="45" t="str">
        <f t="shared" si="6"/>
        <v>08RFIG</v>
      </c>
      <c r="H257" s="46" t="str">
        <f>+INDEX([1]Detallado!$D:$D,MATCH(C257,[1]Detallado!$B:$B,0))</f>
        <v>Gobierno de los Estados Unidos</v>
      </c>
      <c r="I257" s="27"/>
      <c r="J257" s="43" t="str">
        <f t="shared" si="7"/>
        <v>RFIGOB</v>
      </c>
      <c r="O257" s="27" t="s">
        <v>4244</v>
      </c>
      <c r="P257" s="27" t="s">
        <v>4585</v>
      </c>
    </row>
    <row r="258" spans="3:16" x14ac:dyDescent="0.35">
      <c r="C258" s="27" t="s">
        <v>2780</v>
      </c>
      <c r="D258" s="47" t="str">
        <f>+INDEX([1]Detallado!$F:$F,MATCH($C258,[1]Detallado!$B:$B,0))</f>
        <v>Renta Fija</v>
      </c>
      <c r="E258" s="30" t="str">
        <f>+INDEX([1]Detallado!$Q:$Q,MATCH($C258,[1]Detallado!$B:$B,0))</f>
        <v>RFIG</v>
      </c>
      <c r="F258" s="44" t="s">
        <v>4172</v>
      </c>
      <c r="G258" s="45" t="str">
        <f t="shared" si="6"/>
        <v>08RFIG</v>
      </c>
      <c r="H258" s="46" t="str">
        <f>+INDEX([1]Detallado!$D:$D,MATCH(C258,[1]Detallado!$B:$B,0))</f>
        <v>Gobierno de los Estados Unidos</v>
      </c>
      <c r="I258" s="27"/>
      <c r="J258" s="43" t="str">
        <f t="shared" si="7"/>
        <v>RFIGOB</v>
      </c>
      <c r="O258" s="27" t="s">
        <v>2615</v>
      </c>
      <c r="P258" s="27" t="s">
        <v>4593</v>
      </c>
    </row>
    <row r="259" spans="3:16" x14ac:dyDescent="0.35">
      <c r="C259" s="27" t="s">
        <v>2781</v>
      </c>
      <c r="D259" s="47" t="str">
        <f>+INDEX([1]Detallado!$F:$F,MATCH($C259,[1]Detallado!$B:$B,0))</f>
        <v>Renta Fija</v>
      </c>
      <c r="E259" s="30" t="str">
        <f>+INDEX([1]Detallado!$Q:$Q,MATCH($C259,[1]Detallado!$B:$B,0))</f>
        <v>RFIG</v>
      </c>
      <c r="F259" s="44" t="s">
        <v>4172</v>
      </c>
      <c r="G259" s="45" t="str">
        <f t="shared" si="6"/>
        <v>08RFIG</v>
      </c>
      <c r="H259" s="46" t="str">
        <f>+INDEX([1]Detallado!$D:$D,MATCH(C259,[1]Detallado!$B:$B,0))</f>
        <v>Gobierno de los Estados Unidos</v>
      </c>
      <c r="I259" s="27"/>
      <c r="J259" s="43" t="str">
        <f t="shared" si="7"/>
        <v>RFIGOB</v>
      </c>
      <c r="O259" s="27" t="s">
        <v>2615</v>
      </c>
      <c r="P259" s="27" t="s">
        <v>4593</v>
      </c>
    </row>
    <row r="260" spans="3:16" x14ac:dyDescent="0.35">
      <c r="C260" s="27" t="s">
        <v>2782</v>
      </c>
      <c r="D260" s="47" t="str">
        <f>+INDEX([1]Detallado!$F:$F,MATCH($C260,[1]Detallado!$B:$B,0))</f>
        <v>Renta Fija</v>
      </c>
      <c r="E260" s="30" t="str">
        <f>+INDEX([1]Detallado!$Q:$Q,MATCH($C260,[1]Detallado!$B:$B,0))</f>
        <v>RFIG</v>
      </c>
      <c r="F260" s="44" t="s">
        <v>4172</v>
      </c>
      <c r="G260" s="45" t="str">
        <f t="shared" si="6"/>
        <v>08RFIG</v>
      </c>
      <c r="H260" s="46" t="str">
        <f>+INDEX([1]Detallado!$D:$D,MATCH(C260,[1]Detallado!$B:$B,0))</f>
        <v>Gobierno de los Estados Unidos</v>
      </c>
      <c r="I260" s="27"/>
      <c r="J260" s="43" t="str">
        <f t="shared" si="7"/>
        <v>RFIGOB</v>
      </c>
      <c r="O260" s="27" t="s">
        <v>2615</v>
      </c>
      <c r="P260" s="27" t="s">
        <v>4593</v>
      </c>
    </row>
    <row r="261" spans="3:16" x14ac:dyDescent="0.35">
      <c r="C261" s="27" t="s">
        <v>2783</v>
      </c>
      <c r="D261" s="47" t="str">
        <f>+INDEX([1]Detallado!$F:$F,MATCH($C261,[1]Detallado!$B:$B,0))</f>
        <v>Renta Fija</v>
      </c>
      <c r="E261" s="30" t="str">
        <f>+INDEX([1]Detallado!$Q:$Q,MATCH($C261,[1]Detallado!$B:$B,0))</f>
        <v>RFIG</v>
      </c>
      <c r="F261" s="44" t="s">
        <v>4172</v>
      </c>
      <c r="G261" s="45" t="str">
        <f t="shared" si="6"/>
        <v>08RFIG</v>
      </c>
      <c r="H261" s="46" t="str">
        <f>+INDEX([1]Detallado!$D:$D,MATCH(C261,[1]Detallado!$B:$B,0))</f>
        <v>Gobierno de los Estados Unidos</v>
      </c>
      <c r="I261" s="27"/>
      <c r="J261" s="43" t="str">
        <f t="shared" si="7"/>
        <v>RFIGOB</v>
      </c>
      <c r="O261" s="27" t="s">
        <v>2615</v>
      </c>
      <c r="P261" s="27" t="s">
        <v>4593</v>
      </c>
    </row>
    <row r="262" spans="3:16" x14ac:dyDescent="0.35">
      <c r="C262" s="27" t="s">
        <v>2784</v>
      </c>
      <c r="D262" s="47" t="str">
        <f>+INDEX([1]Detallado!$F:$F,MATCH($C262,[1]Detallado!$B:$B,0))</f>
        <v>Renta Fija</v>
      </c>
      <c r="E262" s="30" t="str">
        <f>+INDEX([1]Detallado!$Q:$Q,MATCH($C262,[1]Detallado!$B:$B,0))</f>
        <v>RFIG</v>
      </c>
      <c r="F262" s="44" t="s">
        <v>4172</v>
      </c>
      <c r="G262" s="45" t="str">
        <f t="shared" si="6"/>
        <v>08RFIG</v>
      </c>
      <c r="H262" s="46" t="str">
        <f>+INDEX([1]Detallado!$D:$D,MATCH(C262,[1]Detallado!$B:$B,0))</f>
        <v>Gobierno de los Estados Unidos</v>
      </c>
      <c r="I262" s="27"/>
      <c r="J262" s="43" t="str">
        <f t="shared" si="7"/>
        <v>RFIGOB</v>
      </c>
      <c r="O262" s="27" t="s">
        <v>2615</v>
      </c>
      <c r="P262" s="27" t="s">
        <v>4593</v>
      </c>
    </row>
    <row r="263" spans="3:16" x14ac:dyDescent="0.35">
      <c r="C263" s="27" t="s">
        <v>2785</v>
      </c>
      <c r="D263" s="47" t="str">
        <f>+INDEX([1]Detallado!$F:$F,MATCH($C263,[1]Detallado!$B:$B,0))</f>
        <v>Renta Fija</v>
      </c>
      <c r="E263" s="30" t="str">
        <f>+INDEX([1]Detallado!$Q:$Q,MATCH($C263,[1]Detallado!$B:$B,0))</f>
        <v>RFIG</v>
      </c>
      <c r="F263" s="44" t="s">
        <v>4172</v>
      </c>
      <c r="G263" s="45" t="str">
        <f t="shared" si="6"/>
        <v>08RFIG</v>
      </c>
      <c r="H263" s="46" t="str">
        <f>+INDEX([1]Detallado!$D:$D,MATCH(C263,[1]Detallado!$B:$B,0))</f>
        <v>Gobierno de los Estados Unidos</v>
      </c>
      <c r="I263" s="27"/>
      <c r="J263" s="43" t="str">
        <f t="shared" si="7"/>
        <v>RFIGOB</v>
      </c>
      <c r="O263" s="27" t="s">
        <v>4303</v>
      </c>
      <c r="P263" s="27" t="s">
        <v>4593</v>
      </c>
    </row>
    <row r="264" spans="3:16" x14ac:dyDescent="0.35">
      <c r="C264" s="27" t="s">
        <v>2786</v>
      </c>
      <c r="D264" s="47" t="str">
        <f>+INDEX([1]Detallado!$F:$F,MATCH($C264,[1]Detallado!$B:$B,0))</f>
        <v>Renta Fija</v>
      </c>
      <c r="E264" s="30" t="str">
        <f>+INDEX([1]Detallado!$Q:$Q,MATCH($C264,[1]Detallado!$B:$B,0))</f>
        <v>RFIG</v>
      </c>
      <c r="F264" s="44" t="s">
        <v>4172</v>
      </c>
      <c r="G264" s="45" t="str">
        <f t="shared" si="6"/>
        <v>08RFIG</v>
      </c>
      <c r="H264" s="46" t="str">
        <f>+INDEX([1]Detallado!$D:$D,MATCH(C264,[1]Detallado!$B:$B,0))</f>
        <v>Gobierno de los Estados Unidos</v>
      </c>
      <c r="I264" s="27"/>
      <c r="J264" s="43" t="str">
        <f t="shared" si="7"/>
        <v>RFIGOB</v>
      </c>
      <c r="O264" s="27" t="s">
        <v>4296</v>
      </c>
      <c r="P264" s="27" t="s">
        <v>4593</v>
      </c>
    </row>
    <row r="265" spans="3:16" x14ac:dyDescent="0.35">
      <c r="C265" s="27" t="s">
        <v>2787</v>
      </c>
      <c r="D265" s="47" t="str">
        <f>+INDEX([1]Detallado!$F:$F,MATCH($C265,[1]Detallado!$B:$B,0))</f>
        <v>Renta Fija</v>
      </c>
      <c r="E265" s="30" t="str">
        <f>+INDEX([1]Detallado!$Q:$Q,MATCH($C265,[1]Detallado!$B:$B,0))</f>
        <v>RFIG</v>
      </c>
      <c r="F265" s="44" t="s">
        <v>4172</v>
      </c>
      <c r="G265" s="45" t="str">
        <f t="shared" si="6"/>
        <v>08RFIG</v>
      </c>
      <c r="H265" s="46" t="str">
        <f>+INDEX([1]Detallado!$D:$D,MATCH(C265,[1]Detallado!$B:$B,0))</f>
        <v>Gobierno de los Estados Unidos</v>
      </c>
      <c r="I265" s="27"/>
      <c r="J265" s="43" t="str">
        <f t="shared" si="7"/>
        <v>RFIGOB</v>
      </c>
      <c r="O265" s="27" t="s">
        <v>4295</v>
      </c>
      <c r="P265" s="27" t="s">
        <v>4593</v>
      </c>
    </row>
    <row r="266" spans="3:16" x14ac:dyDescent="0.35">
      <c r="C266" s="27" t="s">
        <v>2788</v>
      </c>
      <c r="D266" s="47" t="str">
        <f>+INDEX([1]Detallado!$F:$F,MATCH($C266,[1]Detallado!$B:$B,0))</f>
        <v>Renta Fija</v>
      </c>
      <c r="E266" s="30" t="str">
        <f>+INDEX([1]Detallado!$Q:$Q,MATCH($C266,[1]Detallado!$B:$B,0))</f>
        <v>RFIG</v>
      </c>
      <c r="F266" s="44" t="s">
        <v>4172</v>
      </c>
      <c r="G266" s="45" t="str">
        <f t="shared" ref="G266:G329" si="8">LEFT(C266,2)&amp;E266</f>
        <v>08RFIG</v>
      </c>
      <c r="H266" s="46" t="str">
        <f>+INDEX([1]Detallado!$D:$D,MATCH(C266,[1]Detallado!$B:$B,0))</f>
        <v>Gobierno de los Estados Unidos</v>
      </c>
      <c r="I266" s="27"/>
      <c r="J266" s="43" t="str">
        <f t="shared" ref="J266:J329" si="9">IF(E266="ALT",LEFT(E266,3),LEFT(E266,3)&amp;F266)</f>
        <v>RFIGOB</v>
      </c>
      <c r="O266" s="27" t="s">
        <v>4295</v>
      </c>
      <c r="P266" s="27" t="s">
        <v>4593</v>
      </c>
    </row>
    <row r="267" spans="3:16" x14ac:dyDescent="0.35">
      <c r="C267" s="27" t="s">
        <v>2789</v>
      </c>
      <c r="D267" s="47" t="str">
        <f>+INDEX([1]Detallado!$F:$F,MATCH($C267,[1]Detallado!$B:$B,0))</f>
        <v>Renta Fija</v>
      </c>
      <c r="E267" s="30" t="str">
        <f>+INDEX([1]Detallado!$Q:$Q,MATCH($C267,[1]Detallado!$B:$B,0))</f>
        <v>RFIG</v>
      </c>
      <c r="F267" s="44" t="s">
        <v>4172</v>
      </c>
      <c r="G267" s="45" t="str">
        <f t="shared" si="8"/>
        <v>08RFIG</v>
      </c>
      <c r="H267" s="46" t="str">
        <f>+INDEX([1]Detallado!$D:$D,MATCH(C267,[1]Detallado!$B:$B,0))</f>
        <v>Gobierno de los Estados Unidos</v>
      </c>
      <c r="I267" s="27"/>
      <c r="J267" s="43" t="str">
        <f t="shared" si="9"/>
        <v>RFIGOB</v>
      </c>
      <c r="O267" s="27" t="s">
        <v>4295</v>
      </c>
      <c r="P267" s="27" t="s">
        <v>4593</v>
      </c>
    </row>
    <row r="268" spans="3:16" x14ac:dyDescent="0.35">
      <c r="C268" s="27" t="s">
        <v>2790</v>
      </c>
      <c r="D268" s="47" t="str">
        <f>+INDEX([1]Detallado!$F:$F,MATCH($C268,[1]Detallado!$B:$B,0))</f>
        <v>Renta Fija</v>
      </c>
      <c r="E268" s="30" t="str">
        <f>+INDEX([1]Detallado!$Q:$Q,MATCH($C268,[1]Detallado!$B:$B,0))</f>
        <v>RFIG</v>
      </c>
      <c r="F268" s="44" t="s">
        <v>4172</v>
      </c>
      <c r="G268" s="45" t="str">
        <f t="shared" si="8"/>
        <v>08RFIG</v>
      </c>
      <c r="H268" s="46" t="str">
        <f>+INDEX([1]Detallado!$D:$D,MATCH(C268,[1]Detallado!$B:$B,0))</f>
        <v>Gobierno de los Estados Unidos</v>
      </c>
      <c r="I268" s="27"/>
      <c r="J268" s="43" t="str">
        <f t="shared" si="9"/>
        <v>RFIGOB</v>
      </c>
      <c r="O268" s="27" t="s">
        <v>4295</v>
      </c>
      <c r="P268" s="27" t="s">
        <v>4593</v>
      </c>
    </row>
    <row r="269" spans="3:16" x14ac:dyDescent="0.35">
      <c r="C269" s="27" t="s">
        <v>2791</v>
      </c>
      <c r="D269" s="47" t="str">
        <f>+INDEX([1]Detallado!$F:$F,MATCH($C269,[1]Detallado!$B:$B,0))</f>
        <v>Renta Fija</v>
      </c>
      <c r="E269" s="30" t="str">
        <f>+INDEX([1]Detallado!$Q:$Q,MATCH($C269,[1]Detallado!$B:$B,0))</f>
        <v>RFIG</v>
      </c>
      <c r="F269" s="44" t="s">
        <v>4172</v>
      </c>
      <c r="G269" s="45" t="str">
        <f t="shared" si="8"/>
        <v>08RFIG</v>
      </c>
      <c r="H269" s="46" t="str">
        <f>+INDEX([1]Detallado!$D:$D,MATCH(C269,[1]Detallado!$B:$B,0))</f>
        <v>Gobierno de los Estados Unidos</v>
      </c>
      <c r="I269" s="27"/>
      <c r="J269" s="43" t="str">
        <f t="shared" si="9"/>
        <v>RFIGOB</v>
      </c>
      <c r="O269" s="27" t="s">
        <v>4295</v>
      </c>
      <c r="P269" s="27" t="s">
        <v>4593</v>
      </c>
    </row>
    <row r="270" spans="3:16" x14ac:dyDescent="0.35">
      <c r="C270" s="27" t="s">
        <v>2792</v>
      </c>
      <c r="D270" s="47" t="str">
        <f>+INDEX([1]Detallado!$F:$F,MATCH($C270,[1]Detallado!$B:$B,0))</f>
        <v>Renta Fija</v>
      </c>
      <c r="E270" s="30" t="str">
        <f>+INDEX([1]Detallado!$Q:$Q,MATCH($C270,[1]Detallado!$B:$B,0))</f>
        <v>RFIG</v>
      </c>
      <c r="F270" s="44" t="s">
        <v>4172</v>
      </c>
      <c r="G270" s="45" t="str">
        <f t="shared" si="8"/>
        <v>08RFIG</v>
      </c>
      <c r="H270" s="46" t="str">
        <f>+INDEX([1]Detallado!$D:$D,MATCH(C270,[1]Detallado!$B:$B,0))</f>
        <v>Gobierno de los Estados Unidos</v>
      </c>
      <c r="I270" s="27"/>
      <c r="J270" s="43" t="str">
        <f t="shared" si="9"/>
        <v>RFIGOB</v>
      </c>
      <c r="O270" s="27" t="s">
        <v>4338</v>
      </c>
      <c r="P270" s="27" t="s">
        <v>4589</v>
      </c>
    </row>
    <row r="271" spans="3:16" x14ac:dyDescent="0.35">
      <c r="C271" s="27" t="s">
        <v>2793</v>
      </c>
      <c r="D271" s="47" t="str">
        <f>+INDEX([1]Detallado!$F:$F,MATCH($C271,[1]Detallado!$B:$B,0))</f>
        <v>Renta Fija</v>
      </c>
      <c r="E271" s="30" t="str">
        <f>+INDEX([1]Detallado!$Q:$Q,MATCH($C271,[1]Detallado!$B:$B,0))</f>
        <v>RFIG</v>
      </c>
      <c r="F271" s="44" t="s">
        <v>4172</v>
      </c>
      <c r="G271" s="45" t="str">
        <f t="shared" si="8"/>
        <v>08RFIG</v>
      </c>
      <c r="H271" s="46" t="str">
        <f>+INDEX([1]Detallado!$D:$D,MATCH(C271,[1]Detallado!$B:$B,0))</f>
        <v>Gobierno de los Estados Unidos</v>
      </c>
      <c r="I271" s="27"/>
      <c r="J271" s="43" t="str">
        <f t="shared" si="9"/>
        <v>RFIGOB</v>
      </c>
      <c r="O271" s="27" t="s">
        <v>4338</v>
      </c>
      <c r="P271" s="27" t="s">
        <v>4589</v>
      </c>
    </row>
    <row r="272" spans="3:16" x14ac:dyDescent="0.35">
      <c r="C272" s="27" t="s">
        <v>2794</v>
      </c>
      <c r="D272" s="47" t="str">
        <f>+INDEX([1]Detallado!$F:$F,MATCH($C272,[1]Detallado!$B:$B,0))</f>
        <v>Renta Fija</v>
      </c>
      <c r="E272" s="30" t="str">
        <f>+INDEX([1]Detallado!$Q:$Q,MATCH($C272,[1]Detallado!$B:$B,0))</f>
        <v>RFIG</v>
      </c>
      <c r="F272" s="44" t="s">
        <v>4172</v>
      </c>
      <c r="G272" s="45" t="str">
        <f t="shared" si="8"/>
        <v>08RFIG</v>
      </c>
      <c r="H272" s="46" t="str">
        <f>+INDEX([1]Detallado!$D:$D,MATCH(C272,[1]Detallado!$B:$B,0))</f>
        <v>Gobierno de los Estados Unidos</v>
      </c>
      <c r="I272" s="27"/>
      <c r="J272" s="43" t="str">
        <f t="shared" si="9"/>
        <v>RFIGOB</v>
      </c>
      <c r="O272" s="27" t="s">
        <v>4362</v>
      </c>
      <c r="P272" s="27" t="s">
        <v>4593</v>
      </c>
    </row>
    <row r="273" spans="3:16" x14ac:dyDescent="0.35">
      <c r="C273" s="27" t="s">
        <v>2795</v>
      </c>
      <c r="D273" s="47" t="str">
        <f>+INDEX([1]Detallado!$F:$F,MATCH($C273,[1]Detallado!$B:$B,0))</f>
        <v>Renta Fija</v>
      </c>
      <c r="E273" s="30" t="str">
        <f>+INDEX([1]Detallado!$Q:$Q,MATCH($C273,[1]Detallado!$B:$B,0))</f>
        <v>RFIG</v>
      </c>
      <c r="F273" s="44" t="s">
        <v>4172</v>
      </c>
      <c r="G273" s="45" t="str">
        <f t="shared" si="8"/>
        <v>08RFIG</v>
      </c>
      <c r="H273" s="46" t="str">
        <f>+INDEX([1]Detallado!$D:$D,MATCH(C273,[1]Detallado!$B:$B,0))</f>
        <v>Gobierno de los Estados Unidos</v>
      </c>
      <c r="I273" s="27"/>
      <c r="J273" s="43" t="str">
        <f t="shared" si="9"/>
        <v>RFIGOB</v>
      </c>
      <c r="O273" s="27" t="s">
        <v>4362</v>
      </c>
      <c r="P273" s="27" t="s">
        <v>4593</v>
      </c>
    </row>
    <row r="274" spans="3:16" x14ac:dyDescent="0.35">
      <c r="C274" s="27" t="s">
        <v>2796</v>
      </c>
      <c r="D274" s="47" t="str">
        <f>+INDEX([1]Detallado!$F:$F,MATCH($C274,[1]Detallado!$B:$B,0))</f>
        <v>Renta Fija</v>
      </c>
      <c r="E274" s="30" t="str">
        <f>+INDEX([1]Detallado!$Q:$Q,MATCH($C274,[1]Detallado!$B:$B,0))</f>
        <v>RFIG</v>
      </c>
      <c r="F274" s="44" t="s">
        <v>4172</v>
      </c>
      <c r="G274" s="45" t="str">
        <f t="shared" si="8"/>
        <v>08RFIG</v>
      </c>
      <c r="H274" s="46" t="str">
        <f>+INDEX([1]Detallado!$D:$D,MATCH(C274,[1]Detallado!$B:$B,0))</f>
        <v>Gobierno de los Estados Unidos</v>
      </c>
      <c r="I274" s="27"/>
      <c r="J274" s="43" t="str">
        <f t="shared" si="9"/>
        <v>RFIGOB</v>
      </c>
      <c r="O274" s="27" t="s">
        <v>4362</v>
      </c>
      <c r="P274" s="27" t="s">
        <v>4593</v>
      </c>
    </row>
    <row r="275" spans="3:16" x14ac:dyDescent="0.35">
      <c r="C275" s="27" t="s">
        <v>2797</v>
      </c>
      <c r="D275" s="47" t="str">
        <f>+INDEX([1]Detallado!$F:$F,MATCH($C275,[1]Detallado!$B:$B,0))</f>
        <v>Renta Fija</v>
      </c>
      <c r="E275" s="30" t="str">
        <f>+INDEX([1]Detallado!$Q:$Q,MATCH($C275,[1]Detallado!$B:$B,0))</f>
        <v>RFIG</v>
      </c>
      <c r="F275" s="44" t="s">
        <v>4172</v>
      </c>
      <c r="G275" s="45" t="str">
        <f t="shared" si="8"/>
        <v>08RFIG</v>
      </c>
      <c r="H275" s="46" t="str">
        <f>+INDEX([1]Detallado!$D:$D,MATCH(C275,[1]Detallado!$B:$B,0))</f>
        <v>Gobierno de los Estados Unidos</v>
      </c>
      <c r="I275" s="27"/>
      <c r="J275" s="43" t="str">
        <f t="shared" si="9"/>
        <v>RFIGOB</v>
      </c>
      <c r="O275" s="27" t="s">
        <v>4291</v>
      </c>
      <c r="P275" s="27" t="s">
        <v>4593</v>
      </c>
    </row>
    <row r="276" spans="3:16" x14ac:dyDescent="0.35">
      <c r="C276" s="27" t="s">
        <v>2798</v>
      </c>
      <c r="D276" s="47" t="str">
        <f>+INDEX([1]Detallado!$F:$F,MATCH($C276,[1]Detallado!$B:$B,0))</f>
        <v>Renta Fija</v>
      </c>
      <c r="E276" s="30" t="str">
        <f>+INDEX([1]Detallado!$Q:$Q,MATCH($C276,[1]Detallado!$B:$B,0))</f>
        <v>RFIG</v>
      </c>
      <c r="F276" s="44" t="s">
        <v>4172</v>
      </c>
      <c r="G276" s="45" t="str">
        <f t="shared" si="8"/>
        <v>08RFIG</v>
      </c>
      <c r="H276" s="46" t="str">
        <f>+INDEX([1]Detallado!$D:$D,MATCH(C276,[1]Detallado!$B:$B,0))</f>
        <v>Gobierno de los Estados Unidos</v>
      </c>
      <c r="I276" s="27"/>
      <c r="J276" s="43" t="str">
        <f t="shared" si="9"/>
        <v>RFIGOB</v>
      </c>
      <c r="O276" s="27" t="s">
        <v>4291</v>
      </c>
      <c r="P276" s="27" t="s">
        <v>4593</v>
      </c>
    </row>
    <row r="277" spans="3:16" x14ac:dyDescent="0.35">
      <c r="C277" s="27" t="s">
        <v>2799</v>
      </c>
      <c r="D277" s="47" t="str">
        <f>+INDEX([1]Detallado!$F:$F,MATCH($C277,[1]Detallado!$B:$B,0))</f>
        <v>Renta Fija</v>
      </c>
      <c r="E277" s="30" t="str">
        <f>+INDEX([1]Detallado!$Q:$Q,MATCH($C277,[1]Detallado!$B:$B,0))</f>
        <v>RFIG</v>
      </c>
      <c r="F277" s="44" t="s">
        <v>4172</v>
      </c>
      <c r="G277" s="45" t="str">
        <f t="shared" si="8"/>
        <v>08RFIG</v>
      </c>
      <c r="H277" s="46" t="str">
        <f>+INDEX([1]Detallado!$D:$D,MATCH(C277,[1]Detallado!$B:$B,0))</f>
        <v>Gobierno de los Estados Unidos</v>
      </c>
      <c r="I277" s="27"/>
      <c r="J277" s="43" t="str">
        <f t="shared" si="9"/>
        <v>RFIGOB</v>
      </c>
      <c r="O277" s="27" t="s">
        <v>4291</v>
      </c>
      <c r="P277" s="27" t="s">
        <v>4593</v>
      </c>
    </row>
    <row r="278" spans="3:16" x14ac:dyDescent="0.35">
      <c r="C278" s="27" t="s">
        <v>2800</v>
      </c>
      <c r="D278" s="47" t="str">
        <f>+INDEX([1]Detallado!$F:$F,MATCH($C278,[1]Detallado!$B:$B,0))</f>
        <v>Renta Fija</v>
      </c>
      <c r="E278" s="30" t="str">
        <f>+INDEX([1]Detallado!$Q:$Q,MATCH($C278,[1]Detallado!$B:$B,0))</f>
        <v>RFIG</v>
      </c>
      <c r="F278" s="44" t="s">
        <v>4172</v>
      </c>
      <c r="G278" s="45" t="str">
        <f t="shared" si="8"/>
        <v>08RFIG</v>
      </c>
      <c r="H278" s="46" t="str">
        <f>+INDEX([1]Detallado!$D:$D,MATCH(C278,[1]Detallado!$B:$B,0))</f>
        <v>Gobierno de los Estados Unidos</v>
      </c>
      <c r="I278" s="27"/>
      <c r="J278" s="43" t="str">
        <f t="shared" si="9"/>
        <v>RFIGOB</v>
      </c>
      <c r="O278" s="27" t="s">
        <v>4291</v>
      </c>
      <c r="P278" s="27" t="s">
        <v>4593</v>
      </c>
    </row>
    <row r="279" spans="3:16" x14ac:dyDescent="0.35">
      <c r="C279" s="27" t="s">
        <v>2801</v>
      </c>
      <c r="D279" s="47" t="str">
        <f>+INDEX([1]Detallado!$F:$F,MATCH($C279,[1]Detallado!$B:$B,0))</f>
        <v>Renta Fija</v>
      </c>
      <c r="E279" s="30" t="str">
        <f>+INDEX([1]Detallado!$Q:$Q,MATCH($C279,[1]Detallado!$B:$B,0))</f>
        <v>RFIG</v>
      </c>
      <c r="F279" s="44" t="s">
        <v>4172</v>
      </c>
      <c r="G279" s="45" t="str">
        <f t="shared" si="8"/>
        <v>08RFIG</v>
      </c>
      <c r="H279" s="46" t="str">
        <f>+INDEX([1]Detallado!$D:$D,MATCH(C279,[1]Detallado!$B:$B,0))</f>
        <v>Gobierno de los Estados Unidos</v>
      </c>
      <c r="I279" s="27"/>
      <c r="J279" s="43" t="str">
        <f t="shared" si="9"/>
        <v>RFIGOB</v>
      </c>
      <c r="O279" s="27" t="s">
        <v>4614</v>
      </c>
      <c r="P279" s="27" t="s">
        <v>1277</v>
      </c>
    </row>
    <row r="280" spans="3:16" x14ac:dyDescent="0.35">
      <c r="C280" s="27" t="s">
        <v>2802</v>
      </c>
      <c r="D280" s="47" t="str">
        <f>+INDEX([1]Detallado!$F:$F,MATCH($C280,[1]Detallado!$B:$B,0))</f>
        <v>Renta Fija</v>
      </c>
      <c r="E280" s="30" t="str">
        <f>+INDEX([1]Detallado!$Q:$Q,MATCH($C280,[1]Detallado!$B:$B,0))</f>
        <v>RFIG</v>
      </c>
      <c r="F280" s="44" t="s">
        <v>4172</v>
      </c>
      <c r="G280" s="45" t="str">
        <f t="shared" si="8"/>
        <v>08RFIG</v>
      </c>
      <c r="H280" s="46" t="str">
        <f>+INDEX([1]Detallado!$D:$D,MATCH(C280,[1]Detallado!$B:$B,0))</f>
        <v>Gobierno de los Estados Unidos</v>
      </c>
      <c r="I280" s="27"/>
      <c r="J280" s="43" t="str">
        <f t="shared" si="9"/>
        <v>RFIGOB</v>
      </c>
      <c r="O280" s="27" t="s">
        <v>4615</v>
      </c>
      <c r="P280" s="27" t="s">
        <v>4593</v>
      </c>
    </row>
    <row r="281" spans="3:16" x14ac:dyDescent="0.35">
      <c r="C281" s="27" t="s">
        <v>2803</v>
      </c>
      <c r="D281" s="47" t="str">
        <f>+INDEX([1]Detallado!$F:$F,MATCH($C281,[1]Detallado!$B:$B,0))</f>
        <v>Renta Fija</v>
      </c>
      <c r="E281" s="30" t="str">
        <f>+INDEX([1]Detallado!$Q:$Q,MATCH($C281,[1]Detallado!$B:$B,0))</f>
        <v>RFIG</v>
      </c>
      <c r="F281" s="44" t="s">
        <v>4172</v>
      </c>
      <c r="G281" s="45" t="str">
        <f t="shared" si="8"/>
        <v>08RFIG</v>
      </c>
      <c r="H281" s="46" t="str">
        <f>+INDEX([1]Detallado!$D:$D,MATCH(C281,[1]Detallado!$B:$B,0))</f>
        <v>Gobierno de los Estados Unidos</v>
      </c>
      <c r="I281" s="27"/>
      <c r="J281" s="43" t="str">
        <f t="shared" si="9"/>
        <v>RFIGOB</v>
      </c>
      <c r="O281" s="27" t="s">
        <v>4615</v>
      </c>
      <c r="P281" s="27" t="s">
        <v>4593</v>
      </c>
    </row>
    <row r="282" spans="3:16" x14ac:dyDescent="0.35">
      <c r="C282" s="27" t="s">
        <v>2804</v>
      </c>
      <c r="D282" s="47" t="str">
        <f>+INDEX([1]Detallado!$F:$F,MATCH($C282,[1]Detallado!$B:$B,0))</f>
        <v>Renta Fija</v>
      </c>
      <c r="E282" s="30" t="str">
        <f>+INDEX([1]Detallado!$Q:$Q,MATCH($C282,[1]Detallado!$B:$B,0))</f>
        <v>RFIG</v>
      </c>
      <c r="F282" s="44" t="s">
        <v>4172</v>
      </c>
      <c r="G282" s="45" t="str">
        <f t="shared" si="8"/>
        <v>08RFIG</v>
      </c>
      <c r="H282" s="46" t="str">
        <f>+INDEX([1]Detallado!$D:$D,MATCH(C282,[1]Detallado!$B:$B,0))</f>
        <v>Gobierno de los Estados Unidos</v>
      </c>
      <c r="I282" s="27"/>
      <c r="J282" s="43" t="str">
        <f t="shared" si="9"/>
        <v>RFIGOB</v>
      </c>
      <c r="O282" s="27" t="s">
        <v>4615</v>
      </c>
      <c r="P282" s="27" t="s">
        <v>4593</v>
      </c>
    </row>
    <row r="283" spans="3:16" x14ac:dyDescent="0.35">
      <c r="C283" s="27" t="s">
        <v>2805</v>
      </c>
      <c r="D283" s="47" t="str">
        <f>+INDEX([1]Detallado!$F:$F,MATCH($C283,[1]Detallado!$B:$B,0))</f>
        <v>Renta Fija</v>
      </c>
      <c r="E283" s="30" t="str">
        <f>+INDEX([1]Detallado!$Q:$Q,MATCH($C283,[1]Detallado!$B:$B,0))</f>
        <v>RFIG</v>
      </c>
      <c r="F283" s="44" t="s">
        <v>4172</v>
      </c>
      <c r="G283" s="45" t="str">
        <f t="shared" si="8"/>
        <v>08RFIG</v>
      </c>
      <c r="H283" s="46" t="str">
        <f>+INDEX([1]Detallado!$D:$D,MATCH(C283,[1]Detallado!$B:$B,0))</f>
        <v>Gobierno de los Estados Unidos</v>
      </c>
      <c r="I283" s="27"/>
      <c r="J283" s="43" t="str">
        <f t="shared" si="9"/>
        <v>RFIGOB</v>
      </c>
      <c r="O283" s="27" t="s">
        <v>4615</v>
      </c>
      <c r="P283" s="27" t="s">
        <v>4593</v>
      </c>
    </row>
    <row r="284" spans="3:16" x14ac:dyDescent="0.35">
      <c r="C284" s="27" t="s">
        <v>2806</v>
      </c>
      <c r="D284" s="47" t="str">
        <f>+INDEX([1]Detallado!$F:$F,MATCH($C284,[1]Detallado!$B:$B,0))</f>
        <v>Renta Fija</v>
      </c>
      <c r="E284" s="30" t="str">
        <f>+INDEX([1]Detallado!$Q:$Q,MATCH($C284,[1]Detallado!$B:$B,0))</f>
        <v>RFIG</v>
      </c>
      <c r="F284" s="44" t="s">
        <v>4172</v>
      </c>
      <c r="G284" s="45" t="str">
        <f t="shared" si="8"/>
        <v>08RFIG</v>
      </c>
      <c r="H284" s="46" t="str">
        <f>+INDEX([1]Detallado!$D:$D,MATCH(C284,[1]Detallado!$B:$B,0))</f>
        <v>Gobierno de los Estados Unidos</v>
      </c>
      <c r="I284" s="27"/>
      <c r="J284" s="43" t="str">
        <f t="shared" si="9"/>
        <v>RFIGOB</v>
      </c>
      <c r="O284" s="27" t="s">
        <v>4615</v>
      </c>
      <c r="P284" s="27" t="s">
        <v>4593</v>
      </c>
    </row>
    <row r="285" spans="3:16" x14ac:dyDescent="0.35">
      <c r="C285" s="27" t="s">
        <v>2807</v>
      </c>
      <c r="D285" s="47" t="str">
        <f>+INDEX([1]Detallado!$F:$F,MATCH($C285,[1]Detallado!$B:$B,0))</f>
        <v>Renta Fija</v>
      </c>
      <c r="E285" s="30" t="str">
        <f>+INDEX([1]Detallado!$Q:$Q,MATCH($C285,[1]Detallado!$B:$B,0))</f>
        <v>RFIG</v>
      </c>
      <c r="F285" s="44" t="s">
        <v>4172</v>
      </c>
      <c r="G285" s="45" t="str">
        <f t="shared" si="8"/>
        <v>08RFIG</v>
      </c>
      <c r="H285" s="46" t="str">
        <f>+INDEX([1]Detallado!$D:$D,MATCH(C285,[1]Detallado!$B:$B,0))</f>
        <v>Gobierno de los Estados Unidos</v>
      </c>
      <c r="I285" s="27"/>
      <c r="J285" s="43" t="str">
        <f t="shared" si="9"/>
        <v>RFIGOB</v>
      </c>
      <c r="O285" s="27" t="s">
        <v>4615</v>
      </c>
      <c r="P285" s="27" t="s">
        <v>4593</v>
      </c>
    </row>
    <row r="286" spans="3:16" x14ac:dyDescent="0.35">
      <c r="C286" s="27" t="s">
        <v>2808</v>
      </c>
      <c r="D286" s="47" t="str">
        <f>+INDEX([1]Detallado!$F:$F,MATCH($C286,[1]Detallado!$B:$B,0))</f>
        <v>Renta Fija</v>
      </c>
      <c r="E286" s="30" t="str">
        <f>+INDEX([1]Detallado!$Q:$Q,MATCH($C286,[1]Detallado!$B:$B,0))</f>
        <v>RFIG</v>
      </c>
      <c r="F286" s="44" t="s">
        <v>4172</v>
      </c>
      <c r="G286" s="45" t="str">
        <f t="shared" si="8"/>
        <v>08RFIG</v>
      </c>
      <c r="H286" s="46" t="str">
        <f>+INDEX([1]Detallado!$D:$D,MATCH(C286,[1]Detallado!$B:$B,0))</f>
        <v>Gobierno de los Estados Unidos</v>
      </c>
      <c r="I286" s="27"/>
      <c r="J286" s="43" t="str">
        <f t="shared" si="9"/>
        <v>RFIGOB</v>
      </c>
      <c r="O286" s="27" t="s">
        <v>4615</v>
      </c>
      <c r="P286" s="27" t="s">
        <v>4593</v>
      </c>
    </row>
    <row r="287" spans="3:16" x14ac:dyDescent="0.35">
      <c r="C287" s="27" t="s">
        <v>2809</v>
      </c>
      <c r="D287" s="47" t="str">
        <f>+INDEX([1]Detallado!$F:$F,MATCH($C287,[1]Detallado!$B:$B,0))</f>
        <v>Renta Fija</v>
      </c>
      <c r="E287" s="30" t="str">
        <f>+INDEX([1]Detallado!$Q:$Q,MATCH($C287,[1]Detallado!$B:$B,0))</f>
        <v>RFIG</v>
      </c>
      <c r="F287" s="44" t="s">
        <v>4172</v>
      </c>
      <c r="G287" s="45" t="str">
        <f t="shared" si="8"/>
        <v>08RFIG</v>
      </c>
      <c r="H287" s="46" t="str">
        <f>+INDEX([1]Detallado!$D:$D,MATCH(C287,[1]Detallado!$B:$B,0))</f>
        <v>Gobierno de Estados Unidos</v>
      </c>
      <c r="I287" s="27"/>
      <c r="J287" s="43" t="str">
        <f t="shared" si="9"/>
        <v>RFIGOB</v>
      </c>
      <c r="O287" s="27" t="s">
        <v>4615</v>
      </c>
      <c r="P287" s="27" t="s">
        <v>4593</v>
      </c>
    </row>
    <row r="288" spans="3:16" x14ac:dyDescent="0.35">
      <c r="C288" s="27" t="s">
        <v>1598</v>
      </c>
      <c r="D288" s="47" t="str">
        <f>+INDEX([1]Detallado!$F:$F,MATCH($C288,[1]Detallado!$B:$B,0))</f>
        <v>Renta Fija</v>
      </c>
      <c r="E288" s="30" t="str">
        <f>+INDEX([1]Detallado!$Q:$Q,MATCH($C288,[1]Detallado!$B:$B,0))</f>
        <v>RFIG</v>
      </c>
      <c r="F288" s="44" t="s">
        <v>4171</v>
      </c>
      <c r="G288" s="45" t="str">
        <f t="shared" si="8"/>
        <v>52RFIG</v>
      </c>
      <c r="H288" s="46" t="str">
        <f>+INDEX([1]Detallado!$D:$D,MATCH(C288,[1]Detallado!$B:$B,0))</f>
        <v>JP Morgan - Liquidity Fund LVNAV</v>
      </c>
      <c r="I288" s="27"/>
      <c r="J288" s="43" t="str">
        <f t="shared" si="9"/>
        <v>RFITD</v>
      </c>
      <c r="O288" s="27" t="s">
        <v>4615</v>
      </c>
      <c r="P288" s="27" t="s">
        <v>4593</v>
      </c>
    </row>
    <row r="289" spans="3:16" x14ac:dyDescent="0.35">
      <c r="C289" s="27" t="s">
        <v>2288</v>
      </c>
      <c r="D289" s="47" t="str">
        <f>+INDEX([1]Detallado!$F:$F,MATCH($C289,[1]Detallado!$B:$B,0))</f>
        <v>Renta Fija</v>
      </c>
      <c r="E289" s="30" t="str">
        <f>+INDEX([1]Detallado!$Q:$Q,MATCH($C289,[1]Detallado!$B:$B,0))</f>
        <v>RFIG</v>
      </c>
      <c r="F289" s="44" t="s">
        <v>4171</v>
      </c>
      <c r="G289" s="45" t="str">
        <f t="shared" si="8"/>
        <v>52RFIG</v>
      </c>
      <c r="H289" s="46" t="str">
        <f>+INDEX([1]Detallado!$D:$D,MATCH(C289,[1]Detallado!$B:$B,0))</f>
        <v>HSBC - Global Liquidity Funds</v>
      </c>
      <c r="I289" s="27"/>
      <c r="J289" s="43" t="str">
        <f t="shared" si="9"/>
        <v>RFITD</v>
      </c>
      <c r="O289" s="27" t="s">
        <v>4615</v>
      </c>
      <c r="P289" s="27" t="s">
        <v>4593</v>
      </c>
    </row>
    <row r="290" spans="3:16" x14ac:dyDescent="0.35">
      <c r="C290" s="27" t="s">
        <v>2289</v>
      </c>
      <c r="D290" s="47" t="str">
        <f>+INDEX([1]Detallado!$F:$F,MATCH($C290,[1]Detallado!$B:$B,0))</f>
        <v>Renta Fija</v>
      </c>
      <c r="E290" s="30" t="str">
        <f>+INDEX([1]Detallado!$Q:$Q,MATCH($C290,[1]Detallado!$B:$B,0))</f>
        <v>RFIG</v>
      </c>
      <c r="F290" s="44" t="s">
        <v>4171</v>
      </c>
      <c r="G290" s="45" t="str">
        <f t="shared" si="8"/>
        <v>52RFIG</v>
      </c>
      <c r="H290" s="46" t="str">
        <f>+INDEX([1]Detallado!$D:$D,MATCH(C290,[1]Detallado!$B:$B,0))</f>
        <v>HSBC - Global Liquidity Funds</v>
      </c>
      <c r="I290" s="27"/>
      <c r="J290" s="43" t="str">
        <f t="shared" si="9"/>
        <v>RFITD</v>
      </c>
      <c r="O290" s="27" t="s">
        <v>4615</v>
      </c>
      <c r="P290" s="27" t="s">
        <v>4593</v>
      </c>
    </row>
    <row r="291" spans="3:16" x14ac:dyDescent="0.35">
      <c r="C291" s="27" t="s">
        <v>2810</v>
      </c>
      <c r="D291" s="47" t="str">
        <f>+INDEX([1]Detallado!$F:$F,MATCH($C291,[1]Detallado!$B:$B,0))</f>
        <v>Renta Fija</v>
      </c>
      <c r="E291" s="30" t="str">
        <f>+INDEX([1]Detallado!$Q:$Q,MATCH($C291,[1]Detallado!$B:$B,0))</f>
        <v>RFIG</v>
      </c>
      <c r="F291" s="44" t="s">
        <v>4171</v>
      </c>
      <c r="G291" s="45" t="str">
        <f t="shared" si="8"/>
        <v>52RFIG</v>
      </c>
      <c r="H291" s="46" t="str">
        <f>+INDEX([1]Detallado!$D:$D,MATCH(C291,[1]Detallado!$B:$B,0))</f>
        <v xml:space="preserve">Larrain Vial </v>
      </c>
      <c r="I291" s="27"/>
      <c r="J291" s="43" t="str">
        <f t="shared" si="9"/>
        <v>RFITD</v>
      </c>
      <c r="O291" s="27" t="s">
        <v>4615</v>
      </c>
      <c r="P291" s="27" t="s">
        <v>4593</v>
      </c>
    </row>
    <row r="292" spans="3:16" x14ac:dyDescent="0.35">
      <c r="C292" s="27" t="s">
        <v>2348</v>
      </c>
      <c r="D292" s="47" t="str">
        <f>+INDEX([1]Detallado!$F:$F,MATCH($C292,[1]Detallado!$B:$B,0))</f>
        <v>Renta Fija</v>
      </c>
      <c r="E292" s="30" t="str">
        <f>+INDEX([1]Detallado!$Q:$Q,MATCH($C292,[1]Detallado!$B:$B,0))</f>
        <v>RFIG</v>
      </c>
      <c r="F292" s="44" t="s">
        <v>4171</v>
      </c>
      <c r="G292" s="45" t="str">
        <f t="shared" si="8"/>
        <v>52RFIG</v>
      </c>
      <c r="H292" s="46" t="str">
        <f>+INDEX([1]Detallado!$D:$D,MATCH(C292,[1]Detallado!$B:$B,0))</f>
        <v>Waystone Credicorp - Latam Corps HC</v>
      </c>
      <c r="I292" s="27"/>
      <c r="J292" s="43" t="str">
        <f t="shared" si="9"/>
        <v>RFITD</v>
      </c>
      <c r="O292" s="27" t="s">
        <v>4615</v>
      </c>
      <c r="P292" s="27" t="s">
        <v>4593</v>
      </c>
    </row>
    <row r="293" spans="3:16" x14ac:dyDescent="0.35">
      <c r="C293" s="27" t="s">
        <v>2811</v>
      </c>
      <c r="D293" s="47" t="str">
        <f>+INDEX([1]Detallado!$F:$F,MATCH($C293,[1]Detallado!$B:$B,0))</f>
        <v>Renta Fija</v>
      </c>
      <c r="E293" s="30" t="str">
        <f>+INDEX([1]Detallado!$Q:$Q,MATCH($C293,[1]Detallado!$B:$B,0))</f>
        <v>RFIG</v>
      </c>
      <c r="F293" s="44" t="s">
        <v>4171</v>
      </c>
      <c r="G293" s="45" t="str">
        <f t="shared" si="8"/>
        <v>52RFIG</v>
      </c>
      <c r="H293" s="46" t="str">
        <f>+INDEX([1]Detallado!$D:$D,MATCH(C293,[1]Detallado!$B:$B,0))</f>
        <v>Waystone Security - Latam Corps HC</v>
      </c>
      <c r="I293" s="27"/>
      <c r="J293" s="43" t="str">
        <f t="shared" si="9"/>
        <v>RFITD</v>
      </c>
      <c r="O293" s="27" t="s">
        <v>4615</v>
      </c>
      <c r="P293" s="27" t="s">
        <v>4593</v>
      </c>
    </row>
    <row r="294" spans="3:16" x14ac:dyDescent="0.35">
      <c r="C294" s="27" t="s">
        <v>2155</v>
      </c>
      <c r="D294" s="47" t="e">
        <f>+INDEX([1]Detallado!$F:$F,MATCH($C294,[1]Detallado!$B:$B,0))</f>
        <v>#N/A</v>
      </c>
      <c r="E294" s="30" t="e">
        <f>+INDEX([1]Detallado!$Q:$Q,MATCH($C294,[1]Detallado!$B:$B,0))</f>
        <v>#N/A</v>
      </c>
      <c r="F294" s="44" t="s">
        <v>4171</v>
      </c>
      <c r="G294" s="45" t="e">
        <f t="shared" si="8"/>
        <v>#N/A</v>
      </c>
      <c r="H294" s="46" t="e">
        <f>+INDEX([1]Detallado!$D:$D,MATCH(C294,[1]Detallado!$B:$B,0))</f>
        <v>#N/A</v>
      </c>
      <c r="I294" s="27"/>
      <c r="J294" s="43" t="e">
        <f t="shared" si="9"/>
        <v>#N/A</v>
      </c>
      <c r="O294" s="27" t="s">
        <v>4615</v>
      </c>
      <c r="P294" s="27" t="s">
        <v>4593</v>
      </c>
    </row>
    <row r="295" spans="3:16" x14ac:dyDescent="0.35">
      <c r="C295" s="27" t="s">
        <v>2812</v>
      </c>
      <c r="D295" s="47" t="str">
        <f>+INDEX([1]Detallado!$F:$F,MATCH($C295,[1]Detallado!$B:$B,0))</f>
        <v>Renta Fija</v>
      </c>
      <c r="E295" s="30" t="str">
        <f>+INDEX([1]Detallado!$Q:$Q,MATCH($C295,[1]Detallado!$B:$B,0))</f>
        <v>RFIG</v>
      </c>
      <c r="F295" s="44" t="s">
        <v>4171</v>
      </c>
      <c r="G295" s="45" t="str">
        <f t="shared" si="8"/>
        <v>52RFIG</v>
      </c>
      <c r="H295" s="46" t="str">
        <f>+INDEX([1]Detallado!$D:$D,MATCH(C295,[1]Detallado!$B:$B,0))</f>
        <v>MDO - Renta Fija Latam Corps</v>
      </c>
      <c r="I295" s="27"/>
      <c r="J295" s="43" t="str">
        <f t="shared" si="9"/>
        <v>RFITD</v>
      </c>
      <c r="O295" s="27" t="s">
        <v>4615</v>
      </c>
      <c r="P295" s="27" t="s">
        <v>4593</v>
      </c>
    </row>
    <row r="296" spans="3:16" x14ac:dyDescent="0.35">
      <c r="C296" s="27" t="s">
        <v>2813</v>
      </c>
      <c r="D296" s="47" t="str">
        <f>+INDEX([1]Detallado!$F:$F,MATCH($C296,[1]Detallado!$B:$B,0))</f>
        <v>Renta Fija</v>
      </c>
      <c r="E296" s="30" t="str">
        <f>+INDEX([1]Detallado!$Q:$Q,MATCH($C296,[1]Detallado!$B:$B,0))</f>
        <v>RFIG</v>
      </c>
      <c r="F296" s="44" t="s">
        <v>4171</v>
      </c>
      <c r="G296" s="45" t="str">
        <f t="shared" si="8"/>
        <v>52RFIG</v>
      </c>
      <c r="H296" s="46" t="str">
        <f>+INDEX([1]Detallado!$D:$D,MATCH(C296,[1]Detallado!$B:$B,0))</f>
        <v>Lemanik - Corp EM Debt USD</v>
      </c>
      <c r="I296" s="27"/>
      <c r="J296" s="43" t="str">
        <f t="shared" si="9"/>
        <v>RFITD</v>
      </c>
      <c r="O296" s="27" t="s">
        <v>4292</v>
      </c>
      <c r="P296" s="27" t="s">
        <v>4589</v>
      </c>
    </row>
    <row r="297" spans="3:16" x14ac:dyDescent="0.35">
      <c r="C297" s="27" t="s">
        <v>2353</v>
      </c>
      <c r="D297" s="47" t="e">
        <f>+INDEX([1]Detallado!$F:$F,MATCH($C297,[1]Detallado!$B:$B,0))</f>
        <v>#N/A</v>
      </c>
      <c r="E297" s="30" t="e">
        <f>+INDEX([1]Detallado!$Q:$Q,MATCH($C297,[1]Detallado!$B:$B,0))</f>
        <v>#N/A</v>
      </c>
      <c r="F297" s="44" t="s">
        <v>4171</v>
      </c>
      <c r="G297" s="45" t="e">
        <f t="shared" si="8"/>
        <v>#N/A</v>
      </c>
      <c r="H297" s="46" t="e">
        <f>+INDEX([1]Detallado!$D:$D,MATCH(C297,[1]Detallado!$B:$B,0))</f>
        <v>#N/A</v>
      </c>
      <c r="I297" s="27"/>
      <c r="J297" s="43" t="e">
        <f t="shared" si="9"/>
        <v>#N/A</v>
      </c>
      <c r="O297" s="27" t="s">
        <v>4292</v>
      </c>
      <c r="P297" s="27" t="s">
        <v>4589</v>
      </c>
    </row>
    <row r="298" spans="3:16" x14ac:dyDescent="0.35">
      <c r="C298" s="27" t="s">
        <v>2349</v>
      </c>
      <c r="D298" s="47" t="e">
        <f>+INDEX([1]Detallado!$F:$F,MATCH($C298,[1]Detallado!$B:$B,0))</f>
        <v>#N/A</v>
      </c>
      <c r="E298" s="30" t="e">
        <f>+INDEX([1]Detallado!$Q:$Q,MATCH($C298,[1]Detallado!$B:$B,0))</f>
        <v>#N/A</v>
      </c>
      <c r="F298" s="44" t="s">
        <v>4171</v>
      </c>
      <c r="G298" s="45" t="e">
        <f t="shared" si="8"/>
        <v>#N/A</v>
      </c>
      <c r="H298" s="46" t="e">
        <f>+INDEX([1]Detallado!$D:$D,MATCH(C298,[1]Detallado!$B:$B,0))</f>
        <v>#N/A</v>
      </c>
      <c r="I298" s="27"/>
      <c r="J298" s="43" t="e">
        <f t="shared" si="9"/>
        <v>#N/A</v>
      </c>
      <c r="O298" s="27" t="s">
        <v>4292</v>
      </c>
      <c r="P298" s="27" t="s">
        <v>4589</v>
      </c>
    </row>
    <row r="299" spans="3:16" x14ac:dyDescent="0.35">
      <c r="C299" s="27" t="s">
        <v>2046</v>
      </c>
      <c r="D299" s="47" t="str">
        <f>+INDEX([1]Detallado!$F:$F,MATCH($C299,[1]Detallado!$B:$B,0))</f>
        <v>Renta Fija</v>
      </c>
      <c r="E299" s="30" t="str">
        <f>+INDEX([1]Detallado!$Q:$Q,MATCH($C299,[1]Detallado!$B:$B,0))</f>
        <v>RFIG</v>
      </c>
      <c r="F299" s="44" t="s">
        <v>4171</v>
      </c>
      <c r="G299" s="45" t="str">
        <f t="shared" si="8"/>
        <v>52RFIG</v>
      </c>
      <c r="H299" s="46" t="str">
        <f>+INDEX([1]Detallado!$D:$D,MATCH(C299,[1]Detallado!$B:$B,0))</f>
        <v>Aberdeen - EM Corporate Bond</v>
      </c>
      <c r="I299" s="27"/>
      <c r="J299" s="43" t="str">
        <f t="shared" si="9"/>
        <v>RFITD</v>
      </c>
      <c r="O299" s="27" t="s">
        <v>4292</v>
      </c>
      <c r="P299" s="27" t="s">
        <v>4589</v>
      </c>
    </row>
    <row r="300" spans="3:16" x14ac:dyDescent="0.35">
      <c r="C300" s="27" t="s">
        <v>681</v>
      </c>
      <c r="D300" s="47" t="str">
        <f>+INDEX([1]Detallado!$F:$F,MATCH($C300,[1]Detallado!$B:$B,0))</f>
        <v>Renta Fija</v>
      </c>
      <c r="E300" s="30" t="str">
        <f>+INDEX([1]Detallado!$Q:$Q,MATCH($C300,[1]Detallado!$B:$B,0))</f>
        <v>RFIG</v>
      </c>
      <c r="F300" s="44" t="s">
        <v>4171</v>
      </c>
      <c r="G300" s="45" t="str">
        <f t="shared" si="8"/>
        <v>52RFIG</v>
      </c>
      <c r="H300" s="46" t="str">
        <f>+INDEX([1]Detallado!$D:$D,MATCH(C300,[1]Detallado!$B:$B,0))</f>
        <v>Goldman Sachs - Emerging Markets Corporate Debt</v>
      </c>
      <c r="I300" s="27"/>
      <c r="J300" s="43" t="str">
        <f t="shared" si="9"/>
        <v>RFITD</v>
      </c>
      <c r="O300" s="27" t="s">
        <v>4305</v>
      </c>
      <c r="P300" s="27" t="s">
        <v>4590</v>
      </c>
    </row>
    <row r="301" spans="3:16" x14ac:dyDescent="0.35">
      <c r="C301" s="27" t="s">
        <v>2044</v>
      </c>
      <c r="D301" s="47" t="str">
        <f>+INDEX([1]Detallado!$F:$F,MATCH($C301,[1]Detallado!$B:$B,0))</f>
        <v>Renta Fija</v>
      </c>
      <c r="E301" s="30" t="str">
        <f>+INDEX([1]Detallado!$Q:$Q,MATCH($C301,[1]Detallado!$B:$B,0))</f>
        <v>RFIG</v>
      </c>
      <c r="F301" s="44" t="s">
        <v>4171</v>
      </c>
      <c r="G301" s="45" t="str">
        <f t="shared" si="8"/>
        <v>52RFIG</v>
      </c>
      <c r="H301" s="46" t="str">
        <f>+INDEX([1]Detallado!$D:$D,MATCH(C301,[1]Detallado!$B:$B,0))</f>
        <v>Investec - Emerging Markets Corporate Debt</v>
      </c>
      <c r="I301" s="27"/>
      <c r="J301" s="43" t="str">
        <f t="shared" si="9"/>
        <v>RFITD</v>
      </c>
      <c r="O301" s="27" t="s">
        <v>4305</v>
      </c>
      <c r="P301" s="27" t="s">
        <v>4590</v>
      </c>
    </row>
    <row r="302" spans="3:16" x14ac:dyDescent="0.35">
      <c r="C302" s="27" t="s">
        <v>2004</v>
      </c>
      <c r="D302" s="47" t="str">
        <f>+INDEX([1]Detallado!$F:$F,MATCH($C302,[1]Detallado!$B:$B,0))</f>
        <v>Renta Fija</v>
      </c>
      <c r="E302" s="30" t="str">
        <f>+INDEX([1]Detallado!$Q:$Q,MATCH($C302,[1]Detallado!$B:$B,0))</f>
        <v>RFIG</v>
      </c>
      <c r="F302" s="44" t="s">
        <v>4171</v>
      </c>
      <c r="G302" s="45" t="str">
        <f t="shared" si="8"/>
        <v>52RFIG</v>
      </c>
      <c r="H302" s="46" t="str">
        <f>+INDEX([1]Detallado!$D:$D,MATCH(C302,[1]Detallado!$B:$B,0))</f>
        <v>Investec - Latin American Corporate Debt</v>
      </c>
      <c r="I302" s="27"/>
      <c r="J302" s="43" t="str">
        <f t="shared" si="9"/>
        <v>RFITD</v>
      </c>
      <c r="O302" s="27" t="s">
        <v>4616</v>
      </c>
      <c r="P302" s="27" t="s">
        <v>4590</v>
      </c>
    </row>
    <row r="303" spans="3:16" x14ac:dyDescent="0.35">
      <c r="C303" s="27" t="s">
        <v>2040</v>
      </c>
      <c r="D303" s="47" t="str">
        <f>+INDEX([1]Detallado!$F:$F,MATCH($C303,[1]Detallado!$B:$B,0))</f>
        <v>Renta Fija</v>
      </c>
      <c r="E303" s="30" t="str">
        <f>+INDEX([1]Detallado!$Q:$Q,MATCH($C303,[1]Detallado!$B:$B,0))</f>
        <v>RFIG</v>
      </c>
      <c r="F303" s="44" t="s">
        <v>4171</v>
      </c>
      <c r="G303" s="45" t="str">
        <f t="shared" si="8"/>
        <v>52RFIG</v>
      </c>
      <c r="H303" s="46" t="str">
        <f>+INDEX([1]Detallado!$D:$D,MATCH(C303,[1]Detallado!$B:$B,0))</f>
        <v>Morgan Stanley - Emerging Markets Corporate Debt Fund</v>
      </c>
      <c r="I303" s="27"/>
      <c r="J303" s="43" t="str">
        <f t="shared" si="9"/>
        <v>RFITD</v>
      </c>
      <c r="O303" s="27" t="s">
        <v>4293</v>
      </c>
      <c r="P303" s="27" t="s">
        <v>4590</v>
      </c>
    </row>
    <row r="304" spans="3:16" x14ac:dyDescent="0.35">
      <c r="C304" s="27" t="s">
        <v>1503</v>
      </c>
      <c r="D304" s="47" t="str">
        <f>+INDEX([1]Detallado!$F:$F,MATCH($C304,[1]Detallado!$B:$B,0))</f>
        <v>Renta Fija</v>
      </c>
      <c r="E304" s="30" t="str">
        <f>+INDEX([1]Detallado!$Q:$Q,MATCH($C304,[1]Detallado!$B:$B,0))</f>
        <v>RFIG</v>
      </c>
      <c r="F304" s="44" t="s">
        <v>4171</v>
      </c>
      <c r="G304" s="45" t="str">
        <f t="shared" si="8"/>
        <v>52RFIG</v>
      </c>
      <c r="H304" s="46" t="str">
        <f>+INDEX([1]Detallado!$D:$D,MATCH(C304,[1]Detallado!$B:$B,0))</f>
        <v>BlackRock - iShares JP Morgan EM Corporate Bond</v>
      </c>
      <c r="I304" s="27"/>
      <c r="J304" s="43" t="str">
        <f t="shared" si="9"/>
        <v>RFITD</v>
      </c>
      <c r="O304" s="27" t="s">
        <v>4293</v>
      </c>
      <c r="P304" s="27" t="s">
        <v>4590</v>
      </c>
    </row>
    <row r="305" spans="3:16" x14ac:dyDescent="0.35">
      <c r="C305" s="27" t="s">
        <v>2373</v>
      </c>
      <c r="D305" s="47" t="str">
        <f>+INDEX([1]Detallado!$F:$F,MATCH($C305,[1]Detallado!$B:$B,0))</f>
        <v>Renta Fija</v>
      </c>
      <c r="E305" s="30" t="str">
        <f>+INDEX([1]Detallado!$Q:$Q,MATCH($C305,[1]Detallado!$B:$B,0))</f>
        <v>RFIG</v>
      </c>
      <c r="F305" s="44" t="s">
        <v>4171</v>
      </c>
      <c r="G305" s="45" t="str">
        <f t="shared" si="8"/>
        <v>52RFIG</v>
      </c>
      <c r="H305" s="46" t="str">
        <f>+INDEX([1]Detallado!$D:$D,MATCH(C305,[1]Detallado!$B:$B,0))</f>
        <v>BlackRock - EM Corp Bond UCITS</v>
      </c>
      <c r="I305" s="27"/>
      <c r="J305" s="43" t="str">
        <f t="shared" si="9"/>
        <v>RFITD</v>
      </c>
      <c r="O305" s="27" t="s">
        <v>4293</v>
      </c>
      <c r="P305" s="27" t="s">
        <v>4590</v>
      </c>
    </row>
    <row r="306" spans="3:16" x14ac:dyDescent="0.35">
      <c r="C306" s="27" t="s">
        <v>1868</v>
      </c>
      <c r="D306" s="47" t="str">
        <f>+INDEX([1]Detallado!$F:$F,MATCH($C306,[1]Detallado!$B:$B,0))</f>
        <v>Renta Fija</v>
      </c>
      <c r="E306" s="30" t="str">
        <f>+INDEX([1]Detallado!$Q:$Q,MATCH($C306,[1]Detallado!$B:$B,0))</f>
        <v>RFIG</v>
      </c>
      <c r="F306" s="44" t="s">
        <v>4171</v>
      </c>
      <c r="G306" s="45" t="str">
        <f t="shared" si="8"/>
        <v>52RFIG</v>
      </c>
      <c r="H306" s="46" t="str">
        <f>+INDEX([1]Detallado!$D:$D,MATCH(C306,[1]Detallado!$B:$B,0))</f>
        <v>Santander - Latin America Corporate Bond</v>
      </c>
      <c r="I306" s="27"/>
      <c r="J306" s="43" t="str">
        <f t="shared" si="9"/>
        <v>RFITD</v>
      </c>
      <c r="O306" s="27" t="s">
        <v>4293</v>
      </c>
      <c r="P306" s="27" t="s">
        <v>4590</v>
      </c>
    </row>
    <row r="307" spans="3:16" x14ac:dyDescent="0.35">
      <c r="C307" s="27" t="s">
        <v>2814</v>
      </c>
      <c r="D307" s="47" t="str">
        <f>+INDEX([1]Detallado!$F:$F,MATCH($C307,[1]Detallado!$B:$B,0))</f>
        <v>Renta Fija</v>
      </c>
      <c r="E307" s="30" t="str">
        <f>+INDEX([1]Detallado!$Q:$Q,MATCH($C307,[1]Detallado!$B:$B,0))</f>
        <v>RFIG</v>
      </c>
      <c r="F307" s="44" t="s">
        <v>4171</v>
      </c>
      <c r="G307" s="45" t="str">
        <f t="shared" si="8"/>
        <v>52RFIG</v>
      </c>
      <c r="H307" s="46" t="str">
        <f>+INDEX([1]Detallado!$D:$D,MATCH(C307,[1]Detallado!$B:$B,0))</f>
        <v>FIGLHYI CI - Compass Latam HY</v>
      </c>
      <c r="I307" s="27"/>
      <c r="J307" s="43" t="str">
        <f t="shared" si="9"/>
        <v>RFITD</v>
      </c>
      <c r="O307" s="27" t="s">
        <v>4329</v>
      </c>
      <c r="P307" s="27" t="s">
        <v>4617</v>
      </c>
    </row>
    <row r="308" spans="3:16" x14ac:dyDescent="0.35">
      <c r="C308" s="27" t="s">
        <v>2215</v>
      </c>
      <c r="D308" s="47" t="str">
        <f>+INDEX([1]Detallado!$F:$F,MATCH($C308,[1]Detallado!$B:$B,0))</f>
        <v>Renta Fija</v>
      </c>
      <c r="E308" s="30" t="str">
        <f>+INDEX([1]Detallado!$Q:$Q,MATCH($C308,[1]Detallado!$B:$B,0))</f>
        <v>RFIG</v>
      </c>
      <c r="F308" s="44" t="s">
        <v>4171</v>
      </c>
      <c r="G308" s="45" t="str">
        <f t="shared" si="8"/>
        <v>52RFIG</v>
      </c>
      <c r="H308" s="46" t="str">
        <f>+INDEX([1]Detallado!$D:$D,MATCH(C308,[1]Detallado!$B:$B,0))</f>
        <v>Aberdeen - Frontier Markets Bond Fund</v>
      </c>
      <c r="I308" s="27"/>
      <c r="J308" s="43" t="str">
        <f t="shared" si="9"/>
        <v>RFITD</v>
      </c>
      <c r="O308" s="27" t="s">
        <v>2630</v>
      </c>
      <c r="P308" s="27" t="s">
        <v>1277</v>
      </c>
    </row>
    <row r="309" spans="3:16" x14ac:dyDescent="0.35">
      <c r="C309" s="27" t="s">
        <v>2117</v>
      </c>
      <c r="D309" s="47" t="str">
        <f>+INDEX([1]Detallado!$F:$F,MATCH($C309,[1]Detallado!$B:$B,0))</f>
        <v>Renta Fija</v>
      </c>
      <c r="E309" s="30" t="str">
        <f>+INDEX([1]Detallado!$Q:$Q,MATCH($C309,[1]Detallado!$B:$B,0))</f>
        <v>RFIG</v>
      </c>
      <c r="F309" s="44" t="s">
        <v>4171</v>
      </c>
      <c r="G309" s="45" t="str">
        <f t="shared" si="8"/>
        <v>52RFIG</v>
      </c>
      <c r="H309" s="46" t="str">
        <f>+INDEX([1]Detallado!$D:$D,MATCH(C309,[1]Detallado!$B:$B,0))</f>
        <v>Credit Suisse - Emerging Markets  Corporate Bonds</v>
      </c>
      <c r="I309" s="27"/>
      <c r="J309" s="43" t="str">
        <f t="shared" si="9"/>
        <v>RFITD</v>
      </c>
      <c r="O309" s="27" t="s">
        <v>4618</v>
      </c>
      <c r="P309" s="27" t="s">
        <v>4585</v>
      </c>
    </row>
    <row r="310" spans="3:16" x14ac:dyDescent="0.35">
      <c r="C310" s="27" t="s">
        <v>568</v>
      </c>
      <c r="D310" s="47" t="str">
        <f>+INDEX([1]Detallado!$F:$F,MATCH($C310,[1]Detallado!$B:$B,0))</f>
        <v>Renta Fija</v>
      </c>
      <c r="E310" s="30" t="str">
        <f>+INDEX([1]Detallado!$Q:$Q,MATCH($C310,[1]Detallado!$B:$B,0))</f>
        <v>RFIG</v>
      </c>
      <c r="F310" s="44" t="s">
        <v>4171</v>
      </c>
      <c r="G310" s="45" t="str">
        <f t="shared" si="8"/>
        <v>52RFIG</v>
      </c>
      <c r="H310" s="46" t="str">
        <f>+INDEX([1]Detallado!$D:$D,MATCH(C310,[1]Detallado!$B:$B,0))</f>
        <v>Vontobel - Emerging Markets Corporate</v>
      </c>
      <c r="I310" s="27"/>
      <c r="J310" s="43" t="str">
        <f t="shared" si="9"/>
        <v>RFITD</v>
      </c>
      <c r="O310" s="27" t="s">
        <v>4618</v>
      </c>
      <c r="P310" s="27" t="s">
        <v>4585</v>
      </c>
    </row>
    <row r="311" spans="3:16" x14ac:dyDescent="0.35">
      <c r="C311" s="27" t="s">
        <v>836</v>
      </c>
      <c r="D311" s="47" t="str">
        <f>+INDEX([1]Detallado!$F:$F,MATCH($C311,[1]Detallado!$B:$B,0))</f>
        <v>Renta Fija</v>
      </c>
      <c r="E311" s="30" t="str">
        <f>+INDEX([1]Detallado!$Q:$Q,MATCH($C311,[1]Detallado!$B:$B,0))</f>
        <v>RFIG</v>
      </c>
      <c r="F311" s="44" t="s">
        <v>4171</v>
      </c>
      <c r="G311" s="45" t="str">
        <f t="shared" si="8"/>
        <v>52RFIG</v>
      </c>
      <c r="H311" s="46" t="str">
        <f>+INDEX([1]Detallado!$D:$D,MATCH(C311,[1]Detallado!$B:$B,0))</f>
        <v>PIMCO - Asia High Yield Bond Fund</v>
      </c>
      <c r="I311" s="27"/>
      <c r="J311" s="43" t="str">
        <f t="shared" si="9"/>
        <v>RFITD</v>
      </c>
      <c r="O311" s="27" t="s">
        <v>4618</v>
      </c>
      <c r="P311" s="27" t="s">
        <v>4585</v>
      </c>
    </row>
    <row r="312" spans="3:16" x14ac:dyDescent="0.35">
      <c r="C312" s="27" t="s">
        <v>2816</v>
      </c>
      <c r="D312" s="47" t="str">
        <f>+INDEX([1]Detallado!$F:$F,MATCH($C312,[1]Detallado!$B:$B,0))</f>
        <v>Renta Fija</v>
      </c>
      <c r="E312" s="30" t="str">
        <f>+INDEX([1]Detallado!$Q:$Q,MATCH($C312,[1]Detallado!$B:$B,0))</f>
        <v>RFIG</v>
      </c>
      <c r="F312" s="44" t="s">
        <v>4171</v>
      </c>
      <c r="G312" s="45" t="str">
        <f t="shared" si="8"/>
        <v>52RFIG</v>
      </c>
      <c r="H312" s="46" t="str">
        <f>+INDEX([1]Detallado!$D:$D,MATCH(C312,[1]Detallado!$B:$B,0))</f>
        <v>Moneda - Latam High Yield</v>
      </c>
      <c r="I312" s="27"/>
      <c r="J312" s="43" t="str">
        <f t="shared" si="9"/>
        <v>RFITD</v>
      </c>
      <c r="O312" s="27" t="s">
        <v>4261</v>
      </c>
      <c r="P312" s="27" t="s">
        <v>4587</v>
      </c>
    </row>
    <row r="313" spans="3:16" x14ac:dyDescent="0.35">
      <c r="C313" s="27" t="s">
        <v>2266</v>
      </c>
      <c r="D313" s="47" t="str">
        <f>+INDEX([1]Detallado!$F:$F,MATCH($C313,[1]Detallado!$B:$B,0))</f>
        <v>Renta Fija</v>
      </c>
      <c r="E313" s="30" t="str">
        <f>+INDEX([1]Detallado!$Q:$Q,MATCH($C313,[1]Detallado!$B:$B,0))</f>
        <v>RFIG</v>
      </c>
      <c r="F313" s="44" t="s">
        <v>4171</v>
      </c>
      <c r="G313" s="45" t="str">
        <f t="shared" si="8"/>
        <v>52RFIG</v>
      </c>
      <c r="H313" s="46" t="str">
        <f>+INDEX([1]Detallado!$D:$D,MATCH(C313,[1]Detallado!$B:$B,0))</f>
        <v>MDO - Latam Corp HY</v>
      </c>
      <c r="I313" s="27"/>
      <c r="J313" s="43" t="str">
        <f t="shared" si="9"/>
        <v>RFITD</v>
      </c>
      <c r="O313" s="27" t="s">
        <v>4297</v>
      </c>
      <c r="P313" s="27" t="s">
        <v>4593</v>
      </c>
    </row>
    <row r="314" spans="3:16" x14ac:dyDescent="0.35">
      <c r="C314" s="27" t="s">
        <v>2059</v>
      </c>
      <c r="D314" s="47" t="str">
        <f>+INDEX([1]Detallado!$F:$F,MATCH($C314,[1]Detallado!$B:$B,0))</f>
        <v>Renta Fija</v>
      </c>
      <c r="E314" s="30" t="str">
        <f>+INDEX([1]Detallado!$Q:$Q,MATCH($C314,[1]Detallado!$B:$B,0))</f>
        <v>RFIG</v>
      </c>
      <c r="F314" s="44" t="s">
        <v>4171</v>
      </c>
      <c r="G314" s="45" t="str">
        <f t="shared" si="8"/>
        <v>52RFIG</v>
      </c>
      <c r="H314" s="46" t="str">
        <f>+INDEX([1]Detallado!$D:$D,MATCH(C314,[1]Detallado!$B:$B,0))</f>
        <v>JP Morgan - Emerging Markets Corporate Bond Fund</v>
      </c>
      <c r="I314" s="27"/>
      <c r="J314" s="43" t="str">
        <f t="shared" si="9"/>
        <v>RFITD</v>
      </c>
      <c r="O314" s="27" t="s">
        <v>4297</v>
      </c>
      <c r="P314" s="27" t="s">
        <v>4593</v>
      </c>
    </row>
    <row r="315" spans="3:16" x14ac:dyDescent="0.35">
      <c r="C315" s="27" t="s">
        <v>2817</v>
      </c>
      <c r="D315" s="47" t="str">
        <f>+INDEX([1]Detallado!$F:$F,MATCH($C315,[1]Detallado!$B:$B,0))</f>
        <v>Renta Fija</v>
      </c>
      <c r="E315" s="30" t="str">
        <f>+INDEX([1]Detallado!$Q:$Q,MATCH($C315,[1]Detallado!$B:$B,0))</f>
        <v>RFIG</v>
      </c>
      <c r="F315" s="44" t="s">
        <v>4171</v>
      </c>
      <c r="G315" s="45" t="str">
        <f t="shared" si="8"/>
        <v>52RFIG</v>
      </c>
      <c r="H315" s="46" t="str">
        <f>+INDEX([1]Detallado!$D:$D,MATCH(C315,[1]Detallado!$B:$B,0))</f>
        <v>Moneda - Deuda Latinoamericana</v>
      </c>
      <c r="I315" s="27"/>
      <c r="J315" s="43" t="str">
        <f t="shared" si="9"/>
        <v>RFITD</v>
      </c>
      <c r="O315" s="27" t="s">
        <v>4331</v>
      </c>
      <c r="P315" s="27" t="s">
        <v>4587</v>
      </c>
    </row>
    <row r="316" spans="3:16" x14ac:dyDescent="0.35">
      <c r="C316" s="27" t="s">
        <v>653</v>
      </c>
      <c r="D316" s="47" t="str">
        <f>+INDEX([1]Detallado!$F:$F,MATCH($C316,[1]Detallado!$B:$B,0))</f>
        <v>Renta Fija</v>
      </c>
      <c r="E316" s="30" t="str">
        <f>+INDEX([1]Detallado!$Q:$Q,MATCH($C316,[1]Detallado!$B:$B,0))</f>
        <v>RFIG</v>
      </c>
      <c r="F316" s="44" t="s">
        <v>4171</v>
      </c>
      <c r="G316" s="45" t="str">
        <f t="shared" si="8"/>
        <v>52RFIG</v>
      </c>
      <c r="H316" s="46" t="str">
        <f>+INDEX([1]Detallado!$D:$D,MATCH(C316,[1]Detallado!$B:$B,0))</f>
        <v>Moneda S.A. Administradora General de Fondos - Deuda Latam</v>
      </c>
      <c r="I316" s="27"/>
      <c r="J316" s="43" t="str">
        <f t="shared" si="9"/>
        <v>RFITD</v>
      </c>
      <c r="O316" s="27" t="s">
        <v>4272</v>
      </c>
      <c r="P316" s="27" t="s">
        <v>4593</v>
      </c>
    </row>
    <row r="317" spans="3:16" x14ac:dyDescent="0.35">
      <c r="C317" s="27" t="s">
        <v>2818</v>
      </c>
      <c r="D317" s="47" t="str">
        <f>+INDEX([1]Detallado!$F:$F,MATCH($C317,[1]Detallado!$B:$B,0))</f>
        <v>Renta Fija</v>
      </c>
      <c r="E317" s="30" t="str">
        <f>+INDEX([1]Detallado!$Q:$Q,MATCH($C317,[1]Detallado!$B:$B,0))</f>
        <v>RFIC</v>
      </c>
      <c r="F317" s="44" t="s">
        <v>4173</v>
      </c>
      <c r="G317" s="45" t="str">
        <f t="shared" si="8"/>
        <v>12RFIC</v>
      </c>
      <c r="H317" s="46" t="str">
        <f>+INDEX([1]Detallado!$D:$D,MATCH(C317,[1]Detallado!$B:$B,0))</f>
        <v>Petrobras International</v>
      </c>
      <c r="I317" s="27"/>
      <c r="J317" s="43" t="str">
        <f t="shared" si="9"/>
        <v>RFIBU</v>
      </c>
      <c r="O317" s="27" t="s">
        <v>4307</v>
      </c>
      <c r="P317" s="27" t="s">
        <v>4586</v>
      </c>
    </row>
    <row r="318" spans="3:16" x14ac:dyDescent="0.35">
      <c r="C318" s="27" t="s">
        <v>935</v>
      </c>
      <c r="D318" s="47" t="str">
        <f>+INDEX([1]Detallado!$F:$F,MATCH($C318,[1]Detallado!$B:$B,0))</f>
        <v>Renta Fija</v>
      </c>
      <c r="E318" s="30" t="str">
        <f>+INDEX([1]Detallado!$Q:$Q,MATCH($C318,[1]Detallado!$B:$B,0))</f>
        <v>RFIC</v>
      </c>
      <c r="F318" s="44" t="s">
        <v>4173</v>
      </c>
      <c r="G318" s="45" t="str">
        <f t="shared" si="8"/>
        <v>59RFIC</v>
      </c>
      <c r="H318" s="46" t="str">
        <f>+INDEX([1]Detallado!$D:$D,MATCH(C318,[1]Detallado!$B:$B,0))</f>
        <v>Ecopetrol</v>
      </c>
      <c r="I318" s="27"/>
      <c r="J318" s="43" t="str">
        <f t="shared" si="9"/>
        <v>RFIBU</v>
      </c>
      <c r="O318" s="27" t="s">
        <v>4298</v>
      </c>
      <c r="P318" s="27" t="s">
        <v>4587</v>
      </c>
    </row>
    <row r="319" spans="3:16" x14ac:dyDescent="0.35">
      <c r="C319" s="27" t="s">
        <v>803</v>
      </c>
      <c r="D319" s="47" t="str">
        <f>+INDEX([1]Detallado!$F:$F,MATCH($C319,[1]Detallado!$B:$B,0))</f>
        <v>Renta Fija</v>
      </c>
      <c r="E319" s="30" t="str">
        <f>+INDEX([1]Detallado!$Q:$Q,MATCH($C319,[1]Detallado!$B:$B,0))</f>
        <v>RFIC</v>
      </c>
      <c r="F319" s="44" t="s">
        <v>4173</v>
      </c>
      <c r="G319" s="45" t="str">
        <f t="shared" si="8"/>
        <v>59RFIC</v>
      </c>
      <c r="H319" s="46" t="str">
        <f>+INDEX([1]Detallado!$D:$D,MATCH(C319,[1]Detallado!$B:$B,0))</f>
        <v>Ecopetrol</v>
      </c>
      <c r="I319" s="27"/>
      <c r="J319" s="43" t="str">
        <f t="shared" si="9"/>
        <v>RFIBU</v>
      </c>
      <c r="O319" s="27" t="s">
        <v>4298</v>
      </c>
      <c r="P319" s="27" t="s">
        <v>4587</v>
      </c>
    </row>
    <row r="320" spans="3:16" x14ac:dyDescent="0.35">
      <c r="C320" s="27" t="s">
        <v>2819</v>
      </c>
      <c r="D320" s="47" t="str">
        <f>+INDEX([1]Detallado!$F:$F,MATCH($C320,[1]Detallado!$B:$B,0))</f>
        <v>Renta Fija</v>
      </c>
      <c r="E320" s="30" t="str">
        <f>+INDEX([1]Detallado!$Q:$Q,MATCH($C320,[1]Detallado!$B:$B,0))</f>
        <v>RFIC</v>
      </c>
      <c r="F320" s="44" t="s">
        <v>4173</v>
      </c>
      <c r="G320" s="45" t="str">
        <f t="shared" si="8"/>
        <v>59RFIC</v>
      </c>
      <c r="H320" s="46" t="str">
        <f>+INDEX([1]Detallado!$D:$D,MATCH(C320,[1]Detallado!$B:$B,0))</f>
        <v>Ecopetrol</v>
      </c>
      <c r="I320" s="27"/>
      <c r="J320" s="43" t="str">
        <f t="shared" si="9"/>
        <v>RFIBU</v>
      </c>
      <c r="O320" s="27" t="s">
        <v>4264</v>
      </c>
      <c r="P320" s="27" t="s">
        <v>4589</v>
      </c>
    </row>
    <row r="321" spans="3:16" x14ac:dyDescent="0.35">
      <c r="C321" s="27" t="s">
        <v>2820</v>
      </c>
      <c r="D321" s="47" t="str">
        <f>+INDEX([1]Detallado!$F:$F,MATCH($C321,[1]Detallado!$B:$B,0))</f>
        <v>Renta Fija</v>
      </c>
      <c r="E321" s="30" t="str">
        <f>+INDEX([1]Detallado!$Q:$Q,MATCH($C321,[1]Detallado!$B:$B,0))</f>
        <v>RFIC</v>
      </c>
      <c r="F321" s="44" t="s">
        <v>4173</v>
      </c>
      <c r="G321" s="45" t="str">
        <f t="shared" si="8"/>
        <v>12RFIC</v>
      </c>
      <c r="H321" s="46" t="str">
        <f>+INDEX([1]Detallado!$D:$D,MATCH(C321,[1]Detallado!$B:$B,0))</f>
        <v>Fibria Overseas Finance Ltd.</v>
      </c>
      <c r="I321" s="27"/>
      <c r="J321" s="43" t="str">
        <f t="shared" si="9"/>
        <v>RFIBU</v>
      </c>
      <c r="O321" s="27" t="s">
        <v>4264</v>
      </c>
      <c r="P321" s="27" t="s">
        <v>4589</v>
      </c>
    </row>
    <row r="322" spans="3:16" x14ac:dyDescent="0.35">
      <c r="C322" s="27" t="s">
        <v>2821</v>
      </c>
      <c r="D322" s="47" t="str">
        <f>+INDEX([1]Detallado!$F:$F,MATCH($C322,[1]Detallado!$B:$B,0))</f>
        <v>Renta Fija</v>
      </c>
      <c r="E322" s="30" t="str">
        <f>+INDEX([1]Detallado!$Q:$Q,MATCH($C322,[1]Detallado!$B:$B,0))</f>
        <v>RFIC</v>
      </c>
      <c r="F322" s="44" t="s">
        <v>4173</v>
      </c>
      <c r="G322" s="45" t="str">
        <f t="shared" si="8"/>
        <v>12RFIC</v>
      </c>
      <c r="H322" s="46" t="str">
        <f>+INDEX([1]Detallado!$D:$D,MATCH(C322,[1]Detallado!$B:$B,0))</f>
        <v>Fibria Overseas Finance Ltd.</v>
      </c>
      <c r="I322" s="27"/>
      <c r="J322" s="43" t="str">
        <f t="shared" si="9"/>
        <v>RFIBU</v>
      </c>
      <c r="O322" s="27" t="s">
        <v>4264</v>
      </c>
      <c r="P322" s="27" t="s">
        <v>4589</v>
      </c>
    </row>
    <row r="323" spans="3:16" x14ac:dyDescent="0.35">
      <c r="C323" s="27" t="s">
        <v>2822</v>
      </c>
      <c r="D323" s="47" t="str">
        <f>+INDEX([1]Detallado!$F:$F,MATCH($C323,[1]Detallado!$B:$B,0))</f>
        <v>Renta Fija</v>
      </c>
      <c r="E323" s="30" t="str">
        <f>+INDEX([1]Detallado!$Q:$Q,MATCH($C323,[1]Detallado!$B:$B,0))</f>
        <v>RFIC</v>
      </c>
      <c r="F323" s="44" t="s">
        <v>4173</v>
      </c>
      <c r="G323" s="45" t="str">
        <f t="shared" si="8"/>
        <v>12RFIC</v>
      </c>
      <c r="H323" s="46" t="str">
        <f>+INDEX([1]Detallado!$D:$D,MATCH(C323,[1]Detallado!$B:$B,0))</f>
        <v>VALEBZ 6 7/8 11/21/36</v>
      </c>
      <c r="I323" s="27"/>
      <c r="J323" s="43" t="str">
        <f t="shared" si="9"/>
        <v>RFIBU</v>
      </c>
      <c r="O323" s="27" t="s">
        <v>4264</v>
      </c>
      <c r="P323" s="27" t="s">
        <v>4589</v>
      </c>
    </row>
    <row r="324" spans="3:16" x14ac:dyDescent="0.35">
      <c r="C324" s="27" t="s">
        <v>2824</v>
      </c>
      <c r="D324" s="47" t="str">
        <f>+INDEX([1]Detallado!$F:$F,MATCH($C324,[1]Detallado!$B:$B,0))</f>
        <v>Renta Fija</v>
      </c>
      <c r="E324" s="30" t="str">
        <f>+INDEX([1]Detallado!$Q:$Q,MATCH($C324,[1]Detallado!$B:$B,0))</f>
        <v>RFIC</v>
      </c>
      <c r="F324" s="44" t="s">
        <v>4173</v>
      </c>
      <c r="G324" s="45" t="str">
        <f t="shared" si="8"/>
        <v>12RFIC</v>
      </c>
      <c r="H324" s="46" t="str">
        <f>+INDEX([1]Detallado!$D:$D,MATCH(C324,[1]Detallado!$B:$B,0))</f>
        <v>Brasil Foods</v>
      </c>
      <c r="I324" s="27"/>
      <c r="J324" s="43" t="str">
        <f t="shared" si="9"/>
        <v>RFIBU</v>
      </c>
      <c r="O324" s="27" t="s">
        <v>4619</v>
      </c>
      <c r="P324" s="27" t="s">
        <v>4585</v>
      </c>
    </row>
    <row r="325" spans="3:16" x14ac:dyDescent="0.35">
      <c r="C325" s="27" t="s">
        <v>2825</v>
      </c>
      <c r="D325" s="47" t="str">
        <f>+INDEX([1]Detallado!$F:$F,MATCH($C325,[1]Detallado!$B:$B,0))</f>
        <v>Renta Fija</v>
      </c>
      <c r="E325" s="30" t="str">
        <f>+INDEX([1]Detallado!$Q:$Q,MATCH($C325,[1]Detallado!$B:$B,0))</f>
        <v>RFIC</v>
      </c>
      <c r="F325" s="44" t="s">
        <v>4173</v>
      </c>
      <c r="G325" s="45" t="str">
        <f t="shared" si="8"/>
        <v>12RFIC</v>
      </c>
      <c r="H325" s="46" t="str">
        <f>+INDEX([1]Detallado!$D:$D,MATCH(C325,[1]Detallado!$B:$B,0))</f>
        <v>Brasil Foods</v>
      </c>
      <c r="I325" s="27"/>
      <c r="J325" s="43" t="str">
        <f t="shared" si="9"/>
        <v>RFIBU</v>
      </c>
      <c r="O325" s="27" t="s">
        <v>4620</v>
      </c>
      <c r="P325" s="27" t="s">
        <v>4587</v>
      </c>
    </row>
    <row r="326" spans="3:16" x14ac:dyDescent="0.35">
      <c r="C326" s="27" t="s">
        <v>2826</v>
      </c>
      <c r="D326" s="47" t="str">
        <f>+INDEX([1]Detallado!$F:$F,MATCH($C326,[1]Detallado!$B:$B,0))</f>
        <v>Renta Fija</v>
      </c>
      <c r="E326" s="30" t="str">
        <f>+INDEX([1]Detallado!$Q:$Q,MATCH($C326,[1]Detallado!$B:$B,0))</f>
        <v>RFIC</v>
      </c>
      <c r="F326" s="44" t="s">
        <v>4173</v>
      </c>
      <c r="G326" s="45" t="str">
        <f t="shared" si="8"/>
        <v>12RFIC</v>
      </c>
      <c r="H326" s="46" t="str">
        <f>+INDEX([1]Detallado!$D:$D,MATCH(C326,[1]Detallado!$B:$B,0))</f>
        <v>Brasil Foods</v>
      </c>
      <c r="I326" s="27"/>
      <c r="J326" s="43" t="str">
        <f t="shared" si="9"/>
        <v>RFIBU</v>
      </c>
      <c r="O326" s="27" t="s">
        <v>4316</v>
      </c>
      <c r="P326" s="27" t="s">
        <v>4587</v>
      </c>
    </row>
    <row r="327" spans="3:16" x14ac:dyDescent="0.35">
      <c r="C327" s="27" t="s">
        <v>2827</v>
      </c>
      <c r="D327" s="47" t="str">
        <f>+INDEX([1]Detallado!$F:$F,MATCH($C327,[1]Detallado!$B:$B,0))</f>
        <v>Renta Fija</v>
      </c>
      <c r="E327" s="30" t="str">
        <f>+INDEX([1]Detallado!$Q:$Q,MATCH($C327,[1]Detallado!$B:$B,0))</f>
        <v>RFIC</v>
      </c>
      <c r="F327" s="44" t="s">
        <v>4173</v>
      </c>
      <c r="G327" s="45" t="str">
        <f t="shared" si="8"/>
        <v>12RFIC</v>
      </c>
      <c r="H327" s="46" t="str">
        <f>+INDEX([1]Detallado!$D:$D,MATCH(C327,[1]Detallado!$B:$B,0))</f>
        <v>Petrobras International Finance Company</v>
      </c>
      <c r="I327" s="27"/>
      <c r="J327" s="43" t="str">
        <f t="shared" si="9"/>
        <v>RFIBU</v>
      </c>
      <c r="O327" s="27" t="s">
        <v>4316</v>
      </c>
      <c r="P327" s="27" t="s">
        <v>4587</v>
      </c>
    </row>
    <row r="328" spans="3:16" x14ac:dyDescent="0.35">
      <c r="C328" s="27" t="s">
        <v>933</v>
      </c>
      <c r="D328" s="47" t="str">
        <f>+INDEX([1]Detallado!$F:$F,MATCH($C328,[1]Detallado!$B:$B,0))</f>
        <v>Renta Fija</v>
      </c>
      <c r="E328" s="30" t="str">
        <f>+INDEX([1]Detallado!$Q:$Q,MATCH($C328,[1]Detallado!$B:$B,0))</f>
        <v>RFIC</v>
      </c>
      <c r="F328" s="44" t="s">
        <v>4173</v>
      </c>
      <c r="G328" s="45" t="str">
        <f t="shared" si="8"/>
        <v>59RFIC</v>
      </c>
      <c r="H328" s="46" t="str">
        <f>+INDEX([1]Detallado!$D:$D,MATCH(C328,[1]Detallado!$B:$B,0))</f>
        <v>Ecopetrol</v>
      </c>
      <c r="I328" s="27"/>
      <c r="J328" s="43" t="str">
        <f t="shared" si="9"/>
        <v>RFIBU</v>
      </c>
      <c r="O328" s="27" t="s">
        <v>4621</v>
      </c>
      <c r="P328" s="27" t="s">
        <v>4587</v>
      </c>
    </row>
    <row r="329" spans="3:16" x14ac:dyDescent="0.35">
      <c r="C329" s="27" t="s">
        <v>2828</v>
      </c>
      <c r="D329" s="47" t="str">
        <f>+INDEX([1]Detallado!$F:$F,MATCH($C329,[1]Detallado!$B:$B,0))</f>
        <v>Renta Fija</v>
      </c>
      <c r="E329" s="30" t="str">
        <f>+INDEX([1]Detallado!$Q:$Q,MATCH($C329,[1]Detallado!$B:$B,0))</f>
        <v>RFIC</v>
      </c>
      <c r="F329" s="44" t="s">
        <v>4173</v>
      </c>
      <c r="G329" s="45" t="str">
        <f t="shared" si="8"/>
        <v>12RFIC</v>
      </c>
      <c r="H329" s="46" t="str">
        <f>+INDEX([1]Detallado!$D:$D,MATCH(C329,[1]Detallado!$B:$B,0))</f>
        <v>Ecopetrol</v>
      </c>
      <c r="I329" s="27"/>
      <c r="J329" s="43" t="str">
        <f t="shared" si="9"/>
        <v>RFIBU</v>
      </c>
      <c r="O329" s="27" t="s">
        <v>4289</v>
      </c>
      <c r="P329" s="27" t="s">
        <v>4593</v>
      </c>
    </row>
    <row r="330" spans="3:16" x14ac:dyDescent="0.35">
      <c r="C330" s="27" t="s">
        <v>2829</v>
      </c>
      <c r="D330" s="47" t="str">
        <f>+INDEX([1]Detallado!$F:$F,MATCH($C330,[1]Detallado!$B:$B,0))</f>
        <v>Renta Fija</v>
      </c>
      <c r="E330" s="30" t="str">
        <f>+INDEX([1]Detallado!$Q:$Q,MATCH($C330,[1]Detallado!$B:$B,0))</f>
        <v>RFIC</v>
      </c>
      <c r="F330" s="44" t="s">
        <v>4173</v>
      </c>
      <c r="G330" s="45" t="str">
        <f t="shared" ref="G330:G393" si="10">LEFT(C330,2)&amp;E330</f>
        <v>12RFIC</v>
      </c>
      <c r="H330" s="46" t="str">
        <f>+INDEX([1]Detallado!$D:$D,MATCH(C330,[1]Detallado!$B:$B,0))</f>
        <v>Ecopetrol</v>
      </c>
      <c r="I330" s="27"/>
      <c r="J330" s="43" t="str">
        <f t="shared" ref="J330:J393" si="11">IF(E330="ALT",LEFT(E330,3),LEFT(E330,3)&amp;F330)</f>
        <v>RFIBU</v>
      </c>
      <c r="O330" s="27" t="s">
        <v>4267</v>
      </c>
      <c r="P330" s="27" t="s">
        <v>4593</v>
      </c>
    </row>
    <row r="331" spans="3:16" x14ac:dyDescent="0.35">
      <c r="C331" s="27" t="s">
        <v>2830</v>
      </c>
      <c r="D331" s="47" t="str">
        <f>+INDEX([1]Detallado!$F:$F,MATCH($C331,[1]Detallado!$B:$B,0))</f>
        <v>Renta Fija</v>
      </c>
      <c r="E331" s="30" t="str">
        <f>+INDEX([1]Detallado!$Q:$Q,MATCH($C331,[1]Detallado!$B:$B,0))</f>
        <v>RFIC</v>
      </c>
      <c r="F331" s="44" t="s">
        <v>4173</v>
      </c>
      <c r="G331" s="45" t="str">
        <f t="shared" si="10"/>
        <v>59RFIC</v>
      </c>
      <c r="H331" s="46" t="str">
        <f>+INDEX([1]Detallado!$D:$D,MATCH(C331,[1]Detallado!$B:$B,0))</f>
        <v>Ecopetrol</v>
      </c>
      <c r="I331" s="27"/>
      <c r="J331" s="43" t="str">
        <f t="shared" si="11"/>
        <v>RFIBU</v>
      </c>
      <c r="O331" s="27" t="s">
        <v>4267</v>
      </c>
      <c r="P331" s="27" t="s">
        <v>4593</v>
      </c>
    </row>
    <row r="332" spans="3:16" x14ac:dyDescent="0.35">
      <c r="C332" s="27" t="s">
        <v>2831</v>
      </c>
      <c r="D332" s="47" t="str">
        <f>+INDEX([1]Detallado!$F:$F,MATCH($C332,[1]Detallado!$B:$B,0))</f>
        <v>Renta Fija</v>
      </c>
      <c r="E332" s="30" t="str">
        <f>+INDEX([1]Detallado!$Q:$Q,MATCH($C332,[1]Detallado!$B:$B,0))</f>
        <v>RFIC</v>
      </c>
      <c r="F332" s="44" t="s">
        <v>4173</v>
      </c>
      <c r="G332" s="45" t="str">
        <f t="shared" si="10"/>
        <v>59RFIC</v>
      </c>
      <c r="H332" s="46" t="str">
        <f>+INDEX([1]Detallado!$D:$D,MATCH(C332,[1]Detallado!$B:$B,0))</f>
        <v>Ecopetrol</v>
      </c>
      <c r="I332" s="27"/>
      <c r="J332" s="43" t="str">
        <f t="shared" si="11"/>
        <v>RFIBU</v>
      </c>
      <c r="O332" s="27" t="s">
        <v>4267</v>
      </c>
      <c r="P332" s="27" t="s">
        <v>4593</v>
      </c>
    </row>
    <row r="333" spans="3:16" x14ac:dyDescent="0.35">
      <c r="C333" s="27" t="s">
        <v>2832</v>
      </c>
      <c r="D333" s="47" t="str">
        <f>+INDEX([1]Detallado!$F:$F,MATCH($C333,[1]Detallado!$B:$B,0))</f>
        <v>Renta Fija</v>
      </c>
      <c r="E333" s="30" t="str">
        <f>+INDEX([1]Detallado!$Q:$Q,MATCH($C333,[1]Detallado!$B:$B,0))</f>
        <v>RFIC</v>
      </c>
      <c r="F333" s="44" t="s">
        <v>4173</v>
      </c>
      <c r="G333" s="45" t="str">
        <f t="shared" si="10"/>
        <v>12RFIC</v>
      </c>
      <c r="H333" s="46" t="str">
        <f>+INDEX([1]Detallado!$D:$D,MATCH(C333,[1]Detallado!$B:$B,0))</f>
        <v>Ecopetrol</v>
      </c>
      <c r="I333" s="27"/>
      <c r="J333" s="43" t="str">
        <f t="shared" si="11"/>
        <v>RFIBU</v>
      </c>
      <c r="O333" s="27" t="s">
        <v>4267</v>
      </c>
      <c r="P333" s="27" t="s">
        <v>4593</v>
      </c>
    </row>
    <row r="334" spans="3:16" x14ac:dyDescent="0.35">
      <c r="C334" s="27" t="s">
        <v>2833</v>
      </c>
      <c r="D334" s="47" t="str">
        <f>+INDEX([1]Detallado!$F:$F,MATCH($C334,[1]Detallado!$B:$B,0))</f>
        <v>Renta Fija</v>
      </c>
      <c r="E334" s="30" t="str">
        <f>+INDEX([1]Detallado!$Q:$Q,MATCH($C334,[1]Detallado!$B:$B,0))</f>
        <v>RFIC</v>
      </c>
      <c r="F334" s="44" t="s">
        <v>4173</v>
      </c>
      <c r="G334" s="45" t="str">
        <f t="shared" si="10"/>
        <v>12RFIC</v>
      </c>
      <c r="H334" s="46" t="str">
        <f>+INDEX([1]Detallado!$D:$D,MATCH(C334,[1]Detallado!$B:$B,0))</f>
        <v>Ecopetrol</v>
      </c>
      <c r="I334" s="27"/>
      <c r="J334" s="43" t="str">
        <f t="shared" si="11"/>
        <v>RFIBU</v>
      </c>
      <c r="O334" s="27" t="s">
        <v>4321</v>
      </c>
      <c r="P334" s="27" t="s">
        <v>4590</v>
      </c>
    </row>
    <row r="335" spans="3:16" x14ac:dyDescent="0.35">
      <c r="C335" s="27" t="s">
        <v>2834</v>
      </c>
      <c r="D335" s="47" t="str">
        <f>+INDEX([1]Detallado!$F:$F,MATCH($C335,[1]Detallado!$B:$B,0))</f>
        <v>Renta Fija</v>
      </c>
      <c r="E335" s="30" t="str">
        <f>+INDEX([1]Detallado!$Q:$Q,MATCH($C335,[1]Detallado!$B:$B,0))</f>
        <v>RFIC</v>
      </c>
      <c r="F335" s="44" t="s">
        <v>4173</v>
      </c>
      <c r="G335" s="45" t="str">
        <f t="shared" si="10"/>
        <v>12RFIC</v>
      </c>
      <c r="H335" s="46" t="str">
        <f>+INDEX([1]Detallado!$D:$D,MATCH(C335,[1]Detallado!$B:$B,0))</f>
        <v>Ecopetrol</v>
      </c>
      <c r="I335" s="27"/>
      <c r="J335" s="43" t="str">
        <f t="shared" si="11"/>
        <v>RFIBU</v>
      </c>
      <c r="O335" s="27" t="s">
        <v>4321</v>
      </c>
      <c r="P335" s="27" t="s">
        <v>4590</v>
      </c>
    </row>
    <row r="336" spans="3:16" x14ac:dyDescent="0.35">
      <c r="C336" s="27" t="s">
        <v>2835</v>
      </c>
      <c r="D336" s="47" t="str">
        <f>+INDEX([1]Detallado!$F:$F,MATCH($C336,[1]Detallado!$B:$B,0))</f>
        <v>Renta Fija</v>
      </c>
      <c r="E336" s="30" t="str">
        <f>+INDEX([1]Detallado!$Q:$Q,MATCH($C336,[1]Detallado!$B:$B,0))</f>
        <v>RFIC</v>
      </c>
      <c r="F336" s="44" t="s">
        <v>4173</v>
      </c>
      <c r="G336" s="45" t="str">
        <f t="shared" si="10"/>
        <v>12RFIC</v>
      </c>
      <c r="H336" s="46" t="str">
        <f>+INDEX([1]Detallado!$D:$D,MATCH(C336,[1]Detallado!$B:$B,0))</f>
        <v>Ecopetrol</v>
      </c>
      <c r="I336" s="27"/>
      <c r="J336" s="43" t="str">
        <f t="shared" si="11"/>
        <v>RFIBU</v>
      </c>
      <c r="O336" s="27" t="s">
        <v>4321</v>
      </c>
      <c r="P336" s="27" t="s">
        <v>4590</v>
      </c>
    </row>
    <row r="337" spans="3:16" x14ac:dyDescent="0.35">
      <c r="C337" s="27" t="s">
        <v>2836</v>
      </c>
      <c r="D337" s="47" t="str">
        <f>+INDEX([1]Detallado!$F:$F,MATCH($C337,[1]Detallado!$B:$B,0))</f>
        <v>Renta Fija</v>
      </c>
      <c r="E337" s="30" t="str">
        <f>+INDEX([1]Detallado!$Q:$Q,MATCH($C337,[1]Detallado!$B:$B,0))</f>
        <v>RFIC</v>
      </c>
      <c r="F337" s="44" t="s">
        <v>4173</v>
      </c>
      <c r="G337" s="45" t="str">
        <f t="shared" si="10"/>
        <v>12RFIC</v>
      </c>
      <c r="H337" s="46" t="str">
        <f>+INDEX([1]Detallado!$D:$D,MATCH(C337,[1]Detallado!$B:$B,0))</f>
        <v>Ecopetrol</v>
      </c>
      <c r="I337" s="27"/>
      <c r="J337" s="43" t="str">
        <f t="shared" si="11"/>
        <v>RFIBU</v>
      </c>
      <c r="O337" s="27" t="s">
        <v>4321</v>
      </c>
      <c r="P337" s="27" t="s">
        <v>4590</v>
      </c>
    </row>
    <row r="338" spans="3:16" x14ac:dyDescent="0.35">
      <c r="C338" s="27" t="s">
        <v>2837</v>
      </c>
      <c r="D338" s="47" t="str">
        <f>+INDEX([1]Detallado!$F:$F,MATCH($C338,[1]Detallado!$B:$B,0))</f>
        <v>Renta Fija</v>
      </c>
      <c r="E338" s="30" t="str">
        <f>+INDEX([1]Detallado!$Q:$Q,MATCH($C338,[1]Detallado!$B:$B,0))</f>
        <v>RFIC</v>
      </c>
      <c r="F338" s="44" t="s">
        <v>4173</v>
      </c>
      <c r="G338" s="45" t="str">
        <f t="shared" si="10"/>
        <v>12RFIC</v>
      </c>
      <c r="H338" s="46" t="str">
        <f>+INDEX([1]Detallado!$D:$D,MATCH(C338,[1]Detallado!$B:$B,0))</f>
        <v>Ecopetrol</v>
      </c>
      <c r="I338" s="27"/>
      <c r="J338" s="43" t="str">
        <f t="shared" si="11"/>
        <v>RFIBU</v>
      </c>
      <c r="O338" s="27" t="s">
        <v>4321</v>
      </c>
      <c r="P338" s="27" t="s">
        <v>4590</v>
      </c>
    </row>
    <row r="339" spans="3:16" x14ac:dyDescent="0.35">
      <c r="C339" s="27" t="s">
        <v>2838</v>
      </c>
      <c r="D339" s="47" t="str">
        <f>+INDEX([1]Detallado!$F:$F,MATCH($C339,[1]Detallado!$B:$B,0))</f>
        <v>Renta Fija</v>
      </c>
      <c r="E339" s="30" t="str">
        <f>+INDEX([1]Detallado!$Q:$Q,MATCH($C339,[1]Detallado!$B:$B,0))</f>
        <v>RFIC</v>
      </c>
      <c r="F339" s="44" t="s">
        <v>4173</v>
      </c>
      <c r="G339" s="45" t="str">
        <f t="shared" si="10"/>
        <v>12RFIC</v>
      </c>
      <c r="H339" s="46" t="str">
        <f>+INDEX([1]Detallado!$D:$D,MATCH(C339,[1]Detallado!$B:$B,0))</f>
        <v>Cosan S.A. Industria y Comercio</v>
      </c>
      <c r="I339" s="27"/>
      <c r="J339" s="43" t="str">
        <f t="shared" si="11"/>
        <v>RFIBU</v>
      </c>
      <c r="O339" s="27" t="s">
        <v>4321</v>
      </c>
      <c r="P339" s="27" t="s">
        <v>4590</v>
      </c>
    </row>
    <row r="340" spans="3:16" x14ac:dyDescent="0.35">
      <c r="C340" s="27" t="s">
        <v>2839</v>
      </c>
      <c r="D340" s="47" t="str">
        <f>+INDEX([1]Detallado!$F:$F,MATCH($C340,[1]Detallado!$B:$B,0))</f>
        <v>Renta Fija</v>
      </c>
      <c r="E340" s="30" t="str">
        <f>+INDEX([1]Detallado!$Q:$Q,MATCH($C340,[1]Detallado!$B:$B,0))</f>
        <v>RFIC</v>
      </c>
      <c r="F340" s="44" t="s">
        <v>4173</v>
      </c>
      <c r="G340" s="45" t="str">
        <f t="shared" si="10"/>
        <v>12RFIC</v>
      </c>
      <c r="H340" s="46" t="str">
        <f>+INDEX([1]Detallado!$D:$D,MATCH(C340,[1]Detallado!$B:$B,0))</f>
        <v>Constructora Norberto Odebretch S.A.</v>
      </c>
      <c r="I340" s="27"/>
      <c r="J340" s="43" t="str">
        <f t="shared" si="11"/>
        <v>RFIBU</v>
      </c>
      <c r="O340" s="27" t="s">
        <v>4321</v>
      </c>
      <c r="P340" s="27" t="s">
        <v>4590</v>
      </c>
    </row>
    <row r="341" spans="3:16" x14ac:dyDescent="0.35">
      <c r="C341" s="27" t="s">
        <v>2840</v>
      </c>
      <c r="D341" s="47" t="str">
        <f>+INDEX([1]Detallado!$F:$F,MATCH($C341,[1]Detallado!$B:$B,0))</f>
        <v>Renta Fija</v>
      </c>
      <c r="E341" s="30" t="str">
        <f>+INDEX([1]Detallado!$Q:$Q,MATCH($C341,[1]Detallado!$B:$B,0))</f>
        <v>RFIC</v>
      </c>
      <c r="F341" s="44" t="s">
        <v>4173</v>
      </c>
      <c r="G341" s="45" t="str">
        <f t="shared" si="10"/>
        <v>12RFIC</v>
      </c>
      <c r="H341" s="46" t="str">
        <f>+INDEX([1]Detallado!$D:$D,MATCH(C341,[1]Detallado!$B:$B,0))</f>
        <v>SCCO 6 3/8 07/27/15</v>
      </c>
      <c r="I341" s="27"/>
      <c r="J341" s="43" t="str">
        <f t="shared" si="11"/>
        <v>RFIBU</v>
      </c>
      <c r="O341" s="27" t="s">
        <v>2455</v>
      </c>
      <c r="P341" s="27" t="s">
        <v>4585</v>
      </c>
    </row>
    <row r="342" spans="3:16" x14ac:dyDescent="0.35">
      <c r="C342" s="27" t="s">
        <v>194</v>
      </c>
      <c r="D342" s="47" t="str">
        <f>+INDEX([1]Detallado!$F:$F,MATCH($C342,[1]Detallado!$B:$B,0))</f>
        <v>Renta Fija</v>
      </c>
      <c r="E342" s="30" t="str">
        <f>+INDEX([1]Detallado!$Q:$Q,MATCH($C342,[1]Detallado!$B:$B,0))</f>
        <v>RFIC</v>
      </c>
      <c r="F342" s="44" t="s">
        <v>4173</v>
      </c>
      <c r="G342" s="45" t="str">
        <f t="shared" si="10"/>
        <v>12RFIC</v>
      </c>
      <c r="H342" s="46" t="str">
        <f>+INDEX([1]Detallado!$D:$D,MATCH(C342,[1]Detallado!$B:$B,0))</f>
        <v>AES Gener SA</v>
      </c>
      <c r="I342" s="27"/>
      <c r="J342" s="43" t="str">
        <f t="shared" si="11"/>
        <v>RFIBU</v>
      </c>
      <c r="O342" s="27" t="s">
        <v>4622</v>
      </c>
      <c r="P342" s="27" t="s">
        <v>4585</v>
      </c>
    </row>
    <row r="343" spans="3:16" x14ac:dyDescent="0.35">
      <c r="C343" s="27" t="s">
        <v>195</v>
      </c>
      <c r="D343" s="47" t="str">
        <f>+INDEX([1]Detallado!$F:$F,MATCH($C343,[1]Detallado!$B:$B,0))</f>
        <v>Renta Fija</v>
      </c>
      <c r="E343" s="30" t="str">
        <f>+INDEX([1]Detallado!$Q:$Q,MATCH($C343,[1]Detallado!$B:$B,0))</f>
        <v>RFIC</v>
      </c>
      <c r="F343" s="44" t="s">
        <v>4173</v>
      </c>
      <c r="G343" s="45" t="str">
        <f t="shared" si="10"/>
        <v>12RFIC</v>
      </c>
      <c r="H343" s="46" t="str">
        <f>+INDEX([1]Detallado!$D:$D,MATCH(C343,[1]Detallado!$B:$B,0))</f>
        <v>AES Gener SA</v>
      </c>
      <c r="I343" s="27"/>
      <c r="J343" s="43" t="str">
        <f t="shared" si="11"/>
        <v>RFIBU</v>
      </c>
      <c r="O343" s="27" t="s">
        <v>4622</v>
      </c>
      <c r="P343" s="27" t="s">
        <v>4585</v>
      </c>
    </row>
    <row r="344" spans="3:16" x14ac:dyDescent="0.35">
      <c r="C344" s="27" t="s">
        <v>2841</v>
      </c>
      <c r="D344" s="47" t="str">
        <f>+INDEX([1]Detallado!$F:$F,MATCH($C344,[1]Detallado!$B:$B,0))</f>
        <v>Renta Fija</v>
      </c>
      <c r="E344" s="30" t="str">
        <f>+INDEX([1]Detallado!$Q:$Q,MATCH($C344,[1]Detallado!$B:$B,0))</f>
        <v>RFIC</v>
      </c>
      <c r="F344" s="44" t="s">
        <v>4173</v>
      </c>
      <c r="G344" s="45" t="str">
        <f t="shared" si="10"/>
        <v>12RFIC</v>
      </c>
      <c r="H344" s="46" t="str">
        <f>+INDEX([1]Detallado!$D:$D,MATCH(C344,[1]Detallado!$B:$B,0))</f>
        <v>Pacific Rubiales Corp.</v>
      </c>
      <c r="I344" s="27"/>
      <c r="J344" s="43" t="str">
        <f t="shared" si="11"/>
        <v>RFIBU</v>
      </c>
      <c r="O344" s="27" t="s">
        <v>4622</v>
      </c>
      <c r="P344" s="27" t="s">
        <v>4585</v>
      </c>
    </row>
    <row r="345" spans="3:16" x14ac:dyDescent="0.35">
      <c r="C345" s="27" t="s">
        <v>2842</v>
      </c>
      <c r="D345" s="47" t="str">
        <f>+INDEX([1]Detallado!$F:$F,MATCH($C345,[1]Detallado!$B:$B,0))</f>
        <v>Renta Fija</v>
      </c>
      <c r="E345" s="30" t="str">
        <f>+INDEX([1]Detallado!$Q:$Q,MATCH($C345,[1]Detallado!$B:$B,0))</f>
        <v>RFIC</v>
      </c>
      <c r="F345" s="44" t="s">
        <v>4173</v>
      </c>
      <c r="G345" s="45" t="str">
        <f t="shared" si="10"/>
        <v>12RFIC</v>
      </c>
      <c r="H345" s="46" t="str">
        <f>+INDEX([1]Detallado!$D:$D,MATCH(C345,[1]Detallado!$B:$B,0))</f>
        <v>Pacific Rubiales Corp.</v>
      </c>
      <c r="I345" s="27"/>
      <c r="J345" s="43" t="str">
        <f t="shared" si="11"/>
        <v>RFIBU</v>
      </c>
      <c r="O345" s="27" t="s">
        <v>4623</v>
      </c>
      <c r="P345" s="27" t="s">
        <v>4587</v>
      </c>
    </row>
    <row r="346" spans="3:16" x14ac:dyDescent="0.35">
      <c r="C346" s="27" t="s">
        <v>2843</v>
      </c>
      <c r="D346" s="47" t="str">
        <f>+INDEX([1]Detallado!$F:$F,MATCH($C346,[1]Detallado!$B:$B,0))</f>
        <v>Renta Fija</v>
      </c>
      <c r="E346" s="30" t="str">
        <f>+INDEX([1]Detallado!$Q:$Q,MATCH($C346,[1]Detallado!$B:$B,0))</f>
        <v>RFIC</v>
      </c>
      <c r="F346" s="44" t="s">
        <v>4173</v>
      </c>
      <c r="G346" s="45" t="str">
        <f t="shared" si="10"/>
        <v>12RFIC</v>
      </c>
      <c r="H346" s="46" t="str">
        <f>+INDEX([1]Detallado!$D:$D,MATCH(C346,[1]Detallado!$B:$B,0))</f>
        <v>Pacific Rubiales Corp.</v>
      </c>
      <c r="I346" s="27"/>
      <c r="J346" s="43" t="str">
        <f t="shared" si="11"/>
        <v>RFIBU</v>
      </c>
      <c r="O346" s="27" t="s">
        <v>4343</v>
      </c>
      <c r="P346" s="27" t="s">
        <v>4593</v>
      </c>
    </row>
    <row r="347" spans="3:16" x14ac:dyDescent="0.35">
      <c r="C347" s="27" t="s">
        <v>2844</v>
      </c>
      <c r="D347" s="47" t="str">
        <f>+INDEX([1]Detallado!$F:$F,MATCH($C347,[1]Detallado!$B:$B,0))</f>
        <v>Renta Fija</v>
      </c>
      <c r="E347" s="30" t="str">
        <f>+INDEX([1]Detallado!$Q:$Q,MATCH($C347,[1]Detallado!$B:$B,0))</f>
        <v>RFIC</v>
      </c>
      <c r="F347" s="44" t="s">
        <v>4173</v>
      </c>
      <c r="G347" s="45" t="str">
        <f t="shared" si="10"/>
        <v>12RFIC</v>
      </c>
      <c r="H347" s="46" t="str">
        <f>+INDEX([1]Detallado!$D:$D,MATCH(C347,[1]Detallado!$B:$B,0))</f>
        <v>Inkia Energy Limited</v>
      </c>
      <c r="I347" s="27"/>
      <c r="J347" s="43" t="str">
        <f t="shared" si="11"/>
        <v>RFIBU</v>
      </c>
      <c r="O347" s="27" t="s">
        <v>4343</v>
      </c>
      <c r="P347" s="27" t="s">
        <v>4593</v>
      </c>
    </row>
    <row r="348" spans="3:16" x14ac:dyDescent="0.35">
      <c r="C348" s="27" t="s">
        <v>2845</v>
      </c>
      <c r="D348" s="47" t="str">
        <f>+INDEX([1]Detallado!$F:$F,MATCH($C348,[1]Detallado!$B:$B,0))</f>
        <v>Renta Fija</v>
      </c>
      <c r="E348" s="30" t="str">
        <f>+INDEX([1]Detallado!$Q:$Q,MATCH($C348,[1]Detallado!$B:$B,0))</f>
        <v>RFIC</v>
      </c>
      <c r="F348" s="44" t="s">
        <v>4173</v>
      </c>
      <c r="G348" s="45" t="str">
        <f t="shared" si="10"/>
        <v>12RFIC</v>
      </c>
      <c r="H348" s="46" t="str">
        <f>+INDEX([1]Detallado!$D:$D,MATCH(C348,[1]Detallado!$B:$B,0))</f>
        <v>TAM Líneas Aéreas S.A.</v>
      </c>
      <c r="I348" s="27"/>
      <c r="J348" s="43" t="str">
        <f t="shared" si="11"/>
        <v>RFIBU</v>
      </c>
      <c r="O348" s="27" t="s">
        <v>4343</v>
      </c>
      <c r="P348" s="27" t="s">
        <v>4593</v>
      </c>
    </row>
    <row r="349" spans="3:16" x14ac:dyDescent="0.35">
      <c r="C349" s="27" t="s">
        <v>2846</v>
      </c>
      <c r="D349" s="47" t="str">
        <f>+INDEX([1]Detallado!$F:$F,MATCH($C349,[1]Detallado!$B:$B,0))</f>
        <v>Renta Fija</v>
      </c>
      <c r="E349" s="30" t="str">
        <f>+INDEX([1]Detallado!$Q:$Q,MATCH($C349,[1]Detallado!$B:$B,0))</f>
        <v>RFIC</v>
      </c>
      <c r="F349" s="44" t="s">
        <v>4173</v>
      </c>
      <c r="G349" s="45" t="str">
        <f t="shared" si="10"/>
        <v>12RFIC</v>
      </c>
      <c r="H349" s="46" t="str">
        <f>+INDEX([1]Detallado!$D:$D,MATCH(C349,[1]Detallado!$B:$B,0))</f>
        <v>Grupo Embotellador Atic, S.L.</v>
      </c>
      <c r="I349" s="27"/>
      <c r="J349" s="43" t="str">
        <f t="shared" si="11"/>
        <v>RFIBU</v>
      </c>
      <c r="O349" s="27" t="s">
        <v>4343</v>
      </c>
      <c r="P349" s="27" t="s">
        <v>4593</v>
      </c>
    </row>
    <row r="350" spans="3:16" x14ac:dyDescent="0.35">
      <c r="C350" s="27" t="s">
        <v>2847</v>
      </c>
      <c r="D350" s="47" t="str">
        <f>+INDEX([1]Detallado!$F:$F,MATCH($C350,[1]Detallado!$B:$B,0))</f>
        <v>Renta Fija</v>
      </c>
      <c r="E350" s="30" t="str">
        <f>+INDEX([1]Detallado!$Q:$Q,MATCH($C350,[1]Detallado!$B:$B,0))</f>
        <v>RFIC</v>
      </c>
      <c r="F350" s="44" t="s">
        <v>4173</v>
      </c>
      <c r="G350" s="45" t="str">
        <f t="shared" si="10"/>
        <v>12RFIC</v>
      </c>
      <c r="H350" s="46" t="str">
        <f>+INDEX([1]Detallado!$D:$D,MATCH(C350,[1]Detallado!$B:$B,0))</f>
        <v>Colombia Telecomunicaciones</v>
      </c>
      <c r="I350" s="27"/>
      <c r="J350" s="43" t="str">
        <f t="shared" si="11"/>
        <v>RFIBU</v>
      </c>
      <c r="O350" s="27" t="s">
        <v>4343</v>
      </c>
      <c r="P350" s="27" t="s">
        <v>4593</v>
      </c>
    </row>
    <row r="351" spans="3:16" x14ac:dyDescent="0.35">
      <c r="C351" s="27" t="s">
        <v>2848</v>
      </c>
      <c r="D351" s="47" t="str">
        <f>+INDEX([1]Detallado!$F:$F,MATCH($C351,[1]Detallado!$B:$B,0))</f>
        <v>Renta Fija</v>
      </c>
      <c r="E351" s="30" t="str">
        <f>+INDEX([1]Detallado!$Q:$Q,MATCH($C351,[1]Detallado!$B:$B,0))</f>
        <v>RFIC</v>
      </c>
      <c r="F351" s="44" t="s">
        <v>4173</v>
      </c>
      <c r="G351" s="45" t="str">
        <f t="shared" si="10"/>
        <v>12RFIC</v>
      </c>
      <c r="H351" s="46" t="str">
        <f>+INDEX([1]Detallado!$D:$D,MATCH(C351,[1]Detallado!$B:$B,0))</f>
        <v>Hypermarcas</v>
      </c>
      <c r="I351" s="27"/>
      <c r="J351" s="43" t="str">
        <f t="shared" si="11"/>
        <v>RFIBU</v>
      </c>
      <c r="O351" s="27" t="s">
        <v>4343</v>
      </c>
      <c r="P351" s="27" t="s">
        <v>4593</v>
      </c>
    </row>
    <row r="352" spans="3:16" x14ac:dyDescent="0.35">
      <c r="C352" s="27" t="s">
        <v>2849</v>
      </c>
      <c r="D352" s="47" t="str">
        <f>+INDEX([1]Detallado!$F:$F,MATCH($C352,[1]Detallado!$B:$B,0))</f>
        <v>Renta Fija</v>
      </c>
      <c r="E352" s="30" t="str">
        <f>+INDEX([1]Detallado!$Q:$Q,MATCH($C352,[1]Detallado!$B:$B,0))</f>
        <v>RFIC</v>
      </c>
      <c r="F352" s="44" t="s">
        <v>4173</v>
      </c>
      <c r="G352" s="45" t="str">
        <f t="shared" si="10"/>
        <v>12RFIC</v>
      </c>
      <c r="H352" s="46" t="str">
        <f>+INDEX([1]Detallado!$D:$D,MATCH(C352,[1]Detallado!$B:$B,0))</f>
        <v>Alsea S.A</v>
      </c>
      <c r="I352" s="27"/>
      <c r="J352" s="43" t="str">
        <f t="shared" si="11"/>
        <v>RFIBU</v>
      </c>
      <c r="O352" s="27" t="s">
        <v>4624</v>
      </c>
      <c r="P352" s="27" t="s">
        <v>4593</v>
      </c>
    </row>
    <row r="353" spans="3:16" x14ac:dyDescent="0.35">
      <c r="C353" s="27" t="s">
        <v>2850</v>
      </c>
      <c r="D353" s="47" t="str">
        <f>+INDEX([1]Detallado!$F:$F,MATCH($C353,[1]Detallado!$B:$B,0))</f>
        <v>Renta Fija</v>
      </c>
      <c r="E353" s="30" t="str">
        <f>+INDEX([1]Detallado!$Q:$Q,MATCH($C353,[1]Detallado!$B:$B,0))</f>
        <v>RFIC</v>
      </c>
      <c r="F353" s="44" t="s">
        <v>4173</v>
      </c>
      <c r="G353" s="45" t="str">
        <f t="shared" si="10"/>
        <v>12RFIC</v>
      </c>
      <c r="H353" s="46" t="str">
        <f>+INDEX([1]Detallado!$D:$D,MATCH(C353,[1]Detallado!$B:$B,0))</f>
        <v>Elementia SAB de CV</v>
      </c>
      <c r="I353" s="27"/>
      <c r="J353" s="43" t="str">
        <f t="shared" si="11"/>
        <v>RFIBU</v>
      </c>
      <c r="O353" s="27" t="s">
        <v>4625</v>
      </c>
      <c r="P353" s="27" t="s">
        <v>4593</v>
      </c>
    </row>
    <row r="354" spans="3:16" x14ac:dyDescent="0.35">
      <c r="C354" s="27" t="s">
        <v>2851</v>
      </c>
      <c r="D354" s="47" t="str">
        <f>+INDEX([1]Detallado!$F:$F,MATCH($C354,[1]Detallado!$B:$B,0))</f>
        <v>Renta Fija</v>
      </c>
      <c r="E354" s="30" t="str">
        <f>+INDEX([1]Detallado!$Q:$Q,MATCH($C354,[1]Detallado!$B:$B,0))</f>
        <v>RFIC</v>
      </c>
      <c r="F354" s="44" t="s">
        <v>4173</v>
      </c>
      <c r="G354" s="45" t="str">
        <f t="shared" si="10"/>
        <v>12RFIC</v>
      </c>
      <c r="H354" s="46" t="str">
        <f>+INDEX([1]Detallado!$D:$D,MATCH(C354,[1]Detallado!$B:$B,0))</f>
        <v>Elementia SAB de CV</v>
      </c>
      <c r="I354" s="27"/>
      <c r="J354" s="43" t="str">
        <f t="shared" si="11"/>
        <v>RFIBU</v>
      </c>
      <c r="O354" s="27" t="s">
        <v>4625</v>
      </c>
      <c r="P354" s="27" t="s">
        <v>4593</v>
      </c>
    </row>
    <row r="355" spans="3:16" x14ac:dyDescent="0.35">
      <c r="C355" s="27" t="s">
        <v>2852</v>
      </c>
      <c r="D355" s="47" t="str">
        <f>+INDEX([1]Detallado!$F:$F,MATCH($C355,[1]Detallado!$B:$B,0))</f>
        <v>Renta Fija</v>
      </c>
      <c r="E355" s="30" t="str">
        <f>+INDEX([1]Detallado!$Q:$Q,MATCH($C355,[1]Detallado!$B:$B,0))</f>
        <v>RFIC</v>
      </c>
      <c r="F355" s="44" t="s">
        <v>4173</v>
      </c>
      <c r="G355" s="45" t="str">
        <f t="shared" si="10"/>
        <v>15RFIC</v>
      </c>
      <c r="H355" s="46" t="str">
        <f>+INDEX([1]Detallado!$D:$D,MATCH(C355,[1]Detallado!$B:$B,0))</f>
        <v>Itau</v>
      </c>
      <c r="I355" s="27"/>
      <c r="J355" s="43" t="str">
        <f t="shared" si="11"/>
        <v>RFIBU</v>
      </c>
      <c r="O355" s="27" t="s">
        <v>4625</v>
      </c>
      <c r="P355" s="27" t="s">
        <v>4593</v>
      </c>
    </row>
    <row r="356" spans="3:16" x14ac:dyDescent="0.35">
      <c r="C356" s="27" t="s">
        <v>2853</v>
      </c>
      <c r="D356" s="47" t="str">
        <f>+INDEX([1]Detallado!$F:$F,MATCH($C356,[1]Detallado!$B:$B,0))</f>
        <v>Renta Fija</v>
      </c>
      <c r="E356" s="30" t="str">
        <f>+INDEX([1]Detallado!$Q:$Q,MATCH($C356,[1]Detallado!$B:$B,0))</f>
        <v>RFIC</v>
      </c>
      <c r="F356" s="44" t="s">
        <v>4173</v>
      </c>
      <c r="G356" s="45" t="str">
        <f t="shared" si="10"/>
        <v>15RFIC</v>
      </c>
      <c r="H356" s="46" t="str">
        <f>+INDEX([1]Detallado!$D:$D,MATCH(C356,[1]Detallado!$B:$B,0))</f>
        <v>Itau</v>
      </c>
      <c r="I356" s="27"/>
      <c r="J356" s="43" t="str">
        <f t="shared" si="11"/>
        <v>RFIBU</v>
      </c>
      <c r="O356" s="27" t="s">
        <v>4625</v>
      </c>
      <c r="P356" s="27" t="s">
        <v>4593</v>
      </c>
    </row>
    <row r="357" spans="3:16" x14ac:dyDescent="0.35">
      <c r="C357" s="27" t="s">
        <v>2854</v>
      </c>
      <c r="D357" s="47" t="str">
        <f>+INDEX([1]Detallado!$F:$F,MATCH($C357,[1]Detallado!$B:$B,0))</f>
        <v>Renta Fija</v>
      </c>
      <c r="E357" s="30" t="str">
        <f>+INDEX([1]Detallado!$Q:$Q,MATCH($C357,[1]Detallado!$B:$B,0))</f>
        <v>RFIC</v>
      </c>
      <c r="F357" s="44" t="s">
        <v>4173</v>
      </c>
      <c r="G357" s="45" t="str">
        <f t="shared" si="10"/>
        <v>15RFIC</v>
      </c>
      <c r="H357" s="46" t="str">
        <f>+INDEX([1]Detallado!$D:$D,MATCH(C357,[1]Detallado!$B:$B,0))</f>
        <v>Banco do Brasil</v>
      </c>
      <c r="I357" s="27"/>
      <c r="J357" s="43" t="str">
        <f t="shared" si="11"/>
        <v>RFIBU</v>
      </c>
      <c r="O357" s="27" t="s">
        <v>4625</v>
      </c>
      <c r="P357" s="27" t="s">
        <v>4593</v>
      </c>
    </row>
    <row r="358" spans="3:16" x14ac:dyDescent="0.35">
      <c r="C358" s="27" t="s">
        <v>2855</v>
      </c>
      <c r="D358" s="47" t="str">
        <f>+INDEX([1]Detallado!$F:$F,MATCH($C358,[1]Detallado!$B:$B,0))</f>
        <v>Renta Fija</v>
      </c>
      <c r="E358" s="30" t="str">
        <f>+INDEX([1]Detallado!$Q:$Q,MATCH($C358,[1]Detallado!$B:$B,0))</f>
        <v>RFIC</v>
      </c>
      <c r="F358" s="44" t="s">
        <v>4173</v>
      </c>
      <c r="G358" s="45" t="str">
        <f t="shared" si="10"/>
        <v>15RFIC</v>
      </c>
      <c r="H358" s="46" t="str">
        <f>+INDEX([1]Detallado!$D:$D,MATCH(C358,[1]Detallado!$B:$B,0))</f>
        <v>Banco do Brasil</v>
      </c>
      <c r="I358" s="27"/>
      <c r="J358" s="43" t="str">
        <f t="shared" si="11"/>
        <v>RFIBU</v>
      </c>
      <c r="O358" s="27" t="s">
        <v>4625</v>
      </c>
      <c r="P358" s="27" t="s">
        <v>4593</v>
      </c>
    </row>
    <row r="359" spans="3:16" x14ac:dyDescent="0.35">
      <c r="C359" s="27" t="s">
        <v>2856</v>
      </c>
      <c r="D359" s="47" t="str">
        <f>+INDEX([1]Detallado!$F:$F,MATCH($C359,[1]Detallado!$B:$B,0))</f>
        <v>Renta Fija</v>
      </c>
      <c r="E359" s="30" t="str">
        <f>+INDEX([1]Detallado!$Q:$Q,MATCH($C359,[1]Detallado!$B:$B,0))</f>
        <v>RFIC</v>
      </c>
      <c r="F359" s="44" t="s">
        <v>4173</v>
      </c>
      <c r="G359" s="45" t="str">
        <f t="shared" si="10"/>
        <v>15RFIC</v>
      </c>
      <c r="H359" s="46" t="str">
        <f>+INDEX([1]Detallado!$D:$D,MATCH(C359,[1]Detallado!$B:$B,0))</f>
        <v>Banco do Brasil</v>
      </c>
      <c r="I359" s="27"/>
      <c r="J359" s="43" t="str">
        <f t="shared" si="11"/>
        <v>RFIBU</v>
      </c>
      <c r="O359" s="27" t="s">
        <v>4625</v>
      </c>
      <c r="P359" s="27" t="s">
        <v>4593</v>
      </c>
    </row>
    <row r="360" spans="3:16" x14ac:dyDescent="0.35">
      <c r="C360" s="27" t="s">
        <v>205</v>
      </c>
      <c r="D360" s="47" t="str">
        <f>+INDEX([1]Detallado!$F:$F,MATCH($C360,[1]Detallado!$B:$B,0))</f>
        <v>Renta Fija</v>
      </c>
      <c r="E360" s="30" t="str">
        <f>+INDEX([1]Detallado!$Q:$Q,MATCH($C360,[1]Detallado!$B:$B,0))</f>
        <v>RFIC</v>
      </c>
      <c r="F360" s="44" t="s">
        <v>4173</v>
      </c>
      <c r="G360" s="45" t="str">
        <f t="shared" si="10"/>
        <v>15RFIC</v>
      </c>
      <c r="H360" s="46" t="str">
        <f>+INDEX([1]Detallado!$D:$D,MATCH(C360,[1]Detallado!$B:$B,0))</f>
        <v>Grupo Financiero Banorte</v>
      </c>
      <c r="I360" s="27"/>
      <c r="J360" s="43" t="str">
        <f t="shared" si="11"/>
        <v>RFIBU</v>
      </c>
      <c r="O360" s="27" t="s">
        <v>4625</v>
      </c>
      <c r="P360" s="27" t="s">
        <v>4593</v>
      </c>
    </row>
    <row r="361" spans="3:16" x14ac:dyDescent="0.35">
      <c r="C361" s="27" t="s">
        <v>2857</v>
      </c>
      <c r="D361" s="47" t="str">
        <f>+INDEX([1]Detallado!$F:$F,MATCH($C361,[1]Detallado!$B:$B,0))</f>
        <v>Renta Fija</v>
      </c>
      <c r="E361" s="30" t="str">
        <f>+INDEX([1]Detallado!$Q:$Q,MATCH($C361,[1]Detallado!$B:$B,0))</f>
        <v>RFIC</v>
      </c>
      <c r="F361" s="44" t="s">
        <v>4173</v>
      </c>
      <c r="G361" s="45" t="str">
        <f t="shared" si="10"/>
        <v>15RFIC</v>
      </c>
      <c r="H361" s="46" t="str">
        <f>+INDEX([1]Detallado!$D:$D,MATCH(C361,[1]Detallado!$B:$B,0))</f>
        <v>Grupo Financiero Banorte</v>
      </c>
      <c r="I361" s="27"/>
      <c r="J361" s="43" t="str">
        <f t="shared" si="11"/>
        <v>RFIBU</v>
      </c>
      <c r="O361" s="27" t="s">
        <v>4625</v>
      </c>
      <c r="P361" s="27" t="s">
        <v>4593</v>
      </c>
    </row>
    <row r="362" spans="3:16" x14ac:dyDescent="0.35">
      <c r="C362" s="27" t="s">
        <v>2858</v>
      </c>
      <c r="D362" s="47" t="str">
        <f>+INDEX([1]Detallado!$F:$F,MATCH($C362,[1]Detallado!$B:$B,0))</f>
        <v>Renta Fija</v>
      </c>
      <c r="E362" s="30" t="str">
        <f>+INDEX([1]Detallado!$Q:$Q,MATCH($C362,[1]Detallado!$B:$B,0))</f>
        <v>RFIC</v>
      </c>
      <c r="F362" s="44" t="s">
        <v>4173</v>
      </c>
      <c r="G362" s="45" t="str">
        <f t="shared" si="10"/>
        <v>15RFIC</v>
      </c>
      <c r="H362" s="46" t="str">
        <f>+INDEX([1]Detallado!$D:$D,MATCH(C362,[1]Detallado!$B:$B,0))</f>
        <v>Grupo Financiero Banorte</v>
      </c>
      <c r="I362" s="27"/>
      <c r="J362" s="43" t="str">
        <f t="shared" si="11"/>
        <v>RFIBU</v>
      </c>
      <c r="O362" s="27" t="s">
        <v>4625</v>
      </c>
      <c r="P362" s="27" t="s">
        <v>4593</v>
      </c>
    </row>
    <row r="363" spans="3:16" x14ac:dyDescent="0.35">
      <c r="C363" s="27" t="s">
        <v>207</v>
      </c>
      <c r="D363" s="47" t="str">
        <f>+INDEX([1]Detallado!$F:$F,MATCH($C363,[1]Detallado!$B:$B,0))</f>
        <v>Renta Fija</v>
      </c>
      <c r="E363" s="30" t="str">
        <f>+INDEX([1]Detallado!$Q:$Q,MATCH($C363,[1]Detallado!$B:$B,0))</f>
        <v>RFIC</v>
      </c>
      <c r="F363" s="44" t="s">
        <v>4173</v>
      </c>
      <c r="G363" s="45" t="str">
        <f t="shared" si="10"/>
        <v>15RFIC</v>
      </c>
      <c r="H363" s="46" t="str">
        <f>+INDEX([1]Detallado!$D:$D,MATCH(C363,[1]Detallado!$B:$B,0))</f>
        <v>Grupo Financiero Banorte</v>
      </c>
      <c r="I363" s="27"/>
      <c r="J363" s="43" t="str">
        <f t="shared" si="11"/>
        <v>RFIBU</v>
      </c>
      <c r="O363" s="27" t="s">
        <v>4625</v>
      </c>
      <c r="P363" s="27" t="s">
        <v>4593</v>
      </c>
    </row>
    <row r="364" spans="3:16" x14ac:dyDescent="0.35">
      <c r="C364" s="27" t="s">
        <v>203</v>
      </c>
      <c r="D364" s="47" t="str">
        <f>+INDEX([1]Detallado!$F:$F,MATCH($C364,[1]Detallado!$B:$B,0))</f>
        <v>Renta Fija</v>
      </c>
      <c r="E364" s="30" t="str">
        <f>+INDEX([1]Detallado!$Q:$Q,MATCH($C364,[1]Detallado!$B:$B,0))</f>
        <v>RFIC</v>
      </c>
      <c r="F364" s="44" t="s">
        <v>4173</v>
      </c>
      <c r="G364" s="45" t="str">
        <f t="shared" si="10"/>
        <v>15RFIC</v>
      </c>
      <c r="H364" s="46" t="str">
        <f>+INDEX([1]Detallado!$D:$D,MATCH(C364,[1]Detallado!$B:$B,0))</f>
        <v>Grupo Financiero Banorte</v>
      </c>
      <c r="I364" s="27"/>
      <c r="J364" s="43" t="str">
        <f t="shared" si="11"/>
        <v>RFIBU</v>
      </c>
      <c r="O364" s="27" t="s">
        <v>4625</v>
      </c>
      <c r="P364" s="27" t="s">
        <v>4593</v>
      </c>
    </row>
    <row r="365" spans="3:16" x14ac:dyDescent="0.35">
      <c r="C365" s="27" t="s">
        <v>2859</v>
      </c>
      <c r="D365" s="47" t="str">
        <f>+INDEX([1]Detallado!$F:$F,MATCH($C365,[1]Detallado!$B:$B,0))</f>
        <v>Renta Fija</v>
      </c>
      <c r="E365" s="30" t="str">
        <f>+INDEX([1]Detallado!$Q:$Q,MATCH($C365,[1]Detallado!$B:$B,0))</f>
        <v>RFIC</v>
      </c>
      <c r="F365" s="44" t="s">
        <v>4173</v>
      </c>
      <c r="G365" s="45" t="str">
        <f t="shared" si="10"/>
        <v>15RFIC</v>
      </c>
      <c r="H365" s="46" t="str">
        <f>+INDEX([1]Detallado!$D:$D,MATCH(C365,[1]Detallado!$B:$B,0))</f>
        <v>Banco de Colombia</v>
      </c>
      <c r="I365" s="27"/>
      <c r="J365" s="43" t="str">
        <f t="shared" si="11"/>
        <v>RFIBU</v>
      </c>
      <c r="O365" s="27" t="s">
        <v>4625</v>
      </c>
      <c r="P365" s="27" t="s">
        <v>4593</v>
      </c>
    </row>
    <row r="366" spans="3:16" x14ac:dyDescent="0.35">
      <c r="C366" s="27" t="s">
        <v>2860</v>
      </c>
      <c r="D366" s="47" t="str">
        <f>+INDEX([1]Detallado!$F:$F,MATCH($C366,[1]Detallado!$B:$B,0))</f>
        <v>Renta Fija</v>
      </c>
      <c r="E366" s="30" t="str">
        <f>+INDEX([1]Detallado!$Q:$Q,MATCH($C366,[1]Detallado!$B:$B,0))</f>
        <v>RFIC</v>
      </c>
      <c r="F366" s="44" t="s">
        <v>4173</v>
      </c>
      <c r="G366" s="45" t="str">
        <f t="shared" si="10"/>
        <v>15RFIC</v>
      </c>
      <c r="H366" s="46" t="str">
        <f>+INDEX([1]Detallado!$D:$D,MATCH(C366,[1]Detallado!$B:$B,0))</f>
        <v>Banco de Colombia</v>
      </c>
      <c r="I366" s="27"/>
      <c r="J366" s="43" t="str">
        <f t="shared" si="11"/>
        <v>RFIBU</v>
      </c>
      <c r="O366" s="27" t="s">
        <v>4625</v>
      </c>
      <c r="P366" s="27" t="s">
        <v>4593</v>
      </c>
    </row>
    <row r="367" spans="3:16" x14ac:dyDescent="0.35">
      <c r="C367" s="27" t="s">
        <v>2861</v>
      </c>
      <c r="D367" s="47" t="str">
        <f>+INDEX([1]Detallado!$F:$F,MATCH($C367,[1]Detallado!$B:$B,0))</f>
        <v>Renta Fija</v>
      </c>
      <c r="E367" s="30" t="str">
        <f>+INDEX([1]Detallado!$Q:$Q,MATCH($C367,[1]Detallado!$B:$B,0))</f>
        <v>RFIC</v>
      </c>
      <c r="F367" s="44" t="s">
        <v>4173</v>
      </c>
      <c r="G367" s="45" t="str">
        <f t="shared" si="10"/>
        <v>15RFIC</v>
      </c>
      <c r="H367" s="46" t="str">
        <f>+INDEX([1]Detallado!$D:$D,MATCH(C367,[1]Detallado!$B:$B,0))</f>
        <v>Banco de Colombia</v>
      </c>
      <c r="I367" s="27"/>
      <c r="J367" s="43" t="str">
        <f t="shared" si="11"/>
        <v>RFIBU</v>
      </c>
      <c r="O367" s="27" t="s">
        <v>4625</v>
      </c>
      <c r="P367" s="27" t="s">
        <v>4593</v>
      </c>
    </row>
    <row r="368" spans="3:16" x14ac:dyDescent="0.35">
      <c r="C368" s="27" t="s">
        <v>885</v>
      </c>
      <c r="D368" s="47" t="str">
        <f>+INDEX([1]Detallado!$F:$F,MATCH($C368,[1]Detallado!$B:$B,0))</f>
        <v>Renta Fija</v>
      </c>
      <c r="E368" s="30" t="str">
        <f>+INDEX([1]Detallado!$Q:$Q,MATCH($C368,[1]Detallado!$B:$B,0))</f>
        <v>RFIC</v>
      </c>
      <c r="F368" s="44" t="s">
        <v>4173</v>
      </c>
      <c r="G368" s="45" t="str">
        <f t="shared" si="10"/>
        <v>15RFIC</v>
      </c>
      <c r="H368" s="46" t="str">
        <f>+INDEX([1]Detallado!$D:$D,MATCH(C368,[1]Detallado!$B:$B,0))</f>
        <v>Banco de Colombia</v>
      </c>
      <c r="I368" s="27"/>
      <c r="J368" s="43" t="str">
        <f t="shared" si="11"/>
        <v>RFIBU</v>
      </c>
      <c r="O368" s="27" t="s">
        <v>4625</v>
      </c>
      <c r="P368" s="27" t="s">
        <v>4593</v>
      </c>
    </row>
    <row r="369" spans="3:16" x14ac:dyDescent="0.35">
      <c r="C369" s="27" t="s">
        <v>214</v>
      </c>
      <c r="D369" s="47" t="str">
        <f>+INDEX([1]Detallado!$F:$F,MATCH($C369,[1]Detallado!$B:$B,0))</f>
        <v>Renta Fija</v>
      </c>
      <c r="E369" s="30" t="str">
        <f>+INDEX([1]Detallado!$Q:$Q,MATCH($C369,[1]Detallado!$B:$B,0))</f>
        <v>RFIC</v>
      </c>
      <c r="F369" s="44" t="s">
        <v>4173</v>
      </c>
      <c r="G369" s="45" t="str">
        <f t="shared" si="10"/>
        <v>15RFIC</v>
      </c>
      <c r="H369" s="46" t="str">
        <f>+INDEX([1]Detallado!$D:$D,MATCH(C369,[1]Detallado!$B:$B,0))</f>
        <v>Banco de Colombia</v>
      </c>
      <c r="I369" s="27"/>
      <c r="J369" s="43" t="str">
        <f t="shared" si="11"/>
        <v>RFIBU</v>
      </c>
      <c r="O369" s="27" t="s">
        <v>4625</v>
      </c>
      <c r="P369" s="27" t="s">
        <v>4593</v>
      </c>
    </row>
    <row r="370" spans="3:16" x14ac:dyDescent="0.35">
      <c r="C370" s="27" t="s">
        <v>2862</v>
      </c>
      <c r="D370" s="47" t="str">
        <f>+INDEX([1]Detallado!$F:$F,MATCH($C370,[1]Detallado!$B:$B,0))</f>
        <v>Renta Fija</v>
      </c>
      <c r="E370" s="30" t="str">
        <f>+INDEX([1]Detallado!$Q:$Q,MATCH($C370,[1]Detallado!$B:$B,0))</f>
        <v>RFIC</v>
      </c>
      <c r="F370" s="44" t="s">
        <v>4173</v>
      </c>
      <c r="G370" s="45" t="str">
        <f t="shared" si="10"/>
        <v>15RFIC</v>
      </c>
      <c r="H370" s="46" t="str">
        <f>+INDEX([1]Detallado!$D:$D,MATCH(C370,[1]Detallado!$B:$B,0))</f>
        <v>Banco de Colombia</v>
      </c>
      <c r="I370" s="27"/>
      <c r="J370" s="43" t="str">
        <f t="shared" si="11"/>
        <v>RFIBU</v>
      </c>
      <c r="O370" s="27" t="s">
        <v>4626</v>
      </c>
      <c r="P370" s="27" t="s">
        <v>4593</v>
      </c>
    </row>
    <row r="371" spans="3:16" x14ac:dyDescent="0.35">
      <c r="C371" s="27" t="s">
        <v>2863</v>
      </c>
      <c r="D371" s="47" t="str">
        <f>+INDEX([1]Detallado!$F:$F,MATCH($C371,[1]Detallado!$B:$B,0))</f>
        <v>Renta Fija</v>
      </c>
      <c r="E371" s="30" t="str">
        <f>+INDEX([1]Detallado!$Q:$Q,MATCH($C371,[1]Detallado!$B:$B,0))</f>
        <v>RFIC</v>
      </c>
      <c r="F371" s="44" t="s">
        <v>4173</v>
      </c>
      <c r="G371" s="45" t="str">
        <f t="shared" si="10"/>
        <v>15RFIC</v>
      </c>
      <c r="H371" s="46" t="str">
        <f>+INDEX([1]Detallado!$D:$D,MATCH(C371,[1]Detallado!$B:$B,0))</f>
        <v>BBVA Bancomer</v>
      </c>
      <c r="I371" s="27"/>
      <c r="J371" s="43" t="str">
        <f t="shared" si="11"/>
        <v>RFIBU</v>
      </c>
      <c r="O371" s="27" t="s">
        <v>4626</v>
      </c>
      <c r="P371" s="27" t="s">
        <v>4593</v>
      </c>
    </row>
    <row r="372" spans="3:16" x14ac:dyDescent="0.35">
      <c r="C372" s="27" t="s">
        <v>883</v>
      </c>
      <c r="D372" s="47" t="str">
        <f>+INDEX([1]Detallado!$F:$F,MATCH($C372,[1]Detallado!$B:$B,0))</f>
        <v>Renta Fija</v>
      </c>
      <c r="E372" s="30" t="str">
        <f>+INDEX([1]Detallado!$Q:$Q,MATCH($C372,[1]Detallado!$B:$B,0))</f>
        <v>RFIC</v>
      </c>
      <c r="F372" s="44" t="s">
        <v>4173</v>
      </c>
      <c r="G372" s="45" t="str">
        <f t="shared" si="10"/>
        <v>15RFIC</v>
      </c>
      <c r="H372" s="46" t="str">
        <f>+INDEX([1]Detallado!$D:$D,MATCH(C372,[1]Detallado!$B:$B,0))</f>
        <v>BBVA Bancomer</v>
      </c>
      <c r="I372" s="27"/>
      <c r="J372" s="43" t="str">
        <f t="shared" si="11"/>
        <v>RFIBU</v>
      </c>
      <c r="O372" s="27" t="s">
        <v>4627</v>
      </c>
      <c r="P372" s="27" t="s">
        <v>4593</v>
      </c>
    </row>
    <row r="373" spans="3:16" x14ac:dyDescent="0.35">
      <c r="C373" s="27" t="s">
        <v>881</v>
      </c>
      <c r="D373" s="47" t="str">
        <f>+INDEX([1]Detallado!$F:$F,MATCH($C373,[1]Detallado!$B:$B,0))</f>
        <v>Renta Fija</v>
      </c>
      <c r="E373" s="30" t="str">
        <f>+INDEX([1]Detallado!$Q:$Q,MATCH($C373,[1]Detallado!$B:$B,0))</f>
        <v>RFIC</v>
      </c>
      <c r="F373" s="44" t="s">
        <v>4173</v>
      </c>
      <c r="G373" s="45" t="str">
        <f t="shared" si="10"/>
        <v>15RFIC</v>
      </c>
      <c r="H373" s="46" t="str">
        <f>+INDEX([1]Detallado!$D:$D,MATCH(C373,[1]Detallado!$B:$B,0))</f>
        <v>BBVA Bancomer</v>
      </c>
      <c r="I373" s="27"/>
      <c r="J373" s="43" t="str">
        <f t="shared" si="11"/>
        <v>RFIBU</v>
      </c>
      <c r="O373" s="27" t="s">
        <v>4627</v>
      </c>
      <c r="P373" s="27" t="s">
        <v>4593</v>
      </c>
    </row>
    <row r="374" spans="3:16" x14ac:dyDescent="0.35">
      <c r="C374" s="27" t="s">
        <v>2864</v>
      </c>
      <c r="D374" s="47" t="str">
        <f>+INDEX([1]Detallado!$F:$F,MATCH($C374,[1]Detallado!$B:$B,0))</f>
        <v>Renta Fija</v>
      </c>
      <c r="E374" s="30" t="str">
        <f>+INDEX([1]Detallado!$Q:$Q,MATCH($C374,[1]Detallado!$B:$B,0))</f>
        <v>RFIC</v>
      </c>
      <c r="F374" s="44" t="s">
        <v>4173</v>
      </c>
      <c r="G374" s="45" t="str">
        <f t="shared" si="10"/>
        <v>15RFIC</v>
      </c>
      <c r="H374" s="46" t="str">
        <f>+INDEX([1]Detallado!$D:$D,MATCH(C374,[1]Detallado!$B:$B,0))</f>
        <v>BBVA Bancomer</v>
      </c>
      <c r="I374" s="27"/>
      <c r="J374" s="43" t="str">
        <f t="shared" si="11"/>
        <v>RFIBU</v>
      </c>
      <c r="O374" s="27" t="s">
        <v>4627</v>
      </c>
      <c r="P374" s="27" t="s">
        <v>4593</v>
      </c>
    </row>
    <row r="375" spans="3:16" x14ac:dyDescent="0.35">
      <c r="C375" s="27" t="s">
        <v>2865</v>
      </c>
      <c r="D375" s="47" t="str">
        <f>+INDEX([1]Detallado!$F:$F,MATCH($C375,[1]Detallado!$B:$B,0))</f>
        <v>Renta Fija</v>
      </c>
      <c r="E375" s="30" t="str">
        <f>+INDEX([1]Detallado!$Q:$Q,MATCH($C375,[1]Detallado!$B:$B,0))</f>
        <v>RFIC</v>
      </c>
      <c r="F375" s="44" t="s">
        <v>4173</v>
      </c>
      <c r="G375" s="45" t="str">
        <f t="shared" si="10"/>
        <v>15RFIC</v>
      </c>
      <c r="H375" s="46" t="str">
        <f>+INDEX([1]Detallado!$D:$D,MATCH(C375,[1]Detallado!$B:$B,0))</f>
        <v>BBVA Bancomer</v>
      </c>
      <c r="I375" s="27"/>
      <c r="J375" s="43" t="str">
        <f t="shared" si="11"/>
        <v>RFIBU</v>
      </c>
      <c r="O375" s="27" t="s">
        <v>4627</v>
      </c>
      <c r="P375" s="27" t="s">
        <v>4593</v>
      </c>
    </row>
    <row r="376" spans="3:16" x14ac:dyDescent="0.35">
      <c r="C376" s="27" t="s">
        <v>210</v>
      </c>
      <c r="D376" s="47" t="str">
        <f>+INDEX([1]Detallado!$F:$F,MATCH($C376,[1]Detallado!$B:$B,0))</f>
        <v>Renta Fija</v>
      </c>
      <c r="E376" s="30" t="str">
        <f>+INDEX([1]Detallado!$Q:$Q,MATCH($C376,[1]Detallado!$B:$B,0))</f>
        <v>RFIC</v>
      </c>
      <c r="F376" s="44" t="s">
        <v>4173</v>
      </c>
      <c r="G376" s="45" t="str">
        <f t="shared" si="10"/>
        <v>15RFIC</v>
      </c>
      <c r="H376" s="46" t="str">
        <f>+INDEX([1]Detallado!$D:$D,MATCH(C376,[1]Detallado!$B:$B,0))</f>
        <v>BBVA Bancomer</v>
      </c>
      <c r="I376" s="27"/>
      <c r="J376" s="43" t="str">
        <f t="shared" si="11"/>
        <v>RFIBU</v>
      </c>
      <c r="O376" s="27" t="s">
        <v>4627</v>
      </c>
      <c r="P376" s="27" t="s">
        <v>4593</v>
      </c>
    </row>
    <row r="377" spans="3:16" x14ac:dyDescent="0.35">
      <c r="C377" s="27" t="s">
        <v>2866</v>
      </c>
      <c r="D377" s="47" t="str">
        <f>+INDEX([1]Detallado!$F:$F,MATCH($C377,[1]Detallado!$B:$B,0))</f>
        <v>Renta Fija</v>
      </c>
      <c r="E377" s="30" t="str">
        <f>+INDEX([1]Detallado!$Q:$Q,MATCH($C377,[1]Detallado!$B:$B,0))</f>
        <v>RFIC</v>
      </c>
      <c r="F377" s="44" t="s">
        <v>4173</v>
      </c>
      <c r="G377" s="45" t="str">
        <f t="shared" si="10"/>
        <v>15RFIC</v>
      </c>
      <c r="H377" s="46" t="str">
        <f>+INDEX([1]Detallado!$D:$D,MATCH(C377,[1]Detallado!$B:$B,0))</f>
        <v>Grupo Aval Acciones y Valores</v>
      </c>
      <c r="I377" s="27"/>
      <c r="J377" s="43" t="str">
        <f t="shared" si="11"/>
        <v>RFIBU</v>
      </c>
      <c r="O377" s="27" t="s">
        <v>4627</v>
      </c>
      <c r="P377" s="27" t="s">
        <v>4593</v>
      </c>
    </row>
    <row r="378" spans="3:16" x14ac:dyDescent="0.35">
      <c r="C378" s="27" t="s">
        <v>2867</v>
      </c>
      <c r="D378" s="47" t="str">
        <f>+INDEX([1]Detallado!$F:$F,MATCH($C378,[1]Detallado!$B:$B,0))</f>
        <v>Renta Fija</v>
      </c>
      <c r="E378" s="30" t="str">
        <f>+INDEX([1]Detallado!$Q:$Q,MATCH($C378,[1]Detallado!$B:$B,0))</f>
        <v>RFIC</v>
      </c>
      <c r="F378" s="44" t="s">
        <v>4173</v>
      </c>
      <c r="G378" s="45" t="str">
        <f t="shared" si="10"/>
        <v>15RFIC</v>
      </c>
      <c r="H378" s="46" t="str">
        <f>+INDEX([1]Detallado!$D:$D,MATCH(C378,[1]Detallado!$B:$B,0))</f>
        <v>Grupo Aval Acciones y Valores</v>
      </c>
      <c r="I378" s="27"/>
      <c r="J378" s="43" t="str">
        <f t="shared" si="11"/>
        <v>RFIBU</v>
      </c>
      <c r="O378" s="27" t="s">
        <v>4627</v>
      </c>
      <c r="P378" s="27" t="s">
        <v>4593</v>
      </c>
    </row>
    <row r="379" spans="3:16" x14ac:dyDescent="0.35">
      <c r="C379" s="27" t="s">
        <v>2868</v>
      </c>
      <c r="D379" s="47" t="str">
        <f>+INDEX([1]Detallado!$F:$F,MATCH($C379,[1]Detallado!$B:$B,0))</f>
        <v>Renta Fija</v>
      </c>
      <c r="E379" s="30" t="str">
        <f>+INDEX([1]Detallado!$Q:$Q,MATCH($C379,[1]Detallado!$B:$B,0))</f>
        <v>RFIC</v>
      </c>
      <c r="F379" s="44" t="s">
        <v>4173</v>
      </c>
      <c r="G379" s="45" t="str">
        <f t="shared" si="10"/>
        <v>15RFIC</v>
      </c>
      <c r="H379" s="46" t="str">
        <f>+INDEX([1]Detallado!$D:$D,MATCH(C379,[1]Detallado!$B:$B,0))</f>
        <v>Grupo Aval Acciones y Valores</v>
      </c>
      <c r="I379" s="27"/>
      <c r="J379" s="43" t="str">
        <f t="shared" si="11"/>
        <v>RFIBU</v>
      </c>
      <c r="O379" s="27" t="s">
        <v>4627</v>
      </c>
      <c r="P379" s="27" t="s">
        <v>4593</v>
      </c>
    </row>
    <row r="380" spans="3:16" x14ac:dyDescent="0.35">
      <c r="C380" s="27" t="s">
        <v>2869</v>
      </c>
      <c r="D380" s="47" t="str">
        <f>+INDEX([1]Detallado!$F:$F,MATCH($C380,[1]Detallado!$B:$B,0))</f>
        <v>Renta Fija</v>
      </c>
      <c r="E380" s="30" t="str">
        <f>+INDEX([1]Detallado!$Q:$Q,MATCH($C380,[1]Detallado!$B:$B,0))</f>
        <v>RFIC</v>
      </c>
      <c r="F380" s="44" t="s">
        <v>4173</v>
      </c>
      <c r="G380" s="45" t="str">
        <f t="shared" si="10"/>
        <v>15RFIC</v>
      </c>
      <c r="H380" s="46" t="str">
        <f>+INDEX([1]Detallado!$D:$D,MATCH(C380,[1]Detallado!$B:$B,0))</f>
        <v>GRUPOS 5 1/2 04/29/2026</v>
      </c>
      <c r="I380" s="27"/>
      <c r="J380" s="43" t="str">
        <f t="shared" si="11"/>
        <v>RFIBU</v>
      </c>
      <c r="O380" s="27" t="s">
        <v>4232</v>
      </c>
      <c r="P380" s="27" t="s">
        <v>4585</v>
      </c>
    </row>
    <row r="381" spans="3:16" x14ac:dyDescent="0.35">
      <c r="C381" s="27" t="s">
        <v>2870</v>
      </c>
      <c r="D381" s="47" t="str">
        <f>+INDEX([1]Detallado!$F:$F,MATCH($C381,[1]Detallado!$B:$B,0))</f>
        <v>Renta Fija</v>
      </c>
      <c r="E381" s="30" t="str">
        <f>+INDEX([1]Detallado!$Q:$Q,MATCH($C381,[1]Detallado!$B:$B,0))</f>
        <v>RFIC</v>
      </c>
      <c r="F381" s="44" t="s">
        <v>4173</v>
      </c>
      <c r="G381" s="45" t="str">
        <f t="shared" si="10"/>
        <v>15RFIC</v>
      </c>
      <c r="H381" s="46" t="str">
        <f>+INDEX([1]Detallado!$D:$D,MATCH(C381,[1]Detallado!$B:$B,0))</f>
        <v>Banco Davivienda S.A.</v>
      </c>
      <c r="I381" s="27"/>
      <c r="J381" s="43" t="str">
        <f t="shared" si="11"/>
        <v>RFIBU</v>
      </c>
      <c r="O381" s="27" t="s">
        <v>4628</v>
      </c>
      <c r="P381" s="27" t="s">
        <v>4587</v>
      </c>
    </row>
    <row r="382" spans="3:16" x14ac:dyDescent="0.35">
      <c r="C382" s="27" t="s">
        <v>2871</v>
      </c>
      <c r="D382" s="47" t="str">
        <f>+INDEX([1]Detallado!$F:$F,MATCH($C382,[1]Detallado!$B:$B,0))</f>
        <v>Renta Fija</v>
      </c>
      <c r="E382" s="30" t="str">
        <f>+INDEX([1]Detallado!$Q:$Q,MATCH($C382,[1]Detallado!$B:$B,0))</f>
        <v>RFIC</v>
      </c>
      <c r="F382" s="44" t="s">
        <v>4173</v>
      </c>
      <c r="G382" s="45" t="str">
        <f t="shared" si="10"/>
        <v>15RFIC</v>
      </c>
      <c r="H382" s="46" t="str">
        <f>+INDEX([1]Detallado!$D:$D,MATCH(C382,[1]Detallado!$B:$B,0))</f>
        <v>Banco de Bogotá</v>
      </c>
      <c r="I382" s="27"/>
      <c r="J382" s="43" t="str">
        <f t="shared" si="11"/>
        <v>RFIBU</v>
      </c>
      <c r="O382" s="27" t="s">
        <v>4628</v>
      </c>
      <c r="P382" s="27" t="s">
        <v>4587</v>
      </c>
    </row>
    <row r="383" spans="3:16" x14ac:dyDescent="0.35">
      <c r="C383" s="27" t="s">
        <v>2872</v>
      </c>
      <c r="D383" s="47" t="str">
        <f>+INDEX([1]Detallado!$F:$F,MATCH($C383,[1]Detallado!$B:$B,0))</f>
        <v>Renta Fija</v>
      </c>
      <c r="E383" s="30" t="str">
        <f>+INDEX([1]Detallado!$Q:$Q,MATCH($C383,[1]Detallado!$B:$B,0))</f>
        <v>RFIC</v>
      </c>
      <c r="F383" s="44" t="s">
        <v>4173</v>
      </c>
      <c r="G383" s="45" t="str">
        <f t="shared" si="10"/>
        <v>15RFIC</v>
      </c>
      <c r="H383" s="46" t="str">
        <f>+INDEX([1]Detallado!$D:$D,MATCH(C383,[1]Detallado!$B:$B,0))</f>
        <v>Banco de Bogotá</v>
      </c>
      <c r="I383" s="27"/>
      <c r="J383" s="43" t="str">
        <f t="shared" si="11"/>
        <v>RFIBU</v>
      </c>
      <c r="O383" s="27" t="s">
        <v>4629</v>
      </c>
      <c r="P383" s="27" t="s">
        <v>1277</v>
      </c>
    </row>
    <row r="384" spans="3:16" x14ac:dyDescent="0.35">
      <c r="C384" s="27" t="s">
        <v>2873</v>
      </c>
      <c r="D384" s="47" t="str">
        <f>+INDEX([1]Detallado!$F:$F,MATCH($C384,[1]Detallado!$B:$B,0))</f>
        <v>Renta Fija</v>
      </c>
      <c r="E384" s="30" t="str">
        <f>+INDEX([1]Detallado!$Q:$Q,MATCH($C384,[1]Detallado!$B:$B,0))</f>
        <v>RFIC</v>
      </c>
      <c r="F384" s="44" t="s">
        <v>4173</v>
      </c>
      <c r="G384" s="45" t="str">
        <f t="shared" si="10"/>
        <v>15RFIC</v>
      </c>
      <c r="H384" s="46" t="str">
        <f>+INDEX([1]Detallado!$D:$D,MATCH(C384,[1]Detallado!$B:$B,0))</f>
        <v>Banco BTG Pactual S.A.</v>
      </c>
      <c r="I384" s="27"/>
      <c r="J384" s="43" t="str">
        <f t="shared" si="11"/>
        <v>RFIBU</v>
      </c>
      <c r="O384" s="27" t="s">
        <v>4630</v>
      </c>
      <c r="P384" s="27" t="s">
        <v>4593</v>
      </c>
    </row>
    <row r="385" spans="3:16" x14ac:dyDescent="0.35">
      <c r="C385" s="27" t="s">
        <v>2875</v>
      </c>
      <c r="D385" s="47" t="str">
        <f>+INDEX([1]Detallado!$F:$F,MATCH($C385,[1]Detallado!$B:$B,0))</f>
        <v>Renta Fija</v>
      </c>
      <c r="E385" s="30" t="str">
        <f>+INDEX([1]Detallado!$Q:$Q,MATCH($C385,[1]Detallado!$B:$B,0))</f>
        <v>RFIC</v>
      </c>
      <c r="F385" s="44" t="s">
        <v>4173</v>
      </c>
      <c r="G385" s="45" t="str">
        <f t="shared" si="10"/>
        <v>15RFIC</v>
      </c>
      <c r="H385" s="46" t="str">
        <f>+INDEX([1]Detallado!$D:$D,MATCH(C385,[1]Detallado!$B:$B,0))</f>
        <v>Corp Group Banking S.A.</v>
      </c>
      <c r="I385" s="27"/>
      <c r="J385" s="43" t="str">
        <f t="shared" si="11"/>
        <v>RFIBU</v>
      </c>
      <c r="O385" s="27" t="s">
        <v>4630</v>
      </c>
      <c r="P385" s="27" t="s">
        <v>4593</v>
      </c>
    </row>
    <row r="386" spans="3:16" x14ac:dyDescent="0.35">
      <c r="C386" s="27" t="s">
        <v>2876</v>
      </c>
      <c r="D386" s="47" t="str">
        <f>+INDEX([1]Detallado!$F:$F,MATCH($C386,[1]Detallado!$B:$B,0))</f>
        <v>Renta Fija</v>
      </c>
      <c r="E386" s="30" t="str">
        <f>+INDEX([1]Detallado!$Q:$Q,MATCH($C386,[1]Detallado!$B:$B,0))</f>
        <v>RFIC</v>
      </c>
      <c r="F386" s="44" t="s">
        <v>4173</v>
      </c>
      <c r="G386" s="45" t="str">
        <f t="shared" si="10"/>
        <v>15RFIC</v>
      </c>
      <c r="H386" s="46" t="str">
        <f>+INDEX([1]Detallado!$D:$D,MATCH(C386,[1]Detallado!$B:$B,0))</f>
        <v>Banco Santander México</v>
      </c>
      <c r="I386" s="27"/>
      <c r="J386" s="43" t="str">
        <f t="shared" si="11"/>
        <v>RFIBU</v>
      </c>
      <c r="O386" s="27" t="s">
        <v>4630</v>
      </c>
      <c r="P386" s="27" t="s">
        <v>4593</v>
      </c>
    </row>
    <row r="387" spans="3:16" x14ac:dyDescent="0.35">
      <c r="C387" s="27" t="s">
        <v>2877</v>
      </c>
      <c r="D387" s="47" t="str">
        <f>+INDEX([1]Detallado!$F:$F,MATCH($C387,[1]Detallado!$B:$B,0))</f>
        <v>Renta Fija</v>
      </c>
      <c r="E387" s="30" t="str">
        <f>+INDEX([1]Detallado!$Q:$Q,MATCH($C387,[1]Detallado!$B:$B,0))</f>
        <v>RFIC</v>
      </c>
      <c r="F387" s="44" t="s">
        <v>4173</v>
      </c>
      <c r="G387" s="45" t="str">
        <f t="shared" si="10"/>
        <v>17RFIC</v>
      </c>
      <c r="H387" s="46" t="str">
        <f>+INDEX([1]Detallado!$D:$D,MATCH(C387,[1]Detallado!$B:$B,0))</f>
        <v>Inkia Energy Limited</v>
      </c>
      <c r="I387" s="27"/>
      <c r="J387" s="43" t="str">
        <f t="shared" si="11"/>
        <v>RFIBU</v>
      </c>
      <c r="O387" s="27" t="s">
        <v>4630</v>
      </c>
      <c r="P387" s="27" t="s">
        <v>4593</v>
      </c>
    </row>
    <row r="388" spans="3:16" x14ac:dyDescent="0.35">
      <c r="C388" s="27" t="s">
        <v>2878</v>
      </c>
      <c r="D388" s="47" t="str">
        <f>+INDEX([1]Detallado!$F:$F,MATCH($C388,[1]Detallado!$B:$B,0))</f>
        <v>Renta Fija</v>
      </c>
      <c r="E388" s="30" t="str">
        <f>+INDEX([1]Detallado!$Q:$Q,MATCH($C388,[1]Detallado!$B:$B,0))</f>
        <v>RFIC</v>
      </c>
      <c r="F388" s="44" t="s">
        <v>4173</v>
      </c>
      <c r="G388" s="45" t="str">
        <f t="shared" si="10"/>
        <v>17RFIC</v>
      </c>
      <c r="H388" s="46" t="str">
        <f>+INDEX([1]Detallado!$D:$D,MATCH(C388,[1]Detallado!$B:$B,0))</f>
        <v>Inkia Energy Limited</v>
      </c>
      <c r="I388" s="27"/>
      <c r="J388" s="43" t="str">
        <f t="shared" si="11"/>
        <v>RFIBU</v>
      </c>
      <c r="O388" s="27" t="s">
        <v>4630</v>
      </c>
      <c r="P388" s="27" t="s">
        <v>4593</v>
      </c>
    </row>
    <row r="389" spans="3:16" x14ac:dyDescent="0.35">
      <c r="C389" s="27" t="s">
        <v>196</v>
      </c>
      <c r="D389" s="47" t="str">
        <f>+INDEX([1]Detallado!$F:$F,MATCH($C389,[1]Detallado!$B:$B,0))</f>
        <v>Renta Fija</v>
      </c>
      <c r="E389" s="30" t="str">
        <f>+INDEX([1]Detallado!$Q:$Q,MATCH($C389,[1]Detallado!$B:$B,0))</f>
        <v>RFIC</v>
      </c>
      <c r="F389" s="44" t="s">
        <v>4173</v>
      </c>
      <c r="G389" s="45" t="str">
        <f t="shared" si="10"/>
        <v>12RFIC</v>
      </c>
      <c r="H389" s="46" t="str">
        <f>+INDEX([1]Detallado!$D:$D,MATCH(C389,[1]Detallado!$B:$B,0))</f>
        <v>Inkia Energy Limited</v>
      </c>
      <c r="I389" s="27"/>
      <c r="J389" s="43" t="str">
        <f t="shared" si="11"/>
        <v>RFIBU</v>
      </c>
      <c r="O389" s="27" t="s">
        <v>2624</v>
      </c>
      <c r="P389" s="27" t="s">
        <v>4589</v>
      </c>
    </row>
    <row r="390" spans="3:16" x14ac:dyDescent="0.35">
      <c r="C390" s="27" t="s">
        <v>2879</v>
      </c>
      <c r="D390" s="47" t="str">
        <f>+INDEX([1]Detallado!$F:$F,MATCH($C390,[1]Detallado!$B:$B,0))</f>
        <v>Renta Fija</v>
      </c>
      <c r="E390" s="30" t="str">
        <f>+INDEX([1]Detallado!$Q:$Q,MATCH($C390,[1]Detallado!$B:$B,0))</f>
        <v>RFIC</v>
      </c>
      <c r="F390" s="44" t="s">
        <v>4173</v>
      </c>
      <c r="G390" s="45" t="str">
        <f t="shared" si="10"/>
        <v>57RFIC</v>
      </c>
      <c r="H390" s="46" t="str">
        <f>+INDEX([1]Detallado!$D:$D,MATCH(C390,[1]Detallado!$B:$B,0))</f>
        <v>Lan Airlines</v>
      </c>
      <c r="I390" s="27"/>
      <c r="J390" s="43" t="str">
        <f t="shared" si="11"/>
        <v>RFIBU</v>
      </c>
      <c r="O390" s="27" t="s">
        <v>2624</v>
      </c>
      <c r="P390" s="27" t="s">
        <v>4589</v>
      </c>
    </row>
    <row r="391" spans="3:16" x14ac:dyDescent="0.35">
      <c r="C391" s="27" t="s">
        <v>938</v>
      </c>
      <c r="D391" s="47" t="str">
        <f>+INDEX([1]Detallado!$F:$F,MATCH($C391,[1]Detallado!$B:$B,0))</f>
        <v>Renta Fija</v>
      </c>
      <c r="E391" s="30" t="str">
        <f>+INDEX([1]Detallado!$Q:$Q,MATCH($C391,[1]Detallado!$B:$B,0))</f>
        <v>RFIC</v>
      </c>
      <c r="F391" s="44" t="s">
        <v>4173</v>
      </c>
      <c r="G391" s="45" t="str">
        <f t="shared" si="10"/>
        <v>59RFIC</v>
      </c>
      <c r="H391" s="46" t="str">
        <f>+INDEX([1]Detallado!$D:$D,MATCH(C391,[1]Detallado!$B:$B,0))</f>
        <v>Empresas Públicas Medellin</v>
      </c>
      <c r="I391" s="27"/>
      <c r="J391" s="43" t="str">
        <f t="shared" si="11"/>
        <v>RFIBU</v>
      </c>
      <c r="O391" s="27" t="s">
        <v>2624</v>
      </c>
      <c r="P391" s="27" t="s">
        <v>4589</v>
      </c>
    </row>
    <row r="392" spans="3:16" x14ac:dyDescent="0.35">
      <c r="C392" s="27" t="s">
        <v>810</v>
      </c>
      <c r="D392" s="47" t="str">
        <f>+INDEX([1]Detallado!$F:$F,MATCH($C392,[1]Detallado!$B:$B,0))</f>
        <v>Renta Fija</v>
      </c>
      <c r="E392" s="30" t="str">
        <f>+INDEX([1]Detallado!$Q:$Q,MATCH($C392,[1]Detallado!$B:$B,0))</f>
        <v>RFIC</v>
      </c>
      <c r="F392" s="44" t="s">
        <v>4173</v>
      </c>
      <c r="G392" s="45" t="str">
        <f t="shared" si="10"/>
        <v>59RFIC</v>
      </c>
      <c r="H392" s="46" t="str">
        <f>+INDEX([1]Detallado!$D:$D,MATCH(C392,[1]Detallado!$B:$B,0))</f>
        <v>Empresas Públicas Medellin</v>
      </c>
      <c r="I392" s="27"/>
      <c r="J392" s="43" t="str">
        <f t="shared" si="11"/>
        <v>RFIBU</v>
      </c>
      <c r="O392" s="27" t="s">
        <v>2624</v>
      </c>
      <c r="P392" s="27" t="s">
        <v>4589</v>
      </c>
    </row>
    <row r="393" spans="3:16" x14ac:dyDescent="0.35">
      <c r="C393" s="27" t="s">
        <v>2880</v>
      </c>
      <c r="D393" s="47" t="str">
        <f>+INDEX([1]Detallado!$F:$F,MATCH($C393,[1]Detallado!$B:$B,0))</f>
        <v>Renta Fija</v>
      </c>
      <c r="E393" s="30" t="str">
        <f>+INDEX([1]Detallado!$Q:$Q,MATCH($C393,[1]Detallado!$B:$B,0))</f>
        <v>RFIC</v>
      </c>
      <c r="F393" s="44" t="s">
        <v>4173</v>
      </c>
      <c r="G393" s="45" t="str">
        <f t="shared" si="10"/>
        <v>59RFIC</v>
      </c>
      <c r="H393" s="46" t="str">
        <f>+INDEX([1]Detallado!$D:$D,MATCH(C393,[1]Detallado!$B:$B,0))</f>
        <v>Empresas Públicas Medellin</v>
      </c>
      <c r="I393" s="27"/>
      <c r="J393" s="43" t="str">
        <f t="shared" si="11"/>
        <v>RFIBU</v>
      </c>
      <c r="O393" s="27" t="s">
        <v>2624</v>
      </c>
      <c r="P393" s="27" t="s">
        <v>4589</v>
      </c>
    </row>
    <row r="394" spans="3:16" x14ac:dyDescent="0.35">
      <c r="C394" s="27" t="s">
        <v>2881</v>
      </c>
      <c r="D394" s="47" t="str">
        <f>+INDEX([1]Detallado!$F:$F,MATCH($C394,[1]Detallado!$B:$B,0))</f>
        <v>Renta Fija</v>
      </c>
      <c r="E394" s="30" t="str">
        <f>+INDEX([1]Detallado!$Q:$Q,MATCH($C394,[1]Detallado!$B:$B,0))</f>
        <v>RFIC</v>
      </c>
      <c r="F394" s="44" t="s">
        <v>4173</v>
      </c>
      <c r="G394" s="45" t="str">
        <f t="shared" ref="G394:G457" si="12">LEFT(C394,2)&amp;E394</f>
        <v>15RFIC</v>
      </c>
      <c r="H394" s="46" t="str">
        <f>+INDEX([1]Detallado!$D:$D,MATCH(C394,[1]Detallado!$B:$B,0))</f>
        <v>Banco de Bogotá</v>
      </c>
      <c r="I394" s="27"/>
      <c r="J394" s="43" t="str">
        <f t="shared" ref="J394:J457" si="13">IF(E394="ALT",LEFT(E394,3),LEFT(E394,3)&amp;F394)</f>
        <v>RFIBU</v>
      </c>
      <c r="O394" s="27" t="s">
        <v>4282</v>
      </c>
      <c r="P394" s="27" t="s">
        <v>4587</v>
      </c>
    </row>
    <row r="395" spans="3:16" x14ac:dyDescent="0.35">
      <c r="C395" s="27" t="s">
        <v>2882</v>
      </c>
      <c r="D395" s="47" t="str">
        <f>+INDEX([1]Detallado!$F:$F,MATCH($C395,[1]Detallado!$B:$B,0))</f>
        <v>Renta Fija</v>
      </c>
      <c r="E395" s="30" t="str">
        <f>+INDEX([1]Detallado!$Q:$Q,MATCH($C395,[1]Detallado!$B:$B,0))</f>
        <v>RFIC</v>
      </c>
      <c r="F395" s="44" t="s">
        <v>4173</v>
      </c>
      <c r="G395" s="45" t="str">
        <f t="shared" si="12"/>
        <v>15RFIC</v>
      </c>
      <c r="H395" s="46" t="str">
        <f>+INDEX([1]Detallado!$D:$D,MATCH(C395,[1]Detallado!$B:$B,0))</f>
        <v>Banco Santander México</v>
      </c>
      <c r="I395" s="27"/>
      <c r="J395" s="43" t="str">
        <f t="shared" si="13"/>
        <v>RFIBU</v>
      </c>
      <c r="O395" s="27" t="s">
        <v>4282</v>
      </c>
      <c r="P395" s="27" t="s">
        <v>4587</v>
      </c>
    </row>
    <row r="396" spans="3:16" x14ac:dyDescent="0.35">
      <c r="C396" s="27" t="s">
        <v>2883</v>
      </c>
      <c r="D396" s="47" t="str">
        <f>+INDEX([1]Detallado!$F:$F,MATCH($C396,[1]Detallado!$B:$B,0))</f>
        <v>Renta Fija</v>
      </c>
      <c r="E396" s="30" t="str">
        <f>+INDEX([1]Detallado!$Q:$Q,MATCH($C396,[1]Detallado!$B:$B,0))</f>
        <v>RFIC</v>
      </c>
      <c r="F396" s="44" t="s">
        <v>4173</v>
      </c>
      <c r="G396" s="45" t="str">
        <f t="shared" si="12"/>
        <v>15RFIC</v>
      </c>
      <c r="H396" s="46" t="str">
        <f>+INDEX([1]Detallado!$D:$D,MATCH(C396,[1]Detallado!$B:$B,0))</f>
        <v>Banco Santander México</v>
      </c>
      <c r="I396" s="27"/>
      <c r="J396" s="43" t="str">
        <f t="shared" si="13"/>
        <v>RFIBU</v>
      </c>
      <c r="O396" s="27" t="s">
        <v>4631</v>
      </c>
      <c r="P396" s="27" t="s">
        <v>1277</v>
      </c>
    </row>
    <row r="397" spans="3:16" x14ac:dyDescent="0.35">
      <c r="C397" s="27" t="s">
        <v>2884</v>
      </c>
      <c r="D397" s="47" t="str">
        <f>+INDEX([1]Detallado!$F:$F,MATCH($C397,[1]Detallado!$B:$B,0))</f>
        <v>Renta Fija</v>
      </c>
      <c r="E397" s="30" t="str">
        <f>+INDEX([1]Detallado!$Q:$Q,MATCH($C397,[1]Detallado!$B:$B,0))</f>
        <v>RFIC</v>
      </c>
      <c r="F397" s="44" t="s">
        <v>4173</v>
      </c>
      <c r="G397" s="45" t="str">
        <f t="shared" si="12"/>
        <v>12RFIC</v>
      </c>
      <c r="H397" s="46" t="str">
        <f>+INDEX([1]Detallado!$D:$D,MATCH(C397,[1]Detallado!$B:$B,0))</f>
        <v>Brasil Foods</v>
      </c>
      <c r="I397" s="27"/>
      <c r="J397" s="43" t="str">
        <f t="shared" si="13"/>
        <v>RFIBU</v>
      </c>
      <c r="O397" s="27" t="s">
        <v>4631</v>
      </c>
      <c r="P397" s="27" t="s">
        <v>1277</v>
      </c>
    </row>
    <row r="398" spans="3:16" x14ac:dyDescent="0.35">
      <c r="C398" s="27" t="s">
        <v>2885</v>
      </c>
      <c r="D398" s="47" t="str">
        <f>+INDEX([1]Detallado!$F:$F,MATCH($C398,[1]Detallado!$B:$B,0))</f>
        <v>Renta Fija</v>
      </c>
      <c r="E398" s="30" t="str">
        <f>+INDEX([1]Detallado!$Q:$Q,MATCH($C398,[1]Detallado!$B:$B,0))</f>
        <v>RFIC</v>
      </c>
      <c r="F398" s="44" t="s">
        <v>4173</v>
      </c>
      <c r="G398" s="45" t="str">
        <f t="shared" si="12"/>
        <v>15RFIC</v>
      </c>
      <c r="H398" s="46" t="str">
        <f>+INDEX([1]Detallado!$D:$D,MATCH(C398,[1]Detallado!$B:$B,0))</f>
        <v>Banco de Bogotá</v>
      </c>
      <c r="I398" s="27"/>
      <c r="J398" s="43" t="str">
        <f t="shared" si="13"/>
        <v>RFIBU</v>
      </c>
      <c r="O398" s="27" t="s">
        <v>4631</v>
      </c>
      <c r="P398" s="27" t="s">
        <v>1277</v>
      </c>
    </row>
    <row r="399" spans="3:16" x14ac:dyDescent="0.35">
      <c r="C399" s="27" t="s">
        <v>2886</v>
      </c>
      <c r="D399" s="47" t="str">
        <f>+INDEX([1]Detallado!$F:$F,MATCH($C399,[1]Detallado!$B:$B,0))</f>
        <v>Renta Fija</v>
      </c>
      <c r="E399" s="30" t="str">
        <f>+INDEX([1]Detallado!$Q:$Q,MATCH($C399,[1]Detallado!$B:$B,0))</f>
        <v>RFIC</v>
      </c>
      <c r="F399" s="44" t="s">
        <v>4173</v>
      </c>
      <c r="G399" s="45" t="str">
        <f t="shared" si="12"/>
        <v>12RFIC</v>
      </c>
      <c r="H399" s="46" t="str">
        <f>+INDEX([1]Detallado!$D:$D,MATCH(C399,[1]Detallado!$B:$B,0))</f>
        <v>SCCO 6 3/8 07/27/15</v>
      </c>
      <c r="I399" s="27"/>
      <c r="J399" s="43" t="str">
        <f t="shared" si="13"/>
        <v>RFIBU</v>
      </c>
      <c r="O399" s="27" t="s">
        <v>4631</v>
      </c>
      <c r="P399" s="27" t="s">
        <v>1277</v>
      </c>
    </row>
    <row r="400" spans="3:16" x14ac:dyDescent="0.35">
      <c r="C400" s="27" t="s">
        <v>2887</v>
      </c>
      <c r="D400" s="47" t="str">
        <f>+INDEX([1]Detallado!$F:$F,MATCH($C400,[1]Detallado!$B:$B,0))</f>
        <v>Renta Fija</v>
      </c>
      <c r="E400" s="30" t="str">
        <f>+INDEX([1]Detallado!$Q:$Q,MATCH($C400,[1]Detallado!$B:$B,0))</f>
        <v>RFIC</v>
      </c>
      <c r="F400" s="44" t="s">
        <v>4173</v>
      </c>
      <c r="G400" s="45" t="str">
        <f t="shared" si="12"/>
        <v>12RFIC</v>
      </c>
      <c r="H400" s="46" t="str">
        <f>+INDEX([1]Detallado!$D:$D,MATCH(C400,[1]Detallado!$B:$B,0))</f>
        <v>SCCO 6 3/8 07/27/15</v>
      </c>
      <c r="I400" s="27"/>
      <c r="J400" s="43" t="str">
        <f t="shared" si="13"/>
        <v>RFIBU</v>
      </c>
      <c r="O400" s="27" t="s">
        <v>4631</v>
      </c>
      <c r="P400" s="27" t="s">
        <v>1277</v>
      </c>
    </row>
    <row r="401" spans="3:16" x14ac:dyDescent="0.35">
      <c r="C401" s="27" t="s">
        <v>2888</v>
      </c>
      <c r="D401" s="47" t="str">
        <f>+INDEX([1]Detallado!$F:$F,MATCH($C401,[1]Detallado!$B:$B,0))</f>
        <v>Renta Fija</v>
      </c>
      <c r="E401" s="30" t="str">
        <f>+INDEX([1]Detallado!$Q:$Q,MATCH($C401,[1]Detallado!$B:$B,0))</f>
        <v>RFIC</v>
      </c>
      <c r="F401" s="44" t="s">
        <v>4173</v>
      </c>
      <c r="G401" s="45" t="str">
        <f t="shared" si="12"/>
        <v>12RFIC</v>
      </c>
      <c r="H401" s="46" t="str">
        <f>+INDEX([1]Detallado!$D:$D,MATCH(C401,[1]Detallado!$B:$B,0))</f>
        <v>GRUPO ENERGIA BOGOTA</v>
      </c>
      <c r="I401" s="27"/>
      <c r="J401" s="43" t="str">
        <f t="shared" si="13"/>
        <v>RFIBU</v>
      </c>
      <c r="O401" s="27" t="s">
        <v>4631</v>
      </c>
      <c r="P401" s="27" t="s">
        <v>1277</v>
      </c>
    </row>
    <row r="402" spans="3:16" x14ac:dyDescent="0.35">
      <c r="C402" s="27" t="s">
        <v>2889</v>
      </c>
      <c r="D402" s="47" t="str">
        <f>+INDEX([1]Detallado!$F:$F,MATCH($C402,[1]Detallado!$B:$B,0))</f>
        <v>Renta Fija</v>
      </c>
      <c r="E402" s="30" t="str">
        <f>+INDEX([1]Detallado!$Q:$Q,MATCH($C402,[1]Detallado!$B:$B,0))</f>
        <v>RFIC</v>
      </c>
      <c r="F402" s="44" t="s">
        <v>4173</v>
      </c>
      <c r="G402" s="45" t="str">
        <f t="shared" si="12"/>
        <v>12RFIC</v>
      </c>
      <c r="H402" s="46" t="str">
        <f>+INDEX([1]Detallado!$D:$D,MATCH(C402,[1]Detallado!$B:$B,0))</f>
        <v>Cencosud</v>
      </c>
      <c r="I402" s="27"/>
      <c r="J402" s="43" t="str">
        <f t="shared" si="13"/>
        <v>RFIBU</v>
      </c>
      <c r="O402" s="27" t="s">
        <v>4631</v>
      </c>
      <c r="P402" s="27" t="s">
        <v>1277</v>
      </c>
    </row>
    <row r="403" spans="3:16" x14ac:dyDescent="0.35">
      <c r="C403" s="27" t="s">
        <v>2890</v>
      </c>
      <c r="D403" s="47" t="str">
        <f>+INDEX([1]Detallado!$F:$F,MATCH($C403,[1]Detallado!$B:$B,0))</f>
        <v>Renta Fija</v>
      </c>
      <c r="E403" s="30" t="str">
        <f>+INDEX([1]Detallado!$Q:$Q,MATCH($C403,[1]Detallado!$B:$B,0))</f>
        <v>RFIC</v>
      </c>
      <c r="F403" s="44" t="s">
        <v>4173</v>
      </c>
      <c r="G403" s="45" t="str">
        <f t="shared" si="12"/>
        <v>12RFIC</v>
      </c>
      <c r="H403" s="46" t="str">
        <f>+INDEX([1]Detallado!$D:$D,MATCH(C403,[1]Detallado!$B:$B,0))</f>
        <v>Cencosud</v>
      </c>
      <c r="I403" s="27"/>
      <c r="J403" s="43" t="str">
        <f t="shared" si="13"/>
        <v>RFIBU</v>
      </c>
      <c r="O403" s="27" t="s">
        <v>4631</v>
      </c>
      <c r="P403" s="27" t="s">
        <v>1277</v>
      </c>
    </row>
    <row r="404" spans="3:16" x14ac:dyDescent="0.35">
      <c r="C404" s="27" t="s">
        <v>2891</v>
      </c>
      <c r="D404" s="47" t="str">
        <f>+INDEX([1]Detallado!$F:$F,MATCH($C404,[1]Detallado!$B:$B,0))</f>
        <v>Renta Fija</v>
      </c>
      <c r="E404" s="30" t="str">
        <f>+INDEX([1]Detallado!$Q:$Q,MATCH($C404,[1]Detallado!$B:$B,0))</f>
        <v>RFIC</v>
      </c>
      <c r="F404" s="44" t="s">
        <v>4173</v>
      </c>
      <c r="G404" s="45" t="str">
        <f t="shared" si="12"/>
        <v>12RFIC</v>
      </c>
      <c r="H404" s="46" t="str">
        <f>+INDEX([1]Detallado!$D:$D,MATCH(C404,[1]Detallado!$B:$B,0))</f>
        <v>Cencosud</v>
      </c>
      <c r="I404" s="27"/>
      <c r="J404" s="43" t="str">
        <f t="shared" si="13"/>
        <v>RFIBU</v>
      </c>
      <c r="O404" s="27" t="s">
        <v>4631</v>
      </c>
      <c r="P404" s="27" t="s">
        <v>1277</v>
      </c>
    </row>
    <row r="405" spans="3:16" x14ac:dyDescent="0.35">
      <c r="C405" s="27" t="s">
        <v>2892</v>
      </c>
      <c r="D405" s="47" t="str">
        <f>+INDEX([1]Detallado!$F:$F,MATCH($C405,[1]Detallado!$B:$B,0))</f>
        <v>Renta Fija</v>
      </c>
      <c r="E405" s="30" t="str">
        <f>+INDEX([1]Detallado!$Q:$Q,MATCH($C405,[1]Detallado!$B:$B,0))</f>
        <v>RFIC</v>
      </c>
      <c r="F405" s="44" t="s">
        <v>4173</v>
      </c>
      <c r="G405" s="45" t="str">
        <f t="shared" si="12"/>
        <v>12RFIC</v>
      </c>
      <c r="H405" s="46" t="str">
        <f>+INDEX([1]Detallado!$D:$D,MATCH(C405,[1]Detallado!$B:$B,0))</f>
        <v>Cencosud</v>
      </c>
      <c r="I405" s="27"/>
      <c r="J405" s="43" t="str">
        <f t="shared" si="13"/>
        <v>RFIBU</v>
      </c>
      <c r="O405" s="27" t="s">
        <v>4631</v>
      </c>
      <c r="P405" s="27" t="s">
        <v>1277</v>
      </c>
    </row>
    <row r="406" spans="3:16" x14ac:dyDescent="0.35">
      <c r="C406" s="27" t="s">
        <v>2893</v>
      </c>
      <c r="D406" s="47" t="str">
        <f>+INDEX([1]Detallado!$F:$F,MATCH($C406,[1]Detallado!$B:$B,0))</f>
        <v>Renta Fija</v>
      </c>
      <c r="E406" s="30" t="str">
        <f>+INDEX([1]Detallado!$Q:$Q,MATCH($C406,[1]Detallado!$B:$B,0))</f>
        <v>RFIC</v>
      </c>
      <c r="F406" s="44" t="s">
        <v>4173</v>
      </c>
      <c r="G406" s="45" t="str">
        <f t="shared" si="12"/>
        <v>12RFIC</v>
      </c>
      <c r="H406" s="46" t="str">
        <f>+INDEX([1]Detallado!$D:$D,MATCH(C406,[1]Detallado!$B:$B,0))</f>
        <v xml:space="preserve">America Movil </v>
      </c>
      <c r="I406" s="27"/>
      <c r="J406" s="43" t="str">
        <f t="shared" si="13"/>
        <v>RFIBU</v>
      </c>
      <c r="O406" s="27" t="s">
        <v>4632</v>
      </c>
      <c r="P406" s="27" t="s">
        <v>1277</v>
      </c>
    </row>
    <row r="407" spans="3:16" x14ac:dyDescent="0.35">
      <c r="C407" s="27" t="s">
        <v>2894</v>
      </c>
      <c r="D407" s="47" t="str">
        <f>+INDEX([1]Detallado!$F:$F,MATCH($C407,[1]Detallado!$B:$B,0))</f>
        <v>Renta Fija</v>
      </c>
      <c r="E407" s="30" t="str">
        <f>+INDEX([1]Detallado!$Q:$Q,MATCH($C407,[1]Detallado!$B:$B,0))</f>
        <v>RFIC</v>
      </c>
      <c r="F407" s="44" t="s">
        <v>4173</v>
      </c>
      <c r="G407" s="45" t="str">
        <f t="shared" si="12"/>
        <v>12RFIC</v>
      </c>
      <c r="H407" s="46" t="str">
        <f>+INDEX([1]Detallado!$D:$D,MATCH(C407,[1]Detallado!$B:$B,0))</f>
        <v>SACI Falabella</v>
      </c>
      <c r="I407" s="27"/>
      <c r="J407" s="43" t="str">
        <f t="shared" si="13"/>
        <v>RFIBU</v>
      </c>
      <c r="O407" s="27" t="s">
        <v>4633</v>
      </c>
      <c r="P407" s="27" t="s">
        <v>1277</v>
      </c>
    </row>
    <row r="408" spans="3:16" x14ac:dyDescent="0.35">
      <c r="C408" s="27" t="s">
        <v>2895</v>
      </c>
      <c r="D408" s="47" t="str">
        <f>+INDEX([1]Detallado!$F:$F,MATCH($C408,[1]Detallado!$B:$B,0))</f>
        <v>Renta Fija</v>
      </c>
      <c r="E408" s="30" t="str">
        <f>+INDEX([1]Detallado!$Q:$Q,MATCH($C408,[1]Detallado!$B:$B,0))</f>
        <v>RFIC</v>
      </c>
      <c r="F408" s="44" t="s">
        <v>4173</v>
      </c>
      <c r="G408" s="45" t="str">
        <f t="shared" si="12"/>
        <v>12RFIC</v>
      </c>
      <c r="H408" s="46" t="str">
        <f>+INDEX([1]Detallado!$D:$D,MATCH(C408,[1]Detallado!$B:$B,0))</f>
        <v>SACI Falabella</v>
      </c>
      <c r="I408" s="27"/>
      <c r="J408" s="43" t="str">
        <f t="shared" si="13"/>
        <v>RFIBU</v>
      </c>
      <c r="O408" s="27" t="s">
        <v>4633</v>
      </c>
      <c r="P408" s="27" t="s">
        <v>1277</v>
      </c>
    </row>
    <row r="409" spans="3:16" x14ac:dyDescent="0.35">
      <c r="C409" s="27" t="s">
        <v>2896</v>
      </c>
      <c r="D409" s="47" t="str">
        <f>+INDEX([1]Detallado!$F:$F,MATCH($C409,[1]Detallado!$B:$B,0))</f>
        <v>Renta Fija</v>
      </c>
      <c r="E409" s="30" t="str">
        <f>+INDEX([1]Detallado!$Q:$Q,MATCH($C409,[1]Detallado!$B:$B,0))</f>
        <v>RFIC</v>
      </c>
      <c r="F409" s="44" t="s">
        <v>4173</v>
      </c>
      <c r="G409" s="45" t="str">
        <f t="shared" si="12"/>
        <v>12RFIC</v>
      </c>
      <c r="H409" s="46" t="str">
        <f>+INDEX([1]Detallado!$D:$D,MATCH(C409,[1]Detallado!$B:$B,0))</f>
        <v>SACI Falabella</v>
      </c>
      <c r="I409" s="27"/>
      <c r="J409" s="43" t="str">
        <f t="shared" si="13"/>
        <v>RFIBU</v>
      </c>
      <c r="O409" s="27" t="s">
        <v>4633</v>
      </c>
      <c r="P409" s="27" t="s">
        <v>1277</v>
      </c>
    </row>
    <row r="410" spans="3:16" x14ac:dyDescent="0.35">
      <c r="C410" s="27" t="s">
        <v>2897</v>
      </c>
      <c r="D410" s="47" t="str">
        <f>+INDEX([1]Detallado!$F:$F,MATCH($C410,[1]Detallado!$B:$B,0))</f>
        <v>Renta Fija</v>
      </c>
      <c r="E410" s="30" t="str">
        <f>+INDEX([1]Detallado!$Q:$Q,MATCH($C410,[1]Detallado!$B:$B,0))</f>
        <v>RFIC</v>
      </c>
      <c r="F410" s="44" t="s">
        <v>4173</v>
      </c>
      <c r="G410" s="45" t="str">
        <f t="shared" si="12"/>
        <v>12RFIC</v>
      </c>
      <c r="H410" s="46" t="str">
        <f>+INDEX([1]Detallado!$D:$D,MATCH(C410,[1]Detallado!$B:$B,0))</f>
        <v>SACI Falabella</v>
      </c>
      <c r="I410" s="27"/>
      <c r="J410" s="43" t="str">
        <f t="shared" si="13"/>
        <v>RFIBU</v>
      </c>
      <c r="O410" s="27" t="s">
        <v>4633</v>
      </c>
      <c r="P410" s="27" t="s">
        <v>1277</v>
      </c>
    </row>
    <row r="411" spans="3:16" x14ac:dyDescent="0.35">
      <c r="C411" s="27" t="s">
        <v>2898</v>
      </c>
      <c r="D411" s="47" t="str">
        <f>+INDEX([1]Detallado!$F:$F,MATCH($C411,[1]Detallado!$B:$B,0))</f>
        <v>Renta Fija</v>
      </c>
      <c r="E411" s="30" t="str">
        <f>+INDEX([1]Detallado!$Q:$Q,MATCH($C411,[1]Detallado!$B:$B,0))</f>
        <v>RFIC</v>
      </c>
      <c r="F411" s="44" t="s">
        <v>4173</v>
      </c>
      <c r="G411" s="45" t="str">
        <f t="shared" si="12"/>
        <v>12RFIC</v>
      </c>
      <c r="H411" s="46" t="str">
        <f>+INDEX([1]Detallado!$D:$D,MATCH(C411,[1]Detallado!$B:$B,0))</f>
        <v>GGBRBZ 7 1/4 10/20/17</v>
      </c>
      <c r="I411" s="27"/>
      <c r="J411" s="43" t="str">
        <f t="shared" si="13"/>
        <v>RFIBU</v>
      </c>
      <c r="O411" s="27" t="s">
        <v>4633</v>
      </c>
      <c r="P411" s="27" t="s">
        <v>1277</v>
      </c>
    </row>
    <row r="412" spans="3:16" x14ac:dyDescent="0.35">
      <c r="C412" s="27" t="s">
        <v>2899</v>
      </c>
      <c r="D412" s="47" t="str">
        <f>+INDEX([1]Detallado!$F:$F,MATCH($C412,[1]Detallado!$B:$B,0))</f>
        <v>Renta Fija</v>
      </c>
      <c r="E412" s="30" t="str">
        <f>+INDEX([1]Detallado!$Q:$Q,MATCH($C412,[1]Detallado!$B:$B,0))</f>
        <v>RFIC</v>
      </c>
      <c r="F412" s="44" t="s">
        <v>4173</v>
      </c>
      <c r="G412" s="45" t="str">
        <f t="shared" si="12"/>
        <v>12RFIC</v>
      </c>
      <c r="H412" s="46" t="str">
        <f>+INDEX([1]Detallado!$D:$D,MATCH(C412,[1]Detallado!$B:$B,0))</f>
        <v>Telemar</v>
      </c>
      <c r="I412" s="27"/>
      <c r="J412" s="43" t="str">
        <f t="shared" si="13"/>
        <v>RFIBU</v>
      </c>
      <c r="O412" s="27" t="s">
        <v>4634</v>
      </c>
      <c r="P412" s="27" t="s">
        <v>1277</v>
      </c>
    </row>
    <row r="413" spans="3:16" x14ac:dyDescent="0.35">
      <c r="C413" s="27" t="s">
        <v>2900</v>
      </c>
      <c r="D413" s="47" t="str">
        <f>+INDEX([1]Detallado!$F:$F,MATCH($C413,[1]Detallado!$B:$B,0))</f>
        <v>Renta Fija</v>
      </c>
      <c r="E413" s="30" t="str">
        <f>+INDEX([1]Detallado!$Q:$Q,MATCH($C413,[1]Detallado!$B:$B,0))</f>
        <v>RFIC</v>
      </c>
      <c r="F413" s="44" t="s">
        <v>4173</v>
      </c>
      <c r="G413" s="45" t="str">
        <f t="shared" si="12"/>
        <v>12RFIC</v>
      </c>
      <c r="H413" s="46" t="str">
        <f>+INDEX([1]Detallado!$D:$D,MATCH(C413,[1]Detallado!$B:$B,0))</f>
        <v>Banco Santander México</v>
      </c>
      <c r="I413" s="27"/>
      <c r="J413" s="43" t="str">
        <f t="shared" si="13"/>
        <v>RFIBU</v>
      </c>
      <c r="O413" s="27" t="s">
        <v>4635</v>
      </c>
      <c r="P413" s="27" t="s">
        <v>1277</v>
      </c>
    </row>
    <row r="414" spans="3:16" x14ac:dyDescent="0.35">
      <c r="C414" s="27" t="s">
        <v>2901</v>
      </c>
      <c r="D414" s="47" t="str">
        <f>+INDEX([1]Detallado!$F:$F,MATCH($C414,[1]Detallado!$B:$B,0))</f>
        <v>Renta Fija</v>
      </c>
      <c r="E414" s="30" t="str">
        <f>+INDEX([1]Detallado!$Q:$Q,MATCH($C414,[1]Detallado!$B:$B,0))</f>
        <v>RFIC</v>
      </c>
      <c r="F414" s="44" t="s">
        <v>4173</v>
      </c>
      <c r="G414" s="45" t="str">
        <f t="shared" si="12"/>
        <v>12RFIC</v>
      </c>
      <c r="H414" s="46" t="str">
        <f>+INDEX([1]Detallado!$D:$D,MATCH(C414,[1]Detallado!$B:$B,0))</f>
        <v>Constructora Norberto Odebretch S.A.</v>
      </c>
      <c r="I414" s="27"/>
      <c r="J414" s="43" t="str">
        <f t="shared" si="13"/>
        <v>RFIBU</v>
      </c>
      <c r="O414" s="27" t="s">
        <v>4635</v>
      </c>
      <c r="P414" s="27" t="s">
        <v>1277</v>
      </c>
    </row>
    <row r="415" spans="3:16" x14ac:dyDescent="0.35">
      <c r="C415" s="27" t="s">
        <v>2902</v>
      </c>
      <c r="D415" s="47" t="str">
        <f>+INDEX([1]Detallado!$F:$F,MATCH($C415,[1]Detallado!$B:$B,0))</f>
        <v>Renta Fija</v>
      </c>
      <c r="E415" s="30" t="str">
        <f>+INDEX([1]Detallado!$Q:$Q,MATCH($C415,[1]Detallado!$B:$B,0))</f>
        <v>RFIC</v>
      </c>
      <c r="F415" s="44" t="s">
        <v>4173</v>
      </c>
      <c r="G415" s="45" t="str">
        <f t="shared" si="12"/>
        <v>12RFIC</v>
      </c>
      <c r="H415" s="46" t="str">
        <f>+INDEX([1]Detallado!$D:$D,MATCH(C415,[1]Detallado!$B:$B,0))</f>
        <v>Constructora Norberto Odebretch S.A.</v>
      </c>
      <c r="I415" s="27"/>
      <c r="J415" s="43" t="str">
        <f t="shared" si="13"/>
        <v>RFIBU</v>
      </c>
      <c r="O415" s="27" t="s">
        <v>4635</v>
      </c>
      <c r="P415" s="27" t="s">
        <v>1277</v>
      </c>
    </row>
    <row r="416" spans="3:16" x14ac:dyDescent="0.35">
      <c r="C416" s="27" t="s">
        <v>2903</v>
      </c>
      <c r="D416" s="47" t="str">
        <f>+INDEX([1]Detallado!$F:$F,MATCH($C416,[1]Detallado!$B:$B,0))</f>
        <v>Renta Fija</v>
      </c>
      <c r="E416" s="30" t="str">
        <f>+INDEX([1]Detallado!$Q:$Q,MATCH($C416,[1]Detallado!$B:$B,0))</f>
        <v>RFIC</v>
      </c>
      <c r="F416" s="44" t="s">
        <v>4173</v>
      </c>
      <c r="G416" s="45" t="str">
        <f t="shared" si="12"/>
        <v>12RFIC</v>
      </c>
      <c r="H416" s="46" t="str">
        <f>+INDEX([1]Detallado!$D:$D,MATCH(C416,[1]Detallado!$B:$B,0))</f>
        <v>Odebretch</v>
      </c>
      <c r="I416" s="27"/>
      <c r="J416" s="43" t="str">
        <f t="shared" si="13"/>
        <v>RFIBU</v>
      </c>
      <c r="O416" s="27" t="s">
        <v>4635</v>
      </c>
      <c r="P416" s="27" t="s">
        <v>1277</v>
      </c>
    </row>
    <row r="417" spans="3:16" x14ac:dyDescent="0.35">
      <c r="C417" s="27" t="s">
        <v>2904</v>
      </c>
      <c r="D417" s="47" t="str">
        <f>+INDEX([1]Detallado!$F:$F,MATCH($C417,[1]Detallado!$B:$B,0))</f>
        <v>Renta Fija</v>
      </c>
      <c r="E417" s="30" t="str">
        <f>+INDEX([1]Detallado!$Q:$Q,MATCH($C417,[1]Detallado!$B:$B,0))</f>
        <v>RFIC</v>
      </c>
      <c r="F417" s="44" t="s">
        <v>4173</v>
      </c>
      <c r="G417" s="45" t="str">
        <f t="shared" si="12"/>
        <v>12RFIC</v>
      </c>
      <c r="H417" s="46" t="str">
        <f>+INDEX([1]Detallado!$D:$D,MATCH(C417,[1]Detallado!$B:$B,0))</f>
        <v>Southern Copper Corporation</v>
      </c>
      <c r="I417" s="27"/>
      <c r="J417" s="43" t="str">
        <f t="shared" si="13"/>
        <v>RFIBU</v>
      </c>
      <c r="O417" s="27" t="s">
        <v>4636</v>
      </c>
      <c r="P417" s="27" t="s">
        <v>4589</v>
      </c>
    </row>
    <row r="418" spans="3:16" x14ac:dyDescent="0.35">
      <c r="C418" s="27" t="s">
        <v>2905</v>
      </c>
      <c r="D418" s="47" t="str">
        <f>+INDEX([1]Detallado!$F:$F,MATCH($C418,[1]Detallado!$B:$B,0))</f>
        <v>Renta Fija</v>
      </c>
      <c r="E418" s="30" t="str">
        <f>+INDEX([1]Detallado!$Q:$Q,MATCH($C418,[1]Detallado!$B:$B,0))</f>
        <v>RFIC</v>
      </c>
      <c r="F418" s="44" t="s">
        <v>4173</v>
      </c>
      <c r="G418" s="45" t="str">
        <f t="shared" si="12"/>
        <v>12RFIC</v>
      </c>
      <c r="H418" s="46" t="str">
        <f>+INDEX([1]Detallado!$D:$D,MATCH(C418,[1]Detallado!$B:$B,0))</f>
        <v>SCCO 6 3/8 07/27/15</v>
      </c>
      <c r="I418" s="27"/>
      <c r="J418" s="43" t="str">
        <f t="shared" si="13"/>
        <v>RFIBU</v>
      </c>
      <c r="O418" s="27" t="s">
        <v>4319</v>
      </c>
      <c r="P418" s="27" t="s">
        <v>1277</v>
      </c>
    </row>
    <row r="419" spans="3:16" x14ac:dyDescent="0.35">
      <c r="C419" s="27" t="s">
        <v>826</v>
      </c>
      <c r="D419" s="47" t="str">
        <f>+INDEX([1]Detallado!$F:$F,MATCH($C419,[1]Detallado!$B:$B,0))</f>
        <v>Renta Fija</v>
      </c>
      <c r="E419" s="30" t="str">
        <f>+INDEX([1]Detallado!$Q:$Q,MATCH($C419,[1]Detallado!$B:$B,0))</f>
        <v>RFIC</v>
      </c>
      <c r="F419" s="44" t="s">
        <v>4173</v>
      </c>
      <c r="G419" s="45" t="str">
        <f t="shared" si="12"/>
        <v>12RFIC</v>
      </c>
      <c r="H419" s="46" t="str">
        <f>+INDEX([1]Detallado!$D:$D,MATCH(C419,[1]Detallado!$B:$B,0))</f>
        <v>Southern Copper Corporation</v>
      </c>
      <c r="I419" s="27"/>
      <c r="J419" s="43" t="str">
        <f t="shared" si="13"/>
        <v>RFIBU</v>
      </c>
      <c r="O419" s="27" t="s">
        <v>4366</v>
      </c>
      <c r="P419" s="27" t="s">
        <v>4588</v>
      </c>
    </row>
    <row r="420" spans="3:16" x14ac:dyDescent="0.35">
      <c r="C420" s="27" t="s">
        <v>2906</v>
      </c>
      <c r="D420" s="47" t="str">
        <f>+INDEX([1]Detallado!$F:$F,MATCH($C420,[1]Detallado!$B:$B,0))</f>
        <v>Renta Fija</v>
      </c>
      <c r="E420" s="30" t="str">
        <f>+INDEX([1]Detallado!$Q:$Q,MATCH($C420,[1]Detallado!$B:$B,0))</f>
        <v>RFIC</v>
      </c>
      <c r="F420" s="44" t="s">
        <v>4173</v>
      </c>
      <c r="G420" s="45" t="str">
        <f t="shared" si="12"/>
        <v>12RFIC</v>
      </c>
      <c r="H420" s="46" t="str">
        <f>+INDEX([1]Detallado!$D:$D,MATCH(C420,[1]Detallado!$B:$B,0))</f>
        <v>Southern Copper Corporation</v>
      </c>
      <c r="I420" s="27"/>
      <c r="J420" s="43" t="str">
        <f t="shared" si="13"/>
        <v>RFIBU</v>
      </c>
      <c r="O420" s="27" t="s">
        <v>4337</v>
      </c>
      <c r="P420" s="27" t="s">
        <v>4593</v>
      </c>
    </row>
    <row r="421" spans="3:16" x14ac:dyDescent="0.35">
      <c r="C421" s="27" t="s">
        <v>2907</v>
      </c>
      <c r="D421" s="47" t="str">
        <f>+INDEX([1]Detallado!$F:$F,MATCH($C421,[1]Detallado!$B:$B,0))</f>
        <v>Renta Fija</v>
      </c>
      <c r="E421" s="30" t="str">
        <f>+INDEX([1]Detallado!$Q:$Q,MATCH($C421,[1]Detallado!$B:$B,0))</f>
        <v>RFIC</v>
      </c>
      <c r="F421" s="44" t="s">
        <v>4173</v>
      </c>
      <c r="G421" s="45" t="str">
        <f t="shared" si="12"/>
        <v>12RFIC</v>
      </c>
      <c r="H421" s="46" t="str">
        <f>+INDEX([1]Detallado!$D:$D,MATCH(C421,[1]Detallado!$B:$B,0))</f>
        <v>SCCO 6 3/8 07/27/15</v>
      </c>
      <c r="I421" s="27"/>
      <c r="J421" s="43" t="str">
        <f t="shared" si="13"/>
        <v>RFIBU</v>
      </c>
      <c r="O421" s="27" t="s">
        <v>4337</v>
      </c>
      <c r="P421" s="27" t="s">
        <v>4593</v>
      </c>
    </row>
    <row r="422" spans="3:16" x14ac:dyDescent="0.35">
      <c r="C422" s="27" t="s">
        <v>824</v>
      </c>
      <c r="D422" s="47" t="str">
        <f>+INDEX([1]Detallado!$F:$F,MATCH($C422,[1]Detallado!$B:$B,0))</f>
        <v>Renta Fija</v>
      </c>
      <c r="E422" s="30" t="str">
        <f>+INDEX([1]Detallado!$Q:$Q,MATCH($C422,[1]Detallado!$B:$B,0))</f>
        <v>RFIC</v>
      </c>
      <c r="F422" s="44" t="s">
        <v>4173</v>
      </c>
      <c r="G422" s="45" t="str">
        <f t="shared" si="12"/>
        <v>12RFIC</v>
      </c>
      <c r="H422" s="46" t="str">
        <f>+INDEX([1]Detallado!$D:$D,MATCH(C422,[1]Detallado!$B:$B,0))</f>
        <v>Southern Copper Corporation</v>
      </c>
      <c r="I422" s="27"/>
      <c r="J422" s="43" t="str">
        <f t="shared" si="13"/>
        <v>RFIBU</v>
      </c>
      <c r="O422" s="27" t="s">
        <v>4337</v>
      </c>
      <c r="P422" s="27" t="s">
        <v>4593</v>
      </c>
    </row>
    <row r="423" spans="3:16" x14ac:dyDescent="0.35">
      <c r="C423" s="27" t="s">
        <v>2908</v>
      </c>
      <c r="D423" s="47" t="str">
        <f>+INDEX([1]Detallado!$F:$F,MATCH($C423,[1]Detallado!$B:$B,0))</f>
        <v>Renta Fija</v>
      </c>
      <c r="E423" s="30" t="str">
        <f>+INDEX([1]Detallado!$Q:$Q,MATCH($C423,[1]Detallado!$B:$B,0))</f>
        <v>RFIC</v>
      </c>
      <c r="F423" s="44" t="s">
        <v>4173</v>
      </c>
      <c r="G423" s="45" t="str">
        <f t="shared" si="12"/>
        <v>12RFIC</v>
      </c>
      <c r="H423" s="46" t="str">
        <f>+INDEX([1]Detallado!$D:$D,MATCH(C423,[1]Detallado!$B:$B,0))</f>
        <v>Minera México, S.A. de C.V.</v>
      </c>
      <c r="I423" s="27"/>
      <c r="J423" s="43" t="str">
        <f t="shared" si="13"/>
        <v>RFIBU</v>
      </c>
      <c r="O423" s="27" t="s">
        <v>4337</v>
      </c>
      <c r="P423" s="27" t="s">
        <v>4593</v>
      </c>
    </row>
    <row r="424" spans="3:16" x14ac:dyDescent="0.35">
      <c r="C424" s="27" t="s">
        <v>2909</v>
      </c>
      <c r="D424" s="47" t="str">
        <f>+INDEX([1]Detallado!$F:$F,MATCH($C424,[1]Detallado!$B:$B,0))</f>
        <v>Renta Fija</v>
      </c>
      <c r="E424" s="30" t="str">
        <f>+INDEX([1]Detallado!$Q:$Q,MATCH($C424,[1]Detallado!$B:$B,0))</f>
        <v>RFIC</v>
      </c>
      <c r="F424" s="44" t="s">
        <v>4173</v>
      </c>
      <c r="G424" s="45" t="str">
        <f t="shared" si="12"/>
        <v>12RFIC</v>
      </c>
      <c r="H424" s="46" t="str">
        <f>+INDEX([1]Detallado!$D:$D,MATCH(C424,[1]Detallado!$B:$B,0))</f>
        <v>Industrias Peñoles S.A.B. de C.V.</v>
      </c>
      <c r="I424" s="27"/>
      <c r="J424" s="43" t="str">
        <f t="shared" si="13"/>
        <v>RFIBU</v>
      </c>
      <c r="O424" s="27" t="s">
        <v>4337</v>
      </c>
      <c r="P424" s="27" t="s">
        <v>4593</v>
      </c>
    </row>
    <row r="425" spans="3:16" x14ac:dyDescent="0.35">
      <c r="C425" s="27" t="s">
        <v>2910</v>
      </c>
      <c r="D425" s="47" t="str">
        <f>+INDEX([1]Detallado!$F:$F,MATCH($C425,[1]Detallado!$B:$B,0))</f>
        <v>Renta Fija</v>
      </c>
      <c r="E425" s="30" t="str">
        <f>+INDEX([1]Detallado!$Q:$Q,MATCH($C425,[1]Detallado!$B:$B,0))</f>
        <v>RFIC</v>
      </c>
      <c r="F425" s="44" t="s">
        <v>4173</v>
      </c>
      <c r="G425" s="45" t="str">
        <f t="shared" si="12"/>
        <v>12RFIC</v>
      </c>
      <c r="H425" s="46" t="str">
        <f>+INDEX([1]Detallado!$D:$D,MATCH(C425,[1]Detallado!$B:$B,0))</f>
        <v>Industrias Peñoles S.A.B. de C.V.</v>
      </c>
      <c r="I425" s="27"/>
      <c r="J425" s="43" t="str">
        <f>IF(E425="ALT",LEFT(E425,3),LEFT(E425,3)&amp;F425)</f>
        <v>RFIBU</v>
      </c>
      <c r="O425" s="27" t="s">
        <v>4337</v>
      </c>
      <c r="P425" s="27" t="s">
        <v>4593</v>
      </c>
    </row>
    <row r="426" spans="3:16" x14ac:dyDescent="0.35">
      <c r="C426" s="27" t="s">
        <v>2911</v>
      </c>
      <c r="D426" s="47" t="str">
        <f>+INDEX([1]Detallado!$F:$F,MATCH($C426,[1]Detallado!$B:$B,0))</f>
        <v>Renta Fija</v>
      </c>
      <c r="E426" s="30" t="str">
        <f>+INDEX([1]Detallado!$Q:$Q,MATCH($C426,[1]Detallado!$B:$B,0))</f>
        <v>RFIC</v>
      </c>
      <c r="F426" s="44" t="s">
        <v>4173</v>
      </c>
      <c r="G426" s="45" t="str">
        <f t="shared" si="12"/>
        <v>12RFIC</v>
      </c>
      <c r="H426" s="46" t="str">
        <f>+INDEX([1]Detallado!$D:$D,MATCH(C426,[1]Detallado!$B:$B,0))</f>
        <v>Industrias Peñoles S.A.B. de C.V.</v>
      </c>
      <c r="I426" s="27"/>
      <c r="J426" s="43" t="str">
        <f t="shared" si="13"/>
        <v>RFIBU</v>
      </c>
      <c r="O426" s="27" t="s">
        <v>4637</v>
      </c>
      <c r="P426" s="27" t="s">
        <v>4593</v>
      </c>
    </row>
    <row r="427" spans="3:16" x14ac:dyDescent="0.35">
      <c r="C427" s="27" t="s">
        <v>2912</v>
      </c>
      <c r="D427" s="47" t="str">
        <f>+INDEX([1]Detallado!$F:$F,MATCH($C427,[1]Detallado!$B:$B,0))</f>
        <v>Renta Fija</v>
      </c>
      <c r="E427" s="30" t="str">
        <f>+INDEX([1]Detallado!$Q:$Q,MATCH($C427,[1]Detallado!$B:$B,0))</f>
        <v>RFIC</v>
      </c>
      <c r="F427" s="44" t="s">
        <v>4173</v>
      </c>
      <c r="G427" s="45" t="str">
        <f t="shared" si="12"/>
        <v>12RFIC</v>
      </c>
      <c r="H427" s="46" t="str">
        <f>+INDEX([1]Detallado!$D:$D,MATCH(C427,[1]Detallado!$B:$B,0))</f>
        <v>México Generadora de Energía, S. de R.L.</v>
      </c>
      <c r="I427" s="27"/>
      <c r="J427" s="43" t="str">
        <f t="shared" si="13"/>
        <v>RFIBU</v>
      </c>
      <c r="O427" s="27" t="s">
        <v>4637</v>
      </c>
      <c r="P427" s="27" t="s">
        <v>4593</v>
      </c>
    </row>
    <row r="428" spans="3:16" x14ac:dyDescent="0.35">
      <c r="C428" s="27" t="s">
        <v>2913</v>
      </c>
      <c r="D428" s="47" t="str">
        <f>+INDEX([1]Detallado!$F:$F,MATCH($C428,[1]Detallado!$B:$B,0))</f>
        <v>Renta Fija</v>
      </c>
      <c r="E428" s="30" t="str">
        <f>+INDEX([1]Detallado!$Q:$Q,MATCH($C428,[1]Detallado!$B:$B,0))</f>
        <v>RFIC</v>
      </c>
      <c r="F428" s="44" t="s">
        <v>4173</v>
      </c>
      <c r="G428" s="45" t="str">
        <f t="shared" si="12"/>
        <v>12RFIC</v>
      </c>
      <c r="H428" s="46" t="str">
        <f>+INDEX([1]Detallado!$D:$D,MATCH(C428,[1]Detallado!$B:$B,0))</f>
        <v>Empresa Publica de Liverpool</v>
      </c>
      <c r="I428" s="27"/>
      <c r="J428" s="43" t="str">
        <f t="shared" si="13"/>
        <v>RFIBU</v>
      </c>
      <c r="O428" s="27" t="s">
        <v>4637</v>
      </c>
      <c r="P428" s="27" t="s">
        <v>4593</v>
      </c>
    </row>
    <row r="429" spans="3:16" x14ac:dyDescent="0.35">
      <c r="C429" s="27" t="s">
        <v>2914</v>
      </c>
      <c r="D429" s="47" t="str">
        <f>+INDEX([1]Detallado!$F:$F,MATCH($C429,[1]Detallado!$B:$B,0))</f>
        <v>Renta Fija</v>
      </c>
      <c r="E429" s="30" t="str">
        <f>+INDEX([1]Detallado!$Q:$Q,MATCH($C429,[1]Detallado!$B:$B,0))</f>
        <v>RFIC</v>
      </c>
      <c r="F429" s="44" t="s">
        <v>4173</v>
      </c>
      <c r="G429" s="45" t="str">
        <f t="shared" si="12"/>
        <v>12RFIC</v>
      </c>
      <c r="H429" s="46" t="str">
        <f>+INDEX([1]Detallado!$D:$D,MATCH(C429,[1]Detallado!$B:$B,0))</f>
        <v>Odebretch</v>
      </c>
      <c r="I429" s="27"/>
      <c r="J429" s="43" t="str">
        <f t="shared" si="13"/>
        <v>RFIBU</v>
      </c>
      <c r="O429" s="27" t="s">
        <v>4637</v>
      </c>
      <c r="P429" s="27" t="s">
        <v>4593</v>
      </c>
    </row>
    <row r="430" spans="3:16" x14ac:dyDescent="0.35">
      <c r="C430" s="27" t="s">
        <v>2915</v>
      </c>
      <c r="D430" s="47" t="str">
        <f>+INDEX([1]Detallado!$F:$F,MATCH($C430,[1]Detallado!$B:$B,0))</f>
        <v>Renta Fija</v>
      </c>
      <c r="E430" s="30" t="str">
        <f>+INDEX([1]Detallado!$Q:$Q,MATCH($C430,[1]Detallado!$B:$B,0))</f>
        <v>RFIC</v>
      </c>
      <c r="F430" s="44" t="s">
        <v>4173</v>
      </c>
      <c r="G430" s="45" t="str">
        <f t="shared" si="12"/>
        <v>15RFIC</v>
      </c>
      <c r="H430" s="46" t="str">
        <f>+INDEX([1]Detallado!$D:$D,MATCH(C430,[1]Detallado!$B:$B,0))</f>
        <v>BBVA Bancomer</v>
      </c>
      <c r="I430" s="27"/>
      <c r="J430" s="43" t="str">
        <f t="shared" si="13"/>
        <v>RFIBU</v>
      </c>
      <c r="O430" s="27" t="s">
        <v>4637</v>
      </c>
      <c r="P430" s="27" t="s">
        <v>4593</v>
      </c>
    </row>
    <row r="431" spans="3:16" x14ac:dyDescent="0.35">
      <c r="C431" s="27" t="s">
        <v>2916</v>
      </c>
      <c r="D431" s="47" t="str">
        <f>+INDEX([1]Detallado!$F:$F,MATCH($C431,[1]Detallado!$B:$B,0))</f>
        <v>Renta Fija</v>
      </c>
      <c r="E431" s="30" t="str">
        <f>+INDEX([1]Detallado!$Q:$Q,MATCH($C431,[1]Detallado!$B:$B,0))</f>
        <v>RFIC</v>
      </c>
      <c r="F431" s="44" t="s">
        <v>4173</v>
      </c>
      <c r="G431" s="45" t="str">
        <f t="shared" si="12"/>
        <v>15RFIC</v>
      </c>
      <c r="H431" s="46" t="str">
        <f>+INDEX([1]Detallado!$D:$D,MATCH(C431,[1]Detallado!$B:$B,0))</f>
        <v>SCCO 6 3/8 07/27/15</v>
      </c>
      <c r="I431" s="27"/>
      <c r="J431" s="43" t="str">
        <f t="shared" si="13"/>
        <v>RFIBU</v>
      </c>
      <c r="O431" s="27" t="s">
        <v>4322</v>
      </c>
      <c r="P431" s="27" t="s">
        <v>1277</v>
      </c>
    </row>
    <row r="432" spans="3:16" x14ac:dyDescent="0.35">
      <c r="C432" s="27" t="s">
        <v>2917</v>
      </c>
      <c r="D432" s="47" t="str">
        <f>+INDEX([1]Detallado!$F:$F,MATCH($C432,[1]Detallado!$B:$B,0))</f>
        <v>Renta Fija</v>
      </c>
      <c r="E432" s="30" t="str">
        <f>+INDEX([1]Detallado!$Q:$Q,MATCH($C432,[1]Detallado!$B:$B,0))</f>
        <v>RFIC</v>
      </c>
      <c r="F432" s="44" t="s">
        <v>4173</v>
      </c>
      <c r="G432" s="45" t="str">
        <f t="shared" si="12"/>
        <v>15RFIC</v>
      </c>
      <c r="H432" s="46" t="str">
        <f>+INDEX([1]Detallado!$D:$D,MATCH(C432,[1]Detallado!$B:$B,0))</f>
        <v>Banco Davivienda S.A.</v>
      </c>
      <c r="I432" s="27"/>
      <c r="J432" s="43" t="str">
        <f t="shared" si="13"/>
        <v>RFIBU</v>
      </c>
      <c r="O432" s="27" t="s">
        <v>4322</v>
      </c>
      <c r="P432" s="27" t="s">
        <v>1277</v>
      </c>
    </row>
    <row r="433" spans="3:16" x14ac:dyDescent="0.35">
      <c r="C433" s="27" t="s">
        <v>2918</v>
      </c>
      <c r="D433" s="47" t="str">
        <f>+INDEX([1]Detallado!$F:$F,MATCH($C433,[1]Detallado!$B:$B,0))</f>
        <v>Renta Fija</v>
      </c>
      <c r="E433" s="30" t="str">
        <f>+INDEX([1]Detallado!$Q:$Q,MATCH($C433,[1]Detallado!$B:$B,0))</f>
        <v>RFIC</v>
      </c>
      <c r="F433" s="44" t="s">
        <v>4173</v>
      </c>
      <c r="G433" s="45" t="str">
        <f t="shared" si="12"/>
        <v>15RFIC</v>
      </c>
      <c r="H433" s="46" t="str">
        <f>+INDEX([1]Detallado!$D:$D,MATCH(C433,[1]Detallado!$B:$B,0))</f>
        <v>Banco BTG Pactual S.A.</v>
      </c>
      <c r="I433" s="27"/>
      <c r="J433" s="43" t="str">
        <f t="shared" si="13"/>
        <v>RFIBU</v>
      </c>
      <c r="O433" s="27" t="s">
        <v>4322</v>
      </c>
      <c r="P433" s="27" t="s">
        <v>1277</v>
      </c>
    </row>
    <row r="434" spans="3:16" x14ac:dyDescent="0.35">
      <c r="C434" s="27" t="s">
        <v>2919</v>
      </c>
      <c r="D434" s="47" t="str">
        <f>+INDEX([1]Detallado!$F:$F,MATCH($C434,[1]Detallado!$B:$B,0))</f>
        <v>Renta Fija</v>
      </c>
      <c r="E434" s="30" t="str">
        <f>+INDEX([1]Detallado!$Q:$Q,MATCH($C434,[1]Detallado!$B:$B,0))</f>
        <v>RFIC</v>
      </c>
      <c r="F434" s="44" t="s">
        <v>4173</v>
      </c>
      <c r="G434" s="45" t="str">
        <f t="shared" si="12"/>
        <v>15RFIC</v>
      </c>
      <c r="H434" s="46" t="str">
        <f>+INDEX([1]Detallado!$D:$D,MATCH(C434,[1]Detallado!$B:$B,0))</f>
        <v>Banco Santander México</v>
      </c>
      <c r="I434" s="27"/>
      <c r="J434" s="43" t="str">
        <f t="shared" si="13"/>
        <v>RFIBU</v>
      </c>
      <c r="O434" s="27" t="s">
        <v>4322</v>
      </c>
      <c r="P434" s="27" t="s">
        <v>1277</v>
      </c>
    </row>
    <row r="435" spans="3:16" x14ac:dyDescent="0.35">
      <c r="C435" s="27" t="s">
        <v>2920</v>
      </c>
      <c r="D435" s="47" t="str">
        <f>+INDEX([1]Detallado!$F:$F,MATCH($C435,[1]Detallado!$B:$B,0))</f>
        <v>Renta Fija</v>
      </c>
      <c r="E435" s="30" t="str">
        <f>+INDEX([1]Detallado!$Q:$Q,MATCH($C435,[1]Detallado!$B:$B,0))</f>
        <v>RFIC</v>
      </c>
      <c r="F435" s="44" t="s">
        <v>4173</v>
      </c>
      <c r="G435" s="45" t="str">
        <f t="shared" si="12"/>
        <v>15RFIC</v>
      </c>
      <c r="H435" s="46" t="str">
        <f>+INDEX([1]Detallado!$D:$D,MATCH(C435,[1]Detallado!$B:$B,0))</f>
        <v>Banco Santander México</v>
      </c>
      <c r="I435" s="27"/>
      <c r="J435" s="43" t="str">
        <f t="shared" si="13"/>
        <v>RFIBU</v>
      </c>
      <c r="O435" s="27" t="s">
        <v>4322</v>
      </c>
      <c r="P435" s="27" t="s">
        <v>1277</v>
      </c>
    </row>
    <row r="436" spans="3:16" x14ac:dyDescent="0.35">
      <c r="C436" s="27" t="s">
        <v>2921</v>
      </c>
      <c r="D436" s="47" t="str">
        <f>+INDEX([1]Detallado!$F:$F,MATCH($C436,[1]Detallado!$B:$B,0))</f>
        <v>Renta Fija</v>
      </c>
      <c r="E436" s="30" t="str">
        <f>+INDEX([1]Detallado!$Q:$Q,MATCH($C436,[1]Detallado!$B:$B,0))</f>
        <v>RFIC</v>
      </c>
      <c r="F436" s="44" t="s">
        <v>4173</v>
      </c>
      <c r="G436" s="45" t="str">
        <f t="shared" si="12"/>
        <v>59RFIC</v>
      </c>
      <c r="H436" s="46" t="str">
        <f>+INDEX([1]Detallado!$D:$D,MATCH(C436,[1]Detallado!$B:$B,0))</f>
        <v>Comisión Federal de Electricidad</v>
      </c>
      <c r="I436" s="27"/>
      <c r="J436" s="43" t="str">
        <f t="shared" si="13"/>
        <v>RFIBU</v>
      </c>
      <c r="O436" s="27" t="s">
        <v>4322</v>
      </c>
      <c r="P436" s="27" t="s">
        <v>1277</v>
      </c>
    </row>
    <row r="437" spans="3:16" x14ac:dyDescent="0.35">
      <c r="C437" s="27" t="s">
        <v>2922</v>
      </c>
      <c r="D437" s="47" t="str">
        <f>+INDEX([1]Detallado!$F:$F,MATCH($C437,[1]Detallado!$B:$B,0))</f>
        <v>Renta Fija</v>
      </c>
      <c r="E437" s="30" t="str">
        <f>+INDEX([1]Detallado!$Q:$Q,MATCH($C437,[1]Detallado!$B:$B,0))</f>
        <v>RFIC</v>
      </c>
      <c r="F437" s="44" t="s">
        <v>4173</v>
      </c>
      <c r="G437" s="45" t="str">
        <f t="shared" si="12"/>
        <v>59RFIC</v>
      </c>
      <c r="H437" s="46" t="str">
        <f>+INDEX([1]Detallado!$D:$D,MATCH(C437,[1]Detallado!$B:$B,0))</f>
        <v>Comisión Federal de Electricidad</v>
      </c>
      <c r="I437" s="27"/>
      <c r="J437" s="43" t="str">
        <f t="shared" si="13"/>
        <v>RFIBU</v>
      </c>
      <c r="O437" s="27" t="s">
        <v>4322</v>
      </c>
      <c r="P437" s="27" t="s">
        <v>1277</v>
      </c>
    </row>
    <row r="438" spans="3:16" x14ac:dyDescent="0.35">
      <c r="C438" s="27" t="s">
        <v>2923</v>
      </c>
      <c r="D438" s="47" t="str">
        <f>+INDEX([1]Detallado!$F:$F,MATCH($C438,[1]Detallado!$B:$B,0))</f>
        <v>Renta Fija</v>
      </c>
      <c r="E438" s="30" t="str">
        <f>+INDEX([1]Detallado!$Q:$Q,MATCH($C438,[1]Detallado!$B:$B,0))</f>
        <v>RFIC</v>
      </c>
      <c r="F438" s="44" t="s">
        <v>4173</v>
      </c>
      <c r="G438" s="45" t="str">
        <f t="shared" si="12"/>
        <v>12RFIC</v>
      </c>
      <c r="H438" s="46" t="str">
        <f>+INDEX([1]Detallado!$D:$D,MATCH(C438,[1]Detallado!$B:$B,0))</f>
        <v>Fresnillo PLC</v>
      </c>
      <c r="I438" s="27"/>
      <c r="J438" s="43" t="str">
        <f t="shared" si="13"/>
        <v>RFIBU</v>
      </c>
      <c r="O438" s="27" t="s">
        <v>4322</v>
      </c>
      <c r="P438" s="27" t="s">
        <v>1277</v>
      </c>
    </row>
    <row r="439" spans="3:16" x14ac:dyDescent="0.35">
      <c r="C439" s="27" t="s">
        <v>2925</v>
      </c>
      <c r="D439" s="47" t="str">
        <f>+INDEX([1]Detallado!$F:$F,MATCH($C439,[1]Detallado!$B:$B,0))</f>
        <v>Renta Fija</v>
      </c>
      <c r="E439" s="30" t="str">
        <f>+INDEX([1]Detallado!$Q:$Q,MATCH($C439,[1]Detallado!$B:$B,0))</f>
        <v>RFIC</v>
      </c>
      <c r="F439" s="44" t="s">
        <v>4173</v>
      </c>
      <c r="G439" s="45" t="str">
        <f t="shared" si="12"/>
        <v>12RFIC</v>
      </c>
      <c r="H439" s="46" t="str">
        <f>+INDEX([1]Detallado!$D:$D,MATCH(C439,[1]Detallado!$B:$B,0))</f>
        <v>Fresnillo PLC</v>
      </c>
      <c r="I439" s="27"/>
      <c r="J439" s="43" t="str">
        <f t="shared" si="13"/>
        <v>RFIBU</v>
      </c>
      <c r="O439" s="27" t="s">
        <v>4322</v>
      </c>
      <c r="P439" s="27" t="s">
        <v>1277</v>
      </c>
    </row>
    <row r="440" spans="3:16" x14ac:dyDescent="0.35">
      <c r="C440" s="27" t="s">
        <v>2926</v>
      </c>
      <c r="D440" s="47" t="str">
        <f>+INDEX([1]Detallado!$F:$F,MATCH($C440,[1]Detallado!$B:$B,0))</f>
        <v>Renta Fija</v>
      </c>
      <c r="E440" s="30" t="str">
        <f>+INDEX([1]Detallado!$Q:$Q,MATCH($C440,[1]Detallado!$B:$B,0))</f>
        <v>RFIC</v>
      </c>
      <c r="F440" s="44" t="s">
        <v>4173</v>
      </c>
      <c r="G440" s="45" t="str">
        <f t="shared" si="12"/>
        <v>12RFIC</v>
      </c>
      <c r="H440" s="46" t="str">
        <f>+INDEX([1]Detallado!$D:$D,MATCH(C440,[1]Detallado!$B:$B,0))</f>
        <v>Vale Overseas Limited Brazil</v>
      </c>
      <c r="I440" s="27"/>
      <c r="J440" s="43" t="str">
        <f t="shared" si="13"/>
        <v>RFIBU</v>
      </c>
      <c r="O440" s="27" t="s">
        <v>4322</v>
      </c>
      <c r="P440" s="27" t="s">
        <v>1277</v>
      </c>
    </row>
    <row r="441" spans="3:16" x14ac:dyDescent="0.35">
      <c r="C441" s="27" t="s">
        <v>2927</v>
      </c>
      <c r="D441" s="47" t="str">
        <f>+INDEX([1]Detallado!$F:$F,MATCH($C441,[1]Detallado!$B:$B,0))</f>
        <v>Renta Fija</v>
      </c>
      <c r="E441" s="30" t="str">
        <f>+INDEX([1]Detallado!$Q:$Q,MATCH($C441,[1]Detallado!$B:$B,0))</f>
        <v>RFIC</v>
      </c>
      <c r="F441" s="44" t="s">
        <v>4173</v>
      </c>
      <c r="G441" s="45" t="str">
        <f t="shared" si="12"/>
        <v>12RFIC</v>
      </c>
      <c r="H441" s="46" t="str">
        <f>+INDEX([1]Detallado!$D:$D,MATCH(C441,[1]Detallado!$B:$B,0))</f>
        <v>Inversiones CMPC</v>
      </c>
      <c r="I441" s="27"/>
      <c r="J441" s="43" t="str">
        <f t="shared" si="13"/>
        <v>RFIBU</v>
      </c>
      <c r="O441" s="27" t="s">
        <v>4322</v>
      </c>
      <c r="P441" s="27" t="s">
        <v>1277</v>
      </c>
    </row>
    <row r="442" spans="3:16" x14ac:dyDescent="0.35">
      <c r="C442" s="27" t="s">
        <v>2928</v>
      </c>
      <c r="D442" s="47" t="str">
        <f>+INDEX([1]Detallado!$F:$F,MATCH($C442,[1]Detallado!$B:$B,0))</f>
        <v>Renta Fija</v>
      </c>
      <c r="E442" s="30" t="str">
        <f>+INDEX([1]Detallado!$Q:$Q,MATCH($C442,[1]Detallado!$B:$B,0))</f>
        <v>RFIC</v>
      </c>
      <c r="F442" s="44" t="s">
        <v>4173</v>
      </c>
      <c r="G442" s="45" t="str">
        <f t="shared" si="12"/>
        <v>15RFIC</v>
      </c>
      <c r="H442" s="46" t="str">
        <f>+INDEX([1]Detallado!$D:$D,MATCH(C442,[1]Detallado!$B:$B,0))</f>
        <v>Banco de Bogotá</v>
      </c>
      <c r="I442" s="27"/>
      <c r="J442" s="43" t="str">
        <f t="shared" si="13"/>
        <v>RFIBU</v>
      </c>
      <c r="O442" s="27" t="s">
        <v>4322</v>
      </c>
      <c r="P442" s="27" t="s">
        <v>1277</v>
      </c>
    </row>
    <row r="443" spans="3:16" x14ac:dyDescent="0.35">
      <c r="C443" s="27" t="s">
        <v>2929</v>
      </c>
      <c r="D443" s="47" t="str">
        <f>+INDEX([1]Detallado!$F:$F,MATCH($C443,[1]Detallado!$B:$B,0))</f>
        <v>Renta Fija</v>
      </c>
      <c r="E443" s="30" t="str">
        <f>+INDEX([1]Detallado!$Q:$Q,MATCH($C443,[1]Detallado!$B:$B,0))</f>
        <v>RFIC</v>
      </c>
      <c r="F443" s="44" t="s">
        <v>4173</v>
      </c>
      <c r="G443" s="45" t="str">
        <f t="shared" si="12"/>
        <v>12RFIC</v>
      </c>
      <c r="H443" s="46" t="str">
        <f>+INDEX([1]Detallado!$D:$D,MATCH(C443,[1]Detallado!$B:$B,0))</f>
        <v>Suzano Austria</v>
      </c>
      <c r="I443" s="27"/>
      <c r="J443" s="43" t="str">
        <f t="shared" si="13"/>
        <v>RFIBU</v>
      </c>
      <c r="O443" s="27" t="s">
        <v>4322</v>
      </c>
      <c r="P443" s="27" t="s">
        <v>1277</v>
      </c>
    </row>
    <row r="444" spans="3:16" x14ac:dyDescent="0.35">
      <c r="C444" s="27" t="s">
        <v>2930</v>
      </c>
      <c r="D444" s="47" t="str">
        <f>+INDEX([1]Detallado!$F:$F,MATCH($C444,[1]Detallado!$B:$B,0))</f>
        <v>Renta Fija</v>
      </c>
      <c r="E444" s="30" t="str">
        <f>+INDEX([1]Detallado!$Q:$Q,MATCH($C444,[1]Detallado!$B:$B,0))</f>
        <v>RFIC</v>
      </c>
      <c r="F444" s="44" t="s">
        <v>4173</v>
      </c>
      <c r="G444" s="45" t="str">
        <f t="shared" si="12"/>
        <v>12RFIC</v>
      </c>
      <c r="H444" s="46" t="str">
        <f>+INDEX([1]Detallado!$D:$D,MATCH(C444,[1]Detallado!$B:$B,0))</f>
        <v>Suzano Austria</v>
      </c>
      <c r="I444" s="27"/>
      <c r="J444" s="43" t="str">
        <f t="shared" si="13"/>
        <v>RFIBU</v>
      </c>
      <c r="O444" s="27" t="s">
        <v>4322</v>
      </c>
      <c r="P444" s="27" t="s">
        <v>1277</v>
      </c>
    </row>
    <row r="445" spans="3:16" x14ac:dyDescent="0.35">
      <c r="C445" s="27" t="s">
        <v>2931</v>
      </c>
      <c r="D445" s="47" t="str">
        <f>+INDEX([1]Detallado!$F:$F,MATCH($C445,[1]Detallado!$B:$B,0))</f>
        <v>Renta Fija</v>
      </c>
      <c r="E445" s="30" t="str">
        <f>+INDEX([1]Detallado!$Q:$Q,MATCH($C445,[1]Detallado!$B:$B,0))</f>
        <v>RFIC</v>
      </c>
      <c r="F445" s="44" t="s">
        <v>4173</v>
      </c>
      <c r="G445" s="45" t="str">
        <f t="shared" si="12"/>
        <v>12RFIC</v>
      </c>
      <c r="H445" s="46" t="str">
        <f>+INDEX([1]Detallado!$D:$D,MATCH(C445,[1]Detallado!$B:$B,0))</f>
        <v>Suzano Austria</v>
      </c>
      <c r="I445" s="27"/>
      <c r="J445" s="43" t="str">
        <f t="shared" si="13"/>
        <v>RFIBU</v>
      </c>
      <c r="O445" s="27" t="s">
        <v>4322</v>
      </c>
      <c r="P445" s="27" t="s">
        <v>1277</v>
      </c>
    </row>
    <row r="446" spans="3:16" x14ac:dyDescent="0.35">
      <c r="C446" s="27" t="s">
        <v>2932</v>
      </c>
      <c r="D446" s="47" t="str">
        <f>+INDEX([1]Detallado!$F:$F,MATCH($C446,[1]Detallado!$B:$B,0))</f>
        <v>Renta Fija</v>
      </c>
      <c r="E446" s="30" t="str">
        <f>+INDEX([1]Detallado!$Q:$Q,MATCH($C446,[1]Detallado!$B:$B,0))</f>
        <v>RFIC</v>
      </c>
      <c r="F446" s="44" t="s">
        <v>4173</v>
      </c>
      <c r="G446" s="45" t="str">
        <f t="shared" si="12"/>
        <v>12RFIC</v>
      </c>
      <c r="H446" s="46" t="str">
        <f>+INDEX([1]Detallado!$D:$D,MATCH(C446,[1]Detallado!$B:$B,0))</f>
        <v>Suzano Austria</v>
      </c>
      <c r="I446" s="27"/>
      <c r="J446" s="43" t="str">
        <f t="shared" si="13"/>
        <v>RFIBU</v>
      </c>
      <c r="O446" s="27" t="s">
        <v>4322</v>
      </c>
      <c r="P446" s="27" t="s">
        <v>1277</v>
      </c>
    </row>
    <row r="447" spans="3:16" x14ac:dyDescent="0.35">
      <c r="C447" s="27" t="s">
        <v>2933</v>
      </c>
      <c r="D447" s="47" t="str">
        <f>+INDEX([1]Detallado!$F:$F,MATCH($C447,[1]Detallado!$B:$B,0))</f>
        <v>Renta Fija</v>
      </c>
      <c r="E447" s="30" t="str">
        <f>+INDEX([1]Detallado!$Q:$Q,MATCH($C447,[1]Detallado!$B:$B,0))</f>
        <v>RFIC</v>
      </c>
      <c r="F447" s="44" t="s">
        <v>4173</v>
      </c>
      <c r="G447" s="45" t="str">
        <f t="shared" si="12"/>
        <v>12RFIC</v>
      </c>
      <c r="H447" s="46" t="str">
        <f>+INDEX([1]Detallado!$D:$D,MATCH(C447,[1]Detallado!$B:$B,0))</f>
        <v>Southern Copper Corporation</v>
      </c>
      <c r="I447" s="27"/>
      <c r="J447" s="43" t="str">
        <f t="shared" si="13"/>
        <v>RFIBU</v>
      </c>
      <c r="O447" s="27" t="s">
        <v>4322</v>
      </c>
      <c r="P447" s="27" t="s">
        <v>1277</v>
      </c>
    </row>
    <row r="448" spans="3:16" x14ac:dyDescent="0.35">
      <c r="C448" s="27" t="s">
        <v>2934</v>
      </c>
      <c r="D448" s="47" t="str">
        <f>+INDEX([1]Detallado!$F:$F,MATCH($C448,[1]Detallado!$B:$B,0))</f>
        <v>Renta Fija</v>
      </c>
      <c r="E448" s="30" t="str">
        <f>+INDEX([1]Detallado!$Q:$Q,MATCH($C448,[1]Detallado!$B:$B,0))</f>
        <v>RFIC</v>
      </c>
      <c r="F448" s="44" t="s">
        <v>4173</v>
      </c>
      <c r="G448" s="45" t="str">
        <f t="shared" si="12"/>
        <v>15RFIC</v>
      </c>
      <c r="H448" s="46" t="str">
        <f>+INDEX([1]Detallado!$D:$D,MATCH(C448,[1]Detallado!$B:$B,0))</f>
        <v>Sura Asset Management S.A.</v>
      </c>
      <c r="I448" s="27"/>
      <c r="J448" s="43" t="str">
        <f t="shared" si="13"/>
        <v>RFIBU</v>
      </c>
      <c r="O448" s="27" t="s">
        <v>4322</v>
      </c>
      <c r="P448" s="27" t="s">
        <v>1277</v>
      </c>
    </row>
    <row r="449" spans="3:16" x14ac:dyDescent="0.35">
      <c r="C449" s="27" t="s">
        <v>2935</v>
      </c>
      <c r="D449" s="47" t="str">
        <f>+INDEX([1]Detallado!$F:$F,MATCH($C449,[1]Detallado!$B:$B,0))</f>
        <v>Renta Fija</v>
      </c>
      <c r="E449" s="30" t="str">
        <f>+INDEX([1]Detallado!$Q:$Q,MATCH($C449,[1]Detallado!$B:$B,0))</f>
        <v>RFIC</v>
      </c>
      <c r="F449" s="44" t="s">
        <v>4173</v>
      </c>
      <c r="G449" s="45" t="str">
        <f t="shared" si="12"/>
        <v>12RFIC</v>
      </c>
      <c r="H449" s="46" t="str">
        <f>+INDEX([1]Detallado!$D:$D,MATCH(C449,[1]Detallado!$B:$B,0))</f>
        <v>Vale Overseas Limited Brazil</v>
      </c>
      <c r="I449" s="27"/>
      <c r="J449" s="43" t="str">
        <f t="shared" si="13"/>
        <v>RFIBU</v>
      </c>
      <c r="O449" s="27" t="s">
        <v>4322</v>
      </c>
      <c r="P449" s="27" t="s">
        <v>1277</v>
      </c>
    </row>
    <row r="450" spans="3:16" x14ac:dyDescent="0.35">
      <c r="C450" s="27" t="s">
        <v>2936</v>
      </c>
      <c r="D450" s="47" t="str">
        <f>+INDEX([1]Detallado!$F:$F,MATCH($C450,[1]Detallado!$B:$B,0))</f>
        <v>Renta Fija</v>
      </c>
      <c r="E450" s="30" t="str">
        <f>+INDEX([1]Detallado!$Q:$Q,MATCH($C450,[1]Detallado!$B:$B,0))</f>
        <v>RFIG</v>
      </c>
      <c r="F450" s="44" t="s">
        <v>4172</v>
      </c>
      <c r="G450" s="45" t="str">
        <f t="shared" si="12"/>
        <v>08RFIG</v>
      </c>
      <c r="H450" s="46" t="str">
        <f>+INDEX([1]Detallado!$D:$D,MATCH(C450,[1]Detallado!$B:$B,0))</f>
        <v>Gobierno de Brasil</v>
      </c>
      <c r="I450" s="27"/>
      <c r="J450" s="43" t="str">
        <f t="shared" si="13"/>
        <v>RFIGOB</v>
      </c>
      <c r="O450" s="27" t="s">
        <v>4322</v>
      </c>
      <c r="P450" s="27" t="s">
        <v>1277</v>
      </c>
    </row>
    <row r="451" spans="3:16" x14ac:dyDescent="0.35">
      <c r="C451" s="27" t="s">
        <v>2937</v>
      </c>
      <c r="D451" s="47" t="str">
        <f>+INDEX([1]Detallado!$F:$F,MATCH($C451,[1]Detallado!$B:$B,0))</f>
        <v>Renta Fija</v>
      </c>
      <c r="E451" s="30" t="str">
        <f>+INDEX([1]Detallado!$Q:$Q,MATCH($C451,[1]Detallado!$B:$B,0))</f>
        <v>RFIG</v>
      </c>
      <c r="F451" s="44" t="s">
        <v>4172</v>
      </c>
      <c r="G451" s="45" t="str">
        <f t="shared" si="12"/>
        <v>08RFIG</v>
      </c>
      <c r="H451" s="46" t="str">
        <f>+INDEX([1]Detallado!$D:$D,MATCH(C451,[1]Detallado!$B:$B,0))</f>
        <v>Gobierno de Brasil</v>
      </c>
      <c r="I451" s="27"/>
      <c r="J451" s="43" t="str">
        <f t="shared" si="13"/>
        <v>RFIGOB</v>
      </c>
      <c r="O451" s="27" t="s">
        <v>4322</v>
      </c>
      <c r="P451" s="27" t="s">
        <v>1277</v>
      </c>
    </row>
    <row r="452" spans="3:16" x14ac:dyDescent="0.35">
      <c r="C452" s="27" t="s">
        <v>2938</v>
      </c>
      <c r="D452" s="47" t="str">
        <f>+INDEX([1]Detallado!$F:$F,MATCH($C452,[1]Detallado!$B:$B,0))</f>
        <v>Renta Fija</v>
      </c>
      <c r="E452" s="30" t="str">
        <f>+INDEX([1]Detallado!$Q:$Q,MATCH($C452,[1]Detallado!$B:$B,0))</f>
        <v>RFIG</v>
      </c>
      <c r="F452" s="44" t="s">
        <v>4172</v>
      </c>
      <c r="G452" s="45" t="str">
        <f t="shared" si="12"/>
        <v>08RFIG</v>
      </c>
      <c r="H452" s="46" t="str">
        <f>+INDEX([1]Detallado!$D:$D,MATCH(C452,[1]Detallado!$B:$B,0))</f>
        <v>Gobierno de Brasil</v>
      </c>
      <c r="I452" s="27"/>
      <c r="J452" s="43" t="str">
        <f t="shared" si="13"/>
        <v>RFIGOB</v>
      </c>
      <c r="O452" s="27" t="s">
        <v>4322</v>
      </c>
      <c r="P452" s="27" t="s">
        <v>1277</v>
      </c>
    </row>
    <row r="453" spans="3:16" x14ac:dyDescent="0.35">
      <c r="C453" s="27" t="s">
        <v>2939</v>
      </c>
      <c r="D453" s="47" t="str">
        <f>+INDEX([1]Detallado!$F:$F,MATCH($C453,[1]Detallado!$B:$B,0))</f>
        <v>Renta Fija</v>
      </c>
      <c r="E453" s="30" t="str">
        <f>+INDEX([1]Detallado!$Q:$Q,MATCH($C453,[1]Detallado!$B:$B,0))</f>
        <v>RFIG</v>
      </c>
      <c r="F453" s="44" t="s">
        <v>4172</v>
      </c>
      <c r="G453" s="45" t="str">
        <f t="shared" si="12"/>
        <v>08RFIG</v>
      </c>
      <c r="H453" s="46" t="str">
        <f>+INDEX([1]Detallado!$D:$D,MATCH(C453,[1]Detallado!$B:$B,0))</f>
        <v>Gobierno de Brasil</v>
      </c>
      <c r="I453" s="27"/>
      <c r="J453" s="43" t="str">
        <f t="shared" si="13"/>
        <v>RFIGOB</v>
      </c>
      <c r="O453" s="27" t="s">
        <v>4255</v>
      </c>
      <c r="P453" s="27" t="s">
        <v>1277</v>
      </c>
    </row>
    <row r="454" spans="3:16" x14ac:dyDescent="0.35">
      <c r="C454" s="27" t="s">
        <v>2940</v>
      </c>
      <c r="D454" s="47" t="str">
        <f>+INDEX([1]Detallado!$F:$F,MATCH($C454,[1]Detallado!$B:$B,0))</f>
        <v>Renta Fija</v>
      </c>
      <c r="E454" s="30" t="str">
        <f>+INDEX([1]Detallado!$Q:$Q,MATCH($C454,[1]Detallado!$B:$B,0))</f>
        <v>RFIG</v>
      </c>
      <c r="F454" s="44" t="s">
        <v>4172</v>
      </c>
      <c r="G454" s="45" t="str">
        <f t="shared" si="12"/>
        <v>08RFIG</v>
      </c>
      <c r="H454" s="46" t="str">
        <f>+INDEX([1]Detallado!$D:$D,MATCH(C454,[1]Detallado!$B:$B,0))</f>
        <v>Gobierno de Brasil</v>
      </c>
      <c r="I454" s="27"/>
      <c r="J454" s="43" t="str">
        <f t="shared" si="13"/>
        <v>RFIGOB</v>
      </c>
      <c r="O454" s="27" t="s">
        <v>4255</v>
      </c>
      <c r="P454" s="27" t="s">
        <v>1277</v>
      </c>
    </row>
    <row r="455" spans="3:16" x14ac:dyDescent="0.35">
      <c r="C455" s="27" t="s">
        <v>2941</v>
      </c>
      <c r="D455" s="47" t="str">
        <f>+INDEX([1]Detallado!$F:$F,MATCH($C455,[1]Detallado!$B:$B,0))</f>
        <v>Renta Fija</v>
      </c>
      <c r="E455" s="30" t="str">
        <f>+INDEX([1]Detallado!$Q:$Q,MATCH($C455,[1]Detallado!$B:$B,0))</f>
        <v>RFIG</v>
      </c>
      <c r="F455" s="44" t="s">
        <v>4172</v>
      </c>
      <c r="G455" s="45" t="str">
        <f t="shared" si="12"/>
        <v>08RFIG</v>
      </c>
      <c r="H455" s="46" t="str">
        <f>+INDEX([1]Detallado!$D:$D,MATCH(C455,[1]Detallado!$B:$B,0))</f>
        <v>Gobierno de Brasil</v>
      </c>
      <c r="I455" s="27"/>
      <c r="J455" s="43" t="str">
        <f t="shared" si="13"/>
        <v>RFIGOB</v>
      </c>
      <c r="O455" s="27" t="s">
        <v>4255</v>
      </c>
      <c r="P455" s="27" t="s">
        <v>1277</v>
      </c>
    </row>
    <row r="456" spans="3:16" x14ac:dyDescent="0.35">
      <c r="C456" s="27" t="s">
        <v>2942</v>
      </c>
      <c r="D456" s="47" t="str">
        <f>+INDEX([1]Detallado!$F:$F,MATCH($C456,[1]Detallado!$B:$B,0))</f>
        <v>Renta Fija</v>
      </c>
      <c r="E456" s="30" t="str">
        <f>+INDEX([1]Detallado!$Q:$Q,MATCH($C456,[1]Detallado!$B:$B,0))</f>
        <v>RFIG</v>
      </c>
      <c r="F456" s="44" t="s">
        <v>4172</v>
      </c>
      <c r="G456" s="45" t="str">
        <f t="shared" si="12"/>
        <v>08RFIG</v>
      </c>
      <c r="H456" s="46" t="str">
        <f>+INDEX([1]Detallado!$D:$D,MATCH(C456,[1]Detallado!$B:$B,0))</f>
        <v>Gobierno de Brasil</v>
      </c>
      <c r="I456" s="27"/>
      <c r="J456" s="43" t="str">
        <f t="shared" si="13"/>
        <v>RFIGOB</v>
      </c>
      <c r="O456" s="27" t="s">
        <v>4255</v>
      </c>
      <c r="P456" s="27" t="s">
        <v>1277</v>
      </c>
    </row>
    <row r="457" spans="3:16" x14ac:dyDescent="0.35">
      <c r="C457" s="27" t="s">
        <v>2943</v>
      </c>
      <c r="D457" s="47" t="str">
        <f>+INDEX([1]Detallado!$F:$F,MATCH($C457,[1]Detallado!$B:$B,0))</f>
        <v>Renta Fija</v>
      </c>
      <c r="E457" s="30" t="str">
        <f>+INDEX([1]Detallado!$Q:$Q,MATCH($C457,[1]Detallado!$B:$B,0))</f>
        <v>RFIG</v>
      </c>
      <c r="F457" s="44" t="s">
        <v>4172</v>
      </c>
      <c r="G457" s="45" t="str">
        <f t="shared" si="12"/>
        <v>08RFIG</v>
      </c>
      <c r="H457" s="46" t="str">
        <f>+INDEX([1]Detallado!$D:$D,MATCH(C457,[1]Detallado!$B:$B,0))</f>
        <v>Gobierno de Brasil</v>
      </c>
      <c r="I457" s="27"/>
      <c r="J457" s="43" t="str">
        <f t="shared" si="13"/>
        <v>RFIGOB</v>
      </c>
      <c r="O457" s="27" t="s">
        <v>4255</v>
      </c>
      <c r="P457" s="27" t="s">
        <v>1277</v>
      </c>
    </row>
    <row r="458" spans="3:16" x14ac:dyDescent="0.35">
      <c r="C458" s="27" t="s">
        <v>2944</v>
      </c>
      <c r="D458" s="47" t="str">
        <f>+INDEX([1]Detallado!$F:$F,MATCH($C458,[1]Detallado!$B:$B,0))</f>
        <v>Renta Fija</v>
      </c>
      <c r="E458" s="30" t="str">
        <f>+INDEX([1]Detallado!$Q:$Q,MATCH($C458,[1]Detallado!$B:$B,0))</f>
        <v>RFIG</v>
      </c>
      <c r="F458" s="44" t="s">
        <v>4172</v>
      </c>
      <c r="G458" s="45" t="str">
        <f t="shared" ref="G458:G521" si="14">LEFT(C458,2)&amp;E458</f>
        <v>08RFIG</v>
      </c>
      <c r="H458" s="46" t="str">
        <f>+INDEX([1]Detallado!$D:$D,MATCH(C458,[1]Detallado!$B:$B,0))</f>
        <v>Gobierno de Brasil</v>
      </c>
      <c r="I458" s="27"/>
      <c r="J458" s="43" t="str">
        <f t="shared" ref="J458:J521" si="15">IF(E458="ALT",LEFT(E458,3),LEFT(E458,3)&amp;F458)</f>
        <v>RFIGOB</v>
      </c>
      <c r="O458" s="27" t="s">
        <v>4255</v>
      </c>
      <c r="P458" s="27" t="s">
        <v>1277</v>
      </c>
    </row>
    <row r="459" spans="3:16" x14ac:dyDescent="0.35">
      <c r="C459" s="27" t="s">
        <v>2945</v>
      </c>
      <c r="D459" s="47" t="str">
        <f>+INDEX([1]Detallado!$F:$F,MATCH($C459,[1]Detallado!$B:$B,0))</f>
        <v>Renta Fija</v>
      </c>
      <c r="E459" s="30" t="str">
        <f>+INDEX([1]Detallado!$Q:$Q,MATCH($C459,[1]Detallado!$B:$B,0))</f>
        <v>RFIG</v>
      </c>
      <c r="F459" s="44" t="s">
        <v>4172</v>
      </c>
      <c r="G459" s="45" t="str">
        <f t="shared" si="14"/>
        <v>08RFIG</v>
      </c>
      <c r="H459" s="46" t="str">
        <f>+INDEX([1]Detallado!$D:$D,MATCH(C459,[1]Detallado!$B:$B,0))</f>
        <v>Gobierno de Brasil</v>
      </c>
      <c r="I459" s="27"/>
      <c r="J459" s="43" t="str">
        <f t="shared" si="15"/>
        <v>RFIGOB</v>
      </c>
      <c r="O459" s="27" t="s">
        <v>4255</v>
      </c>
      <c r="P459" s="27" t="s">
        <v>1277</v>
      </c>
    </row>
    <row r="460" spans="3:16" x14ac:dyDescent="0.35">
      <c r="C460" s="27" t="s">
        <v>2946</v>
      </c>
      <c r="D460" s="47" t="str">
        <f>+INDEX([1]Detallado!$F:$F,MATCH($C460,[1]Detallado!$B:$B,0))</f>
        <v>Renta Fija</v>
      </c>
      <c r="E460" s="30" t="str">
        <f>+INDEX([1]Detallado!$Q:$Q,MATCH($C460,[1]Detallado!$B:$B,0))</f>
        <v>RFIG</v>
      </c>
      <c r="F460" s="44" t="s">
        <v>4172</v>
      </c>
      <c r="G460" s="45" t="str">
        <f t="shared" si="14"/>
        <v>08RFIG</v>
      </c>
      <c r="H460" s="46" t="str">
        <f>+INDEX([1]Detallado!$D:$D,MATCH(C460,[1]Detallado!$B:$B,0))</f>
        <v>Gobierno de Brasil</v>
      </c>
      <c r="I460" s="27"/>
      <c r="J460" s="43" t="str">
        <f t="shared" si="15"/>
        <v>RFIGOB</v>
      </c>
      <c r="O460" s="27" t="s">
        <v>4255</v>
      </c>
      <c r="P460" s="27" t="s">
        <v>1277</v>
      </c>
    </row>
    <row r="461" spans="3:16" x14ac:dyDescent="0.35">
      <c r="C461" s="27" t="s">
        <v>2947</v>
      </c>
      <c r="D461" s="47" t="str">
        <f>+INDEX([1]Detallado!$F:$F,MATCH($C461,[1]Detallado!$B:$B,0))</f>
        <v>Renta Fija</v>
      </c>
      <c r="E461" s="30" t="str">
        <f>+INDEX([1]Detallado!$Q:$Q,MATCH($C461,[1]Detallado!$B:$B,0))</f>
        <v>RFIG</v>
      </c>
      <c r="F461" s="44" t="s">
        <v>4172</v>
      </c>
      <c r="G461" s="45" t="str">
        <f t="shared" si="14"/>
        <v>08RFIG</v>
      </c>
      <c r="H461" s="46" t="str">
        <f>+INDEX([1]Detallado!$D:$D,MATCH(C461,[1]Detallado!$B:$B,0))</f>
        <v>Gobierno de Brasil</v>
      </c>
      <c r="I461" s="27"/>
      <c r="J461" s="43" t="str">
        <f t="shared" si="15"/>
        <v>RFIGOB</v>
      </c>
      <c r="O461" s="27" t="s">
        <v>4255</v>
      </c>
      <c r="P461" s="27" t="s">
        <v>1277</v>
      </c>
    </row>
    <row r="462" spans="3:16" x14ac:dyDescent="0.35">
      <c r="C462" s="27" t="s">
        <v>2948</v>
      </c>
      <c r="D462" s="47" t="str">
        <f>+INDEX([1]Detallado!$F:$F,MATCH($C462,[1]Detallado!$B:$B,0))</f>
        <v>Renta Fija</v>
      </c>
      <c r="E462" s="30" t="str">
        <f>+INDEX([1]Detallado!$Q:$Q,MATCH($C462,[1]Detallado!$B:$B,0))</f>
        <v>RFIG</v>
      </c>
      <c r="F462" s="44" t="s">
        <v>4172</v>
      </c>
      <c r="G462" s="45" t="str">
        <f t="shared" si="14"/>
        <v>08RFIG</v>
      </c>
      <c r="H462" s="46" t="str">
        <f>+INDEX([1]Detallado!$D:$D,MATCH(C462,[1]Detallado!$B:$B,0))</f>
        <v>Gobierno de Brasil</v>
      </c>
      <c r="I462" s="27"/>
      <c r="J462" s="43" t="str">
        <f t="shared" si="15"/>
        <v>RFIGOB</v>
      </c>
      <c r="O462" s="27" t="s">
        <v>4269</v>
      </c>
      <c r="P462" s="27" t="s">
        <v>1277</v>
      </c>
    </row>
    <row r="463" spans="3:16" x14ac:dyDescent="0.35">
      <c r="C463" s="27" t="s">
        <v>2949</v>
      </c>
      <c r="D463" s="47" t="str">
        <f>+INDEX([1]Detallado!$F:$F,MATCH($C463,[1]Detallado!$B:$B,0))</f>
        <v>Renta Fija</v>
      </c>
      <c r="E463" s="30" t="str">
        <f>+INDEX([1]Detallado!$Q:$Q,MATCH($C463,[1]Detallado!$B:$B,0))</f>
        <v>RFIG</v>
      </c>
      <c r="F463" s="44" t="s">
        <v>4172</v>
      </c>
      <c r="G463" s="45" t="str">
        <f t="shared" si="14"/>
        <v>08RFIG</v>
      </c>
      <c r="H463" s="46" t="str">
        <f>+INDEX([1]Detallado!$D:$D,MATCH(C463,[1]Detallado!$B:$B,0))</f>
        <v>Gobierno de Chile</v>
      </c>
      <c r="I463" s="27"/>
      <c r="J463" s="43" t="str">
        <f t="shared" si="15"/>
        <v>RFIGOB</v>
      </c>
      <c r="O463" s="27" t="s">
        <v>4231</v>
      </c>
      <c r="P463" s="27" t="s">
        <v>4586</v>
      </c>
    </row>
    <row r="464" spans="3:16" x14ac:dyDescent="0.35">
      <c r="C464" s="27" t="s">
        <v>2950</v>
      </c>
      <c r="D464" s="47" t="str">
        <f>+INDEX([1]Detallado!$F:$F,MATCH($C464,[1]Detallado!$B:$B,0))</f>
        <v>Renta Fija</v>
      </c>
      <c r="E464" s="30" t="str">
        <f>+INDEX([1]Detallado!$Q:$Q,MATCH($C464,[1]Detallado!$B:$B,0))</f>
        <v>RFIG</v>
      </c>
      <c r="F464" s="44" t="s">
        <v>4172</v>
      </c>
      <c r="G464" s="45" t="str">
        <f t="shared" si="14"/>
        <v>08RFIG</v>
      </c>
      <c r="H464" s="46" t="str">
        <f>+INDEX([1]Detallado!$D:$D,MATCH(C464,[1]Detallado!$B:$B,0))</f>
        <v>Gobierno de Chile</v>
      </c>
      <c r="I464" s="27"/>
      <c r="J464" s="43" t="str">
        <f t="shared" si="15"/>
        <v>RFIGOB</v>
      </c>
      <c r="O464" s="27" t="s">
        <v>4231</v>
      </c>
      <c r="P464" s="27" t="s">
        <v>4586</v>
      </c>
    </row>
    <row r="465" spans="3:16" x14ac:dyDescent="0.35">
      <c r="C465" s="27" t="s">
        <v>2951</v>
      </c>
      <c r="D465" s="47" t="str">
        <f>+INDEX([1]Detallado!$F:$F,MATCH($C465,[1]Detallado!$B:$B,0))</f>
        <v>Renta Fija</v>
      </c>
      <c r="E465" s="30" t="str">
        <f>+INDEX([1]Detallado!$Q:$Q,MATCH($C465,[1]Detallado!$B:$B,0))</f>
        <v>RFIG</v>
      </c>
      <c r="F465" s="44" t="s">
        <v>4172</v>
      </c>
      <c r="G465" s="45" t="str">
        <f t="shared" si="14"/>
        <v>08RFIG</v>
      </c>
      <c r="H465" s="46" t="str">
        <f>+INDEX([1]Detallado!$D:$D,MATCH(C465,[1]Detallado!$B:$B,0))</f>
        <v>Gobierno de Chile</v>
      </c>
      <c r="I465" s="27"/>
      <c r="J465" s="43" t="str">
        <f t="shared" si="15"/>
        <v>RFIGOB</v>
      </c>
      <c r="O465" s="27" t="s">
        <v>4231</v>
      </c>
      <c r="P465" s="27" t="s">
        <v>4586</v>
      </c>
    </row>
    <row r="466" spans="3:16" x14ac:dyDescent="0.35">
      <c r="C466" s="27" t="s">
        <v>2952</v>
      </c>
      <c r="D466" s="47" t="str">
        <f>+INDEX([1]Detallado!$F:$F,MATCH($C466,[1]Detallado!$B:$B,0))</f>
        <v>Renta Fija</v>
      </c>
      <c r="E466" s="30" t="str">
        <f>+INDEX([1]Detallado!$Q:$Q,MATCH($C466,[1]Detallado!$B:$B,0))</f>
        <v>RFIG</v>
      </c>
      <c r="F466" s="44" t="s">
        <v>4172</v>
      </c>
      <c r="G466" s="45" t="str">
        <f t="shared" si="14"/>
        <v>08RFIG</v>
      </c>
      <c r="H466" s="46" t="str">
        <f>+INDEX([1]Detallado!$D:$D,MATCH(C466,[1]Detallado!$B:$B,0))</f>
        <v>Gobierno de Chile</v>
      </c>
      <c r="I466" s="27"/>
      <c r="J466" s="43" t="str">
        <f t="shared" si="15"/>
        <v>RFIGOB</v>
      </c>
      <c r="O466" s="27" t="s">
        <v>4231</v>
      </c>
      <c r="P466" s="27" t="s">
        <v>4586</v>
      </c>
    </row>
    <row r="467" spans="3:16" x14ac:dyDescent="0.35">
      <c r="C467" s="27" t="s">
        <v>2953</v>
      </c>
      <c r="D467" s="47" t="str">
        <f>+INDEX([1]Detallado!$F:$F,MATCH($C467,[1]Detallado!$B:$B,0))</f>
        <v>Renta Fija</v>
      </c>
      <c r="E467" s="30" t="str">
        <f>+INDEX([1]Detallado!$Q:$Q,MATCH($C467,[1]Detallado!$B:$B,0))</f>
        <v>RFIG</v>
      </c>
      <c r="F467" s="44" t="s">
        <v>4172</v>
      </c>
      <c r="G467" s="45" t="str">
        <f t="shared" si="14"/>
        <v>08RFIG</v>
      </c>
      <c r="H467" s="46" t="str">
        <f>+INDEX([1]Detallado!$D:$D,MATCH(C467,[1]Detallado!$B:$B,0))</f>
        <v>Gobierno de Chile</v>
      </c>
      <c r="I467" s="27"/>
      <c r="J467" s="43" t="str">
        <f t="shared" si="15"/>
        <v>RFIGOB</v>
      </c>
      <c r="O467" s="27" t="s">
        <v>4231</v>
      </c>
      <c r="P467" s="27" t="s">
        <v>4586</v>
      </c>
    </row>
    <row r="468" spans="3:16" x14ac:dyDescent="0.35">
      <c r="C468" s="27" t="s">
        <v>2954</v>
      </c>
      <c r="D468" s="47" t="str">
        <f>+INDEX([1]Detallado!$F:$F,MATCH($C468,[1]Detallado!$B:$B,0))</f>
        <v>Renta Fija</v>
      </c>
      <c r="E468" s="30" t="str">
        <f>+INDEX([1]Detallado!$Q:$Q,MATCH($C468,[1]Detallado!$B:$B,0))</f>
        <v>RFIG</v>
      </c>
      <c r="F468" s="44" t="s">
        <v>4172</v>
      </c>
      <c r="G468" s="45" t="str">
        <f t="shared" si="14"/>
        <v>08RFIG</v>
      </c>
      <c r="H468" s="46" t="str">
        <f>+INDEX([1]Detallado!$D:$D,MATCH(C468,[1]Detallado!$B:$B,0))</f>
        <v>Gobierno de Chile</v>
      </c>
      <c r="I468" s="27"/>
      <c r="J468" s="43" t="str">
        <f t="shared" si="15"/>
        <v>RFIGOB</v>
      </c>
      <c r="O468" s="27" t="s">
        <v>4231</v>
      </c>
      <c r="P468" s="27" t="s">
        <v>4586</v>
      </c>
    </row>
    <row r="469" spans="3:16" x14ac:dyDescent="0.35">
      <c r="C469" s="27" t="s">
        <v>2955</v>
      </c>
      <c r="D469" s="47" t="str">
        <f>+INDEX([1]Detallado!$F:$F,MATCH($C469,[1]Detallado!$B:$B,0))</f>
        <v>Renta Fija</v>
      </c>
      <c r="E469" s="30" t="str">
        <f>+INDEX([1]Detallado!$Q:$Q,MATCH($C469,[1]Detallado!$B:$B,0))</f>
        <v>RFIG</v>
      </c>
      <c r="F469" s="44" t="s">
        <v>4172</v>
      </c>
      <c r="G469" s="45" t="str">
        <f t="shared" si="14"/>
        <v>08RFIG</v>
      </c>
      <c r="H469" s="46" t="str">
        <f>+INDEX([1]Detallado!$D:$D,MATCH(C469,[1]Detallado!$B:$B,0))</f>
        <v>Gobierno de Chile</v>
      </c>
      <c r="I469" s="27"/>
      <c r="J469" s="43" t="str">
        <f t="shared" si="15"/>
        <v>RFIGOB</v>
      </c>
      <c r="O469" s="27" t="s">
        <v>4231</v>
      </c>
      <c r="P469" s="27" t="s">
        <v>4586</v>
      </c>
    </row>
    <row r="470" spans="3:16" x14ac:dyDescent="0.35">
      <c r="C470" s="27" t="s">
        <v>2957</v>
      </c>
      <c r="D470" s="47" t="str">
        <f>+INDEX([1]Detallado!$F:$F,MATCH($C470,[1]Detallado!$B:$B,0))</f>
        <v>Renta Fija</v>
      </c>
      <c r="E470" s="30" t="str">
        <f>+INDEX([1]Detallado!$Q:$Q,MATCH($C470,[1]Detallado!$B:$B,0))</f>
        <v>RFIG</v>
      </c>
      <c r="F470" s="44" t="s">
        <v>4172</v>
      </c>
      <c r="G470" s="45" t="str">
        <f t="shared" si="14"/>
        <v>08RFIG</v>
      </c>
      <c r="H470" s="46" t="str">
        <f>+INDEX([1]Detallado!$D:$D,MATCH(C470,[1]Detallado!$B:$B,0))</f>
        <v>Gobierno de Colombia</v>
      </c>
      <c r="I470" s="27"/>
      <c r="J470" s="43" t="str">
        <f t="shared" si="15"/>
        <v>RFIGOB</v>
      </c>
      <c r="O470" s="27" t="s">
        <v>4231</v>
      </c>
      <c r="P470" s="27" t="s">
        <v>4586</v>
      </c>
    </row>
    <row r="471" spans="3:16" x14ac:dyDescent="0.35">
      <c r="C471" s="27" t="s">
        <v>2958</v>
      </c>
      <c r="D471" s="47" t="str">
        <f>+INDEX([1]Detallado!$F:$F,MATCH($C471,[1]Detallado!$B:$B,0))</f>
        <v>Renta Fija</v>
      </c>
      <c r="E471" s="30" t="str">
        <f>+INDEX([1]Detallado!$Q:$Q,MATCH($C471,[1]Detallado!$B:$B,0))</f>
        <v>RFIG</v>
      </c>
      <c r="F471" s="44" t="s">
        <v>4172</v>
      </c>
      <c r="G471" s="45" t="str">
        <f t="shared" si="14"/>
        <v>08RFIG</v>
      </c>
      <c r="H471" s="46" t="str">
        <f>+INDEX([1]Detallado!$D:$D,MATCH(C471,[1]Detallado!$B:$B,0))</f>
        <v>Gobierno de Colombia</v>
      </c>
      <c r="I471" s="27"/>
      <c r="J471" s="43" t="str">
        <f t="shared" si="15"/>
        <v>RFIGOB</v>
      </c>
      <c r="O471" s="27" t="s">
        <v>4638</v>
      </c>
      <c r="P471" s="27" t="s">
        <v>1277</v>
      </c>
    </row>
    <row r="472" spans="3:16" x14ac:dyDescent="0.35">
      <c r="C472" s="27" t="s">
        <v>2959</v>
      </c>
      <c r="D472" s="47" t="str">
        <f>+INDEX([1]Detallado!$F:$F,MATCH($C472,[1]Detallado!$B:$B,0))</f>
        <v>Renta Fija</v>
      </c>
      <c r="E472" s="30" t="str">
        <f>+INDEX([1]Detallado!$Q:$Q,MATCH($C472,[1]Detallado!$B:$B,0))</f>
        <v>RFIG</v>
      </c>
      <c r="F472" s="44" t="s">
        <v>4172</v>
      </c>
      <c r="G472" s="45" t="str">
        <f t="shared" si="14"/>
        <v>08RFIG</v>
      </c>
      <c r="H472" s="46" t="str">
        <f>+INDEX([1]Detallado!$D:$D,MATCH(C472,[1]Detallado!$B:$B,0))</f>
        <v>Gobierno de Colombia</v>
      </c>
      <c r="I472" s="27"/>
      <c r="J472" s="43" t="str">
        <f t="shared" si="15"/>
        <v>RFIGOB</v>
      </c>
      <c r="O472" s="27" t="s">
        <v>4638</v>
      </c>
      <c r="P472" s="27" t="s">
        <v>1277</v>
      </c>
    </row>
    <row r="473" spans="3:16" x14ac:dyDescent="0.35">
      <c r="C473" s="27" t="s">
        <v>2960</v>
      </c>
      <c r="D473" s="47" t="str">
        <f>+INDEX([1]Detallado!$F:$F,MATCH($C473,[1]Detallado!$B:$B,0))</f>
        <v>Renta Fija</v>
      </c>
      <c r="E473" s="30" t="str">
        <f>+INDEX([1]Detallado!$Q:$Q,MATCH($C473,[1]Detallado!$B:$B,0))</f>
        <v>RFIG</v>
      </c>
      <c r="F473" s="44" t="s">
        <v>4172</v>
      </c>
      <c r="G473" s="45" t="str">
        <f t="shared" si="14"/>
        <v>08RFIG</v>
      </c>
      <c r="H473" s="46" t="str">
        <f>+INDEX([1]Detallado!$D:$D,MATCH(C473,[1]Detallado!$B:$B,0))</f>
        <v>Gobierno de Colombia</v>
      </c>
      <c r="I473" s="27"/>
      <c r="J473" s="43" t="str">
        <f t="shared" si="15"/>
        <v>RFIGOB</v>
      </c>
      <c r="O473" s="27" t="s">
        <v>4264</v>
      </c>
      <c r="P473" s="27" t="s">
        <v>4593</v>
      </c>
    </row>
    <row r="474" spans="3:16" x14ac:dyDescent="0.35">
      <c r="C474" s="27" t="s">
        <v>2961</v>
      </c>
      <c r="D474" s="47" t="str">
        <f>+INDEX([1]Detallado!$F:$F,MATCH($C474,[1]Detallado!$B:$B,0))</f>
        <v>Renta Fija</v>
      </c>
      <c r="E474" s="30" t="str">
        <f>+INDEX([1]Detallado!$Q:$Q,MATCH($C474,[1]Detallado!$B:$B,0))</f>
        <v>RFIG</v>
      </c>
      <c r="F474" s="44" t="s">
        <v>4172</v>
      </c>
      <c r="G474" s="45" t="str">
        <f t="shared" si="14"/>
        <v>08RFIG</v>
      </c>
      <c r="H474" s="46" t="str">
        <f>+INDEX([1]Detallado!$D:$D,MATCH(C474,[1]Detallado!$B:$B,0))</f>
        <v>Gobierno de Colombia</v>
      </c>
      <c r="I474" s="27"/>
      <c r="J474" s="43" t="str">
        <f t="shared" si="15"/>
        <v>RFIGOB</v>
      </c>
      <c r="O474" s="27" t="s">
        <v>4348</v>
      </c>
      <c r="P474" s="27" t="s">
        <v>4593</v>
      </c>
    </row>
    <row r="475" spans="3:16" x14ac:dyDescent="0.35">
      <c r="C475" s="27" t="s">
        <v>2962</v>
      </c>
      <c r="D475" s="47" t="str">
        <f>+INDEX([1]Detallado!$F:$F,MATCH($C475,[1]Detallado!$B:$B,0))</f>
        <v>Renta Fija</v>
      </c>
      <c r="E475" s="30" t="str">
        <f>+INDEX([1]Detallado!$Q:$Q,MATCH($C475,[1]Detallado!$B:$B,0))</f>
        <v>RFIG</v>
      </c>
      <c r="F475" s="44" t="s">
        <v>4172</v>
      </c>
      <c r="G475" s="45" t="str">
        <f t="shared" si="14"/>
        <v>08RFIG</v>
      </c>
      <c r="H475" s="46" t="str">
        <f>+INDEX([1]Detallado!$D:$D,MATCH(C475,[1]Detallado!$B:$B,0))</f>
        <v>Gobierno de Colombia</v>
      </c>
      <c r="I475" s="27"/>
      <c r="J475" s="43" t="str">
        <f t="shared" si="15"/>
        <v>RFIGOB</v>
      </c>
      <c r="O475" s="27" t="s">
        <v>4347</v>
      </c>
      <c r="P475" s="27" t="s">
        <v>4593</v>
      </c>
    </row>
    <row r="476" spans="3:16" x14ac:dyDescent="0.35">
      <c r="C476" s="27" t="s">
        <v>2963</v>
      </c>
      <c r="D476" s="47" t="str">
        <f>+INDEX([1]Detallado!$F:$F,MATCH($C476,[1]Detallado!$B:$B,0))</f>
        <v>Renta Fija</v>
      </c>
      <c r="E476" s="30" t="str">
        <f>+INDEX([1]Detallado!$Q:$Q,MATCH($C476,[1]Detallado!$B:$B,0))</f>
        <v>RFIG</v>
      </c>
      <c r="F476" s="44" t="s">
        <v>4172</v>
      </c>
      <c r="G476" s="45" t="str">
        <f t="shared" si="14"/>
        <v>08RFIG</v>
      </c>
      <c r="H476" s="46" t="str">
        <f>+INDEX([1]Detallado!$D:$D,MATCH(C476,[1]Detallado!$B:$B,0))</f>
        <v>Gobierno de Colombia</v>
      </c>
      <c r="I476" s="27"/>
      <c r="J476" s="43" t="str">
        <f t="shared" si="15"/>
        <v>RFIGOB</v>
      </c>
      <c r="O476" s="27" t="s">
        <v>4262</v>
      </c>
      <c r="P476" s="27" t="s">
        <v>4587</v>
      </c>
    </row>
    <row r="477" spans="3:16" x14ac:dyDescent="0.35">
      <c r="C477" s="27" t="s">
        <v>2964</v>
      </c>
      <c r="D477" s="47" t="str">
        <f>+INDEX([1]Detallado!$F:$F,MATCH($C477,[1]Detallado!$B:$B,0))</f>
        <v>Renta Fija</v>
      </c>
      <c r="E477" s="30" t="str">
        <f>+INDEX([1]Detallado!$Q:$Q,MATCH($C477,[1]Detallado!$B:$B,0))</f>
        <v>RFIG</v>
      </c>
      <c r="F477" s="44" t="s">
        <v>4172</v>
      </c>
      <c r="G477" s="45" t="str">
        <f t="shared" si="14"/>
        <v>08RFIG</v>
      </c>
      <c r="H477" s="46" t="str">
        <f>+INDEX([1]Detallado!$D:$D,MATCH(C477,[1]Detallado!$B:$B,0))</f>
        <v>Gobierno de Colombia</v>
      </c>
      <c r="I477" s="27"/>
      <c r="J477" s="43" t="str">
        <f t="shared" si="15"/>
        <v>RFIGOB</v>
      </c>
      <c r="O477" s="27" t="s">
        <v>4262</v>
      </c>
      <c r="P477" s="27" t="s">
        <v>4587</v>
      </c>
    </row>
    <row r="478" spans="3:16" x14ac:dyDescent="0.35">
      <c r="C478" s="27" t="s">
        <v>2965</v>
      </c>
      <c r="D478" s="47" t="str">
        <f>+INDEX([1]Detallado!$F:$F,MATCH($C478,[1]Detallado!$B:$B,0))</f>
        <v>Renta Fija</v>
      </c>
      <c r="E478" s="30" t="str">
        <f>+INDEX([1]Detallado!$Q:$Q,MATCH($C478,[1]Detallado!$B:$B,0))</f>
        <v>RFIG</v>
      </c>
      <c r="F478" s="44" t="s">
        <v>4172</v>
      </c>
      <c r="G478" s="45" t="str">
        <f t="shared" si="14"/>
        <v>08RFIG</v>
      </c>
      <c r="H478" s="46" t="str">
        <f>+INDEX([1]Detallado!$D:$D,MATCH(C478,[1]Detallado!$B:$B,0))</f>
        <v>Gobierno de Colombia</v>
      </c>
      <c r="I478" s="27"/>
      <c r="J478" s="43" t="str">
        <f t="shared" si="15"/>
        <v>RFIGOB</v>
      </c>
      <c r="O478" s="27" t="s">
        <v>4262</v>
      </c>
      <c r="P478" s="27" t="s">
        <v>4587</v>
      </c>
    </row>
    <row r="479" spans="3:16" x14ac:dyDescent="0.35">
      <c r="C479" s="27" t="s">
        <v>185</v>
      </c>
      <c r="D479" s="47" t="str">
        <f>+INDEX([1]Detallado!$F:$F,MATCH($C479,[1]Detallado!$B:$B,0))</f>
        <v>Renta Fija</v>
      </c>
      <c r="E479" s="30" t="str">
        <f>+INDEX([1]Detallado!$Q:$Q,MATCH($C479,[1]Detallado!$B:$B,0))</f>
        <v>RFIG</v>
      </c>
      <c r="F479" s="44" t="s">
        <v>4172</v>
      </c>
      <c r="G479" s="45" t="str">
        <f t="shared" si="14"/>
        <v>08RFIG</v>
      </c>
      <c r="H479" s="46" t="str">
        <f>+INDEX([1]Detallado!$D:$D,MATCH(C479,[1]Detallado!$B:$B,0))</f>
        <v>Gobierno de Colombia</v>
      </c>
      <c r="I479" s="27"/>
      <c r="J479" s="43" t="str">
        <f t="shared" si="15"/>
        <v>RFIGOB</v>
      </c>
      <c r="O479" s="27" t="s">
        <v>4262</v>
      </c>
      <c r="P479" s="27" t="s">
        <v>4587</v>
      </c>
    </row>
    <row r="480" spans="3:16" x14ac:dyDescent="0.35">
      <c r="C480" s="27" t="s">
        <v>2966</v>
      </c>
      <c r="D480" s="47" t="str">
        <f>+INDEX([1]Detallado!$F:$F,MATCH($C480,[1]Detallado!$B:$B,0))</f>
        <v>Renta Fija</v>
      </c>
      <c r="E480" s="30" t="str">
        <f>+INDEX([1]Detallado!$Q:$Q,MATCH($C480,[1]Detallado!$B:$B,0))</f>
        <v>RFIG</v>
      </c>
      <c r="F480" s="44" t="s">
        <v>4172</v>
      </c>
      <c r="G480" s="45" t="str">
        <f t="shared" si="14"/>
        <v>08RFIG</v>
      </c>
      <c r="H480" s="46" t="str">
        <f>+INDEX([1]Detallado!$D:$D,MATCH(C480,[1]Detallado!$B:$B,0))</f>
        <v>Gobierno de Colombia</v>
      </c>
      <c r="I480" s="27"/>
      <c r="J480" s="43" t="str">
        <f t="shared" si="15"/>
        <v>RFIGOB</v>
      </c>
      <c r="O480" s="27" t="s">
        <v>4262</v>
      </c>
      <c r="P480" s="27" t="s">
        <v>4587</v>
      </c>
    </row>
    <row r="481" spans="3:16" x14ac:dyDescent="0.35">
      <c r="C481" s="27" t="s">
        <v>2967</v>
      </c>
      <c r="D481" s="47" t="str">
        <f>+INDEX([1]Detallado!$F:$F,MATCH($C481,[1]Detallado!$B:$B,0))</f>
        <v>Renta Fija</v>
      </c>
      <c r="E481" s="30" t="str">
        <f>+INDEX([1]Detallado!$Q:$Q,MATCH($C481,[1]Detallado!$B:$B,0))</f>
        <v>RFIG</v>
      </c>
      <c r="F481" s="44" t="s">
        <v>4172</v>
      </c>
      <c r="G481" s="45" t="str">
        <f t="shared" si="14"/>
        <v>08RFIG</v>
      </c>
      <c r="H481" s="46" t="str">
        <f>+INDEX([1]Detallado!$D:$D,MATCH(C481,[1]Detallado!$B:$B,0))</f>
        <v>Gobierno de Colombia</v>
      </c>
      <c r="I481" s="27"/>
      <c r="J481" s="43" t="str">
        <f t="shared" si="15"/>
        <v>RFIGOB</v>
      </c>
      <c r="O481" s="27" t="s">
        <v>4262</v>
      </c>
      <c r="P481" s="27" t="s">
        <v>4587</v>
      </c>
    </row>
    <row r="482" spans="3:16" x14ac:dyDescent="0.35">
      <c r="C482" s="27" t="s">
        <v>2968</v>
      </c>
      <c r="D482" s="47" t="str">
        <f>+INDEX([1]Detallado!$F:$F,MATCH($C482,[1]Detallado!$B:$B,0))</f>
        <v>Renta Fija</v>
      </c>
      <c r="E482" s="30" t="str">
        <f>+INDEX([1]Detallado!$Q:$Q,MATCH($C482,[1]Detallado!$B:$B,0))</f>
        <v>RFIG</v>
      </c>
      <c r="F482" s="44" t="s">
        <v>4172</v>
      </c>
      <c r="G482" s="45" t="str">
        <f t="shared" si="14"/>
        <v>08RFIG</v>
      </c>
      <c r="H482" s="46" t="str">
        <f>+INDEX([1]Detallado!$D:$D,MATCH(C482,[1]Detallado!$B:$B,0))</f>
        <v>Gobierno de Colombia</v>
      </c>
      <c r="I482" s="27"/>
      <c r="J482" s="43" t="str">
        <f t="shared" si="15"/>
        <v>RFIGOB</v>
      </c>
      <c r="O482" s="27" t="s">
        <v>4262</v>
      </c>
      <c r="P482" s="27" t="s">
        <v>4587</v>
      </c>
    </row>
    <row r="483" spans="3:16" x14ac:dyDescent="0.35">
      <c r="C483" s="27" t="s">
        <v>2969</v>
      </c>
      <c r="D483" s="47" t="str">
        <f>+INDEX([1]Detallado!$F:$F,MATCH($C483,[1]Detallado!$B:$B,0))</f>
        <v>Renta Fija</v>
      </c>
      <c r="E483" s="30" t="str">
        <f>+INDEX([1]Detallado!$Q:$Q,MATCH($C483,[1]Detallado!$B:$B,0))</f>
        <v>RFIG</v>
      </c>
      <c r="F483" s="44" t="s">
        <v>4172</v>
      </c>
      <c r="G483" s="45" t="str">
        <f t="shared" si="14"/>
        <v>08RFIG</v>
      </c>
      <c r="H483" s="46" t="str">
        <f>+INDEX([1]Detallado!$D:$D,MATCH(C483,[1]Detallado!$B:$B,0))</f>
        <v>Gobierno de Colombia</v>
      </c>
      <c r="I483" s="27"/>
      <c r="J483" s="43" t="str">
        <f t="shared" si="15"/>
        <v>RFIGOB</v>
      </c>
      <c r="O483" s="27" t="s">
        <v>4262</v>
      </c>
      <c r="P483" s="27" t="s">
        <v>4587</v>
      </c>
    </row>
    <row r="484" spans="3:16" x14ac:dyDescent="0.35">
      <c r="C484" s="27" t="s">
        <v>2970</v>
      </c>
      <c r="D484" s="47" t="str">
        <f>+INDEX([1]Detallado!$F:$F,MATCH($C484,[1]Detallado!$B:$B,0))</f>
        <v>Renta Fija</v>
      </c>
      <c r="E484" s="30" t="str">
        <f>+INDEX([1]Detallado!$Q:$Q,MATCH($C484,[1]Detallado!$B:$B,0))</f>
        <v>RFIG</v>
      </c>
      <c r="F484" s="44" t="s">
        <v>4172</v>
      </c>
      <c r="G484" s="45" t="str">
        <f t="shared" si="14"/>
        <v>08RFIG</v>
      </c>
      <c r="H484" s="46" t="str">
        <f>+INDEX([1]Detallado!$D:$D,MATCH(C484,[1]Detallado!$B:$B,0))</f>
        <v>Gobierno de Colombia</v>
      </c>
      <c r="I484" s="27"/>
      <c r="J484" s="43" t="str">
        <f t="shared" si="15"/>
        <v>RFIGOB</v>
      </c>
      <c r="O484" s="27" t="s">
        <v>4262</v>
      </c>
      <c r="P484" s="27" t="s">
        <v>4587</v>
      </c>
    </row>
    <row r="485" spans="3:16" x14ac:dyDescent="0.35">
      <c r="C485" s="27" t="s">
        <v>865</v>
      </c>
      <c r="D485" s="47" t="str">
        <f>+INDEX([1]Detallado!$F:$F,MATCH($C485,[1]Detallado!$B:$B,0))</f>
        <v>Renta Fija</v>
      </c>
      <c r="E485" s="30" t="str">
        <f>+INDEX([1]Detallado!$Q:$Q,MATCH($C485,[1]Detallado!$B:$B,0))</f>
        <v>RFIG</v>
      </c>
      <c r="F485" s="44" t="s">
        <v>4172</v>
      </c>
      <c r="G485" s="45" t="str">
        <f t="shared" si="14"/>
        <v>08RFIG</v>
      </c>
      <c r="H485" s="46" t="str">
        <f>+INDEX([1]Detallado!$D:$D,MATCH(C485,[1]Detallado!$B:$B,0))</f>
        <v>Gobierno de Colombia</v>
      </c>
      <c r="I485" s="27"/>
      <c r="J485" s="43" t="str">
        <f t="shared" si="15"/>
        <v>RFIGOB</v>
      </c>
      <c r="O485" s="27" t="s">
        <v>4262</v>
      </c>
      <c r="P485" s="27" t="s">
        <v>4587</v>
      </c>
    </row>
    <row r="486" spans="3:16" x14ac:dyDescent="0.35">
      <c r="C486" s="27" t="s">
        <v>2971</v>
      </c>
      <c r="D486" s="47" t="str">
        <f>+INDEX([1]Detallado!$F:$F,MATCH($C486,[1]Detallado!$B:$B,0))</f>
        <v>Renta Fija</v>
      </c>
      <c r="E486" s="30" t="str">
        <f>+INDEX([1]Detallado!$Q:$Q,MATCH($C486,[1]Detallado!$B:$B,0))</f>
        <v>RFIG</v>
      </c>
      <c r="F486" s="44" t="s">
        <v>4172</v>
      </c>
      <c r="G486" s="45" t="str">
        <f t="shared" si="14"/>
        <v>08RFIG</v>
      </c>
      <c r="H486" s="46" t="str">
        <f>+INDEX([1]Detallado!$D:$D,MATCH(C486,[1]Detallado!$B:$B,0))</f>
        <v>Gobierno de Colombia</v>
      </c>
      <c r="I486" s="27"/>
      <c r="J486" s="43" t="str">
        <f t="shared" si="15"/>
        <v>RFIGOB</v>
      </c>
      <c r="O486" s="27" t="s">
        <v>4262</v>
      </c>
      <c r="P486" s="27" t="s">
        <v>4587</v>
      </c>
    </row>
    <row r="487" spans="3:16" x14ac:dyDescent="0.35">
      <c r="C487" s="27" t="s">
        <v>2972</v>
      </c>
      <c r="D487" s="47" t="str">
        <f>+INDEX([1]Detallado!$F:$F,MATCH($C487,[1]Detallado!$B:$B,0))</f>
        <v>Renta Fija</v>
      </c>
      <c r="E487" s="30" t="str">
        <f>+INDEX([1]Detallado!$Q:$Q,MATCH($C487,[1]Detallado!$B:$B,0))</f>
        <v>RFIG</v>
      </c>
      <c r="F487" s="44" t="s">
        <v>4172</v>
      </c>
      <c r="G487" s="45" t="str">
        <f t="shared" si="14"/>
        <v>08RFIG</v>
      </c>
      <c r="H487" s="46" t="str">
        <f>+INDEX([1]Detallado!$D:$D,MATCH(C487,[1]Detallado!$B:$B,0))</f>
        <v>Gobierno de Colombia</v>
      </c>
      <c r="I487" s="27"/>
      <c r="J487" s="43" t="str">
        <f t="shared" si="15"/>
        <v>RFIGOB</v>
      </c>
      <c r="O487" s="27" t="s">
        <v>2623</v>
      </c>
      <c r="P487" s="27" t="s">
        <v>4593</v>
      </c>
    </row>
    <row r="488" spans="3:16" x14ac:dyDescent="0.35">
      <c r="C488" s="27" t="s">
        <v>2973</v>
      </c>
      <c r="D488" s="47" t="str">
        <f>+INDEX([1]Detallado!$F:$F,MATCH($C488,[1]Detallado!$B:$B,0))</f>
        <v>Renta Fija</v>
      </c>
      <c r="E488" s="30" t="str">
        <f>+INDEX([1]Detallado!$Q:$Q,MATCH($C488,[1]Detallado!$B:$B,0))</f>
        <v>RFIG</v>
      </c>
      <c r="F488" s="44" t="s">
        <v>4172</v>
      </c>
      <c r="G488" s="45" t="str">
        <f t="shared" si="14"/>
        <v>08RFIG</v>
      </c>
      <c r="H488" s="46" t="str">
        <f>+INDEX([1]Detallado!$D:$D,MATCH(C488,[1]Detallado!$B:$B,0))</f>
        <v>Gobierno de Colombia</v>
      </c>
      <c r="I488" s="27"/>
      <c r="J488" s="43" t="str">
        <f t="shared" si="15"/>
        <v>RFIGOB</v>
      </c>
      <c r="O488" s="27" t="s">
        <v>2623</v>
      </c>
      <c r="P488" s="27" t="s">
        <v>4593</v>
      </c>
    </row>
    <row r="489" spans="3:16" x14ac:dyDescent="0.35">
      <c r="C489" s="27" t="s">
        <v>2974</v>
      </c>
      <c r="D489" s="47" t="str">
        <f>+INDEX([1]Detallado!$F:$F,MATCH($C489,[1]Detallado!$B:$B,0))</f>
        <v>Renta Fija</v>
      </c>
      <c r="E489" s="30" t="str">
        <f>+INDEX([1]Detallado!$Q:$Q,MATCH($C489,[1]Detallado!$B:$B,0))</f>
        <v>RFIG</v>
      </c>
      <c r="F489" s="44" t="s">
        <v>4172</v>
      </c>
      <c r="G489" s="45" t="str">
        <f t="shared" si="14"/>
        <v>08RFIG</v>
      </c>
      <c r="H489" s="46" t="str">
        <f>+INDEX([1]Detallado!$D:$D,MATCH(C489,[1]Detallado!$B:$B,0))</f>
        <v>Gobierno de Colombia</v>
      </c>
      <c r="I489" s="27"/>
      <c r="J489" s="43" t="str">
        <f t="shared" si="15"/>
        <v>RFIGOB</v>
      </c>
      <c r="O489" s="27" t="s">
        <v>2623</v>
      </c>
      <c r="P489" s="27" t="s">
        <v>4593</v>
      </c>
    </row>
    <row r="490" spans="3:16" x14ac:dyDescent="0.35">
      <c r="C490" s="27" t="s">
        <v>2975</v>
      </c>
      <c r="D490" s="47" t="str">
        <f>+INDEX([1]Detallado!$F:$F,MATCH($C490,[1]Detallado!$B:$B,0))</f>
        <v>Renta Fija</v>
      </c>
      <c r="E490" s="30" t="str">
        <f>+INDEX([1]Detallado!$Q:$Q,MATCH($C490,[1]Detallado!$B:$B,0))</f>
        <v>RFIG</v>
      </c>
      <c r="F490" s="44" t="s">
        <v>4172</v>
      </c>
      <c r="G490" s="45" t="str">
        <f t="shared" si="14"/>
        <v>08RFIG</v>
      </c>
      <c r="H490" s="46" t="str">
        <f>+INDEX([1]Detallado!$D:$D,MATCH(C490,[1]Detallado!$B:$B,0))</f>
        <v>Gobierno de Colombia</v>
      </c>
      <c r="I490" s="27"/>
      <c r="J490" s="43" t="str">
        <f t="shared" si="15"/>
        <v>RFIGOB</v>
      </c>
      <c r="O490" s="27" t="s">
        <v>4639</v>
      </c>
      <c r="P490" s="27" t="s">
        <v>4593</v>
      </c>
    </row>
    <row r="491" spans="3:16" x14ac:dyDescent="0.35">
      <c r="C491" s="27" t="s">
        <v>2976</v>
      </c>
      <c r="D491" s="47" t="str">
        <f>+INDEX([1]Detallado!$F:$F,MATCH($C491,[1]Detallado!$B:$B,0))</f>
        <v>Renta Fija</v>
      </c>
      <c r="E491" s="30" t="str">
        <f>+INDEX([1]Detallado!$Q:$Q,MATCH($C491,[1]Detallado!$B:$B,0))</f>
        <v>RFIG</v>
      </c>
      <c r="F491" s="44" t="s">
        <v>4172</v>
      </c>
      <c r="G491" s="45" t="str">
        <f t="shared" si="14"/>
        <v>08RFIG</v>
      </c>
      <c r="H491" s="46" t="str">
        <f>+INDEX([1]Detallado!$D:$D,MATCH(C491,[1]Detallado!$B:$B,0))</f>
        <v>Gobierno de Colombia</v>
      </c>
      <c r="I491" s="27"/>
      <c r="J491" s="43" t="str">
        <f t="shared" si="15"/>
        <v>RFIGOB</v>
      </c>
      <c r="O491" s="27" t="s">
        <v>4333</v>
      </c>
      <c r="P491" s="27" t="s">
        <v>4587</v>
      </c>
    </row>
    <row r="492" spans="3:16" x14ac:dyDescent="0.35">
      <c r="C492" s="27" t="s">
        <v>1836</v>
      </c>
      <c r="D492" s="47" t="str">
        <f>+INDEX([1]Detallado!$F:$F,MATCH($C492,[1]Detallado!$B:$B,0))</f>
        <v>Renta Fija</v>
      </c>
      <c r="E492" s="30" t="str">
        <f>+INDEX([1]Detallado!$Q:$Q,MATCH($C492,[1]Detallado!$B:$B,0))</f>
        <v>RFIG</v>
      </c>
      <c r="F492" s="44" t="s">
        <v>4171</v>
      </c>
      <c r="G492" s="45" t="str">
        <f t="shared" si="14"/>
        <v>52RFIG</v>
      </c>
      <c r="H492" s="46" t="str">
        <f>+INDEX([1]Detallado!$D:$D,MATCH(C492,[1]Detallado!$B:$B,0))</f>
        <v>BNY Mellon - Emerging Market Debt Fund</v>
      </c>
      <c r="I492" s="27"/>
      <c r="J492" s="43" t="str">
        <f t="shared" si="15"/>
        <v>RFITD</v>
      </c>
      <c r="O492" s="27" t="s">
        <v>4342</v>
      </c>
      <c r="P492" s="27" t="s">
        <v>4593</v>
      </c>
    </row>
    <row r="493" spans="3:16" x14ac:dyDescent="0.35">
      <c r="C493" s="27" t="s">
        <v>2210</v>
      </c>
      <c r="D493" s="47" t="str">
        <f>+INDEX([1]Detallado!$F:$F,MATCH($C493,[1]Detallado!$B:$B,0))</f>
        <v>Renta Fija</v>
      </c>
      <c r="E493" s="30" t="str">
        <f>+INDEX([1]Detallado!$Q:$Q,MATCH($C493,[1]Detallado!$B:$B,0))</f>
        <v>RFIG</v>
      </c>
      <c r="F493" s="44" t="s">
        <v>4171</v>
      </c>
      <c r="G493" s="45" t="str">
        <f t="shared" si="14"/>
        <v>52RFIG</v>
      </c>
      <c r="H493" s="46" t="str">
        <f>+INDEX([1]Detallado!$D:$D,MATCH(C493,[1]Detallado!$B:$B,0))</f>
        <v>NN  - Frontier Markets Debt HC</v>
      </c>
      <c r="I493" s="27"/>
      <c r="J493" s="43" t="str">
        <f t="shared" si="15"/>
        <v>RFITD</v>
      </c>
      <c r="O493" s="27" t="s">
        <v>4640</v>
      </c>
      <c r="P493" s="27" t="s">
        <v>4590</v>
      </c>
    </row>
    <row r="494" spans="3:16" x14ac:dyDescent="0.35">
      <c r="C494" s="27" t="s">
        <v>1734</v>
      </c>
      <c r="D494" s="47" t="str">
        <f>+INDEX([1]Detallado!$F:$F,MATCH($C494,[1]Detallado!$B:$B,0))</f>
        <v>Renta Fija</v>
      </c>
      <c r="E494" s="30" t="str">
        <f>+INDEX([1]Detallado!$Q:$Q,MATCH($C494,[1]Detallado!$B:$B,0))</f>
        <v>RFIG</v>
      </c>
      <c r="F494" s="44" t="s">
        <v>4171</v>
      </c>
      <c r="G494" s="45" t="str">
        <f t="shared" si="14"/>
        <v>52RFIG</v>
      </c>
      <c r="H494" s="46" t="str">
        <f>+INDEX([1]Detallado!$D:$D,MATCH(C494,[1]Detallado!$B:$B,0))</f>
        <v>Aberdeen - Select Emerging Markets Bond</v>
      </c>
      <c r="I494" s="27"/>
      <c r="J494" s="43" t="str">
        <f t="shared" si="15"/>
        <v>RFITD</v>
      </c>
      <c r="O494" s="27" t="s">
        <v>4640</v>
      </c>
      <c r="P494" s="27" t="s">
        <v>4590</v>
      </c>
    </row>
    <row r="495" spans="3:16" x14ac:dyDescent="0.35">
      <c r="C495" s="27" t="s">
        <v>1940</v>
      </c>
      <c r="D495" s="47" t="str">
        <f>+INDEX([1]Detallado!$F:$F,MATCH($C495,[1]Detallado!$B:$B,0))</f>
        <v>Renta Fija</v>
      </c>
      <c r="E495" s="30" t="str">
        <f>+INDEX([1]Detallado!$Q:$Q,MATCH($C495,[1]Detallado!$B:$B,0))</f>
        <v>RFIG</v>
      </c>
      <c r="F495" s="44" t="s">
        <v>4171</v>
      </c>
      <c r="G495" s="45" t="str">
        <f t="shared" si="14"/>
        <v>52RFIG</v>
      </c>
      <c r="H495" s="46" t="str">
        <f>+INDEX([1]Detallado!$D:$D,MATCH(C495,[1]Detallado!$B:$B,0))</f>
        <v>Aberdeen - Select Emerging Markets Bond</v>
      </c>
      <c r="I495" s="27"/>
      <c r="J495" s="43" t="str">
        <f t="shared" si="15"/>
        <v>RFITD</v>
      </c>
      <c r="O495" s="27" t="s">
        <v>4641</v>
      </c>
      <c r="P495" s="27" t="s">
        <v>4593</v>
      </c>
    </row>
    <row r="496" spans="3:16" x14ac:dyDescent="0.35">
      <c r="C496" s="27" t="s">
        <v>576</v>
      </c>
      <c r="D496" s="47" t="str">
        <f>+INDEX([1]Detallado!$F:$F,MATCH($C496,[1]Detallado!$B:$B,0))</f>
        <v>Renta Fija</v>
      </c>
      <c r="E496" s="30" t="str">
        <f>+INDEX([1]Detallado!$Q:$Q,MATCH($C496,[1]Detallado!$B:$B,0))</f>
        <v>RFIG</v>
      </c>
      <c r="F496" s="44" t="s">
        <v>4171</v>
      </c>
      <c r="G496" s="45" t="str">
        <f t="shared" si="14"/>
        <v>52RFIG</v>
      </c>
      <c r="H496" s="46" t="str">
        <f>+INDEX([1]Detallado!$D:$D,MATCH(C496,[1]Detallado!$B:$B,0))</f>
        <v>Barings - Emerging Markets Sovereign Debt Fund</v>
      </c>
      <c r="I496" s="27"/>
      <c r="J496" s="43" t="str">
        <f t="shared" si="15"/>
        <v>RFITD</v>
      </c>
      <c r="O496" s="27" t="s">
        <v>4301</v>
      </c>
      <c r="P496" s="27" t="s">
        <v>4593</v>
      </c>
    </row>
    <row r="497" spans="3:16" x14ac:dyDescent="0.35">
      <c r="C497" s="27" t="s">
        <v>2021</v>
      </c>
      <c r="D497" s="47" t="str">
        <f>+INDEX([1]Detallado!$F:$F,MATCH($C497,[1]Detallado!$B:$B,0))</f>
        <v>Renta Fija</v>
      </c>
      <c r="E497" s="30" t="str">
        <f>+INDEX([1]Detallado!$Q:$Q,MATCH($C497,[1]Detallado!$B:$B,0))</f>
        <v>RFIG</v>
      </c>
      <c r="F497" s="44" t="s">
        <v>4171</v>
      </c>
      <c r="G497" s="45" t="str">
        <f t="shared" si="14"/>
        <v>52RFIG</v>
      </c>
      <c r="H497" s="46" t="str">
        <f>+INDEX([1]Detallado!$D:$D,MATCH(C497,[1]Detallado!$B:$B,0))</f>
        <v>Goldman Sachs - Emerging Markets Debt</v>
      </c>
      <c r="I497" s="27"/>
      <c r="J497" s="43" t="str">
        <f t="shared" si="15"/>
        <v>RFITD</v>
      </c>
      <c r="O497" s="27" t="s">
        <v>4300</v>
      </c>
      <c r="P497" s="27" t="s">
        <v>4593</v>
      </c>
    </row>
    <row r="498" spans="3:16" x14ac:dyDescent="0.35">
      <c r="C498" s="27" t="s">
        <v>1851</v>
      </c>
      <c r="D498" s="47" t="str">
        <f>+INDEX([1]Detallado!$F:$F,MATCH($C498,[1]Detallado!$B:$B,0))</f>
        <v>Renta Fija</v>
      </c>
      <c r="E498" s="30" t="str">
        <f>+INDEX([1]Detallado!$Q:$Q,MATCH($C498,[1]Detallado!$B:$B,0))</f>
        <v>RFIG</v>
      </c>
      <c r="F498" s="44" t="s">
        <v>4171</v>
      </c>
      <c r="G498" s="45" t="str">
        <f t="shared" si="14"/>
        <v>52RFIG</v>
      </c>
      <c r="H498" s="46" t="str">
        <f>+INDEX([1]Detallado!$D:$D,MATCH(C498,[1]Detallado!$B:$B,0))</f>
        <v>MFS - Emerging Markets Debt Fund</v>
      </c>
      <c r="I498" s="27"/>
      <c r="J498" s="43" t="str">
        <f t="shared" si="15"/>
        <v>RFITD</v>
      </c>
      <c r="O498" s="27" t="s">
        <v>4281</v>
      </c>
      <c r="P498" s="27" t="s">
        <v>1277</v>
      </c>
    </row>
    <row r="499" spans="3:16" x14ac:dyDescent="0.35">
      <c r="C499" s="27" t="s">
        <v>1743</v>
      </c>
      <c r="D499" s="47" t="str">
        <f>+INDEX([1]Detallado!$F:$F,MATCH($C499,[1]Detallado!$B:$B,0))</f>
        <v>Renta Fija</v>
      </c>
      <c r="E499" s="30" t="str">
        <f>+INDEX([1]Detallado!$Q:$Q,MATCH($C499,[1]Detallado!$B:$B,0))</f>
        <v>RFIG</v>
      </c>
      <c r="F499" s="44" t="s">
        <v>4171</v>
      </c>
      <c r="G499" s="45" t="str">
        <f t="shared" si="14"/>
        <v>52RFIG</v>
      </c>
      <c r="H499" s="46" t="str">
        <f>+INDEX([1]Detallado!$D:$D,MATCH(C499,[1]Detallado!$B:$B,0))</f>
        <v>Pictet - Global Emerging Debt</v>
      </c>
      <c r="I499" s="27"/>
      <c r="J499" s="43" t="str">
        <f t="shared" si="15"/>
        <v>RFITD</v>
      </c>
      <c r="O499" s="27" t="s">
        <v>4281</v>
      </c>
      <c r="P499" s="27" t="s">
        <v>1277</v>
      </c>
    </row>
    <row r="500" spans="3:16" x14ac:dyDescent="0.35">
      <c r="C500" s="27" t="s">
        <v>2204</v>
      </c>
      <c r="D500" s="47" t="str">
        <f>+INDEX([1]Detallado!$F:$F,MATCH($C500,[1]Detallado!$B:$B,0))</f>
        <v>Renta Fija</v>
      </c>
      <c r="E500" s="30" t="str">
        <f>+INDEX([1]Detallado!$Q:$Q,MATCH($C500,[1]Detallado!$B:$B,0))</f>
        <v>RFIG</v>
      </c>
      <c r="F500" s="44" t="s">
        <v>4171</v>
      </c>
      <c r="G500" s="45" t="str">
        <f t="shared" si="14"/>
        <v>52RFIG</v>
      </c>
      <c r="H500" s="46" t="str">
        <f>+INDEX([1]Detallado!$D:$D,MATCH(C500,[1]Detallado!$B:$B,0))</f>
        <v>JP Morgan - Emerging Markets Debt Fund</v>
      </c>
      <c r="I500" s="27"/>
      <c r="J500" s="43" t="str">
        <f t="shared" si="15"/>
        <v>RFITD</v>
      </c>
      <c r="O500" s="27" t="s">
        <v>4281</v>
      </c>
      <c r="P500" s="27" t="s">
        <v>1277</v>
      </c>
    </row>
    <row r="501" spans="3:16" x14ac:dyDescent="0.35">
      <c r="C501" s="27" t="s">
        <v>594</v>
      </c>
      <c r="D501" s="47" t="str">
        <f>+INDEX([1]Detallado!$F:$F,MATCH($C501,[1]Detallado!$B:$B,0))</f>
        <v>Renta Fija</v>
      </c>
      <c r="E501" s="30" t="str">
        <f>+INDEX([1]Detallado!$Q:$Q,MATCH($C501,[1]Detallado!$B:$B,0))</f>
        <v>RFIG</v>
      </c>
      <c r="F501" s="44" t="s">
        <v>4171</v>
      </c>
      <c r="G501" s="45" t="str">
        <f t="shared" si="14"/>
        <v>52RFIG</v>
      </c>
      <c r="H501" s="46" t="str">
        <f>+INDEX([1]Detallado!$D:$D,MATCH(C501,[1]Detallado!$B:$B,0))</f>
        <v>BlackRock - iShares JP Morgan USD EM Bond ETF</v>
      </c>
      <c r="I501" s="27"/>
      <c r="J501" s="43" t="str">
        <f t="shared" si="15"/>
        <v>RFITD</v>
      </c>
      <c r="O501" s="27" t="s">
        <v>4642</v>
      </c>
      <c r="P501" s="27" t="s">
        <v>4587</v>
      </c>
    </row>
    <row r="502" spans="3:16" x14ac:dyDescent="0.35">
      <c r="C502" s="27" t="s">
        <v>1947</v>
      </c>
      <c r="D502" s="47" t="str">
        <f>+INDEX([1]Detallado!$F:$F,MATCH($C502,[1]Detallado!$B:$B,0))</f>
        <v>Renta Fija</v>
      </c>
      <c r="E502" s="30" t="str">
        <f>+INDEX([1]Detallado!$Q:$Q,MATCH($C502,[1]Detallado!$B:$B,0))</f>
        <v>RFIG</v>
      </c>
      <c r="F502" s="44" t="s">
        <v>4171</v>
      </c>
      <c r="G502" s="45" t="str">
        <f t="shared" si="14"/>
        <v>52RFIG</v>
      </c>
      <c r="H502" s="46" t="str">
        <f>+INDEX([1]Detallado!$D:$D,MATCH(C502,[1]Detallado!$B:$B,0))</f>
        <v>Blackrock - iShares JPM USD BND USD D</v>
      </c>
      <c r="I502" s="27"/>
      <c r="J502" s="43" t="str">
        <f t="shared" si="15"/>
        <v>RFITD</v>
      </c>
      <c r="O502" s="27" t="s">
        <v>4642</v>
      </c>
      <c r="P502" s="27" t="s">
        <v>4587</v>
      </c>
    </row>
    <row r="503" spans="3:16" x14ac:dyDescent="0.35">
      <c r="C503" s="27" t="s">
        <v>931</v>
      </c>
      <c r="D503" s="47" t="str">
        <f>+INDEX([1]Detallado!$F:$F,MATCH($C503,[1]Detallado!$B:$B,0))</f>
        <v>Renta Fija</v>
      </c>
      <c r="E503" s="30" t="str">
        <f>+INDEX([1]Detallado!$Q:$Q,MATCH($C503,[1]Detallado!$B:$B,0))</f>
        <v>RFIG</v>
      </c>
      <c r="F503" s="44" t="s">
        <v>4171</v>
      </c>
      <c r="G503" s="45" t="str">
        <f t="shared" si="14"/>
        <v>52RFIG</v>
      </c>
      <c r="H503" s="46" t="str">
        <f>+INDEX([1]Detallado!$D:$D,MATCH(C503,[1]Detallado!$B:$B,0))</f>
        <v>Vanguard - Emerging Markets Bond Fund - I Retail</v>
      </c>
      <c r="I503" s="27"/>
      <c r="J503" s="43" t="str">
        <f t="shared" si="15"/>
        <v>RFITD</v>
      </c>
      <c r="O503" s="27" t="s">
        <v>4642</v>
      </c>
      <c r="P503" s="27" t="s">
        <v>4587</v>
      </c>
    </row>
    <row r="504" spans="3:16" x14ac:dyDescent="0.35">
      <c r="C504" s="27" t="s">
        <v>929</v>
      </c>
      <c r="D504" s="47" t="str">
        <f>+INDEX([1]Detallado!$F:$F,MATCH($C504,[1]Detallado!$B:$B,0))</f>
        <v>Renta Fija</v>
      </c>
      <c r="E504" s="30" t="str">
        <f>+INDEX([1]Detallado!$Q:$Q,MATCH($C504,[1]Detallado!$B:$B,0))</f>
        <v>RFIG</v>
      </c>
      <c r="F504" s="44" t="s">
        <v>4171</v>
      </c>
      <c r="G504" s="45" t="str">
        <f t="shared" si="14"/>
        <v>52RFIG</v>
      </c>
      <c r="H504" s="46" t="str">
        <f>+INDEX([1]Detallado!$D:$D,MATCH(C504,[1]Detallado!$B:$B,0))</f>
        <v>Vanguard - Emerging Markets Bond Fund - II Institutional</v>
      </c>
      <c r="I504" s="27"/>
      <c r="J504" s="43" t="str">
        <f t="shared" si="15"/>
        <v>RFITD</v>
      </c>
      <c r="O504" s="27" t="s">
        <v>4642</v>
      </c>
      <c r="P504" s="27" t="s">
        <v>4587</v>
      </c>
    </row>
    <row r="505" spans="3:16" x14ac:dyDescent="0.35">
      <c r="C505" s="27" t="s">
        <v>1792</v>
      </c>
      <c r="D505" s="47" t="str">
        <f>+INDEX([1]Detallado!$F:$F,MATCH($C505,[1]Detallado!$B:$B,0))</f>
        <v>Renta Fija</v>
      </c>
      <c r="E505" s="30" t="str">
        <f>+INDEX([1]Detallado!$Q:$Q,MATCH($C505,[1]Detallado!$B:$B,0))</f>
        <v>RFIG</v>
      </c>
      <c r="F505" s="44" t="s">
        <v>4171</v>
      </c>
      <c r="G505" s="45" t="str">
        <f t="shared" si="14"/>
        <v>52RFIG</v>
      </c>
      <c r="H505" s="46" t="str">
        <f>+INDEX([1]Detallado!$D:$D,MATCH(C505,[1]Detallado!$B:$B,0))</f>
        <v>Aviva - Emerging Markets Bond Fund</v>
      </c>
      <c r="I505" s="27"/>
      <c r="J505" s="43" t="str">
        <f t="shared" si="15"/>
        <v>RFITD</v>
      </c>
      <c r="O505" s="27" t="s">
        <v>4643</v>
      </c>
      <c r="P505" s="27" t="s">
        <v>4593</v>
      </c>
    </row>
    <row r="506" spans="3:16" x14ac:dyDescent="0.35">
      <c r="C506" s="27" t="s">
        <v>1930</v>
      </c>
      <c r="D506" s="47" t="str">
        <f>+INDEX([1]Detallado!$F:$F,MATCH($C506,[1]Detallado!$B:$B,0))</f>
        <v>Renta Fija</v>
      </c>
      <c r="E506" s="30" t="str">
        <f>+INDEX([1]Detallado!$Q:$Q,MATCH($C506,[1]Detallado!$B:$B,0))</f>
        <v>RFIG</v>
      </c>
      <c r="F506" s="44" t="s">
        <v>4171</v>
      </c>
      <c r="G506" s="45" t="str">
        <f t="shared" si="14"/>
        <v>52RFIG</v>
      </c>
      <c r="H506" s="46" t="str">
        <f>+INDEX([1]Detallado!$D:$D,MATCH(C506,[1]Detallado!$B:$B,0))</f>
        <v>BlackRock - Emerging Markets Bond Fund</v>
      </c>
      <c r="I506" s="27"/>
      <c r="J506" s="43" t="str">
        <f t="shared" si="15"/>
        <v>RFITD</v>
      </c>
      <c r="O506" s="27" t="s">
        <v>4643</v>
      </c>
      <c r="P506" s="27" t="s">
        <v>4593</v>
      </c>
    </row>
    <row r="507" spans="3:16" x14ac:dyDescent="0.35">
      <c r="C507" s="27" t="s">
        <v>1737</v>
      </c>
      <c r="D507" s="47" t="str">
        <f>+INDEX([1]Detallado!$F:$F,MATCH($C507,[1]Detallado!$B:$B,0))</f>
        <v>Renta Fija</v>
      </c>
      <c r="E507" s="30" t="str">
        <f>+INDEX([1]Detallado!$Q:$Q,MATCH($C507,[1]Detallado!$B:$B,0))</f>
        <v>RFIG</v>
      </c>
      <c r="F507" s="44" t="s">
        <v>4171</v>
      </c>
      <c r="G507" s="45" t="str">
        <f t="shared" si="14"/>
        <v>52RFIG</v>
      </c>
      <c r="H507" s="46" t="str">
        <f>+INDEX([1]Detallado!$D:$D,MATCH(C507,[1]Detallado!$B:$B,0))</f>
        <v>Goldman Sachs - Emerging Markets Debt Portfolio</v>
      </c>
      <c r="I507" s="27"/>
      <c r="J507" s="43" t="str">
        <f t="shared" si="15"/>
        <v>RFITD</v>
      </c>
      <c r="O507" s="27" t="s">
        <v>4643</v>
      </c>
      <c r="P507" s="27" t="s">
        <v>4593</v>
      </c>
    </row>
    <row r="508" spans="3:16" x14ac:dyDescent="0.35">
      <c r="C508" s="27" t="s">
        <v>2341</v>
      </c>
      <c r="D508" s="47" t="e">
        <f>+INDEX([1]Detallado!$F:$F,MATCH($C508,[1]Detallado!$B:$B,0))</f>
        <v>#N/A</v>
      </c>
      <c r="E508" s="30" t="e">
        <f>+INDEX([1]Detallado!$Q:$Q,MATCH($C508,[1]Detallado!$B:$B,0))</f>
        <v>#N/A</v>
      </c>
      <c r="F508" s="44" t="s">
        <v>4171</v>
      </c>
      <c r="G508" s="45" t="e">
        <f t="shared" si="14"/>
        <v>#N/A</v>
      </c>
      <c r="H508" s="46" t="e">
        <f>+INDEX([1]Detallado!$D:$D,MATCH(C508,[1]Detallado!$B:$B,0))</f>
        <v>#N/A</v>
      </c>
      <c r="I508" s="27"/>
      <c r="J508" s="43" t="e">
        <f t="shared" si="15"/>
        <v>#N/A</v>
      </c>
      <c r="O508" s="27" t="s">
        <v>4643</v>
      </c>
      <c r="P508" s="27" t="s">
        <v>4593</v>
      </c>
    </row>
    <row r="509" spans="3:16" x14ac:dyDescent="0.35">
      <c r="C509" s="27" t="s">
        <v>571</v>
      </c>
      <c r="D509" s="47" t="str">
        <f>+INDEX([1]Detallado!$F:$F,MATCH($C509,[1]Detallado!$B:$B,0))</f>
        <v>Renta Fija</v>
      </c>
      <c r="E509" s="30" t="str">
        <f>+INDEX([1]Detallado!$Q:$Q,MATCH($C509,[1]Detallado!$B:$B,0))</f>
        <v>RFIG</v>
      </c>
      <c r="F509" s="44" t="s">
        <v>4171</v>
      </c>
      <c r="G509" s="45" t="str">
        <f t="shared" si="14"/>
        <v>52RFIG</v>
      </c>
      <c r="H509" s="46" t="str">
        <f>+INDEX([1]Detallado!$D:$D,MATCH(C509,[1]Detallado!$B:$B,0))</f>
        <v>Vontobel - Emerging Markets Debt</v>
      </c>
      <c r="I509" s="27"/>
      <c r="J509" s="43" t="str">
        <f t="shared" si="15"/>
        <v>RFITD</v>
      </c>
      <c r="O509" s="27" t="s">
        <v>4643</v>
      </c>
      <c r="P509" s="27" t="s">
        <v>4593</v>
      </c>
    </row>
    <row r="510" spans="3:16" x14ac:dyDescent="0.35">
      <c r="C510" s="27" t="s">
        <v>1798</v>
      </c>
      <c r="D510" s="47" t="str">
        <f>+INDEX([1]Detallado!$F:$F,MATCH($C510,[1]Detallado!$B:$B,0))</f>
        <v>Renta Fija</v>
      </c>
      <c r="E510" s="30" t="str">
        <f>+INDEX([1]Detallado!$Q:$Q,MATCH($C510,[1]Detallado!$B:$B,0))</f>
        <v>RFIG</v>
      </c>
      <c r="F510" s="44" t="s">
        <v>4171</v>
      </c>
      <c r="G510" s="45" t="str">
        <f t="shared" si="14"/>
        <v>52RFIG</v>
      </c>
      <c r="H510" s="46" t="str">
        <f>+INDEX([1]Detallado!$D:$D,MATCH(C510,[1]Detallado!$B:$B,0))</f>
        <v>Pimco - Emerging Markets Bond Fund</v>
      </c>
      <c r="I510" s="27"/>
      <c r="J510" s="43" t="str">
        <f t="shared" si="15"/>
        <v>RFITD</v>
      </c>
      <c r="O510" s="27" t="s">
        <v>4643</v>
      </c>
      <c r="P510" s="27" t="s">
        <v>4593</v>
      </c>
    </row>
    <row r="511" spans="3:16" x14ac:dyDescent="0.35">
      <c r="C511" s="27" t="s">
        <v>2201</v>
      </c>
      <c r="D511" s="47" t="e">
        <f>+INDEX([1]Detallado!$F:$F,MATCH($C511,[1]Detallado!$B:$B,0))</f>
        <v>#N/A</v>
      </c>
      <c r="E511" s="30" t="e">
        <f>+INDEX([1]Detallado!$Q:$Q,MATCH($C511,[1]Detallado!$B:$B,0))</f>
        <v>#N/A</v>
      </c>
      <c r="F511" s="44" t="s">
        <v>4171</v>
      </c>
      <c r="G511" s="45" t="e">
        <f t="shared" si="14"/>
        <v>#N/A</v>
      </c>
      <c r="H511" s="46" t="e">
        <f>+INDEX([1]Detallado!$D:$D,MATCH(C511,[1]Detallado!$B:$B,0))</f>
        <v>#N/A</v>
      </c>
      <c r="I511" s="27"/>
      <c r="J511" s="43" t="e">
        <f t="shared" si="15"/>
        <v>#N/A</v>
      </c>
      <c r="O511" s="27" t="s">
        <v>4643</v>
      </c>
      <c r="P511" s="27" t="s">
        <v>4593</v>
      </c>
    </row>
    <row r="512" spans="3:16" x14ac:dyDescent="0.35">
      <c r="C512" s="27" t="s">
        <v>2169</v>
      </c>
      <c r="D512" s="47" t="e">
        <f>+INDEX([1]Detallado!$F:$F,MATCH($C512,[1]Detallado!$B:$B,0))</f>
        <v>#N/A</v>
      </c>
      <c r="E512" s="30" t="e">
        <f>+INDEX([1]Detallado!$Q:$Q,MATCH($C512,[1]Detallado!$B:$B,0))</f>
        <v>#N/A</v>
      </c>
      <c r="F512" s="44" t="s">
        <v>4171</v>
      </c>
      <c r="G512" s="45" t="e">
        <f t="shared" si="14"/>
        <v>#N/A</v>
      </c>
      <c r="H512" s="46" t="e">
        <f>+INDEX([1]Detallado!$D:$D,MATCH(C512,[1]Detallado!$B:$B,0))</f>
        <v>#N/A</v>
      </c>
      <c r="I512" s="27"/>
      <c r="J512" s="43" t="e">
        <f t="shared" si="15"/>
        <v>#N/A</v>
      </c>
      <c r="O512" s="27" t="s">
        <v>4643</v>
      </c>
      <c r="P512" s="27" t="s">
        <v>4593</v>
      </c>
    </row>
    <row r="513" spans="3:16" x14ac:dyDescent="0.35">
      <c r="C513" s="27" t="s">
        <v>2415</v>
      </c>
      <c r="D513" s="47" t="str">
        <f>+INDEX([1]Detallado!$F:$F,MATCH($C513,[1]Detallado!$B:$B,0))</f>
        <v>Renta Fija</v>
      </c>
      <c r="E513" s="30" t="str">
        <f>+INDEX([1]Detallado!$Q:$Q,MATCH($C513,[1]Detallado!$B:$B,0))</f>
        <v>RFIG</v>
      </c>
      <c r="F513" s="44" t="s">
        <v>4171</v>
      </c>
      <c r="G513" s="45" t="str">
        <f t="shared" si="14"/>
        <v>52RFIG</v>
      </c>
      <c r="H513" s="46" t="str">
        <f>+INDEX([1]Detallado!$D:$D,MATCH(C513,[1]Detallado!$B:$B,0))</f>
        <v>Nordea - Emerging Hard Currency Bond Fund</v>
      </c>
      <c r="I513" s="27"/>
      <c r="J513" s="43" t="str">
        <f t="shared" si="15"/>
        <v>RFITD</v>
      </c>
      <c r="O513" s="27" t="s">
        <v>4643</v>
      </c>
      <c r="P513" s="27" t="s">
        <v>4593</v>
      </c>
    </row>
    <row r="514" spans="3:16" x14ac:dyDescent="0.35">
      <c r="C514" s="27" t="s">
        <v>2384</v>
      </c>
      <c r="D514" s="47" t="str">
        <f>+INDEX([1]Detallado!$F:$F,MATCH($C514,[1]Detallado!$B:$B,0))</f>
        <v>Renta Fija</v>
      </c>
      <c r="E514" s="30" t="str">
        <f>+INDEX([1]Detallado!$Q:$Q,MATCH($C514,[1]Detallado!$B:$B,0))</f>
        <v>RFIG</v>
      </c>
      <c r="F514" s="44" t="s">
        <v>4171</v>
      </c>
      <c r="G514" s="45" t="str">
        <f t="shared" si="14"/>
        <v>52RFIG</v>
      </c>
      <c r="H514" s="46" t="str">
        <f>+INDEX([1]Detallado!$D:$D,MATCH(C514,[1]Detallado!$B:$B,0))</f>
        <v>M&amp;G - Global Floating Rate High Yield Fund</v>
      </c>
      <c r="I514" s="27"/>
      <c r="J514" s="43" t="str">
        <f t="shared" si="15"/>
        <v>RFITD</v>
      </c>
      <c r="O514" s="27" t="s">
        <v>4314</v>
      </c>
      <c r="P514" s="27" t="s">
        <v>4590</v>
      </c>
    </row>
    <row r="515" spans="3:16" x14ac:dyDescent="0.35">
      <c r="C515" s="27" t="s">
        <v>2111</v>
      </c>
      <c r="D515" s="47" t="str">
        <f>+INDEX([1]Detallado!$F:$F,MATCH($C515,[1]Detallado!$B:$B,0))</f>
        <v>Renta Fija</v>
      </c>
      <c r="E515" s="30" t="str">
        <f>+INDEX([1]Detallado!$Q:$Q,MATCH($C515,[1]Detallado!$B:$B,0))</f>
        <v>RFIG</v>
      </c>
      <c r="F515" s="44" t="s">
        <v>4171</v>
      </c>
      <c r="G515" s="45" t="str">
        <f t="shared" si="14"/>
        <v>52RFIG</v>
      </c>
      <c r="H515" s="46" t="str">
        <f>+INDEX([1]Detallado!$D:$D,MATCH(C515,[1]Detallado!$B:$B,0))</f>
        <v>Nordea - Emerging Bond Fund</v>
      </c>
      <c r="I515" s="27"/>
      <c r="J515" s="43" t="str">
        <f t="shared" si="15"/>
        <v>RFITD</v>
      </c>
      <c r="O515" s="27" t="s">
        <v>4242</v>
      </c>
      <c r="P515" s="27" t="s">
        <v>1277</v>
      </c>
    </row>
    <row r="516" spans="3:16" x14ac:dyDescent="0.35">
      <c r="C516" s="27" t="s">
        <v>188</v>
      </c>
      <c r="D516" s="47" t="str">
        <f>+INDEX([1]Detallado!$F:$F,MATCH($C516,[1]Detallado!$B:$B,0))</f>
        <v>Renta Fija</v>
      </c>
      <c r="E516" s="30" t="str">
        <f>+INDEX([1]Detallado!$Q:$Q,MATCH($C516,[1]Detallado!$B:$B,0))</f>
        <v>RFIG</v>
      </c>
      <c r="F516" s="44" t="s">
        <v>4172</v>
      </c>
      <c r="G516" s="45" t="str">
        <f t="shared" si="14"/>
        <v>08RFIG</v>
      </c>
      <c r="H516" s="46" t="str">
        <f>+INDEX([1]Detallado!$D:$D,MATCH(C516,[1]Detallado!$B:$B,0))</f>
        <v>Gobierno de Mexico</v>
      </c>
      <c r="I516" s="27"/>
      <c r="J516" s="43" t="str">
        <f t="shared" si="15"/>
        <v>RFIGOB</v>
      </c>
      <c r="O516" s="27" t="s">
        <v>4242</v>
      </c>
      <c r="P516" s="27" t="s">
        <v>1277</v>
      </c>
    </row>
    <row r="517" spans="3:16" x14ac:dyDescent="0.35">
      <c r="C517" s="27" t="s">
        <v>2979</v>
      </c>
      <c r="D517" s="47" t="str">
        <f>+INDEX([1]Detallado!$F:$F,MATCH($C517,[1]Detallado!$B:$B,0))</f>
        <v>Renta Fija</v>
      </c>
      <c r="E517" s="30" t="str">
        <f>+INDEX([1]Detallado!$Q:$Q,MATCH($C517,[1]Detallado!$B:$B,0))</f>
        <v>RFIG</v>
      </c>
      <c r="F517" s="44" t="s">
        <v>4172</v>
      </c>
      <c r="G517" s="45" t="str">
        <f t="shared" si="14"/>
        <v>08RFIG</v>
      </c>
      <c r="H517" s="46" t="str">
        <f>+INDEX([1]Detallado!$D:$D,MATCH(C517,[1]Detallado!$B:$B,0))</f>
        <v>Gobierno de México</v>
      </c>
      <c r="I517" s="27"/>
      <c r="J517" s="43" t="str">
        <f t="shared" si="15"/>
        <v>RFIGOB</v>
      </c>
      <c r="O517" s="27" t="s">
        <v>4242</v>
      </c>
      <c r="P517" s="27" t="s">
        <v>1277</v>
      </c>
    </row>
    <row r="518" spans="3:16" x14ac:dyDescent="0.35">
      <c r="C518" s="27" t="s">
        <v>2980</v>
      </c>
      <c r="D518" s="47" t="str">
        <f>+INDEX([1]Detallado!$F:$F,MATCH($C518,[1]Detallado!$B:$B,0))</f>
        <v>Renta Fija</v>
      </c>
      <c r="E518" s="30" t="str">
        <f>+INDEX([1]Detallado!$Q:$Q,MATCH($C518,[1]Detallado!$B:$B,0))</f>
        <v>RFIG</v>
      </c>
      <c r="F518" s="44" t="s">
        <v>4172</v>
      </c>
      <c r="G518" s="45" t="str">
        <f t="shared" si="14"/>
        <v>08RFIG</v>
      </c>
      <c r="H518" s="46" t="str">
        <f>+INDEX([1]Detallado!$D:$D,MATCH(C518,[1]Detallado!$B:$B,0))</f>
        <v>Gobierno de México</v>
      </c>
      <c r="I518" s="27"/>
      <c r="J518" s="43" t="str">
        <f t="shared" si="15"/>
        <v>RFIGOB</v>
      </c>
      <c r="O518" s="27" t="s">
        <v>4242</v>
      </c>
      <c r="P518" s="27" t="s">
        <v>1277</v>
      </c>
    </row>
    <row r="519" spans="3:16" x14ac:dyDescent="0.35">
      <c r="C519" s="27" t="s">
        <v>2981</v>
      </c>
      <c r="D519" s="47" t="str">
        <f>+INDEX([1]Detallado!$F:$F,MATCH($C519,[1]Detallado!$B:$B,0))</f>
        <v>Renta Fija</v>
      </c>
      <c r="E519" s="30" t="str">
        <f>+INDEX([1]Detallado!$Q:$Q,MATCH($C519,[1]Detallado!$B:$B,0))</f>
        <v>RFIG</v>
      </c>
      <c r="F519" s="44" t="s">
        <v>4172</v>
      </c>
      <c r="G519" s="45" t="str">
        <f t="shared" si="14"/>
        <v>08RFIG</v>
      </c>
      <c r="H519" s="46" t="str">
        <f>+INDEX([1]Detallado!$D:$D,MATCH(C519,[1]Detallado!$B:$B,0))</f>
        <v>Gobierno de México</v>
      </c>
      <c r="I519" s="27"/>
      <c r="J519" s="43" t="str">
        <f t="shared" si="15"/>
        <v>RFIGOB</v>
      </c>
      <c r="O519" s="27" t="s">
        <v>4644</v>
      </c>
      <c r="P519" s="27" t="s">
        <v>1277</v>
      </c>
    </row>
    <row r="520" spans="3:16" x14ac:dyDescent="0.35">
      <c r="C520" s="27" t="s">
        <v>2982</v>
      </c>
      <c r="D520" s="47" t="str">
        <f>+INDEX([1]Detallado!$F:$F,MATCH($C520,[1]Detallado!$B:$B,0))</f>
        <v>Renta Fija</v>
      </c>
      <c r="E520" s="30" t="str">
        <f>+INDEX([1]Detallado!$Q:$Q,MATCH($C520,[1]Detallado!$B:$B,0))</f>
        <v>RFIG</v>
      </c>
      <c r="F520" s="44" t="s">
        <v>4172</v>
      </c>
      <c r="G520" s="45" t="str">
        <f t="shared" si="14"/>
        <v>08RFIG</v>
      </c>
      <c r="H520" s="46" t="str">
        <f>+INDEX([1]Detallado!$D:$D,MATCH(C520,[1]Detallado!$B:$B,0))</f>
        <v>Gobierno de México</v>
      </c>
      <c r="I520" s="27"/>
      <c r="J520" s="43" t="str">
        <f t="shared" si="15"/>
        <v>RFIGOB</v>
      </c>
      <c r="O520" s="27" t="s">
        <v>4645</v>
      </c>
      <c r="P520" s="27" t="s">
        <v>4593</v>
      </c>
    </row>
    <row r="521" spans="3:16" x14ac:dyDescent="0.35">
      <c r="C521" s="27" t="s">
        <v>2983</v>
      </c>
      <c r="D521" s="47" t="str">
        <f>+INDEX([1]Detallado!$F:$F,MATCH($C521,[1]Detallado!$B:$B,0))</f>
        <v>Renta Fija</v>
      </c>
      <c r="E521" s="30" t="str">
        <f>+INDEX([1]Detallado!$Q:$Q,MATCH($C521,[1]Detallado!$B:$B,0))</f>
        <v>RFIG</v>
      </c>
      <c r="F521" s="44" t="s">
        <v>4172</v>
      </c>
      <c r="G521" s="45" t="str">
        <f t="shared" si="14"/>
        <v>08RFIG</v>
      </c>
      <c r="H521" s="46" t="str">
        <f>+INDEX([1]Detallado!$D:$D,MATCH(C521,[1]Detallado!$B:$B,0))</f>
        <v>Gobierno de México</v>
      </c>
      <c r="I521" s="27"/>
      <c r="J521" s="43" t="str">
        <f t="shared" si="15"/>
        <v>RFIGOB</v>
      </c>
      <c r="O521" s="27" t="s">
        <v>4645</v>
      </c>
      <c r="P521" s="27" t="s">
        <v>4593</v>
      </c>
    </row>
    <row r="522" spans="3:16" x14ac:dyDescent="0.35">
      <c r="C522" s="27" t="s">
        <v>2984</v>
      </c>
      <c r="D522" s="47" t="str">
        <f>+INDEX([1]Detallado!$F:$F,MATCH($C522,[1]Detallado!$B:$B,0))</f>
        <v>Renta Fija</v>
      </c>
      <c r="E522" s="30" t="str">
        <f>+INDEX([1]Detallado!$Q:$Q,MATCH($C522,[1]Detallado!$B:$B,0))</f>
        <v>RFIG</v>
      </c>
      <c r="F522" s="44" t="s">
        <v>4172</v>
      </c>
      <c r="G522" s="45" t="str">
        <f t="shared" ref="G522:G585" si="16">LEFT(C522,2)&amp;E522</f>
        <v>08RFIG</v>
      </c>
      <c r="H522" s="46" t="str">
        <f>+INDEX([1]Detallado!$D:$D,MATCH(C522,[1]Detallado!$B:$B,0))</f>
        <v>Gobierno de México</v>
      </c>
      <c r="I522" s="27"/>
      <c r="J522" s="43" t="str">
        <f t="shared" ref="J522:J585" si="17">IF(E522="ALT",LEFT(E522,3),LEFT(E522,3)&amp;F522)</f>
        <v>RFIGOB</v>
      </c>
      <c r="O522" s="27" t="s">
        <v>4645</v>
      </c>
      <c r="P522" s="27" t="s">
        <v>4593</v>
      </c>
    </row>
    <row r="523" spans="3:16" x14ac:dyDescent="0.35">
      <c r="C523" s="27" t="s">
        <v>2985</v>
      </c>
      <c r="D523" s="47" t="str">
        <f>+INDEX([1]Detallado!$F:$F,MATCH($C523,[1]Detallado!$B:$B,0))</f>
        <v>Renta Fija</v>
      </c>
      <c r="E523" s="30" t="str">
        <f>+INDEX([1]Detallado!$Q:$Q,MATCH($C523,[1]Detallado!$B:$B,0))</f>
        <v>RFIG</v>
      </c>
      <c r="F523" s="44" t="s">
        <v>4172</v>
      </c>
      <c r="G523" s="45" t="str">
        <f t="shared" si="16"/>
        <v>08RFIG</v>
      </c>
      <c r="H523" s="46" t="str">
        <f>+INDEX([1]Detallado!$D:$D,MATCH(C523,[1]Detallado!$B:$B,0))</f>
        <v>Gobierno de México</v>
      </c>
      <c r="I523" s="27"/>
      <c r="J523" s="43" t="str">
        <f t="shared" si="17"/>
        <v>RFIGOB</v>
      </c>
      <c r="O523" s="27" t="s">
        <v>4645</v>
      </c>
      <c r="P523" s="27" t="s">
        <v>4593</v>
      </c>
    </row>
    <row r="524" spans="3:16" x14ac:dyDescent="0.35">
      <c r="C524" s="27" t="s">
        <v>2986</v>
      </c>
      <c r="D524" s="47" t="str">
        <f>+INDEX([1]Detallado!$F:$F,MATCH($C524,[1]Detallado!$B:$B,0))</f>
        <v>Renta Fija</v>
      </c>
      <c r="E524" s="30" t="str">
        <f>+INDEX([1]Detallado!$Q:$Q,MATCH($C524,[1]Detallado!$B:$B,0))</f>
        <v>RFIG</v>
      </c>
      <c r="F524" s="44" t="s">
        <v>4172</v>
      </c>
      <c r="G524" s="45" t="str">
        <f t="shared" si="16"/>
        <v>08RFIG</v>
      </c>
      <c r="H524" s="46" t="str">
        <f>+INDEX([1]Detallado!$D:$D,MATCH(C524,[1]Detallado!$B:$B,0))</f>
        <v>Gobierno de México</v>
      </c>
      <c r="I524" s="27"/>
      <c r="J524" s="43" t="str">
        <f t="shared" si="17"/>
        <v>RFIGOB</v>
      </c>
      <c r="O524" s="27" t="s">
        <v>4645</v>
      </c>
      <c r="P524" s="27" t="s">
        <v>4593</v>
      </c>
    </row>
    <row r="525" spans="3:16" x14ac:dyDescent="0.35">
      <c r="C525" s="27" t="s">
        <v>2987</v>
      </c>
      <c r="D525" s="47" t="str">
        <f>+INDEX([1]Detallado!$F:$F,MATCH($C525,[1]Detallado!$B:$B,0))</f>
        <v>Renta Fija</v>
      </c>
      <c r="E525" s="30" t="str">
        <f>+INDEX([1]Detallado!$Q:$Q,MATCH($C525,[1]Detallado!$B:$B,0))</f>
        <v>RFIG</v>
      </c>
      <c r="F525" s="44" t="s">
        <v>4172</v>
      </c>
      <c r="G525" s="45" t="str">
        <f t="shared" si="16"/>
        <v>08RFIG</v>
      </c>
      <c r="H525" s="46" t="str">
        <f>+INDEX([1]Detallado!$D:$D,MATCH(C525,[1]Detallado!$B:$B,0))</f>
        <v>Gobierno de México</v>
      </c>
      <c r="I525" s="27"/>
      <c r="J525" s="43" t="str">
        <f t="shared" si="17"/>
        <v>RFIGOB</v>
      </c>
      <c r="O525" s="27" t="s">
        <v>4645</v>
      </c>
      <c r="P525" s="27" t="s">
        <v>4593</v>
      </c>
    </row>
    <row r="526" spans="3:16" x14ac:dyDescent="0.35">
      <c r="C526" s="27" t="s">
        <v>2988</v>
      </c>
      <c r="D526" s="47" t="str">
        <f>+INDEX([1]Detallado!$F:$F,MATCH($C526,[1]Detallado!$B:$B,0))</f>
        <v>Renta Fija</v>
      </c>
      <c r="E526" s="30" t="str">
        <f>+INDEX([1]Detallado!$Q:$Q,MATCH($C526,[1]Detallado!$B:$B,0))</f>
        <v>RFIG</v>
      </c>
      <c r="F526" s="44" t="s">
        <v>4172</v>
      </c>
      <c r="G526" s="45" t="str">
        <f t="shared" si="16"/>
        <v>08RFIG</v>
      </c>
      <c r="H526" s="46" t="str">
        <f>+INDEX([1]Detallado!$D:$D,MATCH(C526,[1]Detallado!$B:$B,0))</f>
        <v>Gobierno de México</v>
      </c>
      <c r="I526" s="27"/>
      <c r="J526" s="43" t="str">
        <f t="shared" si="17"/>
        <v>RFIGOB</v>
      </c>
      <c r="O526" s="27" t="s">
        <v>4645</v>
      </c>
      <c r="P526" s="27" t="s">
        <v>4593</v>
      </c>
    </row>
    <row r="527" spans="3:16" x14ac:dyDescent="0.35">
      <c r="C527" s="27" t="s">
        <v>2989</v>
      </c>
      <c r="D527" s="47" t="str">
        <f>+INDEX([1]Detallado!$F:$F,MATCH($C527,[1]Detallado!$B:$B,0))</f>
        <v>Renta Fija</v>
      </c>
      <c r="E527" s="30" t="str">
        <f>+INDEX([1]Detallado!$Q:$Q,MATCH($C527,[1]Detallado!$B:$B,0))</f>
        <v>RFIG</v>
      </c>
      <c r="F527" s="44" t="s">
        <v>4172</v>
      </c>
      <c r="G527" s="45" t="str">
        <f t="shared" si="16"/>
        <v>08RFIG</v>
      </c>
      <c r="H527" s="46" t="str">
        <f>+INDEX([1]Detallado!$D:$D,MATCH(C527,[1]Detallado!$B:$B,0))</f>
        <v>Gobierno de México</v>
      </c>
      <c r="I527" s="27"/>
      <c r="J527" s="43" t="str">
        <f t="shared" si="17"/>
        <v>RFIGOB</v>
      </c>
      <c r="O527" s="27" t="s">
        <v>4645</v>
      </c>
      <c r="P527" s="27" t="s">
        <v>4593</v>
      </c>
    </row>
    <row r="528" spans="3:16" x14ac:dyDescent="0.35">
      <c r="C528" s="27" t="s">
        <v>2990</v>
      </c>
      <c r="D528" s="47" t="str">
        <f>+INDEX([1]Detallado!$F:$F,MATCH($C528,[1]Detallado!$B:$B,0))</f>
        <v>Renta Fija</v>
      </c>
      <c r="E528" s="30" t="str">
        <f>+INDEX([1]Detallado!$Q:$Q,MATCH($C528,[1]Detallado!$B:$B,0))</f>
        <v>RFIG</v>
      </c>
      <c r="F528" s="44" t="s">
        <v>4172</v>
      </c>
      <c r="G528" s="45" t="str">
        <f t="shared" si="16"/>
        <v>08RFIG</v>
      </c>
      <c r="H528" s="46" t="str">
        <f>+INDEX([1]Detallado!$D:$D,MATCH(C528,[1]Detallado!$B:$B,0))</f>
        <v>Gobierno de México</v>
      </c>
      <c r="I528" s="27"/>
      <c r="J528" s="43" t="str">
        <f t="shared" si="17"/>
        <v>RFIGOB</v>
      </c>
      <c r="O528" s="27" t="s">
        <v>4645</v>
      </c>
      <c r="P528" s="27" t="s">
        <v>4593</v>
      </c>
    </row>
    <row r="529" spans="3:16" x14ac:dyDescent="0.35">
      <c r="C529" s="27" t="s">
        <v>2991</v>
      </c>
      <c r="D529" s="47" t="str">
        <f>+INDEX([1]Detallado!$F:$F,MATCH($C529,[1]Detallado!$B:$B,0))</f>
        <v>Renta Fija</v>
      </c>
      <c r="E529" s="30" t="str">
        <f>+INDEX([1]Detallado!$Q:$Q,MATCH($C529,[1]Detallado!$B:$B,0))</f>
        <v>RFIG</v>
      </c>
      <c r="F529" s="44" t="s">
        <v>4172</v>
      </c>
      <c r="G529" s="45" t="str">
        <f t="shared" si="16"/>
        <v>08RFIG</v>
      </c>
      <c r="H529" s="46" t="str">
        <f>+INDEX([1]Detallado!$D:$D,MATCH(C529,[1]Detallado!$B:$B,0))</f>
        <v>Gobierno de México</v>
      </c>
      <c r="I529" s="27"/>
      <c r="J529" s="43" t="str">
        <f t="shared" si="17"/>
        <v>RFIGOB</v>
      </c>
      <c r="O529" s="27" t="s">
        <v>4645</v>
      </c>
      <c r="P529" s="27" t="s">
        <v>4593</v>
      </c>
    </row>
    <row r="530" spans="3:16" x14ac:dyDescent="0.35">
      <c r="C530" s="27" t="s">
        <v>2992</v>
      </c>
      <c r="D530" s="47" t="str">
        <f>+INDEX([1]Detallado!$F:$F,MATCH($C530,[1]Detallado!$B:$B,0))</f>
        <v>Renta Fija</v>
      </c>
      <c r="E530" s="30" t="str">
        <f>+INDEX([1]Detallado!$Q:$Q,MATCH($C530,[1]Detallado!$B:$B,0))</f>
        <v>RFIG</v>
      </c>
      <c r="F530" s="44" t="s">
        <v>4172</v>
      </c>
      <c r="G530" s="45" t="str">
        <f t="shared" si="16"/>
        <v>08RFIG</v>
      </c>
      <c r="H530" s="46" t="str">
        <f>+INDEX([1]Detallado!$D:$D,MATCH(C530,[1]Detallado!$B:$B,0))</f>
        <v>Gobierno de México</v>
      </c>
      <c r="I530" s="27"/>
      <c r="J530" s="43" t="str">
        <f t="shared" si="17"/>
        <v>RFIGOB</v>
      </c>
      <c r="O530" s="27" t="s">
        <v>4645</v>
      </c>
      <c r="P530" s="27" t="s">
        <v>4593</v>
      </c>
    </row>
    <row r="531" spans="3:16" x14ac:dyDescent="0.35">
      <c r="C531" s="27" t="s">
        <v>2993</v>
      </c>
      <c r="D531" s="47" t="str">
        <f>+INDEX([1]Detallado!$F:$F,MATCH($C531,[1]Detallado!$B:$B,0))</f>
        <v>Renta Fija</v>
      </c>
      <c r="E531" s="30" t="str">
        <f>+INDEX([1]Detallado!$Q:$Q,MATCH($C531,[1]Detallado!$B:$B,0))</f>
        <v>RFIG</v>
      </c>
      <c r="F531" s="44" t="s">
        <v>4172</v>
      </c>
      <c r="G531" s="45" t="str">
        <f t="shared" si="16"/>
        <v>08RFIG</v>
      </c>
      <c r="H531" s="46" t="str">
        <f>+INDEX([1]Detallado!$D:$D,MATCH(C531,[1]Detallado!$B:$B,0))</f>
        <v>Gobierno de México</v>
      </c>
      <c r="I531" s="27"/>
      <c r="J531" s="43" t="str">
        <f t="shared" si="17"/>
        <v>RFIGOB</v>
      </c>
      <c r="O531" s="27" t="s">
        <v>4645</v>
      </c>
      <c r="P531" s="27" t="s">
        <v>4593</v>
      </c>
    </row>
    <row r="532" spans="3:16" x14ac:dyDescent="0.35">
      <c r="C532" s="27" t="s">
        <v>2994</v>
      </c>
      <c r="D532" s="47" t="str">
        <f>+INDEX([1]Detallado!$F:$F,MATCH($C532,[1]Detallado!$B:$B,0))</f>
        <v>Renta Fija</v>
      </c>
      <c r="E532" s="30" t="str">
        <f>+INDEX([1]Detallado!$Q:$Q,MATCH($C532,[1]Detallado!$B:$B,0))</f>
        <v>RFIG</v>
      </c>
      <c r="F532" s="44" t="s">
        <v>4172</v>
      </c>
      <c r="G532" s="45" t="str">
        <f t="shared" si="16"/>
        <v>08RFIG</v>
      </c>
      <c r="H532" s="46" t="str">
        <f>+INDEX([1]Detallado!$D:$D,MATCH(C532,[1]Detallado!$B:$B,0))</f>
        <v>Gobierno de México</v>
      </c>
      <c r="I532" s="27"/>
      <c r="J532" s="43" t="str">
        <f t="shared" si="17"/>
        <v>RFIGOB</v>
      </c>
      <c r="O532" s="27" t="s">
        <v>4645</v>
      </c>
      <c r="P532" s="27" t="s">
        <v>4593</v>
      </c>
    </row>
    <row r="533" spans="3:16" x14ac:dyDescent="0.35">
      <c r="C533" s="27" t="s">
        <v>2995</v>
      </c>
      <c r="D533" s="47" t="str">
        <f>+INDEX([1]Detallado!$F:$F,MATCH($C533,[1]Detallado!$B:$B,0))</f>
        <v>Renta Fija</v>
      </c>
      <c r="E533" s="30" t="str">
        <f>+INDEX([1]Detallado!$Q:$Q,MATCH($C533,[1]Detallado!$B:$B,0))</f>
        <v>RFIG</v>
      </c>
      <c r="F533" s="44" t="s">
        <v>4172</v>
      </c>
      <c r="G533" s="45" t="str">
        <f t="shared" si="16"/>
        <v>08RFIG</v>
      </c>
      <c r="H533" s="46" t="str">
        <f>+INDEX([1]Detallado!$D:$D,MATCH(C533,[1]Detallado!$B:$B,0))</f>
        <v>Gobierno de México</v>
      </c>
      <c r="I533" s="27"/>
      <c r="J533" s="43" t="str">
        <f t="shared" si="17"/>
        <v>RFIGOB</v>
      </c>
      <c r="O533" s="27" t="s">
        <v>4645</v>
      </c>
      <c r="P533" s="27" t="s">
        <v>4593</v>
      </c>
    </row>
    <row r="534" spans="3:16" x14ac:dyDescent="0.35">
      <c r="C534" s="27" t="s">
        <v>2996</v>
      </c>
      <c r="D534" s="47" t="str">
        <f>+INDEX([1]Detallado!$F:$F,MATCH($C534,[1]Detallado!$B:$B,0))</f>
        <v>Renta Fija</v>
      </c>
      <c r="E534" s="30" t="str">
        <f>+INDEX([1]Detallado!$Q:$Q,MATCH($C534,[1]Detallado!$B:$B,0))</f>
        <v>RFIG</v>
      </c>
      <c r="F534" s="44" t="s">
        <v>4172</v>
      </c>
      <c r="G534" s="45" t="str">
        <f t="shared" si="16"/>
        <v>08RFIG</v>
      </c>
      <c r="H534" s="46" t="str">
        <f>+INDEX([1]Detallado!$D:$D,MATCH(C534,[1]Detallado!$B:$B,0))</f>
        <v>Gobierno de México</v>
      </c>
      <c r="I534" s="27"/>
      <c r="J534" s="43" t="str">
        <f t="shared" si="17"/>
        <v>RFIGOB</v>
      </c>
      <c r="O534" s="27" t="s">
        <v>4645</v>
      </c>
      <c r="P534" s="27" t="s">
        <v>4593</v>
      </c>
    </row>
    <row r="535" spans="3:16" x14ac:dyDescent="0.35">
      <c r="C535" s="27" t="s">
        <v>2997</v>
      </c>
      <c r="D535" s="47" t="str">
        <f>+INDEX([1]Detallado!$F:$F,MATCH($C535,[1]Detallado!$B:$B,0))</f>
        <v>Renta Fija</v>
      </c>
      <c r="E535" s="30" t="str">
        <f>+INDEX([1]Detallado!$Q:$Q,MATCH($C535,[1]Detallado!$B:$B,0))</f>
        <v>RFIG</v>
      </c>
      <c r="F535" s="44" t="s">
        <v>4172</v>
      </c>
      <c r="G535" s="45" t="str">
        <f t="shared" si="16"/>
        <v>08RFIG</v>
      </c>
      <c r="H535" s="46" t="str">
        <f>+INDEX([1]Detallado!$D:$D,MATCH(C535,[1]Detallado!$B:$B,0))</f>
        <v>Gobierno de México</v>
      </c>
      <c r="I535" s="27"/>
      <c r="J535" s="43" t="str">
        <f t="shared" si="17"/>
        <v>RFIGOB</v>
      </c>
      <c r="O535" s="27" t="s">
        <v>4645</v>
      </c>
      <c r="P535" s="27" t="s">
        <v>4593</v>
      </c>
    </row>
    <row r="536" spans="3:16" x14ac:dyDescent="0.35">
      <c r="C536" s="27" t="s">
        <v>2998</v>
      </c>
      <c r="D536" s="47" t="str">
        <f>+INDEX([1]Detallado!$F:$F,MATCH($C536,[1]Detallado!$B:$B,0))</f>
        <v>Renta Fija</v>
      </c>
      <c r="E536" s="30" t="str">
        <f>+INDEX([1]Detallado!$Q:$Q,MATCH($C536,[1]Detallado!$B:$B,0))</f>
        <v>RFIG</v>
      </c>
      <c r="F536" s="44" t="s">
        <v>4172</v>
      </c>
      <c r="G536" s="45" t="str">
        <f t="shared" si="16"/>
        <v>08RFIG</v>
      </c>
      <c r="H536" s="46" t="str">
        <f>+INDEX([1]Detallado!$D:$D,MATCH(C536,[1]Detallado!$B:$B,0))</f>
        <v>Gobierno de México</v>
      </c>
      <c r="I536" s="27"/>
      <c r="J536" s="43" t="str">
        <f t="shared" si="17"/>
        <v>RFIGOB</v>
      </c>
      <c r="O536" s="27" t="s">
        <v>4645</v>
      </c>
      <c r="P536" s="27" t="s">
        <v>4593</v>
      </c>
    </row>
    <row r="537" spans="3:16" x14ac:dyDescent="0.35">
      <c r="C537" s="27" t="s">
        <v>2999</v>
      </c>
      <c r="D537" s="47" t="str">
        <f>+INDEX([1]Detallado!$F:$F,MATCH($C537,[1]Detallado!$B:$B,0))</f>
        <v>Renta Fija</v>
      </c>
      <c r="E537" s="30" t="str">
        <f>+INDEX([1]Detallado!$Q:$Q,MATCH($C537,[1]Detallado!$B:$B,0))</f>
        <v>RFIG</v>
      </c>
      <c r="F537" s="44" t="s">
        <v>4172</v>
      </c>
      <c r="G537" s="45" t="str">
        <f t="shared" si="16"/>
        <v>08RFIG</v>
      </c>
      <c r="H537" s="46" t="str">
        <f>+INDEX([1]Detallado!$D:$D,MATCH(C537,[1]Detallado!$B:$B,0))</f>
        <v>Gobierno de México</v>
      </c>
      <c r="I537" s="27"/>
      <c r="J537" s="43" t="str">
        <f t="shared" si="17"/>
        <v>RFIGOB</v>
      </c>
      <c r="O537" s="27" t="s">
        <v>4645</v>
      </c>
      <c r="P537" s="27" t="s">
        <v>4593</v>
      </c>
    </row>
    <row r="538" spans="3:16" x14ac:dyDescent="0.35">
      <c r="C538" s="27" t="s">
        <v>3000</v>
      </c>
      <c r="D538" s="47" t="str">
        <f>+INDEX([1]Detallado!$F:$F,MATCH($C538,[1]Detallado!$B:$B,0))</f>
        <v>Renta Fija</v>
      </c>
      <c r="E538" s="30" t="str">
        <f>+INDEX([1]Detallado!$Q:$Q,MATCH($C538,[1]Detallado!$B:$B,0))</f>
        <v>RFIG</v>
      </c>
      <c r="F538" s="44" t="s">
        <v>4172</v>
      </c>
      <c r="G538" s="45" t="str">
        <f t="shared" si="16"/>
        <v>08RFIG</v>
      </c>
      <c r="H538" s="46" t="str">
        <f>+INDEX([1]Detallado!$D:$D,MATCH(C538,[1]Detallado!$B:$B,0))</f>
        <v>Gobierno de México</v>
      </c>
      <c r="I538" s="27"/>
      <c r="J538" s="43" t="str">
        <f t="shared" si="17"/>
        <v>RFIGOB</v>
      </c>
      <c r="O538" s="27" t="s">
        <v>4645</v>
      </c>
      <c r="P538" s="27" t="s">
        <v>4593</v>
      </c>
    </row>
    <row r="539" spans="3:16" x14ac:dyDescent="0.35">
      <c r="C539" s="27" t="s">
        <v>3001</v>
      </c>
      <c r="D539" s="47" t="str">
        <f>+INDEX([1]Detallado!$F:$F,MATCH($C539,[1]Detallado!$B:$B,0))</f>
        <v>Renta Fija</v>
      </c>
      <c r="E539" s="30" t="str">
        <f>+INDEX([1]Detallado!$Q:$Q,MATCH($C539,[1]Detallado!$B:$B,0))</f>
        <v>RFIG</v>
      </c>
      <c r="F539" s="44" t="s">
        <v>4172</v>
      </c>
      <c r="G539" s="45" t="str">
        <f t="shared" si="16"/>
        <v>08RFIG</v>
      </c>
      <c r="H539" s="46" t="str">
        <f>+INDEX([1]Detallado!$D:$D,MATCH(C539,[1]Detallado!$B:$B,0))</f>
        <v>Gobierno de México</v>
      </c>
      <c r="I539" s="27"/>
      <c r="J539" s="43" t="str">
        <f t="shared" si="17"/>
        <v>RFIGOB</v>
      </c>
      <c r="O539" s="27" t="s">
        <v>4645</v>
      </c>
      <c r="P539" s="27" t="s">
        <v>4593</v>
      </c>
    </row>
    <row r="540" spans="3:16" x14ac:dyDescent="0.35">
      <c r="C540" s="27" t="s">
        <v>3002</v>
      </c>
      <c r="D540" s="47" t="str">
        <f>+INDEX([1]Detallado!$F:$F,MATCH($C540,[1]Detallado!$B:$B,0))</f>
        <v>Renta Fija</v>
      </c>
      <c r="E540" s="30" t="str">
        <f>+INDEX([1]Detallado!$Q:$Q,MATCH($C540,[1]Detallado!$B:$B,0))</f>
        <v>RFIG</v>
      </c>
      <c r="F540" s="44" t="s">
        <v>4172</v>
      </c>
      <c r="G540" s="45" t="str">
        <f t="shared" si="16"/>
        <v>08RFIG</v>
      </c>
      <c r="H540" s="46" t="str">
        <f>+INDEX([1]Detallado!$D:$D,MATCH(C540,[1]Detallado!$B:$B,0))</f>
        <v>Gobierno de México</v>
      </c>
      <c r="I540" s="27"/>
      <c r="J540" s="43" t="str">
        <f t="shared" si="17"/>
        <v>RFIGOB</v>
      </c>
      <c r="O540" s="27" t="s">
        <v>4330</v>
      </c>
      <c r="P540" s="27" t="s">
        <v>4589</v>
      </c>
    </row>
    <row r="541" spans="3:16" x14ac:dyDescent="0.35">
      <c r="C541" s="27" t="s">
        <v>3003</v>
      </c>
      <c r="D541" s="47" t="str">
        <f>+INDEX([1]Detallado!$F:$F,MATCH($C541,[1]Detallado!$B:$B,0))</f>
        <v>Renta Fija</v>
      </c>
      <c r="E541" s="30" t="str">
        <f>+INDEX([1]Detallado!$Q:$Q,MATCH($C541,[1]Detallado!$B:$B,0))</f>
        <v>RFIG</v>
      </c>
      <c r="F541" s="44" t="s">
        <v>4172</v>
      </c>
      <c r="G541" s="45" t="str">
        <f t="shared" si="16"/>
        <v>08RFIG</v>
      </c>
      <c r="H541" s="46" t="str">
        <f>+INDEX([1]Detallado!$D:$D,MATCH(C541,[1]Detallado!$B:$B,0))</f>
        <v>Gobierno de México</v>
      </c>
      <c r="I541" s="27"/>
      <c r="J541" s="43" t="str">
        <f t="shared" si="17"/>
        <v>RFIGOB</v>
      </c>
      <c r="O541" s="27" t="s">
        <v>4330</v>
      </c>
      <c r="P541" s="27" t="s">
        <v>4589</v>
      </c>
    </row>
    <row r="542" spans="3:16" x14ac:dyDescent="0.35">
      <c r="C542" s="27" t="s">
        <v>3004</v>
      </c>
      <c r="D542" s="47" t="str">
        <f>+INDEX([1]Detallado!$F:$F,MATCH($C542,[1]Detallado!$B:$B,0))</f>
        <v>Renta Fija</v>
      </c>
      <c r="E542" s="30" t="str">
        <f>+INDEX([1]Detallado!$Q:$Q,MATCH($C542,[1]Detallado!$B:$B,0))</f>
        <v>RFIG</v>
      </c>
      <c r="F542" s="44" t="s">
        <v>4172</v>
      </c>
      <c r="G542" s="45" t="str">
        <f t="shared" si="16"/>
        <v>08RFIG</v>
      </c>
      <c r="H542" s="46" t="str">
        <f>+INDEX([1]Detallado!$D:$D,MATCH(C542,[1]Detallado!$B:$B,0))</f>
        <v>Gobierno de México</v>
      </c>
      <c r="I542" s="27"/>
      <c r="J542" s="43" t="str">
        <f t="shared" si="17"/>
        <v>RFIGOB</v>
      </c>
      <c r="O542" s="27" t="s">
        <v>4287</v>
      </c>
      <c r="P542" s="27" t="s">
        <v>4585</v>
      </c>
    </row>
    <row r="543" spans="3:16" x14ac:dyDescent="0.35">
      <c r="C543" s="27" t="s">
        <v>3005</v>
      </c>
      <c r="D543" s="47" t="str">
        <f>+INDEX([1]Detallado!$F:$F,MATCH($C543,[1]Detallado!$B:$B,0))</f>
        <v>Renta Fija</v>
      </c>
      <c r="E543" s="30" t="str">
        <f>+INDEX([1]Detallado!$Q:$Q,MATCH($C543,[1]Detallado!$B:$B,0))</f>
        <v>RFIG</v>
      </c>
      <c r="F543" s="44" t="s">
        <v>4172</v>
      </c>
      <c r="G543" s="45" t="str">
        <f t="shared" si="16"/>
        <v>08RFIG</v>
      </c>
      <c r="H543" s="46" t="str">
        <f>+INDEX([1]Detallado!$D:$D,MATCH(C543,[1]Detallado!$B:$B,0))</f>
        <v>Gobierno de México</v>
      </c>
      <c r="I543" s="27"/>
      <c r="J543" s="43" t="str">
        <f t="shared" si="17"/>
        <v>RFIGOB</v>
      </c>
      <c r="O543" s="27" t="s">
        <v>4646</v>
      </c>
      <c r="P543" s="27" t="s">
        <v>4585</v>
      </c>
    </row>
    <row r="544" spans="3:16" x14ac:dyDescent="0.35">
      <c r="C544" s="27" t="s">
        <v>3006</v>
      </c>
      <c r="D544" s="47" t="str">
        <f>+INDEX([1]Detallado!$F:$F,MATCH($C544,[1]Detallado!$B:$B,0))</f>
        <v>Renta Fija</v>
      </c>
      <c r="E544" s="30" t="str">
        <f>+INDEX([1]Detallado!$Q:$Q,MATCH($C544,[1]Detallado!$B:$B,0))</f>
        <v>RFIG</v>
      </c>
      <c r="F544" s="44" t="s">
        <v>4172</v>
      </c>
      <c r="G544" s="45" t="str">
        <f t="shared" si="16"/>
        <v>08RFIG</v>
      </c>
      <c r="H544" s="46" t="str">
        <f>+INDEX([1]Detallado!$D:$D,MATCH(C544,[1]Detallado!$B:$B,0))</f>
        <v>Gobierno de México</v>
      </c>
      <c r="I544" s="27"/>
      <c r="J544" s="43" t="str">
        <f t="shared" si="17"/>
        <v>RFIGOB</v>
      </c>
      <c r="O544" s="27" t="s">
        <v>4311</v>
      </c>
      <c r="P544" s="27" t="s">
        <v>4593</v>
      </c>
    </row>
    <row r="545" spans="3:16" x14ac:dyDescent="0.35">
      <c r="C545" s="27" t="s">
        <v>3007</v>
      </c>
      <c r="D545" s="47" t="str">
        <f>+INDEX([1]Detallado!$F:$F,MATCH($C545,[1]Detallado!$B:$B,0))</f>
        <v>Renta Fija</v>
      </c>
      <c r="E545" s="30" t="str">
        <f>+INDEX([1]Detallado!$Q:$Q,MATCH($C545,[1]Detallado!$B:$B,0))</f>
        <v>RFIG</v>
      </c>
      <c r="F545" s="44" t="s">
        <v>4172</v>
      </c>
      <c r="G545" s="45" t="str">
        <f t="shared" si="16"/>
        <v>08RFIG</v>
      </c>
      <c r="H545" s="46" t="str">
        <f>+INDEX([1]Detallado!$D:$D,MATCH(C545,[1]Detallado!$B:$B,0))</f>
        <v>Gobierno de México</v>
      </c>
      <c r="I545" s="27"/>
      <c r="J545" s="43" t="str">
        <f t="shared" si="17"/>
        <v>RFIGOB</v>
      </c>
      <c r="O545" s="27" t="s">
        <v>4313</v>
      </c>
      <c r="P545" s="27" t="s">
        <v>4590</v>
      </c>
    </row>
    <row r="546" spans="3:16" x14ac:dyDescent="0.35">
      <c r="C546" s="27" t="s">
        <v>524</v>
      </c>
      <c r="D546" s="47" t="str">
        <f>+INDEX([1]Detallado!$F:$F,MATCH($C546,[1]Detallado!$B:$B,0))</f>
        <v>Renta Fija</v>
      </c>
      <c r="E546" s="30" t="str">
        <f>+INDEX([1]Detallado!$Q:$Q,MATCH($C546,[1]Detallado!$B:$B,0))</f>
        <v>RFLG</v>
      </c>
      <c r="F546" s="44" t="s">
        <v>4173</v>
      </c>
      <c r="G546" s="45" t="str">
        <f t="shared" si="16"/>
        <v>49RFLG</v>
      </c>
      <c r="H546" s="46" t="str">
        <f>+INDEX([1]Detallado!$D:$D,MATCH(C546,[1]Detallado!$B:$B,0))</f>
        <v>Sigma - Leasing Operativo</v>
      </c>
      <c r="I546" s="27"/>
      <c r="J546" s="43" t="str">
        <f t="shared" si="17"/>
        <v>RFLBU</v>
      </c>
      <c r="O546" s="27" t="s">
        <v>4313</v>
      </c>
      <c r="P546" s="27" t="s">
        <v>4590</v>
      </c>
    </row>
    <row r="547" spans="3:16" x14ac:dyDescent="0.35">
      <c r="C547" s="27" t="s">
        <v>3008</v>
      </c>
      <c r="D547" s="47" t="str">
        <f>+INDEX([1]Detallado!$F:$F,MATCH($C547,[1]Detallado!$B:$B,0))</f>
        <v>Renta Fija</v>
      </c>
      <c r="E547" s="30" t="str">
        <f>+INDEX([1]Detallado!$Q:$Q,MATCH($C547,[1]Detallado!$B:$B,0))</f>
        <v>RFLG</v>
      </c>
      <c r="F547" s="44" t="s">
        <v>4173</v>
      </c>
      <c r="G547" s="45" t="str">
        <f t="shared" si="16"/>
        <v>49RFLG</v>
      </c>
      <c r="H547" s="46" t="str">
        <f>+INDEX([1]Detallado!$D:$D,MATCH(C547,[1]Detallado!$B:$B,0))</f>
        <v>Sigma - Leasing Operativo 2</v>
      </c>
      <c r="I547" s="27"/>
      <c r="J547" s="43" t="str">
        <f t="shared" si="17"/>
        <v>RFLBU</v>
      </c>
      <c r="O547" s="27" t="s">
        <v>4239</v>
      </c>
      <c r="P547" s="27" t="s">
        <v>4590</v>
      </c>
    </row>
    <row r="548" spans="3:16" x14ac:dyDescent="0.35">
      <c r="C548" s="27" t="s">
        <v>3009</v>
      </c>
      <c r="D548" s="47" t="str">
        <f>+INDEX([1]Detallado!$F:$F,MATCH($C548,[1]Detallado!$B:$B,0))</f>
        <v>Renta Fija</v>
      </c>
      <c r="E548" s="30" t="str">
        <f>+INDEX([1]Detallado!$Q:$Q,MATCH($C548,[1]Detallado!$B:$B,0))</f>
        <v>RFLG</v>
      </c>
      <c r="F548" s="44" t="s">
        <v>4173</v>
      </c>
      <c r="G548" s="45" t="str">
        <f t="shared" si="16"/>
        <v>49RFLG</v>
      </c>
      <c r="H548" s="46" t="str">
        <f>+INDEX([1]Detallado!$D:$D,MATCH(C548,[1]Detallado!$B:$B,0))</f>
        <v>BD Capital - Senior Loans 2</v>
      </c>
      <c r="I548" s="27"/>
      <c r="J548" s="43" t="str">
        <f t="shared" si="17"/>
        <v>RFLBU</v>
      </c>
      <c r="O548" s="27" t="s">
        <v>4270</v>
      </c>
      <c r="P548" s="27" t="s">
        <v>4585</v>
      </c>
    </row>
    <row r="549" spans="3:16" x14ac:dyDescent="0.35">
      <c r="C549" s="27" t="s">
        <v>3010</v>
      </c>
      <c r="D549" s="47" t="str">
        <f>+INDEX([1]Detallado!$F:$F,MATCH($C549,[1]Detallado!$B:$B,0))</f>
        <v>Renta Fija</v>
      </c>
      <c r="E549" s="30" t="str">
        <f>+INDEX([1]Detallado!$Q:$Q,MATCH($C549,[1]Detallado!$B:$B,0))</f>
        <v>RFLG</v>
      </c>
      <c r="F549" s="44" t="s">
        <v>4173</v>
      </c>
      <c r="G549" s="45" t="str">
        <f t="shared" si="16"/>
        <v>49RFLG</v>
      </c>
      <c r="H549" s="46" t="str">
        <f>+INDEX([1]Detallado!$D:$D,MATCH(C549,[1]Detallado!$B:$B,0))</f>
        <v>BD Capital - Senior Loans A</v>
      </c>
      <c r="I549" s="27"/>
      <c r="J549" s="43" t="str">
        <f t="shared" si="17"/>
        <v>RFLBU</v>
      </c>
      <c r="O549" s="27" t="s">
        <v>4254</v>
      </c>
      <c r="P549" s="27" t="s">
        <v>4585</v>
      </c>
    </row>
    <row r="550" spans="3:16" x14ac:dyDescent="0.35">
      <c r="C550" s="27" t="s">
        <v>3011</v>
      </c>
      <c r="D550" s="47" t="str">
        <f>+INDEX([1]Detallado!$F:$F,MATCH($C550,[1]Detallado!$B:$B,0))</f>
        <v>Renta Fija</v>
      </c>
      <c r="E550" s="30" t="str">
        <f>+INDEX([1]Detallado!$Q:$Q,MATCH($C550,[1]Detallado!$B:$B,0))</f>
        <v>RFLG</v>
      </c>
      <c r="F550" s="44" t="s">
        <v>4173</v>
      </c>
      <c r="G550" s="45" t="str">
        <f t="shared" si="16"/>
        <v>49RFLG</v>
      </c>
      <c r="H550" s="46" t="str">
        <f>+INDEX([1]Detallado!$D:$D,MATCH(C550,[1]Detallado!$B:$B,0))</f>
        <v>BD Capital - Senior Loans B</v>
      </c>
      <c r="I550" s="27"/>
      <c r="J550" s="43" t="str">
        <f t="shared" si="17"/>
        <v>RFLBU</v>
      </c>
      <c r="O550" s="27" t="s">
        <v>4304</v>
      </c>
      <c r="P550" s="27" t="s">
        <v>4593</v>
      </c>
    </row>
    <row r="551" spans="3:16" x14ac:dyDescent="0.35">
      <c r="C551" s="27" t="s">
        <v>521</v>
      </c>
      <c r="D551" s="47" t="str">
        <f>+INDEX([1]Detallado!$F:$F,MATCH($C551,[1]Detallado!$B:$B,0))</f>
        <v>Renta Fija</v>
      </c>
      <c r="E551" s="30" t="str">
        <f>+INDEX([1]Detallado!$Q:$Q,MATCH($C551,[1]Detallado!$B:$B,0))</f>
        <v>RFLG</v>
      </c>
      <c r="F551" s="44" t="s">
        <v>4173</v>
      </c>
      <c r="G551" s="45" t="str">
        <f t="shared" si="16"/>
        <v>49RFLG</v>
      </c>
      <c r="H551" s="46" t="str">
        <f>+INDEX([1]Detallado!$D:$D,MATCH(C551,[1]Detallado!$B:$B,0))</f>
        <v>BD Capital - Senior Loans C</v>
      </c>
      <c r="I551" s="27"/>
      <c r="J551" s="43" t="str">
        <f t="shared" si="17"/>
        <v>RFLBU</v>
      </c>
      <c r="O551" s="27" t="s">
        <v>4304</v>
      </c>
      <c r="P551" s="27" t="s">
        <v>4593</v>
      </c>
    </row>
    <row r="552" spans="3:16" x14ac:dyDescent="0.35">
      <c r="C552" s="27" t="s">
        <v>3013</v>
      </c>
      <c r="D552" s="47" t="str">
        <f>+INDEX([1]Detallado!$F:$F,MATCH($C552,[1]Detallado!$B:$B,0))</f>
        <v>Renta Fija</v>
      </c>
      <c r="E552" s="30" t="str">
        <f>+INDEX([1]Detallado!$Q:$Q,MATCH($C552,[1]Detallado!$B:$B,0))</f>
        <v>RFLG</v>
      </c>
      <c r="F552" s="44" t="s">
        <v>4173</v>
      </c>
      <c r="G552" s="45" t="str">
        <f t="shared" si="16"/>
        <v>49RFLG</v>
      </c>
      <c r="H552" s="46" t="str">
        <f>+INDEX([1]Detallado!$D:$D,MATCH(C552,[1]Detallado!$B:$B,0))</f>
        <v>Compass - Fondo de Inversión Acreencias High Yield</v>
      </c>
      <c r="I552" s="27"/>
      <c r="J552" s="43" t="str">
        <f t="shared" si="17"/>
        <v>RFLBU</v>
      </c>
      <c r="O552" s="27" t="s">
        <v>4647</v>
      </c>
      <c r="P552" s="27" t="s">
        <v>4585</v>
      </c>
    </row>
    <row r="553" spans="3:16" x14ac:dyDescent="0.35">
      <c r="C553" s="27" t="s">
        <v>3014</v>
      </c>
      <c r="D553" s="47" t="str">
        <f>+INDEX([1]Detallado!$F:$F,MATCH($C553,[1]Detallado!$B:$B,0))</f>
        <v>Renta Fija</v>
      </c>
      <c r="E553" s="30" t="str">
        <f>+INDEX([1]Detallado!$Q:$Q,MATCH($C553,[1]Detallado!$B:$B,0))</f>
        <v>RFLG</v>
      </c>
      <c r="F553" s="44" t="s">
        <v>4173</v>
      </c>
      <c r="G553" s="45" t="str">
        <f t="shared" si="16"/>
        <v>49RFLG</v>
      </c>
      <c r="H553" s="46" t="str">
        <f>+INDEX([1]Detallado!$D:$D,MATCH(C553,[1]Detallado!$B:$B,0))</f>
        <v>Fond. de Inversión Activa Financiamiento Estructurado Peru II</v>
      </c>
      <c r="I553" s="27"/>
      <c r="J553" s="43" t="str">
        <f t="shared" si="17"/>
        <v>RFLBU</v>
      </c>
      <c r="O553" s="27" t="s">
        <v>4648</v>
      </c>
      <c r="P553" s="27" t="s">
        <v>4589</v>
      </c>
    </row>
    <row r="554" spans="3:16" x14ac:dyDescent="0.35">
      <c r="C554" s="27" t="s">
        <v>3015</v>
      </c>
      <c r="D554" s="47" t="str">
        <f>+INDEX([1]Detallado!$F:$F,MATCH($C554,[1]Detallado!$B:$B,0))</f>
        <v>Renta Fija</v>
      </c>
      <c r="E554" s="30" t="str">
        <f>+INDEX([1]Detallado!$Q:$Q,MATCH($C554,[1]Detallado!$B:$B,0))</f>
        <v>RFLG</v>
      </c>
      <c r="F554" s="44" t="s">
        <v>4173</v>
      </c>
      <c r="G554" s="45" t="str">
        <f t="shared" si="16"/>
        <v>49RFLG</v>
      </c>
      <c r="H554" s="46" t="str">
        <f>+INDEX([1]Detallado!$D:$D,MATCH(C554,[1]Detallado!$B:$B,0))</f>
        <v>Fondo HMC  II (PEN)</v>
      </c>
      <c r="I554" s="27"/>
      <c r="J554" s="43" t="str">
        <f t="shared" si="17"/>
        <v>RFLBU</v>
      </c>
      <c r="O554" s="27" t="s">
        <v>4649</v>
      </c>
      <c r="P554" s="27" t="s">
        <v>4590</v>
      </c>
    </row>
    <row r="555" spans="3:16" x14ac:dyDescent="0.35">
      <c r="C555" s="27" t="s">
        <v>3016</v>
      </c>
      <c r="D555" s="47" t="str">
        <f>+INDEX([1]Detallado!$F:$F,MATCH($C555,[1]Detallado!$B:$B,0))</f>
        <v>Renta Fija</v>
      </c>
      <c r="E555" s="30" t="str">
        <f>+INDEX([1]Detallado!$Q:$Q,MATCH($C555,[1]Detallado!$B:$B,0))</f>
        <v>RFLG</v>
      </c>
      <c r="F555" s="44" t="s">
        <v>4173</v>
      </c>
      <c r="G555" s="45" t="str">
        <f t="shared" si="16"/>
        <v>49RFLG</v>
      </c>
      <c r="H555" s="46" t="str">
        <f>+INDEX([1]Detallado!$D:$D,MATCH(C555,[1]Detallado!$B:$B,0))</f>
        <v>Fondo HMC II (USD)</v>
      </c>
      <c r="I555" s="27"/>
      <c r="J555" s="43" t="str">
        <f t="shared" si="17"/>
        <v>RFLBU</v>
      </c>
      <c r="O555" s="27" t="s">
        <v>4649</v>
      </c>
      <c r="P555" s="27" t="s">
        <v>4590</v>
      </c>
    </row>
    <row r="556" spans="3:16" x14ac:dyDescent="0.35">
      <c r="C556" s="27" t="s">
        <v>3017</v>
      </c>
      <c r="D556" s="47" t="str">
        <f>+INDEX([1]Detallado!$F:$F,MATCH($C556,[1]Detallado!$B:$B,0))</f>
        <v>Renta Fija</v>
      </c>
      <c r="E556" s="30" t="str">
        <f>+INDEX([1]Detallado!$Q:$Q,MATCH($C556,[1]Detallado!$B:$B,0))</f>
        <v>RFLG</v>
      </c>
      <c r="F556" s="44" t="s">
        <v>4173</v>
      </c>
      <c r="G556" s="45" t="str">
        <f t="shared" si="16"/>
        <v>49RFLG</v>
      </c>
      <c r="H556" s="46" t="str">
        <f>+INDEX([1]Detallado!$D:$D,MATCH(C556,[1]Detallado!$B:$B,0))</f>
        <v>Fondo HMC USD</v>
      </c>
      <c r="I556" s="27"/>
      <c r="J556" s="43" t="str">
        <f t="shared" si="17"/>
        <v>RFLBU</v>
      </c>
      <c r="O556" s="27" t="s">
        <v>4649</v>
      </c>
      <c r="P556" s="27" t="s">
        <v>4590</v>
      </c>
    </row>
    <row r="557" spans="3:16" x14ac:dyDescent="0.35">
      <c r="C557" s="27" t="s">
        <v>3018</v>
      </c>
      <c r="D557" s="47" t="str">
        <f>+INDEX([1]Detallado!$F:$F,MATCH($C557,[1]Detallado!$B:$B,0))</f>
        <v>Renta Fija</v>
      </c>
      <c r="E557" s="30" t="str">
        <f>+INDEX([1]Detallado!$Q:$Q,MATCH($C557,[1]Detallado!$B:$B,0))</f>
        <v>RFLG</v>
      </c>
      <c r="F557" s="44" t="s">
        <v>4173</v>
      </c>
      <c r="G557" s="45" t="str">
        <f t="shared" si="16"/>
        <v>49RFLG</v>
      </c>
      <c r="H557" s="46" t="str">
        <f>+INDEX([1]Detallado!$D:$D,MATCH(C557,[1]Detallado!$B:$B,0))</f>
        <v>Fondo HMC USD</v>
      </c>
      <c r="I557" s="27"/>
      <c r="J557" s="43" t="str">
        <f t="shared" si="17"/>
        <v>RFLBU</v>
      </c>
      <c r="O557" s="27" t="s">
        <v>4649</v>
      </c>
      <c r="P557" s="27" t="s">
        <v>4590</v>
      </c>
    </row>
    <row r="558" spans="3:16" x14ac:dyDescent="0.35">
      <c r="C558" s="27" t="s">
        <v>3019</v>
      </c>
      <c r="D558" s="47" t="str">
        <f>+INDEX([1]Detallado!$F:$F,MATCH($C558,[1]Detallado!$B:$B,0))</f>
        <v>Renta Fija</v>
      </c>
      <c r="E558" s="30" t="str">
        <f>+INDEX([1]Detallado!$Q:$Q,MATCH($C558,[1]Detallado!$B:$B,0))</f>
        <v>RFLC</v>
      </c>
      <c r="F558" s="44" t="s">
        <v>4173</v>
      </c>
      <c r="G558" s="45" t="str">
        <f t="shared" si="16"/>
        <v>18RFLC</v>
      </c>
      <c r="H558" s="46" t="str">
        <f>+INDEX([1]Detallado!$D:$D,MATCH(C558,[1]Detallado!$B:$B,0))</f>
        <v xml:space="preserve">Perú LNG </v>
      </c>
      <c r="I558" s="27"/>
      <c r="J558" s="43" t="str">
        <f t="shared" si="17"/>
        <v>RFLBU</v>
      </c>
      <c r="O558" s="27" t="s">
        <v>4650</v>
      </c>
      <c r="P558" s="27" t="s">
        <v>4586</v>
      </c>
    </row>
    <row r="559" spans="3:16" x14ac:dyDescent="0.35">
      <c r="C559" s="27" t="s">
        <v>3020</v>
      </c>
      <c r="D559" s="47" t="str">
        <f>+INDEX([1]Detallado!$F:$F,MATCH($C559,[1]Detallado!$B:$B,0))</f>
        <v>Renta Fija</v>
      </c>
      <c r="E559" s="30" t="str">
        <f>+INDEX([1]Detallado!$Q:$Q,MATCH($C559,[1]Detallado!$B:$B,0))</f>
        <v>RFLC</v>
      </c>
      <c r="F559" s="44" t="s">
        <v>4173</v>
      </c>
      <c r="G559" s="45" t="str">
        <f t="shared" si="16"/>
        <v>18RFLC</v>
      </c>
      <c r="H559" s="46" t="str">
        <f>+INDEX([1]Detallado!$D:$D,MATCH(C559,[1]Detallado!$B:$B,0))</f>
        <v xml:space="preserve">Perú LNG </v>
      </c>
      <c r="I559" s="27"/>
      <c r="J559" s="43" t="str">
        <f t="shared" si="17"/>
        <v>RFLBU</v>
      </c>
      <c r="O559" s="27" t="s">
        <v>4650</v>
      </c>
      <c r="P559" s="27" t="s">
        <v>4586</v>
      </c>
    </row>
    <row r="560" spans="3:16" x14ac:dyDescent="0.35">
      <c r="C560" s="27" t="s">
        <v>3021</v>
      </c>
      <c r="D560" s="47" t="str">
        <f>+INDEX([1]Detallado!$F:$F,MATCH($C560,[1]Detallado!$B:$B,0))</f>
        <v>Renta Fija</v>
      </c>
      <c r="E560" s="30" t="str">
        <f>+INDEX([1]Detallado!$Q:$Q,MATCH($C560,[1]Detallado!$B:$B,0))</f>
        <v>RFLC</v>
      </c>
      <c r="F560" s="44" t="s">
        <v>4173</v>
      </c>
      <c r="G560" s="45" t="str">
        <f t="shared" si="16"/>
        <v>18RFLC</v>
      </c>
      <c r="H560" s="46" t="str">
        <f>+INDEX([1]Detallado!$D:$D,MATCH(C560,[1]Detallado!$B:$B,0))</f>
        <v xml:space="preserve">Perú LNG </v>
      </c>
      <c r="I560" s="27"/>
      <c r="J560" s="43" t="str">
        <f t="shared" si="17"/>
        <v>RFLBU</v>
      </c>
      <c r="O560" s="27" t="s">
        <v>4650</v>
      </c>
      <c r="P560" s="27" t="s">
        <v>4586</v>
      </c>
    </row>
    <row r="561" spans="3:16" x14ac:dyDescent="0.35">
      <c r="C561" s="27" t="s">
        <v>3022</v>
      </c>
      <c r="D561" s="47" t="str">
        <f>+INDEX([1]Detallado!$F:$F,MATCH($C561,[1]Detallado!$B:$B,0))</f>
        <v>Renta Fija</v>
      </c>
      <c r="E561" s="30" t="str">
        <f>+INDEX([1]Detallado!$Q:$Q,MATCH($C561,[1]Detallado!$B:$B,0))</f>
        <v>RFLC</v>
      </c>
      <c r="F561" s="44" t="s">
        <v>4173</v>
      </c>
      <c r="G561" s="45" t="str">
        <f t="shared" si="16"/>
        <v>20RFLC</v>
      </c>
      <c r="H561" s="46" t="str">
        <f>+INDEX([1]Detallado!$D:$D,MATCH(C561,[1]Detallado!$B:$B,0))</f>
        <v>Banco Continental</v>
      </c>
      <c r="I561" s="27"/>
      <c r="J561" s="43" t="str">
        <f t="shared" si="17"/>
        <v>RFLBU</v>
      </c>
      <c r="O561" s="27" t="s">
        <v>4651</v>
      </c>
      <c r="P561" s="27" t="s">
        <v>4585</v>
      </c>
    </row>
    <row r="562" spans="3:16" x14ac:dyDescent="0.35">
      <c r="C562" s="27" t="s">
        <v>3023</v>
      </c>
      <c r="D562" s="47" t="str">
        <f>+INDEX([1]Detallado!$F:$F,MATCH($C562,[1]Detallado!$B:$B,0))</f>
        <v>Renta Fija</v>
      </c>
      <c r="E562" s="30" t="str">
        <f>+INDEX([1]Detallado!$Q:$Q,MATCH($C562,[1]Detallado!$B:$B,0))</f>
        <v>RFLC</v>
      </c>
      <c r="F562" s="44" t="s">
        <v>4173</v>
      </c>
      <c r="G562" s="45" t="str">
        <f t="shared" si="16"/>
        <v>20RFLC</v>
      </c>
      <c r="H562" s="46" t="str">
        <f>+INDEX([1]Detallado!$D:$D,MATCH(C562,[1]Detallado!$B:$B,0))</f>
        <v>Banco Santander</v>
      </c>
      <c r="I562" s="27"/>
      <c r="J562" s="43" t="str">
        <f t="shared" si="17"/>
        <v>RFLBU</v>
      </c>
      <c r="O562" s="27" t="s">
        <v>4651</v>
      </c>
      <c r="P562" s="27" t="s">
        <v>4585</v>
      </c>
    </row>
    <row r="563" spans="3:16" x14ac:dyDescent="0.35">
      <c r="C563" s="27" t="s">
        <v>3024</v>
      </c>
      <c r="D563" s="47" t="str">
        <f>+INDEX([1]Detallado!$F:$F,MATCH($C563,[1]Detallado!$B:$B,0))</f>
        <v>Renta Fija</v>
      </c>
      <c r="E563" s="30" t="str">
        <f>+INDEX([1]Detallado!$Q:$Q,MATCH($C563,[1]Detallado!$B:$B,0))</f>
        <v>RFLC</v>
      </c>
      <c r="F563" s="44" t="s">
        <v>4173</v>
      </c>
      <c r="G563" s="45" t="str">
        <f t="shared" si="16"/>
        <v>20RFLC</v>
      </c>
      <c r="H563" s="46" t="str">
        <f>+INDEX([1]Detallado!$D:$D,MATCH(C563,[1]Detallado!$B:$B,0))</f>
        <v>Leasing Total</v>
      </c>
      <c r="I563" s="27"/>
      <c r="J563" s="43" t="str">
        <f t="shared" si="17"/>
        <v>RFLBU</v>
      </c>
      <c r="O563" s="27" t="s">
        <v>4651</v>
      </c>
      <c r="P563" s="27" t="s">
        <v>4585</v>
      </c>
    </row>
    <row r="564" spans="3:16" x14ac:dyDescent="0.35">
      <c r="C564" s="27" t="s">
        <v>3025</v>
      </c>
      <c r="D564" s="47" t="str">
        <f>+INDEX([1]Detallado!$F:$F,MATCH($C564,[1]Detallado!$B:$B,0))</f>
        <v>Renta Fija</v>
      </c>
      <c r="E564" s="30" t="str">
        <f>+INDEX([1]Detallado!$Q:$Q,MATCH($C564,[1]Detallado!$B:$B,0))</f>
        <v>RFLC</v>
      </c>
      <c r="F564" s="44" t="s">
        <v>4173</v>
      </c>
      <c r="G564" s="45" t="str">
        <f t="shared" si="16"/>
        <v>20RFLC</v>
      </c>
      <c r="H564" s="46" t="str">
        <f>+INDEX([1]Detallado!$D:$D,MATCH(C564,[1]Detallado!$B:$B,0))</f>
        <v>Leasing Total</v>
      </c>
      <c r="I564" s="27"/>
      <c r="J564" s="43" t="str">
        <f t="shared" si="17"/>
        <v>RFLBU</v>
      </c>
      <c r="O564" s="27" t="s">
        <v>4368</v>
      </c>
      <c r="P564" s="27" t="s">
        <v>4585</v>
      </c>
    </row>
    <row r="565" spans="3:16" x14ac:dyDescent="0.35">
      <c r="C565" s="27" t="s">
        <v>3026</v>
      </c>
      <c r="D565" s="47" t="str">
        <f>+INDEX([1]Detallado!$F:$F,MATCH($C565,[1]Detallado!$B:$B,0))</f>
        <v>Renta Fija</v>
      </c>
      <c r="E565" s="30" t="str">
        <f>+INDEX([1]Detallado!$Q:$Q,MATCH($C565,[1]Detallado!$B:$B,0))</f>
        <v>RFLC</v>
      </c>
      <c r="F565" s="44" t="s">
        <v>4173</v>
      </c>
      <c r="G565" s="45" t="str">
        <f t="shared" si="16"/>
        <v>20RFLC</v>
      </c>
      <c r="H565" s="46" t="str">
        <f>+INDEX([1]Detallado!$D:$D,MATCH(C565,[1]Detallado!$B:$B,0))</f>
        <v>Leasing Total</v>
      </c>
      <c r="I565" s="27"/>
      <c r="J565" s="43" t="str">
        <f t="shared" si="17"/>
        <v>RFLBU</v>
      </c>
      <c r="O565" s="27" t="s">
        <v>4652</v>
      </c>
      <c r="P565" s="27" t="s">
        <v>4653</v>
      </c>
    </row>
    <row r="566" spans="3:16" x14ac:dyDescent="0.35">
      <c r="C566" s="27" t="s">
        <v>3027</v>
      </c>
      <c r="D566" s="47" t="str">
        <f>+INDEX([1]Detallado!$F:$F,MATCH($C566,[1]Detallado!$B:$B,0))</f>
        <v>Renta Fija</v>
      </c>
      <c r="E566" s="30" t="str">
        <f>+INDEX([1]Detallado!$Q:$Q,MATCH($C566,[1]Detallado!$B:$B,0))</f>
        <v>RFLC</v>
      </c>
      <c r="F566" s="44" t="s">
        <v>4173</v>
      </c>
      <c r="G566" s="45" t="str">
        <f t="shared" si="16"/>
        <v>21RFLC</v>
      </c>
      <c r="H566" s="46" t="str">
        <f>+INDEX([1]Detallado!$D:$D,MATCH(C566,[1]Detallado!$B:$B,0))</f>
        <v>Banco de Crédito del Perú</v>
      </c>
      <c r="I566" s="27"/>
      <c r="J566" s="43" t="str">
        <f t="shared" si="17"/>
        <v>RFLBU</v>
      </c>
      <c r="O566" s="27" t="s">
        <v>4654</v>
      </c>
      <c r="P566" s="27" t="s">
        <v>4593</v>
      </c>
    </row>
    <row r="567" spans="3:16" x14ac:dyDescent="0.35">
      <c r="C567" s="27" t="s">
        <v>3028</v>
      </c>
      <c r="D567" s="47" t="str">
        <f>+INDEX([1]Detallado!$F:$F,MATCH($C567,[1]Detallado!$B:$B,0))</f>
        <v>Renta Fija</v>
      </c>
      <c r="E567" s="30" t="str">
        <f>+INDEX([1]Detallado!$Q:$Q,MATCH($C567,[1]Detallado!$B:$B,0))</f>
        <v>RFLC</v>
      </c>
      <c r="F567" s="44" t="s">
        <v>4173</v>
      </c>
      <c r="G567" s="45" t="str">
        <f t="shared" si="16"/>
        <v>21RFLC</v>
      </c>
      <c r="H567" s="46" t="str">
        <f>+INDEX([1]Detallado!$D:$D,MATCH(C567,[1]Detallado!$B:$B,0))</f>
        <v>Banco de Crédito del Perú</v>
      </c>
      <c r="I567" s="27"/>
      <c r="J567" s="43" t="str">
        <f t="shared" si="17"/>
        <v>RFLBU</v>
      </c>
      <c r="O567" s="27" t="s">
        <v>4655</v>
      </c>
      <c r="P567" s="27" t="s">
        <v>4593</v>
      </c>
    </row>
    <row r="568" spans="3:16" x14ac:dyDescent="0.35">
      <c r="C568" s="27" t="s">
        <v>3029</v>
      </c>
      <c r="D568" s="47" t="str">
        <f>+INDEX([1]Detallado!$F:$F,MATCH($C568,[1]Detallado!$B:$B,0))</f>
        <v>Renta Fija</v>
      </c>
      <c r="E568" s="30" t="str">
        <f>+INDEX([1]Detallado!$Q:$Q,MATCH($C568,[1]Detallado!$B:$B,0))</f>
        <v>RFLC</v>
      </c>
      <c r="F568" s="44" t="s">
        <v>4173</v>
      </c>
      <c r="G568" s="45" t="str">
        <f t="shared" si="16"/>
        <v>21RFLC</v>
      </c>
      <c r="H568" s="46" t="str">
        <f>+INDEX([1]Detallado!$D:$D,MATCH(C568,[1]Detallado!$B:$B,0))</f>
        <v>Banco de Crédito del Perú</v>
      </c>
      <c r="I568" s="27"/>
      <c r="J568" s="43" t="str">
        <f t="shared" si="17"/>
        <v>RFLBU</v>
      </c>
      <c r="O568" s="27" t="s">
        <v>4655</v>
      </c>
      <c r="P568" s="27" t="s">
        <v>4593</v>
      </c>
    </row>
    <row r="569" spans="3:16" x14ac:dyDescent="0.35">
      <c r="C569" s="27" t="s">
        <v>3030</v>
      </c>
      <c r="D569" s="47" t="str">
        <f>+INDEX([1]Detallado!$F:$F,MATCH($C569,[1]Detallado!$B:$B,0))</f>
        <v>Renta Fija</v>
      </c>
      <c r="E569" s="30" t="str">
        <f>+INDEX([1]Detallado!$Q:$Q,MATCH($C569,[1]Detallado!$B:$B,0))</f>
        <v>RFLC</v>
      </c>
      <c r="F569" s="44" t="s">
        <v>4173</v>
      </c>
      <c r="G569" s="45" t="str">
        <f t="shared" si="16"/>
        <v>21RFLC</v>
      </c>
      <c r="H569" s="46" t="str">
        <f>+INDEX([1]Detallado!$D:$D,MATCH(C569,[1]Detallado!$B:$B,0))</f>
        <v>Banco de Crédito del Perú</v>
      </c>
      <c r="I569" s="27"/>
      <c r="J569" s="43" t="str">
        <f t="shared" si="17"/>
        <v>RFLBU</v>
      </c>
      <c r="O569" s="27" t="s">
        <v>4655</v>
      </c>
      <c r="P569" s="27" t="s">
        <v>4593</v>
      </c>
    </row>
    <row r="570" spans="3:16" x14ac:dyDescent="0.35">
      <c r="C570" s="27" t="s">
        <v>3031</v>
      </c>
      <c r="D570" s="47" t="str">
        <f>+INDEX([1]Detallado!$F:$F,MATCH($C570,[1]Detallado!$B:$B,0))</f>
        <v>Renta Fija</v>
      </c>
      <c r="E570" s="30" t="str">
        <f>+INDEX([1]Detallado!$Q:$Q,MATCH($C570,[1]Detallado!$B:$B,0))</f>
        <v>RFLC</v>
      </c>
      <c r="F570" s="44" t="s">
        <v>4173</v>
      </c>
      <c r="G570" s="45" t="str">
        <f t="shared" si="16"/>
        <v>21RFLC</v>
      </c>
      <c r="H570" s="46" t="str">
        <f>+INDEX([1]Detallado!$D:$D,MATCH(C570,[1]Detallado!$B:$B,0))</f>
        <v>Banco de Crédito del Perú</v>
      </c>
      <c r="I570" s="27"/>
      <c r="J570" s="43" t="str">
        <f t="shared" si="17"/>
        <v>RFLBU</v>
      </c>
      <c r="O570" s="27" t="s">
        <v>4655</v>
      </c>
      <c r="P570" s="27" t="s">
        <v>4593</v>
      </c>
    </row>
    <row r="571" spans="3:16" x14ac:dyDescent="0.35">
      <c r="C571" s="27" t="s">
        <v>3032</v>
      </c>
      <c r="D571" s="47" t="str">
        <f>+INDEX([1]Detallado!$F:$F,MATCH($C571,[1]Detallado!$B:$B,0))</f>
        <v>Renta Fija</v>
      </c>
      <c r="E571" s="30" t="str">
        <f>+INDEX([1]Detallado!$Q:$Q,MATCH($C571,[1]Detallado!$B:$B,0))</f>
        <v>RFLC</v>
      </c>
      <c r="F571" s="44" t="s">
        <v>4173</v>
      </c>
      <c r="G571" s="45" t="str">
        <f t="shared" si="16"/>
        <v>21RFLC</v>
      </c>
      <c r="H571" s="46" t="str">
        <f>+INDEX([1]Detallado!$D:$D,MATCH(C571,[1]Detallado!$B:$B,0))</f>
        <v>Banco de Crédito del Perú</v>
      </c>
      <c r="I571" s="27"/>
      <c r="J571" s="43" t="str">
        <f t="shared" si="17"/>
        <v>RFLBU</v>
      </c>
      <c r="O571" s="27" t="s">
        <v>4655</v>
      </c>
      <c r="P571" s="27" t="s">
        <v>4593</v>
      </c>
    </row>
    <row r="572" spans="3:16" x14ac:dyDescent="0.35">
      <c r="C572" s="27" t="s">
        <v>3033</v>
      </c>
      <c r="D572" s="47" t="str">
        <f>+INDEX([1]Detallado!$F:$F,MATCH($C572,[1]Detallado!$B:$B,0))</f>
        <v>Renta Fija</v>
      </c>
      <c r="E572" s="30" t="str">
        <f>+INDEX([1]Detallado!$Q:$Q,MATCH($C572,[1]Detallado!$B:$B,0))</f>
        <v>RFLC</v>
      </c>
      <c r="F572" s="44" t="s">
        <v>4173</v>
      </c>
      <c r="G572" s="45" t="str">
        <f t="shared" si="16"/>
        <v>21RFLC</v>
      </c>
      <c r="H572" s="46" t="str">
        <f>+INDEX([1]Detallado!$D:$D,MATCH(C572,[1]Detallado!$B:$B,0))</f>
        <v xml:space="preserve">Banco Internacional del Perú </v>
      </c>
      <c r="I572" s="27"/>
      <c r="J572" s="43" t="str">
        <f t="shared" si="17"/>
        <v>RFLBU</v>
      </c>
      <c r="O572" s="27" t="s">
        <v>4655</v>
      </c>
      <c r="P572" s="27" t="s">
        <v>4593</v>
      </c>
    </row>
    <row r="573" spans="3:16" x14ac:dyDescent="0.35">
      <c r="C573" s="27" t="s">
        <v>3034</v>
      </c>
      <c r="D573" s="47" t="str">
        <f>+INDEX([1]Detallado!$F:$F,MATCH($C573,[1]Detallado!$B:$B,0))</f>
        <v>Renta Fija</v>
      </c>
      <c r="E573" s="30" t="str">
        <f>+INDEX([1]Detallado!$Q:$Q,MATCH($C573,[1]Detallado!$B:$B,0))</f>
        <v>RFLC</v>
      </c>
      <c r="F573" s="44" t="s">
        <v>4173</v>
      </c>
      <c r="G573" s="45" t="str">
        <f t="shared" si="16"/>
        <v>21RFLC</v>
      </c>
      <c r="H573" s="46" t="str">
        <f>+INDEX([1]Detallado!$D:$D,MATCH(C573,[1]Detallado!$B:$B,0))</f>
        <v xml:space="preserve">Banco Internacional del Perú </v>
      </c>
      <c r="I573" s="27"/>
      <c r="J573" s="43" t="str">
        <f t="shared" si="17"/>
        <v>RFLBU</v>
      </c>
      <c r="O573" s="27" t="s">
        <v>4655</v>
      </c>
      <c r="P573" s="27" t="s">
        <v>4593</v>
      </c>
    </row>
    <row r="574" spans="3:16" x14ac:dyDescent="0.35">
      <c r="C574" s="27" t="s">
        <v>3035</v>
      </c>
      <c r="D574" s="47" t="str">
        <f>+INDEX([1]Detallado!$F:$F,MATCH($C574,[1]Detallado!$B:$B,0))</f>
        <v>Renta Fija</v>
      </c>
      <c r="E574" s="30" t="str">
        <f>+INDEX([1]Detallado!$Q:$Q,MATCH($C574,[1]Detallado!$B:$B,0))</f>
        <v>RFLC</v>
      </c>
      <c r="F574" s="44" t="s">
        <v>4173</v>
      </c>
      <c r="G574" s="45" t="str">
        <f t="shared" si="16"/>
        <v>21RFLC</v>
      </c>
      <c r="H574" s="46" t="str">
        <f>+INDEX([1]Detallado!$D:$D,MATCH(C574,[1]Detallado!$B:$B,0))</f>
        <v xml:space="preserve">Banco Internacional del Perú </v>
      </c>
      <c r="I574" s="27"/>
      <c r="J574" s="43" t="str">
        <f t="shared" si="17"/>
        <v>RFLBU</v>
      </c>
      <c r="O574" s="27" t="s">
        <v>4655</v>
      </c>
      <c r="P574" s="27" t="s">
        <v>4593</v>
      </c>
    </row>
    <row r="575" spans="3:16" x14ac:dyDescent="0.35">
      <c r="C575" s="27" t="s">
        <v>3036</v>
      </c>
      <c r="D575" s="47" t="str">
        <f>+INDEX([1]Detallado!$F:$F,MATCH($C575,[1]Detallado!$B:$B,0))</f>
        <v>Renta Fija</v>
      </c>
      <c r="E575" s="30" t="str">
        <f>+INDEX([1]Detallado!$Q:$Q,MATCH($C575,[1]Detallado!$B:$B,0))</f>
        <v>RFLC</v>
      </c>
      <c r="F575" s="44" t="s">
        <v>4173</v>
      </c>
      <c r="G575" s="45" t="str">
        <f t="shared" si="16"/>
        <v>21RFLC</v>
      </c>
      <c r="H575" s="46" t="str">
        <f>+INDEX([1]Detallado!$D:$D,MATCH(C575,[1]Detallado!$B:$B,0))</f>
        <v>Banco Continental</v>
      </c>
      <c r="I575" s="27"/>
      <c r="J575" s="43" t="str">
        <f t="shared" si="17"/>
        <v>RFLBU</v>
      </c>
      <c r="O575" s="27" t="s">
        <v>4655</v>
      </c>
      <c r="P575" s="27" t="s">
        <v>4593</v>
      </c>
    </row>
    <row r="576" spans="3:16" x14ac:dyDescent="0.35">
      <c r="C576" s="27" t="s">
        <v>3037</v>
      </c>
      <c r="D576" s="47" t="str">
        <f>+INDEX([1]Detallado!$F:$F,MATCH($C576,[1]Detallado!$B:$B,0))</f>
        <v>Renta Fija</v>
      </c>
      <c r="E576" s="30" t="str">
        <f>+INDEX([1]Detallado!$Q:$Q,MATCH($C576,[1]Detallado!$B:$B,0))</f>
        <v>RFLC</v>
      </c>
      <c r="F576" s="44" t="s">
        <v>4173</v>
      </c>
      <c r="G576" s="45" t="str">
        <f t="shared" si="16"/>
        <v>21RFLC</v>
      </c>
      <c r="H576" s="46" t="str">
        <f>+INDEX([1]Detallado!$D:$D,MATCH(C576,[1]Detallado!$B:$B,0))</f>
        <v>Banco Continental</v>
      </c>
      <c r="I576" s="27"/>
      <c r="J576" s="43" t="str">
        <f t="shared" si="17"/>
        <v>RFLBU</v>
      </c>
      <c r="O576" s="27" t="s">
        <v>4349</v>
      </c>
      <c r="P576" s="27" t="s">
        <v>4593</v>
      </c>
    </row>
    <row r="577" spans="3:16" x14ac:dyDescent="0.35">
      <c r="C577" s="27" t="s">
        <v>3038</v>
      </c>
      <c r="D577" s="47" t="str">
        <f>+INDEX([1]Detallado!$F:$F,MATCH($C577,[1]Detallado!$B:$B,0))</f>
        <v>Renta Fija</v>
      </c>
      <c r="E577" s="30" t="str">
        <f>+INDEX([1]Detallado!$Q:$Q,MATCH($C577,[1]Detallado!$B:$B,0))</f>
        <v>RFLC</v>
      </c>
      <c r="F577" s="44" t="s">
        <v>4173</v>
      </c>
      <c r="G577" s="45" t="str">
        <f t="shared" si="16"/>
        <v>21RFLC</v>
      </c>
      <c r="H577" s="46" t="str">
        <f>+INDEX([1]Detallado!$D:$D,MATCH(C577,[1]Detallado!$B:$B,0))</f>
        <v>Banco Continental</v>
      </c>
      <c r="I577" s="27"/>
      <c r="J577" s="43" t="str">
        <f t="shared" si="17"/>
        <v>RFLBU</v>
      </c>
      <c r="O577" s="27" t="s">
        <v>4656</v>
      </c>
      <c r="P577" s="27" t="s">
        <v>4593</v>
      </c>
    </row>
    <row r="578" spans="3:16" x14ac:dyDescent="0.35">
      <c r="C578" s="27" t="s">
        <v>3039</v>
      </c>
      <c r="D578" s="47" t="str">
        <f>+INDEX([1]Detallado!$F:$F,MATCH($C578,[1]Detallado!$B:$B,0))</f>
        <v>Renta Fija</v>
      </c>
      <c r="E578" s="30" t="str">
        <f>+INDEX([1]Detallado!$Q:$Q,MATCH($C578,[1]Detallado!$B:$B,0))</f>
        <v>RFLC</v>
      </c>
      <c r="F578" s="44" t="s">
        <v>4173</v>
      </c>
      <c r="G578" s="45" t="str">
        <f t="shared" si="16"/>
        <v>21RFLC</v>
      </c>
      <c r="H578" s="46" t="str">
        <f>+INDEX([1]Detallado!$D:$D,MATCH(C578,[1]Detallado!$B:$B,0))</f>
        <v>Banco Continental</v>
      </c>
      <c r="I578" s="27"/>
      <c r="J578" s="43" t="str">
        <f t="shared" si="17"/>
        <v>RFLBU</v>
      </c>
      <c r="O578" s="27" t="s">
        <v>4656</v>
      </c>
      <c r="P578" s="27" t="s">
        <v>4593</v>
      </c>
    </row>
    <row r="579" spans="3:16" x14ac:dyDescent="0.35">
      <c r="C579" s="27" t="s">
        <v>3040</v>
      </c>
      <c r="D579" s="47" t="str">
        <f>+INDEX([1]Detallado!$F:$F,MATCH($C579,[1]Detallado!$B:$B,0))</f>
        <v>Renta Fija</v>
      </c>
      <c r="E579" s="30" t="str">
        <f>+INDEX([1]Detallado!$Q:$Q,MATCH($C579,[1]Detallado!$B:$B,0))</f>
        <v>RFLC</v>
      </c>
      <c r="F579" s="44" t="s">
        <v>4173</v>
      </c>
      <c r="G579" s="45" t="str">
        <f t="shared" si="16"/>
        <v>21RFLC</v>
      </c>
      <c r="H579" s="46" t="str">
        <f>+INDEX([1]Detallado!$D:$D,MATCH(C579,[1]Detallado!$B:$B,0))</f>
        <v>Banco Financiero</v>
      </c>
      <c r="I579" s="27"/>
      <c r="J579" s="43" t="str">
        <f t="shared" si="17"/>
        <v>RFLBU</v>
      </c>
      <c r="O579" s="27" t="s">
        <v>4656</v>
      </c>
      <c r="P579" s="27" t="s">
        <v>4593</v>
      </c>
    </row>
    <row r="580" spans="3:16" x14ac:dyDescent="0.35">
      <c r="C580" s="27" t="s">
        <v>3041</v>
      </c>
      <c r="D580" s="47" t="str">
        <f>+INDEX([1]Detallado!$F:$F,MATCH($C580,[1]Detallado!$B:$B,0))</f>
        <v>Renta Fija</v>
      </c>
      <c r="E580" s="30" t="str">
        <f>+INDEX([1]Detallado!$Q:$Q,MATCH($C580,[1]Detallado!$B:$B,0))</f>
        <v>RFLC</v>
      </c>
      <c r="F580" s="44" t="s">
        <v>4173</v>
      </c>
      <c r="G580" s="45" t="str">
        <f t="shared" si="16"/>
        <v>21RFLC</v>
      </c>
      <c r="H580" s="46" t="str">
        <f>+INDEX([1]Detallado!$D:$D,MATCH(C580,[1]Detallado!$B:$B,0))</f>
        <v>Banco Interamericano de Finanzas</v>
      </c>
      <c r="I580" s="27"/>
      <c r="J580" s="43" t="str">
        <f t="shared" si="17"/>
        <v>RFLBU</v>
      </c>
      <c r="O580" s="27" t="s">
        <v>4656</v>
      </c>
      <c r="P580" s="27" t="s">
        <v>4593</v>
      </c>
    </row>
    <row r="581" spans="3:16" x14ac:dyDescent="0.35">
      <c r="C581" s="27" t="s">
        <v>3042</v>
      </c>
      <c r="D581" s="47" t="str">
        <f>+INDEX([1]Detallado!$F:$F,MATCH($C581,[1]Detallado!$B:$B,0))</f>
        <v>Renta Fija</v>
      </c>
      <c r="E581" s="30" t="str">
        <f>+INDEX([1]Detallado!$Q:$Q,MATCH($C581,[1]Detallado!$B:$B,0))</f>
        <v>RFLC</v>
      </c>
      <c r="F581" s="44" t="s">
        <v>4173</v>
      </c>
      <c r="G581" s="45" t="str">
        <f t="shared" si="16"/>
        <v>21RFLC</v>
      </c>
      <c r="H581" s="46" t="str">
        <f>+INDEX([1]Detallado!$D:$D,MATCH(C581,[1]Detallado!$B:$B,0))</f>
        <v>Banco Interamericano de Finanzas</v>
      </c>
      <c r="I581" s="27"/>
      <c r="J581" s="43" t="str">
        <f t="shared" si="17"/>
        <v>RFLBU</v>
      </c>
      <c r="O581" s="27" t="s">
        <v>4656</v>
      </c>
      <c r="P581" s="27" t="s">
        <v>4593</v>
      </c>
    </row>
    <row r="582" spans="3:16" x14ac:dyDescent="0.35">
      <c r="C582" s="27" t="s">
        <v>3043</v>
      </c>
      <c r="D582" s="47" t="str">
        <f>+INDEX([1]Detallado!$F:$F,MATCH($C582,[1]Detallado!$B:$B,0))</f>
        <v>Renta Fija</v>
      </c>
      <c r="E582" s="30" t="str">
        <f>+INDEX([1]Detallado!$Q:$Q,MATCH($C582,[1]Detallado!$B:$B,0))</f>
        <v>RFLC</v>
      </c>
      <c r="F582" s="44" t="s">
        <v>4173</v>
      </c>
      <c r="G582" s="45" t="str">
        <f t="shared" si="16"/>
        <v>21RFLC</v>
      </c>
      <c r="H582" s="46" t="str">
        <f>+INDEX([1]Detallado!$D:$D,MATCH(C582,[1]Detallado!$B:$B,0))</f>
        <v>Interseguro</v>
      </c>
      <c r="I582" s="27"/>
      <c r="J582" s="43" t="str">
        <f t="shared" si="17"/>
        <v>RFLBU</v>
      </c>
      <c r="O582" s="27" t="s">
        <v>4656</v>
      </c>
      <c r="P582" s="27" t="s">
        <v>4593</v>
      </c>
    </row>
    <row r="583" spans="3:16" x14ac:dyDescent="0.35">
      <c r="C583" s="27" t="s">
        <v>3044</v>
      </c>
      <c r="D583" s="47" t="str">
        <f>+INDEX([1]Detallado!$F:$F,MATCH($C583,[1]Detallado!$B:$B,0))</f>
        <v>Renta Fija</v>
      </c>
      <c r="E583" s="30" t="str">
        <f>+INDEX([1]Detallado!$Q:$Q,MATCH($C583,[1]Detallado!$B:$B,0))</f>
        <v>RFLC</v>
      </c>
      <c r="F583" s="44" t="s">
        <v>4173</v>
      </c>
      <c r="G583" s="45" t="str">
        <f t="shared" si="16"/>
        <v>21RFLC</v>
      </c>
      <c r="H583" s="46" t="str">
        <f>+INDEX([1]Detallado!$D:$D,MATCH(C583,[1]Detallado!$B:$B,0))</f>
        <v>Interseguro</v>
      </c>
      <c r="I583" s="27"/>
      <c r="J583" s="43" t="str">
        <f t="shared" si="17"/>
        <v>RFLBU</v>
      </c>
      <c r="O583" s="27" t="s">
        <v>4656</v>
      </c>
      <c r="P583" s="27" t="s">
        <v>4593</v>
      </c>
    </row>
    <row r="584" spans="3:16" x14ac:dyDescent="0.35">
      <c r="C584" s="27" t="s">
        <v>3045</v>
      </c>
      <c r="D584" s="47" t="str">
        <f>+INDEX([1]Detallado!$F:$F,MATCH($C584,[1]Detallado!$B:$B,0))</f>
        <v>Renta Fija</v>
      </c>
      <c r="E584" s="30" t="str">
        <f>+INDEX([1]Detallado!$Q:$Q,MATCH($C584,[1]Detallado!$B:$B,0))</f>
        <v>RFLC</v>
      </c>
      <c r="F584" s="44" t="s">
        <v>4173</v>
      </c>
      <c r="G584" s="45" t="str">
        <f t="shared" si="16"/>
        <v>21RFLC</v>
      </c>
      <c r="H584" s="46" t="str">
        <f>+INDEX([1]Detallado!$D:$D,MATCH(C584,[1]Detallado!$B:$B,0))</f>
        <v>Interseguro</v>
      </c>
      <c r="I584" s="27"/>
      <c r="J584" s="43" t="str">
        <f t="shared" si="17"/>
        <v>RFLBU</v>
      </c>
      <c r="O584" s="27" t="s">
        <v>4656</v>
      </c>
      <c r="P584" s="27" t="s">
        <v>4593</v>
      </c>
    </row>
    <row r="585" spans="3:16" x14ac:dyDescent="0.35">
      <c r="C585" s="27" t="s">
        <v>224</v>
      </c>
      <c r="D585" s="47" t="str">
        <f>+INDEX([1]Detallado!$F:$F,MATCH($C585,[1]Detallado!$B:$B,0))</f>
        <v>Renta Fija</v>
      </c>
      <c r="E585" s="30" t="str">
        <f>+INDEX([1]Detallado!$Q:$Q,MATCH($C585,[1]Detallado!$B:$B,0))</f>
        <v>RFLC</v>
      </c>
      <c r="F585" s="44" t="s">
        <v>4173</v>
      </c>
      <c r="G585" s="45" t="str">
        <f t="shared" si="16"/>
        <v>21RFLC</v>
      </c>
      <c r="H585" s="46" t="str">
        <f>+INDEX([1]Detallado!$D:$D,MATCH(C585,[1]Detallado!$B:$B,0))</f>
        <v>Interseguro</v>
      </c>
      <c r="I585" s="27"/>
      <c r="J585" s="43" t="str">
        <f t="shared" si="17"/>
        <v>RFLBU</v>
      </c>
      <c r="O585" s="27" t="s">
        <v>4656</v>
      </c>
      <c r="P585" s="27" t="s">
        <v>4593</v>
      </c>
    </row>
    <row r="586" spans="3:16" x14ac:dyDescent="0.35">
      <c r="C586" s="27" t="s">
        <v>3046</v>
      </c>
      <c r="D586" s="47" t="str">
        <f>+INDEX([1]Detallado!$F:$F,MATCH($C586,[1]Detallado!$B:$B,0))</f>
        <v>Renta Fija</v>
      </c>
      <c r="E586" s="30" t="str">
        <f>+INDEX([1]Detallado!$Q:$Q,MATCH($C586,[1]Detallado!$B:$B,0))</f>
        <v>RFLC</v>
      </c>
      <c r="F586" s="44" t="s">
        <v>4173</v>
      </c>
      <c r="G586" s="45" t="str">
        <f t="shared" ref="G586:G649" si="18">LEFT(C586,2)&amp;E586</f>
        <v>21RFLC</v>
      </c>
      <c r="H586" s="46" t="str">
        <f>+INDEX([1]Detallado!$D:$D,MATCH(C586,[1]Detallado!$B:$B,0))</f>
        <v>Interseguro</v>
      </c>
      <c r="I586" s="27"/>
      <c r="J586" s="43" t="str">
        <f t="shared" ref="J586:J649" si="19">IF(E586="ALT",LEFT(E586,3),LEFT(E586,3)&amp;F586)</f>
        <v>RFLBU</v>
      </c>
      <c r="O586" s="27" t="s">
        <v>4656</v>
      </c>
      <c r="P586" s="27" t="s">
        <v>4593</v>
      </c>
    </row>
    <row r="587" spans="3:16" x14ac:dyDescent="0.35">
      <c r="C587" s="27" t="s">
        <v>2617</v>
      </c>
      <c r="D587" s="47" t="str">
        <f>+INDEX([1]Detallado!$F:$F,MATCH($C587,[1]Detallado!$B:$B,0))</f>
        <v>Renta Fija</v>
      </c>
      <c r="E587" s="30" t="str">
        <f>+INDEX([1]Detallado!$Q:$Q,MATCH($C587,[1]Detallado!$B:$B,0))</f>
        <v>RFLC</v>
      </c>
      <c r="F587" s="44" t="s">
        <v>4173</v>
      </c>
      <c r="G587" s="45" t="str">
        <f t="shared" si="18"/>
        <v>21RFLC</v>
      </c>
      <c r="H587" s="46" t="str">
        <f>+INDEX([1]Detallado!$D:$D,MATCH(C587,[1]Detallado!$B:$B,0))</f>
        <v>Pacífico Peruano Suiza</v>
      </c>
      <c r="I587" s="27"/>
      <c r="J587" s="43" t="str">
        <f t="shared" si="19"/>
        <v>RFLBU</v>
      </c>
      <c r="O587" s="27" t="s">
        <v>4656</v>
      </c>
      <c r="P587" s="27" t="s">
        <v>4593</v>
      </c>
    </row>
    <row r="588" spans="3:16" x14ac:dyDescent="0.35">
      <c r="C588" s="27" t="s">
        <v>3047</v>
      </c>
      <c r="D588" s="47" t="str">
        <f>+INDEX([1]Detallado!$F:$F,MATCH($C588,[1]Detallado!$B:$B,0))</f>
        <v>Renta Fija</v>
      </c>
      <c r="E588" s="30" t="str">
        <f>+INDEX([1]Detallado!$Q:$Q,MATCH($C588,[1]Detallado!$B:$B,0))</f>
        <v>RFLC</v>
      </c>
      <c r="F588" s="44" t="s">
        <v>4173</v>
      </c>
      <c r="G588" s="45" t="str">
        <f t="shared" si="18"/>
        <v>21RFLC</v>
      </c>
      <c r="H588" s="46" t="str">
        <f>+INDEX([1]Detallado!$D:$D,MATCH(C588,[1]Detallado!$B:$B,0))</f>
        <v>Pacífico Peruano Suiza</v>
      </c>
      <c r="I588" s="27"/>
      <c r="J588" s="43" t="str">
        <f t="shared" si="19"/>
        <v>RFLBU</v>
      </c>
      <c r="O588" s="27" t="s">
        <v>4656</v>
      </c>
      <c r="P588" s="27" t="s">
        <v>4593</v>
      </c>
    </row>
    <row r="589" spans="3:16" x14ac:dyDescent="0.35">
      <c r="C589" s="27" t="s">
        <v>3048</v>
      </c>
      <c r="D589" s="47" t="str">
        <f>+INDEX([1]Detallado!$F:$F,MATCH($C589,[1]Detallado!$B:$B,0))</f>
        <v>Renta Fija</v>
      </c>
      <c r="E589" s="30" t="str">
        <f>+INDEX([1]Detallado!$Q:$Q,MATCH($C589,[1]Detallado!$B:$B,0))</f>
        <v>RFLC</v>
      </c>
      <c r="F589" s="44" t="s">
        <v>4173</v>
      </c>
      <c r="G589" s="45" t="str">
        <f t="shared" si="18"/>
        <v>22RFLC</v>
      </c>
      <c r="H589" s="46" t="str">
        <f>+INDEX([1]Detallado!$D:$D,MATCH(C589,[1]Detallado!$B:$B,0))</f>
        <v>Cemento Andino</v>
      </c>
      <c r="I589" s="27"/>
      <c r="J589" s="43" t="str">
        <f t="shared" si="19"/>
        <v>RFLBU</v>
      </c>
      <c r="O589" s="27" t="s">
        <v>4656</v>
      </c>
      <c r="P589" s="27" t="s">
        <v>4593</v>
      </c>
    </row>
    <row r="590" spans="3:16" x14ac:dyDescent="0.35">
      <c r="C590" s="27" t="s">
        <v>3049</v>
      </c>
      <c r="D590" s="47" t="str">
        <f>+INDEX([1]Detallado!$F:$F,MATCH($C590,[1]Detallado!$B:$B,0))</f>
        <v>Renta Fija</v>
      </c>
      <c r="E590" s="30" t="str">
        <f>+INDEX([1]Detallado!$Q:$Q,MATCH($C590,[1]Detallado!$B:$B,0))</f>
        <v>RFLC</v>
      </c>
      <c r="F590" s="44" t="s">
        <v>4173</v>
      </c>
      <c r="G590" s="45" t="str">
        <f t="shared" si="18"/>
        <v>22RFLC</v>
      </c>
      <c r="H590" s="46" t="str">
        <f>+INDEX([1]Detallado!$D:$D,MATCH(C590,[1]Detallado!$B:$B,0))</f>
        <v xml:space="preserve">Edegel </v>
      </c>
      <c r="I590" s="27"/>
      <c r="J590" s="43" t="str">
        <f t="shared" si="19"/>
        <v>RFLBU</v>
      </c>
      <c r="O590" s="27" t="s">
        <v>4656</v>
      </c>
      <c r="P590" s="27" t="s">
        <v>4593</v>
      </c>
    </row>
    <row r="591" spans="3:16" x14ac:dyDescent="0.35">
      <c r="C591" s="27" t="s">
        <v>3050</v>
      </c>
      <c r="D591" s="47" t="str">
        <f>+INDEX([1]Detallado!$F:$F,MATCH($C591,[1]Detallado!$B:$B,0))</f>
        <v>Renta Fija</v>
      </c>
      <c r="E591" s="30" t="str">
        <f>+INDEX([1]Detallado!$Q:$Q,MATCH($C591,[1]Detallado!$B:$B,0))</f>
        <v>RFLC</v>
      </c>
      <c r="F591" s="44" t="s">
        <v>4173</v>
      </c>
      <c r="G591" s="45" t="str">
        <f t="shared" si="18"/>
        <v>22RFLC</v>
      </c>
      <c r="H591" s="46" t="str">
        <f>+INDEX([1]Detallado!$D:$D,MATCH(C591,[1]Detallado!$B:$B,0))</f>
        <v xml:space="preserve">Edegel </v>
      </c>
      <c r="I591" s="27"/>
      <c r="J591" s="43" t="str">
        <f t="shared" si="19"/>
        <v>RFLBU</v>
      </c>
      <c r="O591" s="27" t="s">
        <v>4656</v>
      </c>
      <c r="P591" s="27" t="s">
        <v>4593</v>
      </c>
    </row>
    <row r="592" spans="3:16" x14ac:dyDescent="0.35">
      <c r="C592" s="27" t="s">
        <v>3051</v>
      </c>
      <c r="D592" s="47" t="str">
        <f>+INDEX([1]Detallado!$F:$F,MATCH($C592,[1]Detallado!$B:$B,0))</f>
        <v>Renta Fija</v>
      </c>
      <c r="E592" s="30" t="str">
        <f>+INDEX([1]Detallado!$Q:$Q,MATCH($C592,[1]Detallado!$B:$B,0))</f>
        <v>RFLC</v>
      </c>
      <c r="F592" s="44" t="s">
        <v>4173</v>
      </c>
      <c r="G592" s="45" t="str">
        <f t="shared" si="18"/>
        <v>22RFLC</v>
      </c>
      <c r="H592" s="46" t="str">
        <f>+INDEX([1]Detallado!$D:$D,MATCH(C592,[1]Detallado!$B:$B,0))</f>
        <v xml:space="preserve">Edegel </v>
      </c>
      <c r="I592" s="27"/>
      <c r="J592" s="43" t="str">
        <f t="shared" si="19"/>
        <v>RFLBU</v>
      </c>
      <c r="O592" s="27" t="s">
        <v>4656</v>
      </c>
      <c r="P592" s="27" t="s">
        <v>4593</v>
      </c>
    </row>
    <row r="593" spans="3:16" x14ac:dyDescent="0.35">
      <c r="C593" s="27" t="s">
        <v>3052</v>
      </c>
      <c r="D593" s="47" t="str">
        <f>+INDEX([1]Detallado!$F:$F,MATCH($C593,[1]Detallado!$B:$B,0))</f>
        <v>Renta Fija</v>
      </c>
      <c r="E593" s="30" t="str">
        <f>+INDEX([1]Detallado!$Q:$Q,MATCH($C593,[1]Detallado!$B:$B,0))</f>
        <v>RFLC</v>
      </c>
      <c r="F593" s="44" t="s">
        <v>4173</v>
      </c>
      <c r="G593" s="45" t="str">
        <f t="shared" si="18"/>
        <v>22RFLC</v>
      </c>
      <c r="H593" s="46" t="str">
        <f>+INDEX([1]Detallado!$D:$D,MATCH(C593,[1]Detallado!$B:$B,0))</f>
        <v xml:space="preserve">Edegel </v>
      </c>
      <c r="I593" s="27"/>
      <c r="J593" s="43" t="str">
        <f t="shared" si="19"/>
        <v>RFLBU</v>
      </c>
      <c r="O593" s="27" t="s">
        <v>4656</v>
      </c>
      <c r="P593" s="27" t="s">
        <v>4593</v>
      </c>
    </row>
    <row r="594" spans="3:16" x14ac:dyDescent="0.35">
      <c r="C594" s="27" t="s">
        <v>3053</v>
      </c>
      <c r="D594" s="47" t="str">
        <f>+INDEX([1]Detallado!$F:$F,MATCH($C594,[1]Detallado!$B:$B,0))</f>
        <v>Renta Fija</v>
      </c>
      <c r="E594" s="30" t="str">
        <f>+INDEX([1]Detallado!$Q:$Q,MATCH($C594,[1]Detallado!$B:$B,0))</f>
        <v>RFLC</v>
      </c>
      <c r="F594" s="44" t="s">
        <v>4173</v>
      </c>
      <c r="G594" s="45" t="str">
        <f t="shared" si="18"/>
        <v>22RFLC</v>
      </c>
      <c r="H594" s="46" t="str">
        <f>+INDEX([1]Detallado!$D:$D,MATCH(C594,[1]Detallado!$B:$B,0))</f>
        <v xml:space="preserve">Edegel </v>
      </c>
      <c r="I594" s="27"/>
      <c r="J594" s="43" t="str">
        <f t="shared" si="19"/>
        <v>RFLBU</v>
      </c>
      <c r="O594" s="27" t="s">
        <v>4656</v>
      </c>
      <c r="P594" s="27" t="s">
        <v>4593</v>
      </c>
    </row>
    <row r="595" spans="3:16" x14ac:dyDescent="0.35">
      <c r="C595" s="27" t="s">
        <v>3054</v>
      </c>
      <c r="D595" s="47" t="str">
        <f>+INDEX([1]Detallado!$F:$F,MATCH($C595,[1]Detallado!$B:$B,0))</f>
        <v>Renta Fija</v>
      </c>
      <c r="E595" s="30" t="str">
        <f>+INDEX([1]Detallado!$Q:$Q,MATCH($C595,[1]Detallado!$B:$B,0))</f>
        <v>RFLC</v>
      </c>
      <c r="F595" s="44" t="s">
        <v>4173</v>
      </c>
      <c r="G595" s="45" t="str">
        <f t="shared" si="18"/>
        <v>22RFLC</v>
      </c>
      <c r="H595" s="46" t="str">
        <f>+INDEX([1]Detallado!$D:$D,MATCH(C595,[1]Detallado!$B:$B,0))</f>
        <v xml:space="preserve">Duke Energy International Egenor </v>
      </c>
      <c r="I595" s="27"/>
      <c r="J595" s="43" t="str">
        <f t="shared" si="19"/>
        <v>RFLBU</v>
      </c>
      <c r="O595" s="27" t="s">
        <v>4656</v>
      </c>
      <c r="P595" s="27" t="s">
        <v>4593</v>
      </c>
    </row>
    <row r="596" spans="3:16" x14ac:dyDescent="0.35">
      <c r="C596" s="27" t="s">
        <v>3055</v>
      </c>
      <c r="D596" s="47" t="str">
        <f>+INDEX([1]Detallado!$F:$F,MATCH($C596,[1]Detallado!$B:$B,0))</f>
        <v>Renta Fija</v>
      </c>
      <c r="E596" s="30" t="str">
        <f>+INDEX([1]Detallado!$Q:$Q,MATCH($C596,[1]Detallado!$B:$B,0))</f>
        <v>RFLC</v>
      </c>
      <c r="F596" s="44" t="s">
        <v>4173</v>
      </c>
      <c r="G596" s="45" t="str">
        <f t="shared" si="18"/>
        <v>22RFLC</v>
      </c>
      <c r="H596" s="46" t="str">
        <f>+INDEX([1]Detallado!$D:$D,MATCH(C596,[1]Detallado!$B:$B,0))</f>
        <v xml:space="preserve">Duke Energy International Egenor </v>
      </c>
      <c r="I596" s="27"/>
      <c r="J596" s="43" t="str">
        <f t="shared" si="19"/>
        <v>RFLBU</v>
      </c>
      <c r="O596" s="27" t="s">
        <v>4656</v>
      </c>
      <c r="P596" s="27" t="s">
        <v>4593</v>
      </c>
    </row>
    <row r="597" spans="3:16" x14ac:dyDescent="0.35">
      <c r="C597" s="27" t="s">
        <v>3056</v>
      </c>
      <c r="D597" s="47" t="str">
        <f>+INDEX([1]Detallado!$F:$F,MATCH($C597,[1]Detallado!$B:$B,0))</f>
        <v>Renta Fija</v>
      </c>
      <c r="E597" s="30" t="str">
        <f>+INDEX([1]Detallado!$Q:$Q,MATCH($C597,[1]Detallado!$B:$B,0))</f>
        <v>RFLC</v>
      </c>
      <c r="F597" s="44" t="s">
        <v>4173</v>
      </c>
      <c r="G597" s="45" t="str">
        <f t="shared" si="18"/>
        <v>22RFLC</v>
      </c>
      <c r="H597" s="46" t="str">
        <f>+INDEX([1]Detallado!$D:$D,MATCH(C597,[1]Detallado!$B:$B,0))</f>
        <v xml:space="preserve">Consorcio Agua Azul </v>
      </c>
      <c r="I597" s="27"/>
      <c r="J597" s="43" t="str">
        <f t="shared" si="19"/>
        <v>RFLBU</v>
      </c>
      <c r="O597" s="27" t="s">
        <v>4656</v>
      </c>
      <c r="P597" s="27" t="s">
        <v>4593</v>
      </c>
    </row>
    <row r="598" spans="3:16" x14ac:dyDescent="0.35">
      <c r="C598" s="27" t="s">
        <v>3057</v>
      </c>
      <c r="D598" s="47" t="str">
        <f>+INDEX([1]Detallado!$F:$F,MATCH($C598,[1]Detallado!$B:$B,0))</f>
        <v>Renta Fija</v>
      </c>
      <c r="E598" s="30" t="str">
        <f>+INDEX([1]Detallado!$Q:$Q,MATCH($C598,[1]Detallado!$B:$B,0))</f>
        <v>RFLC</v>
      </c>
      <c r="F598" s="44" t="s">
        <v>4173</v>
      </c>
      <c r="G598" s="45" t="str">
        <f t="shared" si="18"/>
        <v>22RFLC</v>
      </c>
      <c r="H598" s="46" t="str">
        <f>+INDEX([1]Detallado!$D:$D,MATCH(C598,[1]Detallado!$B:$B,0))</f>
        <v xml:space="preserve">Consorcio Agua Azul </v>
      </c>
      <c r="I598" s="27"/>
      <c r="J598" s="43" t="str">
        <f t="shared" si="19"/>
        <v>RFLBU</v>
      </c>
      <c r="O598" s="27" t="s">
        <v>4656</v>
      </c>
      <c r="P598" s="27" t="s">
        <v>4593</v>
      </c>
    </row>
    <row r="599" spans="3:16" x14ac:dyDescent="0.35">
      <c r="C599" s="27" t="s">
        <v>3058</v>
      </c>
      <c r="D599" s="47" t="str">
        <f>+INDEX([1]Detallado!$F:$F,MATCH($C599,[1]Detallado!$B:$B,0))</f>
        <v>Renta Fija</v>
      </c>
      <c r="E599" s="30" t="str">
        <f>+INDEX([1]Detallado!$Q:$Q,MATCH($C599,[1]Detallado!$B:$B,0))</f>
        <v>RFLC</v>
      </c>
      <c r="F599" s="44" t="s">
        <v>4173</v>
      </c>
      <c r="G599" s="45" t="str">
        <f t="shared" si="18"/>
        <v>22RFLC</v>
      </c>
      <c r="H599" s="46" t="str">
        <f>+INDEX([1]Detallado!$D:$D,MATCH(C599,[1]Detallado!$B:$B,0))</f>
        <v xml:space="preserve">Red de Energía del Perú </v>
      </c>
      <c r="I599" s="27"/>
      <c r="J599" s="43" t="str">
        <f t="shared" si="19"/>
        <v>RFLBU</v>
      </c>
      <c r="O599" s="27" t="s">
        <v>4656</v>
      </c>
      <c r="P599" s="27" t="s">
        <v>4593</v>
      </c>
    </row>
    <row r="600" spans="3:16" x14ac:dyDescent="0.35">
      <c r="C600" s="27" t="s">
        <v>3059</v>
      </c>
      <c r="D600" s="47" t="str">
        <f>+INDEX([1]Detallado!$F:$F,MATCH($C600,[1]Detallado!$B:$B,0))</f>
        <v>Renta Fija</v>
      </c>
      <c r="E600" s="30" t="str">
        <f>+INDEX([1]Detallado!$Q:$Q,MATCH($C600,[1]Detallado!$B:$B,0))</f>
        <v>RFLC</v>
      </c>
      <c r="F600" s="44" t="s">
        <v>4173</v>
      </c>
      <c r="G600" s="45" t="str">
        <f t="shared" si="18"/>
        <v>22RFLC</v>
      </c>
      <c r="H600" s="46" t="str">
        <f>+INDEX([1]Detallado!$D:$D,MATCH(C600,[1]Detallado!$B:$B,0))</f>
        <v xml:space="preserve">Red de Energía del Perú </v>
      </c>
      <c r="I600" s="27"/>
      <c r="J600" s="43" t="str">
        <f t="shared" si="19"/>
        <v>RFLBU</v>
      </c>
      <c r="O600" s="27" t="s">
        <v>4656</v>
      </c>
      <c r="P600" s="27" t="s">
        <v>4593</v>
      </c>
    </row>
    <row r="601" spans="3:16" x14ac:dyDescent="0.35">
      <c r="C601" s="27" t="s">
        <v>3060</v>
      </c>
      <c r="D601" s="47" t="str">
        <f>+INDEX([1]Detallado!$F:$F,MATCH($C601,[1]Detallado!$B:$B,0))</f>
        <v>Renta Fija</v>
      </c>
      <c r="E601" s="30" t="str">
        <f>+INDEX([1]Detallado!$Q:$Q,MATCH($C601,[1]Detallado!$B:$B,0))</f>
        <v>RFLC</v>
      </c>
      <c r="F601" s="44" t="s">
        <v>4173</v>
      </c>
      <c r="G601" s="45" t="str">
        <f t="shared" si="18"/>
        <v>22RFLC</v>
      </c>
      <c r="H601" s="46" t="str">
        <f>+INDEX([1]Detallado!$D:$D,MATCH(C601,[1]Detallado!$B:$B,0))</f>
        <v>Leasing Total</v>
      </c>
      <c r="I601" s="27"/>
      <c r="J601" s="43" t="str">
        <f t="shared" si="19"/>
        <v>RFLBU</v>
      </c>
      <c r="O601" s="27" t="s">
        <v>4656</v>
      </c>
      <c r="P601" s="27" t="s">
        <v>4593</v>
      </c>
    </row>
    <row r="602" spans="3:16" x14ac:dyDescent="0.35">
      <c r="C602" s="27" t="s">
        <v>3061</v>
      </c>
      <c r="D602" s="47" t="str">
        <f>+INDEX([1]Detallado!$F:$F,MATCH($C602,[1]Detallado!$B:$B,0))</f>
        <v>Renta Fija</v>
      </c>
      <c r="E602" s="30" t="str">
        <f>+INDEX([1]Detallado!$Q:$Q,MATCH($C602,[1]Detallado!$B:$B,0))</f>
        <v>RFLC</v>
      </c>
      <c r="F602" s="44" t="s">
        <v>4173</v>
      </c>
      <c r="G602" s="45" t="str">
        <f t="shared" si="18"/>
        <v>22RFLC</v>
      </c>
      <c r="H602" s="46" t="str">
        <f>+INDEX([1]Detallado!$D:$D,MATCH(C602,[1]Detallado!$B:$B,0))</f>
        <v xml:space="preserve">Red de Energía del Perú </v>
      </c>
      <c r="I602" s="27"/>
      <c r="J602" s="43" t="str">
        <f t="shared" si="19"/>
        <v>RFLBU</v>
      </c>
      <c r="O602" s="27" t="s">
        <v>4656</v>
      </c>
      <c r="P602" s="27" t="s">
        <v>4593</v>
      </c>
    </row>
    <row r="603" spans="3:16" x14ac:dyDescent="0.35">
      <c r="C603" s="27" t="s">
        <v>3062</v>
      </c>
      <c r="D603" s="47" t="str">
        <f>+INDEX([1]Detallado!$F:$F,MATCH($C603,[1]Detallado!$B:$B,0))</f>
        <v>Renta Fija</v>
      </c>
      <c r="E603" s="30" t="str">
        <f>+INDEX([1]Detallado!$Q:$Q,MATCH($C603,[1]Detallado!$B:$B,0))</f>
        <v>RFLC</v>
      </c>
      <c r="F603" s="44" t="s">
        <v>4173</v>
      </c>
      <c r="G603" s="45" t="str">
        <f t="shared" si="18"/>
        <v>22RFLC</v>
      </c>
      <c r="H603" s="46" t="str">
        <f>+INDEX([1]Detallado!$D:$D,MATCH(C603,[1]Detallado!$B:$B,0))</f>
        <v xml:space="preserve">Red de Energía del Perú </v>
      </c>
      <c r="I603" s="27"/>
      <c r="J603" s="43" t="str">
        <f t="shared" si="19"/>
        <v>RFLBU</v>
      </c>
      <c r="O603" s="27" t="s">
        <v>4656</v>
      </c>
      <c r="P603" s="27" t="s">
        <v>4593</v>
      </c>
    </row>
    <row r="604" spans="3:16" x14ac:dyDescent="0.35">
      <c r="C604" s="27" t="s">
        <v>3063</v>
      </c>
      <c r="D604" s="47" t="str">
        <f>+INDEX([1]Detallado!$F:$F,MATCH($C604,[1]Detallado!$B:$B,0))</f>
        <v>Renta Fija</v>
      </c>
      <c r="E604" s="30" t="str">
        <f>+INDEX([1]Detallado!$Q:$Q,MATCH($C604,[1]Detallado!$B:$B,0))</f>
        <v>RFLC</v>
      </c>
      <c r="F604" s="44" t="s">
        <v>4173</v>
      </c>
      <c r="G604" s="45" t="str">
        <f t="shared" si="18"/>
        <v>22RFLC</v>
      </c>
      <c r="H604" s="46" t="str">
        <f>+INDEX([1]Detallado!$D:$D,MATCH(C604,[1]Detallado!$B:$B,0))</f>
        <v xml:space="preserve">Red de Energía del Perú </v>
      </c>
      <c r="I604" s="27"/>
      <c r="J604" s="43" t="str">
        <f t="shared" si="19"/>
        <v>RFLBU</v>
      </c>
      <c r="O604" s="27" t="s">
        <v>4656</v>
      </c>
      <c r="P604" s="27" t="s">
        <v>4593</v>
      </c>
    </row>
    <row r="605" spans="3:16" x14ac:dyDescent="0.35">
      <c r="C605" s="27" t="s">
        <v>3064</v>
      </c>
      <c r="D605" s="47" t="str">
        <f>+INDEX([1]Detallado!$F:$F,MATCH($C605,[1]Detallado!$B:$B,0))</f>
        <v>Renta Fija</v>
      </c>
      <c r="E605" s="30" t="str">
        <f>+INDEX([1]Detallado!$Q:$Q,MATCH($C605,[1]Detallado!$B:$B,0))</f>
        <v>RFLC</v>
      </c>
      <c r="F605" s="44" t="s">
        <v>4173</v>
      </c>
      <c r="G605" s="45" t="str">
        <f t="shared" si="18"/>
        <v>22RFLC</v>
      </c>
      <c r="H605" s="46" t="str">
        <f>+INDEX([1]Detallado!$D:$D,MATCH(C605,[1]Detallado!$B:$B,0))</f>
        <v xml:space="preserve">Red de Energía del Perú </v>
      </c>
      <c r="I605" s="27"/>
      <c r="J605" s="43" t="str">
        <f t="shared" si="19"/>
        <v>RFLBU</v>
      </c>
      <c r="O605" s="27" t="s">
        <v>4656</v>
      </c>
      <c r="P605" s="27" t="s">
        <v>4593</v>
      </c>
    </row>
    <row r="606" spans="3:16" x14ac:dyDescent="0.35">
      <c r="C606" s="27" t="s">
        <v>3065</v>
      </c>
      <c r="D606" s="47" t="str">
        <f>+INDEX([1]Detallado!$F:$F,MATCH($C606,[1]Detallado!$B:$B,0))</f>
        <v>Renta Fija</v>
      </c>
      <c r="E606" s="30" t="str">
        <f>+INDEX([1]Detallado!$Q:$Q,MATCH($C606,[1]Detallado!$B:$B,0))</f>
        <v>RFLC</v>
      </c>
      <c r="F606" s="44" t="s">
        <v>4173</v>
      </c>
      <c r="G606" s="45" t="str">
        <f t="shared" si="18"/>
        <v>22RFLC</v>
      </c>
      <c r="H606" s="46" t="str">
        <f>+INDEX([1]Detallado!$D:$D,MATCH(C606,[1]Detallado!$B:$B,0))</f>
        <v xml:space="preserve">Red de Energía del Perú </v>
      </c>
      <c r="I606" s="27"/>
      <c r="J606" s="43" t="str">
        <f t="shared" si="19"/>
        <v>RFLBU</v>
      </c>
      <c r="O606" s="27" t="s">
        <v>4656</v>
      </c>
      <c r="P606" s="27" t="s">
        <v>4593</v>
      </c>
    </row>
    <row r="607" spans="3:16" x14ac:dyDescent="0.35">
      <c r="C607" s="27" t="s">
        <v>3066</v>
      </c>
      <c r="D607" s="47" t="str">
        <f>+INDEX([1]Detallado!$F:$F,MATCH($C607,[1]Detallado!$B:$B,0))</f>
        <v>Renta Fija</v>
      </c>
      <c r="E607" s="30" t="str">
        <f>+INDEX([1]Detallado!$Q:$Q,MATCH($C607,[1]Detallado!$B:$B,0))</f>
        <v>RFLC</v>
      </c>
      <c r="F607" s="44" t="s">
        <v>4173</v>
      </c>
      <c r="G607" s="45" t="str">
        <f t="shared" si="18"/>
        <v>22RFLC</v>
      </c>
      <c r="H607" s="46" t="str">
        <f>+INDEX([1]Detallado!$D:$D,MATCH(C607,[1]Detallado!$B:$B,0))</f>
        <v xml:space="preserve">Energía del Sur </v>
      </c>
      <c r="I607" s="27"/>
      <c r="J607" s="43" t="str">
        <f t="shared" si="19"/>
        <v>RFLBU</v>
      </c>
      <c r="O607" s="27" t="s">
        <v>4656</v>
      </c>
      <c r="P607" s="27" t="s">
        <v>4593</v>
      </c>
    </row>
    <row r="608" spans="3:16" x14ac:dyDescent="0.35">
      <c r="C608" s="27" t="s">
        <v>3067</v>
      </c>
      <c r="D608" s="47" t="str">
        <f>+INDEX([1]Detallado!$F:$F,MATCH($C608,[1]Detallado!$B:$B,0))</f>
        <v>Renta Fija</v>
      </c>
      <c r="E608" s="30" t="str">
        <f>+INDEX([1]Detallado!$Q:$Q,MATCH($C608,[1]Detallado!$B:$B,0))</f>
        <v>RFLC</v>
      </c>
      <c r="F608" s="44" t="s">
        <v>4173</v>
      </c>
      <c r="G608" s="45" t="str">
        <f t="shared" si="18"/>
        <v>22RFLC</v>
      </c>
      <c r="H608" s="46" t="str">
        <f>+INDEX([1]Detallado!$D:$D,MATCH(C608,[1]Detallado!$B:$B,0))</f>
        <v xml:space="preserve">Energía del Sur </v>
      </c>
      <c r="I608" s="27"/>
      <c r="J608" s="43" t="str">
        <f t="shared" si="19"/>
        <v>RFLBU</v>
      </c>
      <c r="O608" s="27" t="s">
        <v>4656</v>
      </c>
      <c r="P608" s="27" t="s">
        <v>4593</v>
      </c>
    </row>
    <row r="609" spans="3:16" x14ac:dyDescent="0.35">
      <c r="C609" s="27" t="s">
        <v>3068</v>
      </c>
      <c r="D609" s="47" t="str">
        <f>+INDEX([1]Detallado!$F:$F,MATCH($C609,[1]Detallado!$B:$B,0))</f>
        <v>Renta Fija</v>
      </c>
      <c r="E609" s="30" t="str">
        <f>+INDEX([1]Detallado!$Q:$Q,MATCH($C609,[1]Detallado!$B:$B,0))</f>
        <v>RFLC</v>
      </c>
      <c r="F609" s="44" t="s">
        <v>4173</v>
      </c>
      <c r="G609" s="45" t="str">
        <f t="shared" si="18"/>
        <v>22RFLC</v>
      </c>
      <c r="H609" s="46" t="str">
        <f>+INDEX([1]Detallado!$D:$D,MATCH(C609,[1]Detallado!$B:$B,0))</f>
        <v xml:space="preserve">Concesionario Trasvase Olmos </v>
      </c>
      <c r="I609" s="27"/>
      <c r="J609" s="43" t="str">
        <f t="shared" si="19"/>
        <v>RFLBU</v>
      </c>
      <c r="O609" s="27" t="s">
        <v>4657</v>
      </c>
      <c r="P609" s="27" t="s">
        <v>4588</v>
      </c>
    </row>
    <row r="610" spans="3:16" x14ac:dyDescent="0.35">
      <c r="C610" s="27" t="s">
        <v>3069</v>
      </c>
      <c r="D610" s="47" t="str">
        <f>+INDEX([1]Detallado!$F:$F,MATCH($C610,[1]Detallado!$B:$B,0))</f>
        <v>Renta Fija</v>
      </c>
      <c r="E610" s="30" t="str">
        <f>+INDEX([1]Detallado!$Q:$Q,MATCH($C610,[1]Detallado!$B:$B,0))</f>
        <v>RFLC</v>
      </c>
      <c r="F610" s="44" t="s">
        <v>4173</v>
      </c>
      <c r="G610" s="45" t="str">
        <f t="shared" si="18"/>
        <v>22RFLC</v>
      </c>
      <c r="H610" s="46" t="str">
        <f>+INDEX([1]Detallado!$D:$D,MATCH(C610,[1]Detallado!$B:$B,0))</f>
        <v xml:space="preserve">Concesionario Trasvase Olmos </v>
      </c>
      <c r="I610" s="27"/>
      <c r="J610" s="43" t="str">
        <f t="shared" si="19"/>
        <v>RFLBU</v>
      </c>
      <c r="O610" s="27" t="s">
        <v>4657</v>
      </c>
      <c r="P610" s="27" t="s">
        <v>4588</v>
      </c>
    </row>
    <row r="611" spans="3:16" x14ac:dyDescent="0.35">
      <c r="C611" s="27" t="s">
        <v>3070</v>
      </c>
      <c r="D611" s="47" t="str">
        <f>+INDEX([1]Detallado!$F:$F,MATCH($C611,[1]Detallado!$B:$B,0))</f>
        <v>Renta Fija</v>
      </c>
      <c r="E611" s="30" t="str">
        <f>+INDEX([1]Detallado!$Q:$Q,MATCH($C611,[1]Detallado!$B:$B,0))</f>
        <v>RFLC</v>
      </c>
      <c r="F611" s="44" t="s">
        <v>4173</v>
      </c>
      <c r="G611" s="45" t="str">
        <f t="shared" si="18"/>
        <v>22RFLC</v>
      </c>
      <c r="H611" s="46" t="str">
        <f>+INDEX([1]Detallado!$D:$D,MATCH(C611,[1]Detallado!$B:$B,0))</f>
        <v xml:space="preserve">Pluspetrol Camisea </v>
      </c>
      <c r="I611" s="27"/>
      <c r="J611" s="43" t="str">
        <f t="shared" si="19"/>
        <v>RFLBU</v>
      </c>
      <c r="O611" s="27" t="s">
        <v>4657</v>
      </c>
      <c r="P611" s="27" t="s">
        <v>4588</v>
      </c>
    </row>
    <row r="612" spans="3:16" x14ac:dyDescent="0.35">
      <c r="C612" s="27" t="s">
        <v>3071</v>
      </c>
      <c r="D612" s="47" t="str">
        <f>+INDEX([1]Detallado!$F:$F,MATCH($C612,[1]Detallado!$B:$B,0))</f>
        <v>Renta Fija</v>
      </c>
      <c r="E612" s="30" t="str">
        <f>+INDEX([1]Detallado!$Q:$Q,MATCH($C612,[1]Detallado!$B:$B,0))</f>
        <v>RFLC</v>
      </c>
      <c r="F612" s="44" t="s">
        <v>4173</v>
      </c>
      <c r="G612" s="45" t="str">
        <f t="shared" si="18"/>
        <v>22RFLC</v>
      </c>
      <c r="H612" s="46" t="str">
        <f>+INDEX([1]Detallado!$D:$D,MATCH(C612,[1]Detallado!$B:$B,0))</f>
        <v xml:space="preserve">Pluspetrol Camisea </v>
      </c>
      <c r="I612" s="27"/>
      <c r="J612" s="43" t="str">
        <f t="shared" si="19"/>
        <v>RFLBU</v>
      </c>
      <c r="O612" s="27" t="s">
        <v>4657</v>
      </c>
      <c r="P612" s="27" t="s">
        <v>4588</v>
      </c>
    </row>
    <row r="613" spans="3:16" x14ac:dyDescent="0.35">
      <c r="C613" s="27" t="s">
        <v>3072</v>
      </c>
      <c r="D613" s="47" t="str">
        <f>+INDEX([1]Detallado!$F:$F,MATCH($C613,[1]Detallado!$B:$B,0))</f>
        <v>Renta Fija</v>
      </c>
      <c r="E613" s="30" t="str">
        <f>+INDEX([1]Detallado!$Q:$Q,MATCH($C613,[1]Detallado!$B:$B,0))</f>
        <v>RFLC</v>
      </c>
      <c r="F613" s="44" t="s">
        <v>4173</v>
      </c>
      <c r="G613" s="45" t="str">
        <f t="shared" si="18"/>
        <v>22RFLC</v>
      </c>
      <c r="H613" s="46" t="str">
        <f>+INDEX([1]Detallado!$D:$D,MATCH(C613,[1]Detallado!$B:$B,0))</f>
        <v>Kallpa Generación S.A</v>
      </c>
      <c r="I613" s="27"/>
      <c r="J613" s="43" t="str">
        <f t="shared" si="19"/>
        <v>RFLBU</v>
      </c>
      <c r="O613" s="27" t="s">
        <v>4657</v>
      </c>
      <c r="P613" s="27" t="s">
        <v>4588</v>
      </c>
    </row>
    <row r="614" spans="3:16" x14ac:dyDescent="0.35">
      <c r="C614" s="27" t="s">
        <v>3073</v>
      </c>
      <c r="D614" s="47" t="str">
        <f>+INDEX([1]Detallado!$F:$F,MATCH($C614,[1]Detallado!$B:$B,0))</f>
        <v>Renta Fija</v>
      </c>
      <c r="E614" s="30" t="str">
        <f>+INDEX([1]Detallado!$Q:$Q,MATCH($C614,[1]Detallado!$B:$B,0))</f>
        <v>RFLC</v>
      </c>
      <c r="F614" s="44" t="s">
        <v>4173</v>
      </c>
      <c r="G614" s="45" t="str">
        <f t="shared" si="18"/>
        <v>22RFLC</v>
      </c>
      <c r="H614" s="46" t="str">
        <f>+INDEX([1]Detallado!$D:$D,MATCH(C614,[1]Detallado!$B:$B,0))</f>
        <v>Pluspetrol Lote 56</v>
      </c>
      <c r="I614" s="27"/>
      <c r="J614" s="43" t="str">
        <f t="shared" si="19"/>
        <v>RFLBU</v>
      </c>
      <c r="O614" s="27" t="s">
        <v>4236</v>
      </c>
      <c r="P614" s="27" t="s">
        <v>4593</v>
      </c>
    </row>
    <row r="615" spans="3:16" x14ac:dyDescent="0.35">
      <c r="C615" s="27" t="s">
        <v>3074</v>
      </c>
      <c r="D615" s="47" t="str">
        <f>+INDEX([1]Detallado!$F:$F,MATCH($C615,[1]Detallado!$B:$B,0))</f>
        <v>Renta Fija</v>
      </c>
      <c r="E615" s="30" t="str">
        <f>+INDEX([1]Detallado!$Q:$Q,MATCH($C615,[1]Detallado!$B:$B,0))</f>
        <v>RFLC</v>
      </c>
      <c r="F615" s="44" t="s">
        <v>4173</v>
      </c>
      <c r="G615" s="45" t="str">
        <f t="shared" si="18"/>
        <v>22RFLC</v>
      </c>
      <c r="H615" s="46" t="str">
        <f>+INDEX([1]Detallado!$D:$D,MATCH(C615,[1]Detallado!$B:$B,0))</f>
        <v>Pluspetrol Lote 56</v>
      </c>
      <c r="I615" s="27"/>
      <c r="J615" s="43" t="str">
        <f t="shared" si="19"/>
        <v>RFLBU</v>
      </c>
      <c r="O615" s="27" t="s">
        <v>4236</v>
      </c>
      <c r="P615" s="27" t="s">
        <v>4593</v>
      </c>
    </row>
    <row r="616" spans="3:16" x14ac:dyDescent="0.35">
      <c r="C616" s="27" t="s">
        <v>3075</v>
      </c>
      <c r="D616" s="47" t="str">
        <f>+INDEX([1]Detallado!$F:$F,MATCH($C616,[1]Detallado!$B:$B,0))</f>
        <v>Renta Fija</v>
      </c>
      <c r="E616" s="30" t="str">
        <f>+INDEX([1]Detallado!$Q:$Q,MATCH($C616,[1]Detallado!$B:$B,0))</f>
        <v>RFLC</v>
      </c>
      <c r="F616" s="44" t="s">
        <v>4173</v>
      </c>
      <c r="G616" s="45" t="str">
        <f t="shared" si="18"/>
        <v>22RFLC</v>
      </c>
      <c r="H616" s="46" t="str">
        <f>+INDEX([1]Detallado!$D:$D,MATCH(C616,[1]Detallado!$B:$B,0))</f>
        <v>Ferreycorp S.A.A.</v>
      </c>
      <c r="I616" s="27"/>
      <c r="J616" s="43" t="str">
        <f t="shared" si="19"/>
        <v>RFLBU</v>
      </c>
      <c r="O616" s="27" t="s">
        <v>4236</v>
      </c>
      <c r="P616" s="27" t="s">
        <v>4593</v>
      </c>
    </row>
    <row r="617" spans="3:16" x14ac:dyDescent="0.35">
      <c r="C617" s="27" t="s">
        <v>3076</v>
      </c>
      <c r="D617" s="47" t="str">
        <f>+INDEX([1]Detallado!$F:$F,MATCH($C617,[1]Detallado!$B:$B,0))</f>
        <v>Renta Fija</v>
      </c>
      <c r="E617" s="30" t="str">
        <f>+INDEX([1]Detallado!$Q:$Q,MATCH($C617,[1]Detallado!$B:$B,0))</f>
        <v>RFLC</v>
      </c>
      <c r="F617" s="44" t="s">
        <v>4173</v>
      </c>
      <c r="G617" s="45" t="str">
        <f t="shared" si="18"/>
        <v>22RFLC</v>
      </c>
      <c r="H617" s="46" t="str">
        <f>+INDEX([1]Detallado!$D:$D,MATCH(C617,[1]Detallado!$B:$B,0))</f>
        <v>Ferreycorp S.A.A.</v>
      </c>
      <c r="I617" s="27"/>
      <c r="J617" s="43" t="str">
        <f t="shared" si="19"/>
        <v>RFLBU</v>
      </c>
      <c r="O617" s="27" t="s">
        <v>4236</v>
      </c>
      <c r="P617" s="27" t="s">
        <v>4593</v>
      </c>
    </row>
    <row r="618" spans="3:16" x14ac:dyDescent="0.35">
      <c r="C618" s="27" t="s">
        <v>266</v>
      </c>
      <c r="D618" s="47" t="str">
        <f>+INDEX([1]Detallado!$F:$F,MATCH($C618,[1]Detallado!$B:$B,0))</f>
        <v>Renta Fija</v>
      </c>
      <c r="E618" s="30" t="str">
        <f>+INDEX([1]Detallado!$Q:$Q,MATCH($C618,[1]Detallado!$B:$B,0))</f>
        <v>RFLC</v>
      </c>
      <c r="F618" s="44" t="s">
        <v>4173</v>
      </c>
      <c r="G618" s="45" t="str">
        <f t="shared" si="18"/>
        <v>22RFLC</v>
      </c>
      <c r="H618" s="46" t="str">
        <f>+INDEX([1]Detallado!$D:$D,MATCH(C618,[1]Detallado!$B:$B,0))</f>
        <v>Jockey Plaza</v>
      </c>
      <c r="I618" s="27"/>
      <c r="J618" s="43" t="str">
        <f t="shared" si="19"/>
        <v>RFLBU</v>
      </c>
      <c r="O618" s="27" t="s">
        <v>4236</v>
      </c>
      <c r="P618" s="27" t="s">
        <v>4593</v>
      </c>
    </row>
    <row r="619" spans="3:16" x14ac:dyDescent="0.35">
      <c r="C619" s="27" t="s">
        <v>3077</v>
      </c>
      <c r="D619" s="47" t="str">
        <f>+INDEX([1]Detallado!$F:$F,MATCH($C619,[1]Detallado!$B:$B,0))</f>
        <v>Renta Fija</v>
      </c>
      <c r="E619" s="30" t="str">
        <f>+INDEX([1]Detallado!$Q:$Q,MATCH($C619,[1]Detallado!$B:$B,0))</f>
        <v>RFLC</v>
      </c>
      <c r="F619" s="44" t="s">
        <v>4173</v>
      </c>
      <c r="G619" s="45" t="str">
        <f t="shared" si="18"/>
        <v>22RFLC</v>
      </c>
      <c r="H619" s="46" t="str">
        <f>+INDEX([1]Detallado!$D:$D,MATCH(C619,[1]Detallado!$B:$B,0))</f>
        <v>Jockey Plaza</v>
      </c>
      <c r="I619" s="27"/>
      <c r="J619" s="43" t="str">
        <f t="shared" si="19"/>
        <v>RFLBU</v>
      </c>
      <c r="O619" s="27" t="s">
        <v>4236</v>
      </c>
      <c r="P619" s="27" t="s">
        <v>4593</v>
      </c>
    </row>
    <row r="620" spans="3:16" x14ac:dyDescent="0.35">
      <c r="C620" s="27" t="s">
        <v>3078</v>
      </c>
      <c r="D620" s="47" t="str">
        <f>+INDEX([1]Detallado!$F:$F,MATCH($C620,[1]Detallado!$B:$B,0))</f>
        <v>Renta Fija</v>
      </c>
      <c r="E620" s="30" t="str">
        <f>+INDEX([1]Detallado!$Q:$Q,MATCH($C620,[1]Detallado!$B:$B,0))</f>
        <v>RFLC</v>
      </c>
      <c r="F620" s="44" t="s">
        <v>4173</v>
      </c>
      <c r="G620" s="45" t="str">
        <f t="shared" si="18"/>
        <v>22RFLC</v>
      </c>
      <c r="H620" s="46" t="str">
        <f>+INDEX([1]Detallado!$D:$D,MATCH(C620,[1]Detallado!$B:$B,0))</f>
        <v xml:space="preserve">Telefónica del Perú </v>
      </c>
      <c r="I620" s="27"/>
      <c r="J620" s="43" t="str">
        <f t="shared" si="19"/>
        <v>RFLBU</v>
      </c>
      <c r="O620" s="27" t="s">
        <v>4236</v>
      </c>
      <c r="P620" s="27" t="s">
        <v>4593</v>
      </c>
    </row>
    <row r="621" spans="3:16" x14ac:dyDescent="0.35">
      <c r="C621" s="27" t="s">
        <v>280</v>
      </c>
      <c r="D621" s="47" t="str">
        <f>+INDEX([1]Detallado!$F:$F,MATCH($C621,[1]Detallado!$B:$B,0))</f>
        <v>Renta Fija</v>
      </c>
      <c r="E621" s="30" t="str">
        <f>+INDEX([1]Detallado!$Q:$Q,MATCH($C621,[1]Detallado!$B:$B,0))</f>
        <v>RFLC</v>
      </c>
      <c r="F621" s="44" t="s">
        <v>4173</v>
      </c>
      <c r="G621" s="45" t="str">
        <f t="shared" si="18"/>
        <v>22RFLC</v>
      </c>
      <c r="H621" s="46" t="str">
        <f>+INDEX([1]Detallado!$D:$D,MATCH(C621,[1]Detallado!$B:$B,0))</f>
        <v>Inca Rail</v>
      </c>
      <c r="I621" s="27"/>
      <c r="J621" s="43" t="str">
        <f t="shared" si="19"/>
        <v>RFLBU</v>
      </c>
      <c r="O621" s="27" t="s">
        <v>4236</v>
      </c>
      <c r="P621" s="27" t="s">
        <v>4593</v>
      </c>
    </row>
    <row r="622" spans="3:16" x14ac:dyDescent="0.35">
      <c r="C622" s="27" t="s">
        <v>3079</v>
      </c>
      <c r="D622" s="47" t="str">
        <f>+INDEX([1]Detallado!$F:$F,MATCH($C622,[1]Detallado!$B:$B,0))</f>
        <v>Renta Fija</v>
      </c>
      <c r="E622" s="30" t="str">
        <f>+INDEX([1]Detallado!$Q:$Q,MATCH($C622,[1]Detallado!$B:$B,0))</f>
        <v>RFLC</v>
      </c>
      <c r="F622" s="44" t="s">
        <v>4173</v>
      </c>
      <c r="G622" s="45" t="str">
        <f t="shared" si="18"/>
        <v>25RFLC</v>
      </c>
      <c r="H622" s="46" t="str">
        <f>+INDEX([1]Detallado!$D:$D,MATCH(C622,[1]Detallado!$B:$B,0))</f>
        <v>Banco Continental</v>
      </c>
      <c r="I622" s="27"/>
      <c r="J622" s="43" t="str">
        <f t="shared" si="19"/>
        <v>RFLBU</v>
      </c>
      <c r="O622" s="27" t="s">
        <v>4236</v>
      </c>
      <c r="P622" s="27" t="s">
        <v>4593</v>
      </c>
    </row>
    <row r="623" spans="3:16" x14ac:dyDescent="0.35">
      <c r="C623" s="27" t="s">
        <v>3080</v>
      </c>
      <c r="D623" s="47" t="str">
        <f>+INDEX([1]Detallado!$F:$F,MATCH($C623,[1]Detallado!$B:$B,0))</f>
        <v>Renta Fija</v>
      </c>
      <c r="E623" s="30" t="str">
        <f>+INDEX([1]Detallado!$Q:$Q,MATCH($C623,[1]Detallado!$B:$B,0))</f>
        <v>RFLC</v>
      </c>
      <c r="F623" s="44" t="s">
        <v>4173</v>
      </c>
      <c r="G623" s="45" t="str">
        <f t="shared" si="18"/>
        <v>25RFLC</v>
      </c>
      <c r="H623" s="46" t="str">
        <f>+INDEX([1]Detallado!$D:$D,MATCH(C623,[1]Detallado!$B:$B,0))</f>
        <v>Banco Falabella</v>
      </c>
      <c r="I623" s="27"/>
      <c r="J623" s="43" t="str">
        <f t="shared" si="19"/>
        <v>RFLBU</v>
      </c>
      <c r="O623" s="27" t="s">
        <v>4236</v>
      </c>
      <c r="P623" s="27" t="s">
        <v>4593</v>
      </c>
    </row>
    <row r="624" spans="3:16" x14ac:dyDescent="0.35">
      <c r="C624" s="27" t="s">
        <v>3081</v>
      </c>
      <c r="D624" s="47" t="str">
        <f>+INDEX([1]Detallado!$F:$F,MATCH($C624,[1]Detallado!$B:$B,0))</f>
        <v>Renta Fija</v>
      </c>
      <c r="E624" s="30" t="str">
        <f>+INDEX([1]Detallado!$Q:$Q,MATCH($C624,[1]Detallado!$B:$B,0))</f>
        <v>RFLC</v>
      </c>
      <c r="F624" s="44" t="s">
        <v>4173</v>
      </c>
      <c r="G624" s="45" t="str">
        <f t="shared" si="18"/>
        <v>27RFLC</v>
      </c>
      <c r="H624" s="46" t="str">
        <f>+INDEX([1]Detallado!$D:$D,MATCH(C624,[1]Detallado!$B:$B,0))</f>
        <v>Leasing Total</v>
      </c>
      <c r="I624" s="27"/>
      <c r="J624" s="43" t="str">
        <f t="shared" si="19"/>
        <v>RFLBU</v>
      </c>
      <c r="O624" s="27" t="s">
        <v>4236</v>
      </c>
      <c r="P624" s="27" t="s">
        <v>4593</v>
      </c>
    </row>
    <row r="625" spans="3:16" x14ac:dyDescent="0.35">
      <c r="C625" s="27" t="s">
        <v>3082</v>
      </c>
      <c r="D625" s="47" t="str">
        <f>+INDEX([1]Detallado!$F:$F,MATCH($C625,[1]Detallado!$B:$B,0))</f>
        <v>Renta Fija</v>
      </c>
      <c r="E625" s="30" t="str">
        <f>+INDEX([1]Detallado!$Q:$Q,MATCH($C625,[1]Detallado!$B:$B,0))</f>
        <v>RFLC</v>
      </c>
      <c r="F625" s="44" t="s">
        <v>4173</v>
      </c>
      <c r="G625" s="45" t="str">
        <f t="shared" si="18"/>
        <v>27RFLC</v>
      </c>
      <c r="H625" s="46" t="str">
        <f>+INDEX([1]Detallado!$D:$D,MATCH(C625,[1]Detallado!$B:$B,0))</f>
        <v xml:space="preserve">Creditítulos Sociedad Titulizadora </v>
      </c>
      <c r="I625" s="27"/>
      <c r="J625" s="43" t="str">
        <f t="shared" si="19"/>
        <v>RFLBU</v>
      </c>
      <c r="O625" s="27" t="s">
        <v>4236</v>
      </c>
      <c r="P625" s="27" t="s">
        <v>4593</v>
      </c>
    </row>
    <row r="626" spans="3:16" x14ac:dyDescent="0.35">
      <c r="C626" s="27" t="s">
        <v>3083</v>
      </c>
      <c r="D626" s="47" t="str">
        <f>+INDEX([1]Detallado!$F:$F,MATCH($C626,[1]Detallado!$B:$B,0))</f>
        <v>Renta Fija</v>
      </c>
      <c r="E626" s="30" t="str">
        <f>+INDEX([1]Detallado!$Q:$Q,MATCH($C626,[1]Detallado!$B:$B,0))</f>
        <v>RFLC</v>
      </c>
      <c r="F626" s="44" t="s">
        <v>4173</v>
      </c>
      <c r="G626" s="45" t="str">
        <f t="shared" si="18"/>
        <v>27RFLC</v>
      </c>
      <c r="H626" s="46" t="str">
        <f>+INDEX([1]Detallado!$D:$D,MATCH(C626,[1]Detallado!$B:$B,0))</f>
        <v xml:space="preserve">Creditítulos Sociedad Titulizadora </v>
      </c>
      <c r="I626" s="27"/>
      <c r="J626" s="43" t="str">
        <f t="shared" si="19"/>
        <v>RFLBU</v>
      </c>
      <c r="O626" s="27" t="s">
        <v>4236</v>
      </c>
      <c r="P626" s="27" t="s">
        <v>4593</v>
      </c>
    </row>
    <row r="627" spans="3:16" x14ac:dyDescent="0.35">
      <c r="C627" s="27" t="s">
        <v>3084</v>
      </c>
      <c r="D627" s="47" t="str">
        <f>+INDEX([1]Detallado!$F:$F,MATCH($C627,[1]Detallado!$B:$B,0))</f>
        <v>Renta Fija</v>
      </c>
      <c r="E627" s="30" t="str">
        <f>+INDEX([1]Detallado!$Q:$Q,MATCH($C627,[1]Detallado!$B:$B,0))</f>
        <v>RFLC</v>
      </c>
      <c r="F627" s="44" t="s">
        <v>4173</v>
      </c>
      <c r="G627" s="45" t="str">
        <f t="shared" si="18"/>
        <v>27RFLC</v>
      </c>
      <c r="H627" s="46" t="str">
        <f>+INDEX([1]Detallado!$D:$D,MATCH(C627,[1]Detallado!$B:$B,0))</f>
        <v xml:space="preserve">Creditítulos Sociedad Titulizadora </v>
      </c>
      <c r="I627" s="27"/>
      <c r="J627" s="43" t="str">
        <f t="shared" si="19"/>
        <v>RFLBU</v>
      </c>
      <c r="O627" s="27" t="s">
        <v>4658</v>
      </c>
      <c r="P627" s="27" t="s">
        <v>4593</v>
      </c>
    </row>
    <row r="628" spans="3:16" x14ac:dyDescent="0.35">
      <c r="C628" s="27" t="s">
        <v>3085</v>
      </c>
      <c r="D628" s="47" t="str">
        <f>+INDEX([1]Detallado!$F:$F,MATCH($C628,[1]Detallado!$B:$B,0))</f>
        <v>Renta Fija</v>
      </c>
      <c r="E628" s="30" t="str">
        <f>+INDEX([1]Detallado!$Q:$Q,MATCH($C628,[1]Detallado!$B:$B,0))</f>
        <v>RFLC</v>
      </c>
      <c r="F628" s="44" t="s">
        <v>4173</v>
      </c>
      <c r="G628" s="45" t="str">
        <f t="shared" si="18"/>
        <v>27RFLC</v>
      </c>
      <c r="H628" s="46" t="str">
        <f>+INDEX([1]Detallado!$D:$D,MATCH(C628,[1]Detallado!$B:$B,0))</f>
        <v xml:space="preserve">Creditítulos Sociedad Titulizadora </v>
      </c>
      <c r="I628" s="27"/>
      <c r="J628" s="43" t="str">
        <f t="shared" si="19"/>
        <v>RFLBU</v>
      </c>
      <c r="O628" s="27" t="s">
        <v>4658</v>
      </c>
      <c r="P628" s="27" t="s">
        <v>4593</v>
      </c>
    </row>
    <row r="629" spans="3:16" x14ac:dyDescent="0.35">
      <c r="C629" s="27" t="s">
        <v>3086</v>
      </c>
      <c r="D629" s="47" t="str">
        <f>+INDEX([1]Detallado!$F:$F,MATCH($C629,[1]Detallado!$B:$B,0))</f>
        <v>Renta Fija</v>
      </c>
      <c r="E629" s="30" t="str">
        <f>+INDEX([1]Detallado!$Q:$Q,MATCH($C629,[1]Detallado!$B:$B,0))</f>
        <v>RFLC</v>
      </c>
      <c r="F629" s="44" t="s">
        <v>4173</v>
      </c>
      <c r="G629" s="45" t="str">
        <f t="shared" si="18"/>
        <v>27RFLC</v>
      </c>
      <c r="H629" s="46" t="str">
        <f>+INDEX([1]Detallado!$D:$D,MATCH(C629,[1]Detallado!$B:$B,0))</f>
        <v xml:space="preserve">Creditítulos Sociedad Titulizadora </v>
      </c>
      <c r="I629" s="27"/>
      <c r="J629" s="43" t="str">
        <f t="shared" si="19"/>
        <v>RFLBU</v>
      </c>
      <c r="O629" s="27" t="s">
        <v>4658</v>
      </c>
      <c r="P629" s="27" t="s">
        <v>4593</v>
      </c>
    </row>
    <row r="630" spans="3:16" x14ac:dyDescent="0.35">
      <c r="C630" s="27" t="s">
        <v>3087</v>
      </c>
      <c r="D630" s="47" t="str">
        <f>+INDEX([1]Detallado!$F:$F,MATCH($C630,[1]Detallado!$B:$B,0))</f>
        <v>Renta Fija</v>
      </c>
      <c r="E630" s="30" t="str">
        <f>+INDEX([1]Detallado!$Q:$Q,MATCH($C630,[1]Detallado!$B:$B,0))</f>
        <v>RFLC</v>
      </c>
      <c r="F630" s="44" t="s">
        <v>4173</v>
      </c>
      <c r="G630" s="45" t="str">
        <f t="shared" si="18"/>
        <v>27RFLC</v>
      </c>
      <c r="H630" s="46" t="str">
        <f>+INDEX([1]Detallado!$D:$D,MATCH(C630,[1]Detallado!$B:$B,0))</f>
        <v xml:space="preserve">Creditítulos Sociedad Titulizadora </v>
      </c>
      <c r="I630" s="27"/>
      <c r="J630" s="43" t="str">
        <f t="shared" si="19"/>
        <v>RFLBU</v>
      </c>
      <c r="O630" s="27" t="s">
        <v>4658</v>
      </c>
      <c r="P630" s="27" t="s">
        <v>4593</v>
      </c>
    </row>
    <row r="631" spans="3:16" x14ac:dyDescent="0.35">
      <c r="C631" s="27" t="s">
        <v>3088</v>
      </c>
      <c r="D631" s="47" t="str">
        <f>+INDEX([1]Detallado!$F:$F,MATCH($C631,[1]Detallado!$B:$B,0))</f>
        <v>Renta Fija</v>
      </c>
      <c r="E631" s="30" t="str">
        <f>+INDEX([1]Detallado!$Q:$Q,MATCH($C631,[1]Detallado!$B:$B,0))</f>
        <v>RFLC</v>
      </c>
      <c r="F631" s="44" t="s">
        <v>4173</v>
      </c>
      <c r="G631" s="45" t="str">
        <f t="shared" si="18"/>
        <v>27RFLC</v>
      </c>
      <c r="H631" s="46" t="str">
        <f>+INDEX([1]Detallado!$D:$D,MATCH(C631,[1]Detallado!$B:$B,0))</f>
        <v xml:space="preserve">Creditítulos Sociedad Titulizadora </v>
      </c>
      <c r="I631" s="27"/>
      <c r="J631" s="43" t="str">
        <f t="shared" si="19"/>
        <v>RFLBU</v>
      </c>
      <c r="O631" s="27" t="s">
        <v>4658</v>
      </c>
      <c r="P631" s="27" t="s">
        <v>4593</v>
      </c>
    </row>
    <row r="632" spans="3:16" x14ac:dyDescent="0.35">
      <c r="C632" s="27" t="s">
        <v>3089</v>
      </c>
      <c r="D632" s="47" t="str">
        <f>+INDEX([1]Detallado!$F:$F,MATCH($C632,[1]Detallado!$B:$B,0))</f>
        <v>Renta Fija</v>
      </c>
      <c r="E632" s="30" t="str">
        <f>+INDEX([1]Detallado!$Q:$Q,MATCH($C632,[1]Detallado!$B:$B,0))</f>
        <v>RFLC</v>
      </c>
      <c r="F632" s="44" t="s">
        <v>4173</v>
      </c>
      <c r="G632" s="45" t="str">
        <f t="shared" si="18"/>
        <v>27RFLC</v>
      </c>
      <c r="H632" s="46" t="str">
        <f>+INDEX([1]Detallado!$D:$D,MATCH(C632,[1]Detallado!$B:$B,0))</f>
        <v>Continental Sociedad Titulizadora</v>
      </c>
      <c r="I632" s="27"/>
      <c r="J632" s="43" t="str">
        <f t="shared" si="19"/>
        <v>RFLBU</v>
      </c>
      <c r="O632" s="27" t="s">
        <v>4658</v>
      </c>
      <c r="P632" s="27" t="s">
        <v>4593</v>
      </c>
    </row>
    <row r="633" spans="3:16" x14ac:dyDescent="0.35">
      <c r="C633" s="27" t="s">
        <v>3090</v>
      </c>
      <c r="D633" s="47" t="str">
        <f>+INDEX([1]Detallado!$F:$F,MATCH($C633,[1]Detallado!$B:$B,0))</f>
        <v>Renta Fija</v>
      </c>
      <c r="E633" s="30" t="str">
        <f>+INDEX([1]Detallado!$Q:$Q,MATCH($C633,[1]Detallado!$B:$B,0))</f>
        <v>RFLC</v>
      </c>
      <c r="F633" s="44" t="s">
        <v>4173</v>
      </c>
      <c r="G633" s="45" t="str">
        <f t="shared" si="18"/>
        <v>27RFLC</v>
      </c>
      <c r="H633" s="46" t="str">
        <f>+INDEX([1]Detallado!$D:$D,MATCH(C633,[1]Detallado!$B:$B,0))</f>
        <v xml:space="preserve">Scotia Sociedad Titulizadora </v>
      </c>
      <c r="I633" s="27"/>
      <c r="J633" s="43" t="str">
        <f t="shared" si="19"/>
        <v>RFLBU</v>
      </c>
      <c r="O633" s="27" t="s">
        <v>4658</v>
      </c>
      <c r="P633" s="27" t="s">
        <v>4593</v>
      </c>
    </row>
    <row r="634" spans="3:16" x14ac:dyDescent="0.35">
      <c r="C634" s="27" t="s">
        <v>3091</v>
      </c>
      <c r="D634" s="47" t="str">
        <f>+INDEX([1]Detallado!$F:$F,MATCH($C634,[1]Detallado!$B:$B,0))</f>
        <v>Renta Fija</v>
      </c>
      <c r="E634" s="30" t="str">
        <f>+INDEX([1]Detallado!$Q:$Q,MATCH($C634,[1]Detallado!$B:$B,0))</f>
        <v>RFLC</v>
      </c>
      <c r="F634" s="44" t="s">
        <v>4173</v>
      </c>
      <c r="G634" s="45" t="str">
        <f t="shared" si="18"/>
        <v>27RFLC</v>
      </c>
      <c r="H634" s="46" t="str">
        <f>+INDEX([1]Detallado!$D:$D,MATCH(C634,[1]Detallado!$B:$B,0))</f>
        <v xml:space="preserve">Scotia Sociedad Titulizadora </v>
      </c>
      <c r="I634" s="27"/>
      <c r="J634" s="43" t="str">
        <f t="shared" si="19"/>
        <v>RFLBU</v>
      </c>
      <c r="O634" s="27" t="s">
        <v>4658</v>
      </c>
      <c r="P634" s="27" t="s">
        <v>4593</v>
      </c>
    </row>
    <row r="635" spans="3:16" x14ac:dyDescent="0.35">
      <c r="C635" s="27" t="s">
        <v>3092</v>
      </c>
      <c r="D635" s="47" t="str">
        <f>+INDEX([1]Detallado!$F:$F,MATCH($C635,[1]Detallado!$B:$B,0))</f>
        <v>Renta Fija</v>
      </c>
      <c r="E635" s="30" t="str">
        <f>+INDEX([1]Detallado!$Q:$Q,MATCH($C635,[1]Detallado!$B:$B,0))</f>
        <v>RFLC</v>
      </c>
      <c r="F635" s="44" t="s">
        <v>4173</v>
      </c>
      <c r="G635" s="45" t="str">
        <f t="shared" si="18"/>
        <v>27RFLC</v>
      </c>
      <c r="H635" s="46" t="str">
        <f>+INDEX([1]Detallado!$D:$D,MATCH(C635,[1]Detallado!$B:$B,0))</f>
        <v xml:space="preserve">Scotia Sociedad Titulizadora </v>
      </c>
      <c r="I635" s="27"/>
      <c r="J635" s="43" t="str">
        <f t="shared" si="19"/>
        <v>RFLBU</v>
      </c>
      <c r="O635" s="27" t="s">
        <v>4658</v>
      </c>
      <c r="P635" s="27" t="s">
        <v>4593</v>
      </c>
    </row>
    <row r="636" spans="3:16" x14ac:dyDescent="0.35">
      <c r="C636" s="27" t="s">
        <v>3093</v>
      </c>
      <c r="D636" s="47" t="str">
        <f>+INDEX([1]Detallado!$F:$F,MATCH($C636,[1]Detallado!$B:$B,0))</f>
        <v>Renta Fija</v>
      </c>
      <c r="E636" s="30" t="str">
        <f>+INDEX([1]Detallado!$Q:$Q,MATCH($C636,[1]Detallado!$B:$B,0))</f>
        <v>RFLC</v>
      </c>
      <c r="F636" s="44" t="s">
        <v>4173</v>
      </c>
      <c r="G636" s="45" t="str">
        <f t="shared" si="18"/>
        <v>27RFLC</v>
      </c>
      <c r="H636" s="46" t="str">
        <f>+INDEX([1]Detallado!$D:$D,MATCH(C636,[1]Detallado!$B:$B,0))</f>
        <v>Hoteles Costa del Sol (Scotia Sociedad Titulizadora)</v>
      </c>
      <c r="I636" s="27"/>
      <c r="J636" s="43" t="str">
        <f t="shared" si="19"/>
        <v>RFLBU</v>
      </c>
      <c r="O636" s="27" t="s">
        <v>4658</v>
      </c>
      <c r="P636" s="27" t="s">
        <v>4593</v>
      </c>
    </row>
    <row r="637" spans="3:16" x14ac:dyDescent="0.35">
      <c r="C637" s="27" t="s">
        <v>403</v>
      </c>
      <c r="D637" s="47" t="str">
        <f>+INDEX([1]Detallado!$F:$F,MATCH($C637,[1]Detallado!$B:$B,0))</f>
        <v>Renta Fija</v>
      </c>
      <c r="E637" s="30" t="str">
        <f>+INDEX([1]Detallado!$Q:$Q,MATCH($C637,[1]Detallado!$B:$B,0))</f>
        <v>RFLC</v>
      </c>
      <c r="F637" s="44" t="s">
        <v>4173</v>
      </c>
      <c r="G637" s="45" t="str">
        <f t="shared" si="18"/>
        <v>27RFLC</v>
      </c>
      <c r="H637" s="46" t="str">
        <f>+INDEX([1]Detallado!$D:$D,MATCH(C637,[1]Detallado!$B:$B,0))</f>
        <v>Casa Andina (Scotia Sociedad Titulizadora)</v>
      </c>
      <c r="I637" s="27"/>
      <c r="J637" s="43" t="str">
        <f t="shared" si="19"/>
        <v>RFLBU</v>
      </c>
      <c r="O637" s="27" t="s">
        <v>4658</v>
      </c>
      <c r="P637" s="27" t="s">
        <v>4593</v>
      </c>
    </row>
    <row r="638" spans="3:16" x14ac:dyDescent="0.35">
      <c r="C638" s="27" t="s">
        <v>3094</v>
      </c>
      <c r="D638" s="47" t="str">
        <f>+INDEX([1]Detallado!$F:$F,MATCH($C638,[1]Detallado!$B:$B,0))</f>
        <v>Renta Fija</v>
      </c>
      <c r="E638" s="30" t="str">
        <f>+INDEX([1]Detallado!$Q:$Q,MATCH($C638,[1]Detallado!$B:$B,0))</f>
        <v>RFLC</v>
      </c>
      <c r="F638" s="44" t="s">
        <v>4173</v>
      </c>
      <c r="G638" s="45" t="str">
        <f t="shared" si="18"/>
        <v>27RFLC</v>
      </c>
      <c r="H638" s="46" t="str">
        <f>+INDEX([1]Detallado!$D:$D,MATCH(C638,[1]Detallado!$B:$B,0))</f>
        <v>Red Dorsal</v>
      </c>
      <c r="I638" s="27"/>
      <c r="J638" s="43" t="str">
        <f t="shared" si="19"/>
        <v>RFLBU</v>
      </c>
      <c r="O638" s="27" t="s">
        <v>4658</v>
      </c>
      <c r="P638" s="27" t="s">
        <v>4593</v>
      </c>
    </row>
    <row r="639" spans="3:16" x14ac:dyDescent="0.35">
      <c r="C639" s="27" t="s">
        <v>3095</v>
      </c>
      <c r="D639" s="47" t="str">
        <f>+INDEX([1]Detallado!$F:$F,MATCH($C639,[1]Detallado!$B:$B,0))</f>
        <v>Renta Fija</v>
      </c>
      <c r="E639" s="30" t="str">
        <f>+INDEX([1]Detallado!$Q:$Q,MATCH($C639,[1]Detallado!$B:$B,0))</f>
        <v>RFLC</v>
      </c>
      <c r="F639" s="44" t="s">
        <v>4173</v>
      </c>
      <c r="G639" s="45" t="str">
        <f t="shared" si="18"/>
        <v>28RFLC</v>
      </c>
      <c r="H639" s="46" t="str">
        <f>+INDEX([1]Detallado!$D:$D,MATCH(C639,[1]Detallado!$B:$B,0))</f>
        <v xml:space="preserve">Banco Internacional del Perú </v>
      </c>
      <c r="I639" s="27"/>
      <c r="J639" s="43" t="str">
        <f t="shared" si="19"/>
        <v>RFLBU</v>
      </c>
      <c r="O639" s="27" t="s">
        <v>4658</v>
      </c>
      <c r="P639" s="27" t="s">
        <v>4593</v>
      </c>
    </row>
    <row r="640" spans="3:16" x14ac:dyDescent="0.35">
      <c r="C640" s="27" t="s">
        <v>3096</v>
      </c>
      <c r="D640" s="47" t="str">
        <f>+INDEX([1]Detallado!$F:$F,MATCH($C640,[1]Detallado!$B:$B,0))</f>
        <v>Renta Fija</v>
      </c>
      <c r="E640" s="30" t="str">
        <f>+INDEX([1]Detallado!$Q:$Q,MATCH($C640,[1]Detallado!$B:$B,0))</f>
        <v>RFLC</v>
      </c>
      <c r="F640" s="44" t="s">
        <v>4173</v>
      </c>
      <c r="G640" s="45" t="str">
        <f t="shared" si="18"/>
        <v>28RFLC</v>
      </c>
      <c r="H640" s="46" t="str">
        <f>+INDEX([1]Detallado!$D:$D,MATCH(C640,[1]Detallado!$B:$B,0))</f>
        <v xml:space="preserve">Banco Internacional del Perú </v>
      </c>
      <c r="I640" s="27"/>
      <c r="J640" s="43" t="str">
        <f t="shared" si="19"/>
        <v>RFLBU</v>
      </c>
      <c r="O640" s="27" t="s">
        <v>4658</v>
      </c>
      <c r="P640" s="27" t="s">
        <v>4593</v>
      </c>
    </row>
    <row r="641" spans="3:16" x14ac:dyDescent="0.35">
      <c r="C641" s="27" t="s">
        <v>3097</v>
      </c>
      <c r="D641" s="47" t="str">
        <f>+INDEX([1]Detallado!$F:$F,MATCH($C641,[1]Detallado!$B:$B,0))</f>
        <v>Renta Fija</v>
      </c>
      <c r="E641" s="30" t="str">
        <f>+INDEX([1]Detallado!$Q:$Q,MATCH($C641,[1]Detallado!$B:$B,0))</f>
        <v>RFLC</v>
      </c>
      <c r="F641" s="44" t="s">
        <v>4173</v>
      </c>
      <c r="G641" s="45" t="str">
        <f t="shared" si="18"/>
        <v>28RFLC</v>
      </c>
      <c r="H641" s="46" t="str">
        <f>+INDEX([1]Detallado!$D:$D,MATCH(C641,[1]Detallado!$B:$B,0))</f>
        <v>Banco Interamericano de Finanzas</v>
      </c>
      <c r="I641" s="27"/>
      <c r="J641" s="43" t="str">
        <f t="shared" si="19"/>
        <v>RFLBU</v>
      </c>
      <c r="O641" s="27" t="s">
        <v>4658</v>
      </c>
      <c r="P641" s="27" t="s">
        <v>4593</v>
      </c>
    </row>
    <row r="642" spans="3:16" x14ac:dyDescent="0.35">
      <c r="C642" s="27" t="s">
        <v>3098</v>
      </c>
      <c r="D642" s="47" t="str">
        <f>+INDEX([1]Detallado!$F:$F,MATCH($C642,[1]Detallado!$B:$B,0))</f>
        <v>Renta Fija</v>
      </c>
      <c r="E642" s="30" t="str">
        <f>+INDEX([1]Detallado!$Q:$Q,MATCH($C642,[1]Detallado!$B:$B,0))</f>
        <v>RFLC</v>
      </c>
      <c r="F642" s="44" t="s">
        <v>4173</v>
      </c>
      <c r="G642" s="45" t="str">
        <f t="shared" si="18"/>
        <v>28RFLC</v>
      </c>
      <c r="H642" s="46" t="str">
        <f>+INDEX([1]Detallado!$D:$D,MATCH(C642,[1]Detallado!$B:$B,0))</f>
        <v>Banco Interamericano de Finanzas</v>
      </c>
      <c r="I642" s="27"/>
      <c r="J642" s="43" t="str">
        <f t="shared" si="19"/>
        <v>RFLBU</v>
      </c>
      <c r="O642" s="27" t="s">
        <v>4658</v>
      </c>
      <c r="P642" s="27" t="s">
        <v>4593</v>
      </c>
    </row>
    <row r="643" spans="3:16" x14ac:dyDescent="0.35">
      <c r="C643" s="27" t="s">
        <v>3099</v>
      </c>
      <c r="D643" s="47" t="str">
        <f>+INDEX([1]Detallado!$F:$F,MATCH($C643,[1]Detallado!$B:$B,0))</f>
        <v>Renta Fija</v>
      </c>
      <c r="E643" s="30" t="str">
        <f>+INDEX([1]Detallado!$Q:$Q,MATCH($C643,[1]Detallado!$B:$B,0))</f>
        <v>RFLC</v>
      </c>
      <c r="F643" s="44" t="s">
        <v>4173</v>
      </c>
      <c r="G643" s="45" t="str">
        <f t="shared" si="18"/>
        <v>37RFLC</v>
      </c>
      <c r="H643" s="46" t="str">
        <f>+INDEX([1]Detallado!$D:$D,MATCH(C643,[1]Detallado!$B:$B,0))</f>
        <v>Scotia - Fideicomiso de Infraestructura</v>
      </c>
      <c r="I643" s="27"/>
      <c r="J643" s="43" t="str">
        <f t="shared" si="19"/>
        <v>RFLBU</v>
      </c>
      <c r="O643" s="27" t="s">
        <v>4658</v>
      </c>
      <c r="P643" s="27" t="s">
        <v>4593</v>
      </c>
    </row>
    <row r="644" spans="3:16" x14ac:dyDescent="0.35">
      <c r="C644" s="27" t="s">
        <v>3100</v>
      </c>
      <c r="D644" s="47" t="str">
        <f>+INDEX([1]Detallado!$F:$F,MATCH($C644,[1]Detallado!$B:$B,0))</f>
        <v>Renta Fija</v>
      </c>
      <c r="E644" s="30" t="str">
        <f>+INDEX([1]Detallado!$Q:$Q,MATCH($C644,[1]Detallado!$B:$B,0))</f>
        <v>RFLC</v>
      </c>
      <c r="F644" s="44" t="s">
        <v>4173</v>
      </c>
      <c r="G644" s="45" t="str">
        <f t="shared" si="18"/>
        <v>47RFLC</v>
      </c>
      <c r="H644" s="46" t="str">
        <f>+INDEX([1]Detallado!$D:$D,MATCH(C644,[1]Detallado!$B:$B,0))</f>
        <v xml:space="preserve">Creditítulos Sociedad Titulizadora </v>
      </c>
      <c r="I644" s="27"/>
      <c r="J644" s="43" t="str">
        <f t="shared" si="19"/>
        <v>RFLBU</v>
      </c>
      <c r="O644" s="27" t="s">
        <v>4658</v>
      </c>
      <c r="P644" s="27" t="s">
        <v>4593</v>
      </c>
    </row>
    <row r="645" spans="3:16" x14ac:dyDescent="0.35">
      <c r="C645" s="27" t="s">
        <v>3101</v>
      </c>
      <c r="D645" s="47" t="str">
        <f>+INDEX([1]Detallado!$F:$F,MATCH($C645,[1]Detallado!$B:$B,0))</f>
        <v>Renta Fija</v>
      </c>
      <c r="E645" s="30" t="str">
        <f>+INDEX([1]Detallado!$Q:$Q,MATCH($C645,[1]Detallado!$B:$B,0))</f>
        <v>RFLC</v>
      </c>
      <c r="F645" s="44" t="s">
        <v>4173</v>
      </c>
      <c r="G645" s="45" t="str">
        <f t="shared" si="18"/>
        <v>47RFLC</v>
      </c>
      <c r="H645" s="46" t="str">
        <f>+INDEX([1]Detallado!$D:$D,MATCH(C645,[1]Detallado!$B:$B,0))</f>
        <v xml:space="preserve">Creditítulos Sociedad Titulizadora </v>
      </c>
      <c r="I645" s="27"/>
      <c r="J645" s="43" t="str">
        <f t="shared" si="19"/>
        <v>RFLBU</v>
      </c>
      <c r="O645" s="27" t="s">
        <v>4658</v>
      </c>
      <c r="P645" s="27" t="s">
        <v>4593</v>
      </c>
    </row>
    <row r="646" spans="3:16" x14ac:dyDescent="0.35">
      <c r="C646" s="27" t="s">
        <v>3102</v>
      </c>
      <c r="D646" s="47" t="str">
        <f>+INDEX([1]Detallado!$F:$F,MATCH($C646,[1]Detallado!$B:$B,0))</f>
        <v>Renta Fija</v>
      </c>
      <c r="E646" s="30" t="str">
        <f>+INDEX([1]Detallado!$Q:$Q,MATCH($C646,[1]Detallado!$B:$B,0))</f>
        <v>RFLC</v>
      </c>
      <c r="F646" s="44" t="s">
        <v>4173</v>
      </c>
      <c r="G646" s="45" t="str">
        <f t="shared" si="18"/>
        <v>47RFLC</v>
      </c>
      <c r="H646" s="46" t="str">
        <f>+INDEX([1]Detallado!$D:$D,MATCH(C646,[1]Detallado!$B:$B,0))</f>
        <v>Continental Sociedad Titulizadora</v>
      </c>
      <c r="I646" s="27"/>
      <c r="J646" s="43" t="str">
        <f t="shared" si="19"/>
        <v>RFLBU</v>
      </c>
      <c r="O646" s="27" t="s">
        <v>4658</v>
      </c>
      <c r="P646" s="27" t="s">
        <v>4593</v>
      </c>
    </row>
    <row r="647" spans="3:16" x14ac:dyDescent="0.35">
      <c r="C647" s="27" t="s">
        <v>3103</v>
      </c>
      <c r="D647" s="47" t="str">
        <f>+INDEX([1]Detallado!$F:$F,MATCH($C647,[1]Detallado!$B:$B,0))</f>
        <v>Renta Fija</v>
      </c>
      <c r="E647" s="30" t="str">
        <f>+INDEX([1]Detallado!$Q:$Q,MATCH($C647,[1]Detallado!$B:$B,0))</f>
        <v>RFLC</v>
      </c>
      <c r="F647" s="44" t="s">
        <v>4173</v>
      </c>
      <c r="G647" s="45" t="str">
        <f t="shared" si="18"/>
        <v>47RFLC</v>
      </c>
      <c r="H647" s="46" t="str">
        <f>+INDEX([1]Detallado!$D:$D,MATCH(C647,[1]Detallado!$B:$B,0))</f>
        <v>Continental Sociedad Titulizadora</v>
      </c>
      <c r="I647" s="27"/>
      <c r="J647" s="43" t="str">
        <f t="shared" si="19"/>
        <v>RFLBU</v>
      </c>
      <c r="O647" s="27" t="s">
        <v>4658</v>
      </c>
      <c r="P647" s="27" t="s">
        <v>4593</v>
      </c>
    </row>
    <row r="648" spans="3:16" x14ac:dyDescent="0.35">
      <c r="C648" s="27" t="s">
        <v>3104</v>
      </c>
      <c r="D648" s="47" t="str">
        <f>+INDEX([1]Detallado!$F:$F,MATCH($C648,[1]Detallado!$B:$B,0))</f>
        <v>Renta Fija</v>
      </c>
      <c r="E648" s="30" t="str">
        <f>+INDEX([1]Detallado!$Q:$Q,MATCH($C648,[1]Detallado!$B:$B,0))</f>
        <v>RFLC</v>
      </c>
      <c r="F648" s="44" t="s">
        <v>4173</v>
      </c>
      <c r="G648" s="45" t="str">
        <f t="shared" si="18"/>
        <v>21RFLC</v>
      </c>
      <c r="H648" s="46" t="str">
        <f>+INDEX([1]Detallado!$D:$D,MATCH(C648,[1]Detallado!$B:$B,0))</f>
        <v>GNB</v>
      </c>
      <c r="I648" s="27"/>
      <c r="J648" s="43" t="str">
        <f t="shared" si="19"/>
        <v>RFLBU</v>
      </c>
      <c r="O648" s="27" t="s">
        <v>4658</v>
      </c>
      <c r="P648" s="27" t="s">
        <v>4593</v>
      </c>
    </row>
    <row r="649" spans="3:16" x14ac:dyDescent="0.35">
      <c r="C649" s="27" t="s">
        <v>3105</v>
      </c>
      <c r="D649" s="47" t="str">
        <f>+INDEX([1]Detallado!$F:$F,MATCH($C649,[1]Detallado!$B:$B,0))</f>
        <v>Renta Fija</v>
      </c>
      <c r="E649" s="30" t="str">
        <f>+INDEX([1]Detallado!$Q:$Q,MATCH($C649,[1]Detallado!$B:$B,0))</f>
        <v>RFLC</v>
      </c>
      <c r="F649" s="44" t="s">
        <v>4173</v>
      </c>
      <c r="G649" s="45" t="str">
        <f t="shared" si="18"/>
        <v>22RFLC</v>
      </c>
      <c r="H649" s="46" t="str">
        <f>+INDEX([1]Detallado!$D:$D,MATCH(C649,[1]Detallado!$B:$B,0))</f>
        <v>Energía del Sur</v>
      </c>
      <c r="I649" s="27"/>
      <c r="J649" s="43" t="str">
        <f t="shared" si="19"/>
        <v>RFLBU</v>
      </c>
      <c r="O649" s="27" t="s">
        <v>4658</v>
      </c>
      <c r="P649" s="27" t="s">
        <v>4593</v>
      </c>
    </row>
    <row r="650" spans="3:16" x14ac:dyDescent="0.35">
      <c r="C650" s="27" t="s">
        <v>3106</v>
      </c>
      <c r="D650" s="47" t="str">
        <f>+INDEX([1]Detallado!$F:$F,MATCH($C650,[1]Detallado!$B:$B,0))</f>
        <v>Renta Fija</v>
      </c>
      <c r="E650" s="30" t="str">
        <f>+INDEX([1]Detallado!$Q:$Q,MATCH($C650,[1]Detallado!$B:$B,0))</f>
        <v>RFLC</v>
      </c>
      <c r="F650" s="44" t="s">
        <v>4173</v>
      </c>
      <c r="G650" s="45" t="str">
        <f t="shared" ref="G650:G713" si="20">LEFT(C650,2)&amp;E650</f>
        <v>22RFLC</v>
      </c>
      <c r="H650" s="46" t="str">
        <f>+INDEX([1]Detallado!$D:$D,MATCH(C650,[1]Detallado!$B:$B,0))</f>
        <v>Edegel</v>
      </c>
      <c r="I650" s="27"/>
      <c r="J650" s="43" t="str">
        <f t="shared" ref="J650:J713" si="21">IF(E650="ALT",LEFT(E650,3),LEFT(E650,3)&amp;F650)</f>
        <v>RFLBU</v>
      </c>
      <c r="O650" s="27" t="s">
        <v>4658</v>
      </c>
      <c r="P650" s="27" t="s">
        <v>4593</v>
      </c>
    </row>
    <row r="651" spans="3:16" x14ac:dyDescent="0.35">
      <c r="C651" s="27" t="s">
        <v>3107</v>
      </c>
      <c r="D651" s="47" t="str">
        <f>+INDEX([1]Detallado!$F:$F,MATCH($C651,[1]Detallado!$B:$B,0))</f>
        <v>Renta Fija</v>
      </c>
      <c r="E651" s="30" t="str">
        <f>+INDEX([1]Detallado!$Q:$Q,MATCH($C651,[1]Detallado!$B:$B,0))</f>
        <v>RFLC</v>
      </c>
      <c r="F651" s="44" t="s">
        <v>4173</v>
      </c>
      <c r="G651" s="45" t="str">
        <f t="shared" si="20"/>
        <v>25RFLC</v>
      </c>
      <c r="H651" s="46" t="str">
        <f>+INDEX([1]Detallado!$D:$D,MATCH(C651,[1]Detallado!$B:$B,0))</f>
        <v>Banco Continental</v>
      </c>
      <c r="I651" s="27"/>
      <c r="J651" s="43" t="str">
        <f t="shared" si="21"/>
        <v>RFLBU</v>
      </c>
      <c r="O651" s="27" t="s">
        <v>4658</v>
      </c>
      <c r="P651" s="27" t="s">
        <v>4593</v>
      </c>
    </row>
    <row r="652" spans="3:16" x14ac:dyDescent="0.35">
      <c r="C652" s="27" t="s">
        <v>3108</v>
      </c>
      <c r="D652" s="47" t="str">
        <f>+INDEX([1]Detallado!$F:$F,MATCH($C652,[1]Detallado!$B:$B,0))</f>
        <v>Renta Fija</v>
      </c>
      <c r="E652" s="30" t="str">
        <f>+INDEX([1]Detallado!$Q:$Q,MATCH($C652,[1]Detallado!$B:$B,0))</f>
        <v>RFLC</v>
      </c>
      <c r="F652" s="44" t="s">
        <v>4173</v>
      </c>
      <c r="G652" s="45" t="str">
        <f t="shared" si="20"/>
        <v>23RFLC</v>
      </c>
      <c r="H652" s="46" t="str">
        <f>+INDEX([1]Detallado!$D:$D,MATCH(C652,[1]Detallado!$B:$B,0))</f>
        <v>Volcan Cia. Minera</v>
      </c>
      <c r="I652" s="27"/>
      <c r="J652" s="43" t="str">
        <f t="shared" si="21"/>
        <v>RFLBU</v>
      </c>
      <c r="O652" s="27" t="s">
        <v>4658</v>
      </c>
      <c r="P652" s="27" t="s">
        <v>4593</v>
      </c>
    </row>
    <row r="653" spans="3:16" x14ac:dyDescent="0.35">
      <c r="C653" s="27" t="s">
        <v>3109</v>
      </c>
      <c r="D653" s="47" t="str">
        <f>+INDEX([1]Detallado!$F:$F,MATCH($C653,[1]Detallado!$B:$B,0))</f>
        <v>Renta Fija</v>
      </c>
      <c r="E653" s="30" t="str">
        <f>+INDEX([1]Detallado!$Q:$Q,MATCH($C653,[1]Detallado!$B:$B,0))</f>
        <v>RFLC</v>
      </c>
      <c r="F653" s="44" t="s">
        <v>4173</v>
      </c>
      <c r="G653" s="45" t="str">
        <f t="shared" si="20"/>
        <v>25RFLC</v>
      </c>
      <c r="H653" s="46" t="str">
        <f>+INDEX([1]Detallado!$D:$D,MATCH(C653,[1]Detallado!$B:$B,0))</f>
        <v>Banco Financiero</v>
      </c>
      <c r="I653" s="27"/>
      <c r="J653" s="43" t="str">
        <f t="shared" si="21"/>
        <v>RFLBU</v>
      </c>
      <c r="O653" s="27" t="s">
        <v>4658</v>
      </c>
      <c r="P653" s="27" t="s">
        <v>4593</v>
      </c>
    </row>
    <row r="654" spans="3:16" x14ac:dyDescent="0.35">
      <c r="C654" s="27" t="s">
        <v>3110</v>
      </c>
      <c r="D654" s="47" t="str">
        <f>+INDEX([1]Detallado!$F:$F,MATCH($C654,[1]Detallado!$B:$B,0))</f>
        <v>Renta Fija</v>
      </c>
      <c r="E654" s="30" t="str">
        <f>+INDEX([1]Detallado!$Q:$Q,MATCH($C654,[1]Detallado!$B:$B,0))</f>
        <v>RFLC</v>
      </c>
      <c r="F654" s="44" t="s">
        <v>4173</v>
      </c>
      <c r="G654" s="45" t="str">
        <f t="shared" si="20"/>
        <v>05RFLC</v>
      </c>
      <c r="H654" s="46" t="str">
        <f>+INDEX([1]Detallado!$D:$D,MATCH(C654,[1]Detallado!$B:$B,0))</f>
        <v>AENZA S.A.A. (antes Graña &amp; Montero S.A.A.)</v>
      </c>
      <c r="I654" s="27"/>
      <c r="J654" s="43" t="str">
        <f t="shared" si="21"/>
        <v>RFLBU</v>
      </c>
      <c r="O654" s="27" t="s">
        <v>4658</v>
      </c>
      <c r="P654" s="27" t="s">
        <v>4593</v>
      </c>
    </row>
    <row r="655" spans="3:16" x14ac:dyDescent="0.35">
      <c r="C655" s="27" t="s">
        <v>286</v>
      </c>
      <c r="D655" s="47" t="str">
        <f>+INDEX([1]Detallado!$F:$F,MATCH($C655,[1]Detallado!$B:$B,0))</f>
        <v>Renta Fija</v>
      </c>
      <c r="E655" s="30" t="str">
        <f>+INDEX([1]Detallado!$Q:$Q,MATCH($C655,[1]Detallado!$B:$B,0))</f>
        <v>RFLC</v>
      </c>
      <c r="F655" s="44" t="s">
        <v>4173</v>
      </c>
      <c r="G655" s="45" t="str">
        <f t="shared" si="20"/>
        <v>22RFLC</v>
      </c>
      <c r="H655" s="46" t="str">
        <f>+INDEX([1]Detallado!$D:$D,MATCH(C655,[1]Detallado!$B:$B,0))</f>
        <v>Inversiones Nacionales de Turismo S.A.</v>
      </c>
      <c r="I655" s="27"/>
      <c r="J655" s="43" t="str">
        <f t="shared" si="21"/>
        <v>RFLBU</v>
      </c>
      <c r="O655" s="27" t="s">
        <v>4658</v>
      </c>
      <c r="P655" s="27" t="s">
        <v>4593</v>
      </c>
    </row>
    <row r="656" spans="3:16" x14ac:dyDescent="0.35">
      <c r="C656" s="27" t="s">
        <v>3111</v>
      </c>
      <c r="D656" s="47" t="str">
        <f>+INDEX([1]Detallado!$F:$F,MATCH($C656,[1]Detallado!$B:$B,0))</f>
        <v>Renta Fija</v>
      </c>
      <c r="E656" s="30" t="str">
        <f>+INDEX([1]Detallado!$Q:$Q,MATCH($C656,[1]Detallado!$B:$B,0))</f>
        <v>RFLC</v>
      </c>
      <c r="F656" s="44" t="s">
        <v>4173</v>
      </c>
      <c r="G656" s="45" t="str">
        <f t="shared" si="20"/>
        <v>12RFLC</v>
      </c>
      <c r="H656" s="46" t="str">
        <f>+INDEX([1]Detallado!$D:$D,MATCH(C656,[1]Detallado!$B:$B,0))</f>
        <v>CEMPRO 7 1/8 11/06/23</v>
      </c>
      <c r="I656" s="27"/>
      <c r="J656" s="43" t="str">
        <f t="shared" si="21"/>
        <v>RFLBU</v>
      </c>
      <c r="O656" s="27" t="s">
        <v>4658</v>
      </c>
      <c r="P656" s="27" t="s">
        <v>4593</v>
      </c>
    </row>
    <row r="657" spans="3:16" x14ac:dyDescent="0.35">
      <c r="C657" s="27" t="s">
        <v>3112</v>
      </c>
      <c r="D657" s="47" t="str">
        <f>+INDEX([1]Detallado!$F:$F,MATCH($C657,[1]Detallado!$B:$B,0))</f>
        <v>Renta Fija</v>
      </c>
      <c r="E657" s="30" t="str">
        <f>+INDEX([1]Detallado!$Q:$Q,MATCH($C657,[1]Detallado!$B:$B,0))</f>
        <v>RFLC</v>
      </c>
      <c r="F657" s="44" t="s">
        <v>4173</v>
      </c>
      <c r="G657" s="45" t="str">
        <f t="shared" si="20"/>
        <v>12RFLC</v>
      </c>
      <c r="H657" s="46" t="str">
        <f>+INDEX([1]Detallado!$D:$D,MATCH(C657,[1]Detallado!$B:$B,0))</f>
        <v>Ocensa</v>
      </c>
      <c r="I657" s="27"/>
      <c r="J657" s="43" t="str">
        <f t="shared" si="21"/>
        <v>RFLBU</v>
      </c>
      <c r="O657" s="27" t="s">
        <v>4658</v>
      </c>
      <c r="P657" s="27" t="s">
        <v>4593</v>
      </c>
    </row>
    <row r="658" spans="3:16" x14ac:dyDescent="0.35">
      <c r="C658" s="27" t="s">
        <v>3113</v>
      </c>
      <c r="D658" s="47" t="str">
        <f>+INDEX([1]Detallado!$F:$F,MATCH($C658,[1]Detallado!$B:$B,0))</f>
        <v>Renta Fija</v>
      </c>
      <c r="E658" s="30" t="str">
        <f>+INDEX([1]Detallado!$Q:$Q,MATCH($C658,[1]Detallado!$B:$B,0))</f>
        <v>RFLC</v>
      </c>
      <c r="F658" s="44" t="s">
        <v>4173</v>
      </c>
      <c r="G658" s="45" t="str">
        <f t="shared" si="20"/>
        <v>12RFLC</v>
      </c>
      <c r="H658" s="46" t="str">
        <f>+INDEX([1]Detallado!$D:$D,MATCH(C658,[1]Detallado!$B:$B,0))</f>
        <v>Ocensa</v>
      </c>
      <c r="I658" s="27"/>
      <c r="J658" s="43" t="str">
        <f t="shared" si="21"/>
        <v>RFLBU</v>
      </c>
      <c r="O658" s="27" t="s">
        <v>4658</v>
      </c>
      <c r="P658" s="27" t="s">
        <v>4593</v>
      </c>
    </row>
    <row r="659" spans="3:16" x14ac:dyDescent="0.35">
      <c r="C659" s="27" t="s">
        <v>3114</v>
      </c>
      <c r="D659" s="47" t="str">
        <f>+INDEX([1]Detallado!$F:$F,MATCH($C659,[1]Detallado!$B:$B,0))</f>
        <v>Renta Fija</v>
      </c>
      <c r="E659" s="30" t="str">
        <f>+INDEX([1]Detallado!$Q:$Q,MATCH($C659,[1]Detallado!$B:$B,0))</f>
        <v>RFLC</v>
      </c>
      <c r="F659" s="44" t="s">
        <v>4173</v>
      </c>
      <c r="G659" s="45" t="str">
        <f t="shared" si="20"/>
        <v>16RFLC</v>
      </c>
      <c r="H659" s="46" t="str">
        <f>+INDEX([1]Detallado!$D:$D,MATCH(C659,[1]Detallado!$B:$B,0))</f>
        <v>IFH Perú Ltd.</v>
      </c>
      <c r="I659" s="27"/>
      <c r="J659" s="43" t="str">
        <f t="shared" si="21"/>
        <v>RFLBU</v>
      </c>
      <c r="O659" s="27" t="s">
        <v>4658</v>
      </c>
      <c r="P659" s="27" t="s">
        <v>4593</v>
      </c>
    </row>
    <row r="660" spans="3:16" x14ac:dyDescent="0.35">
      <c r="C660" s="27" t="s">
        <v>3115</v>
      </c>
      <c r="D660" s="47" t="str">
        <f>+INDEX([1]Detallado!$F:$F,MATCH($C660,[1]Detallado!$B:$B,0))</f>
        <v>Renta Fija</v>
      </c>
      <c r="E660" s="30" t="str">
        <f>+INDEX([1]Detallado!$Q:$Q,MATCH($C660,[1]Detallado!$B:$B,0))</f>
        <v>RFLC</v>
      </c>
      <c r="F660" s="44" t="s">
        <v>4173</v>
      </c>
      <c r="G660" s="45" t="str">
        <f t="shared" si="20"/>
        <v>18RFLC</v>
      </c>
      <c r="H660" s="46" t="str">
        <f>+INDEX([1]Detallado!$D:$D,MATCH(C660,[1]Detallado!$B:$B,0))</f>
        <v>Reserva Fría Etén</v>
      </c>
      <c r="I660" s="27"/>
      <c r="J660" s="43" t="str">
        <f t="shared" si="21"/>
        <v>RFLBU</v>
      </c>
      <c r="O660" s="27" t="s">
        <v>4658</v>
      </c>
      <c r="P660" s="27" t="s">
        <v>4593</v>
      </c>
    </row>
    <row r="661" spans="3:16" x14ac:dyDescent="0.35">
      <c r="C661" s="27" t="s">
        <v>887</v>
      </c>
      <c r="D661" s="47" t="str">
        <f>+INDEX([1]Detallado!$F:$F,MATCH($C661,[1]Detallado!$B:$B,0))</f>
        <v>Renta Fija</v>
      </c>
      <c r="E661" s="30" t="str">
        <f>+INDEX([1]Detallado!$Q:$Q,MATCH($C661,[1]Detallado!$B:$B,0))</f>
        <v>RFLC</v>
      </c>
      <c r="F661" s="44" t="s">
        <v>4173</v>
      </c>
      <c r="G661" s="45" t="str">
        <f t="shared" si="20"/>
        <v>21RFLC</v>
      </c>
      <c r="H661" s="46" t="str">
        <f>+INDEX([1]Detallado!$D:$D,MATCH(C661,[1]Detallado!$B:$B,0))</f>
        <v>Banco de Crédito del Perú</v>
      </c>
      <c r="I661" s="27"/>
      <c r="J661" s="43" t="str">
        <f t="shared" si="21"/>
        <v>RFLBU</v>
      </c>
      <c r="O661" s="27" t="s">
        <v>4658</v>
      </c>
      <c r="P661" s="27" t="s">
        <v>4593</v>
      </c>
    </row>
    <row r="662" spans="3:16" x14ac:dyDescent="0.35">
      <c r="C662" s="27" t="s">
        <v>3116</v>
      </c>
      <c r="D662" s="47" t="str">
        <f>+INDEX([1]Detallado!$F:$F,MATCH($C662,[1]Detallado!$B:$B,0))</f>
        <v>Renta Fija</v>
      </c>
      <c r="E662" s="30" t="str">
        <f>+INDEX([1]Detallado!$Q:$Q,MATCH($C662,[1]Detallado!$B:$B,0))</f>
        <v>RFLC</v>
      </c>
      <c r="F662" s="44" t="s">
        <v>4173</v>
      </c>
      <c r="G662" s="45" t="str">
        <f t="shared" si="20"/>
        <v>21RFLC</v>
      </c>
      <c r="H662" s="46" t="str">
        <f>+INDEX([1]Detallado!$D:$D,MATCH(C662,[1]Detallado!$B:$B,0))</f>
        <v>Banco de Crédito del Perú</v>
      </c>
      <c r="I662" s="27"/>
      <c r="J662" s="43" t="str">
        <f t="shared" si="21"/>
        <v>RFLBU</v>
      </c>
      <c r="O662" s="27" t="s">
        <v>4658</v>
      </c>
      <c r="P662" s="27" t="s">
        <v>4593</v>
      </c>
    </row>
    <row r="663" spans="3:16" x14ac:dyDescent="0.35">
      <c r="C663" s="27" t="s">
        <v>3117</v>
      </c>
      <c r="D663" s="47" t="str">
        <f>+INDEX([1]Detallado!$F:$F,MATCH($C663,[1]Detallado!$B:$B,0))</f>
        <v>Renta Fija</v>
      </c>
      <c r="E663" s="30" t="str">
        <f>+INDEX([1]Detallado!$Q:$Q,MATCH($C663,[1]Detallado!$B:$B,0))</f>
        <v>RFLC</v>
      </c>
      <c r="F663" s="44" t="s">
        <v>4173</v>
      </c>
      <c r="G663" s="45" t="str">
        <f t="shared" si="20"/>
        <v>21RFLC</v>
      </c>
      <c r="H663" s="46" t="str">
        <f>+INDEX([1]Detallado!$D:$D,MATCH(C663,[1]Detallado!$B:$B,0))</f>
        <v>Banco de Crédito del Perú</v>
      </c>
      <c r="I663" s="27"/>
      <c r="J663" s="43" t="str">
        <f t="shared" si="21"/>
        <v>RFLBU</v>
      </c>
      <c r="O663" s="27" t="s">
        <v>4658</v>
      </c>
      <c r="P663" s="27" t="s">
        <v>4593</v>
      </c>
    </row>
    <row r="664" spans="3:16" x14ac:dyDescent="0.35">
      <c r="C664" s="27" t="s">
        <v>3118</v>
      </c>
      <c r="D664" s="47" t="str">
        <f>+INDEX([1]Detallado!$F:$F,MATCH($C664,[1]Detallado!$B:$B,0))</f>
        <v>Renta Fija</v>
      </c>
      <c r="E664" s="30" t="str">
        <f>+INDEX([1]Detallado!$Q:$Q,MATCH($C664,[1]Detallado!$B:$B,0))</f>
        <v>RFLC</v>
      </c>
      <c r="F664" s="44" t="s">
        <v>4173</v>
      </c>
      <c r="G664" s="45" t="str">
        <f t="shared" si="20"/>
        <v>21RFLC</v>
      </c>
      <c r="H664" s="46" t="str">
        <f>+INDEX([1]Detallado!$D:$D,MATCH(C664,[1]Detallado!$B:$B,0))</f>
        <v>Banco de Crédito del Perú</v>
      </c>
      <c r="I664" s="27"/>
      <c r="J664" s="43" t="str">
        <f t="shared" si="21"/>
        <v>RFLBU</v>
      </c>
      <c r="O664" s="27" t="s">
        <v>4658</v>
      </c>
      <c r="P664" s="27" t="s">
        <v>4593</v>
      </c>
    </row>
    <row r="665" spans="3:16" x14ac:dyDescent="0.35">
      <c r="C665" s="27" t="s">
        <v>3119</v>
      </c>
      <c r="D665" s="47" t="str">
        <f>+INDEX([1]Detallado!$F:$F,MATCH($C665,[1]Detallado!$B:$B,0))</f>
        <v>Renta Fija</v>
      </c>
      <c r="E665" s="30" t="str">
        <f>+INDEX([1]Detallado!$Q:$Q,MATCH($C665,[1]Detallado!$B:$B,0))</f>
        <v>RFLC</v>
      </c>
      <c r="F665" s="44" t="s">
        <v>4173</v>
      </c>
      <c r="G665" s="45" t="str">
        <f t="shared" si="20"/>
        <v>21RFLC</v>
      </c>
      <c r="H665" s="46" t="str">
        <f>+INDEX([1]Detallado!$D:$D,MATCH(C665,[1]Detallado!$B:$B,0))</f>
        <v>Banco de Crédito del Perú</v>
      </c>
      <c r="I665" s="27"/>
      <c r="J665" s="43" t="str">
        <f t="shared" si="21"/>
        <v>RFLBU</v>
      </c>
      <c r="O665" s="27" t="s">
        <v>4658</v>
      </c>
      <c r="P665" s="27" t="s">
        <v>4593</v>
      </c>
    </row>
    <row r="666" spans="3:16" x14ac:dyDescent="0.35">
      <c r="C666" s="27" t="s">
        <v>3120</v>
      </c>
      <c r="D666" s="47" t="str">
        <f>+INDEX([1]Detallado!$F:$F,MATCH($C666,[1]Detallado!$B:$B,0))</f>
        <v>Renta Fija</v>
      </c>
      <c r="E666" s="30" t="str">
        <f>+INDEX([1]Detallado!$Q:$Q,MATCH($C666,[1]Detallado!$B:$B,0))</f>
        <v>RFLC</v>
      </c>
      <c r="F666" s="44" t="s">
        <v>4173</v>
      </c>
      <c r="G666" s="45" t="str">
        <f t="shared" si="20"/>
        <v>21RFLC</v>
      </c>
      <c r="H666" s="46" t="str">
        <f>+INDEX([1]Detallado!$D:$D,MATCH(C666,[1]Detallado!$B:$B,0))</f>
        <v>Banco de Crédito del Perú</v>
      </c>
      <c r="I666" s="27"/>
      <c r="J666" s="43" t="str">
        <f t="shared" si="21"/>
        <v>RFLBU</v>
      </c>
      <c r="O666" s="27" t="s">
        <v>4658</v>
      </c>
      <c r="P666" s="27" t="s">
        <v>4593</v>
      </c>
    </row>
    <row r="667" spans="3:16" x14ac:dyDescent="0.35">
      <c r="C667" s="27" t="s">
        <v>3121</v>
      </c>
      <c r="D667" s="47" t="str">
        <f>+INDEX([1]Detallado!$F:$F,MATCH($C667,[1]Detallado!$B:$B,0))</f>
        <v>Renta Fija</v>
      </c>
      <c r="E667" s="30" t="str">
        <f>+INDEX([1]Detallado!$Q:$Q,MATCH($C667,[1]Detallado!$B:$B,0))</f>
        <v>RFLC</v>
      </c>
      <c r="F667" s="44" t="s">
        <v>4173</v>
      </c>
      <c r="G667" s="45" t="str">
        <f t="shared" si="20"/>
        <v>21RFLC</v>
      </c>
      <c r="H667" s="46" t="str">
        <f>+INDEX([1]Detallado!$D:$D,MATCH(C667,[1]Detallado!$B:$B,0))</f>
        <v>Banco de Crédito del Perú</v>
      </c>
      <c r="I667" s="27"/>
      <c r="J667" s="43" t="str">
        <f t="shared" si="21"/>
        <v>RFLBU</v>
      </c>
      <c r="O667" s="27" t="s">
        <v>4658</v>
      </c>
      <c r="P667" s="27" t="s">
        <v>4593</v>
      </c>
    </row>
    <row r="668" spans="3:16" x14ac:dyDescent="0.35">
      <c r="C668" s="27" t="s">
        <v>3122</v>
      </c>
      <c r="D668" s="47" t="str">
        <f>+INDEX([1]Detallado!$F:$F,MATCH($C668,[1]Detallado!$B:$B,0))</f>
        <v>Renta Fija</v>
      </c>
      <c r="E668" s="30" t="str">
        <f>+INDEX([1]Detallado!$Q:$Q,MATCH($C668,[1]Detallado!$B:$B,0))</f>
        <v>RFLC</v>
      </c>
      <c r="F668" s="44" t="s">
        <v>4173</v>
      </c>
      <c r="G668" s="45" t="str">
        <f t="shared" si="20"/>
        <v>21RFLC</v>
      </c>
      <c r="H668" s="46" t="str">
        <f>+INDEX([1]Detallado!$D:$D,MATCH(C668,[1]Detallado!$B:$B,0))</f>
        <v>Banco de Crédito del Perú</v>
      </c>
      <c r="I668" s="27"/>
      <c r="J668" s="43" t="str">
        <f t="shared" si="21"/>
        <v>RFLBU</v>
      </c>
      <c r="O668" s="27" t="s">
        <v>4659</v>
      </c>
      <c r="P668" s="27" t="s">
        <v>4593</v>
      </c>
    </row>
    <row r="669" spans="3:16" x14ac:dyDescent="0.35">
      <c r="C669" s="27" t="s">
        <v>3123</v>
      </c>
      <c r="D669" s="47" t="str">
        <f>+INDEX([1]Detallado!$F:$F,MATCH($C669,[1]Detallado!$B:$B,0))</f>
        <v>Renta Fija</v>
      </c>
      <c r="E669" s="30" t="str">
        <f>+INDEX([1]Detallado!$Q:$Q,MATCH($C669,[1]Detallado!$B:$B,0))</f>
        <v>RFLC</v>
      </c>
      <c r="F669" s="44" t="s">
        <v>4173</v>
      </c>
      <c r="G669" s="45" t="str">
        <f t="shared" si="20"/>
        <v>21RFLC</v>
      </c>
      <c r="H669" s="46" t="str">
        <f>+INDEX([1]Detallado!$D:$D,MATCH(C669,[1]Detallado!$B:$B,0))</f>
        <v>Banco de Crédito del Perú</v>
      </c>
      <c r="I669" s="27"/>
      <c r="J669" s="43" t="str">
        <f t="shared" si="21"/>
        <v>RFLBU</v>
      </c>
      <c r="O669" s="27" t="s">
        <v>4659</v>
      </c>
      <c r="P669" s="27" t="s">
        <v>4593</v>
      </c>
    </row>
    <row r="670" spans="3:16" x14ac:dyDescent="0.35">
      <c r="C670" s="27" t="s">
        <v>3124</v>
      </c>
      <c r="D670" s="47" t="str">
        <f>+INDEX([1]Detallado!$F:$F,MATCH($C670,[1]Detallado!$B:$B,0))</f>
        <v>Renta Fija</v>
      </c>
      <c r="E670" s="30" t="str">
        <f>+INDEX([1]Detallado!$Q:$Q,MATCH($C670,[1]Detallado!$B:$B,0))</f>
        <v>RFLC</v>
      </c>
      <c r="F670" s="44" t="s">
        <v>4173</v>
      </c>
      <c r="G670" s="45" t="str">
        <f t="shared" si="20"/>
        <v>21RFLC</v>
      </c>
      <c r="H670" s="46" t="str">
        <f>+INDEX([1]Detallado!$D:$D,MATCH(C670,[1]Detallado!$B:$B,0))</f>
        <v xml:space="preserve">Banco Internacional del Perú </v>
      </c>
      <c r="I670" s="27"/>
      <c r="J670" s="43" t="str">
        <f t="shared" si="21"/>
        <v>RFLBU</v>
      </c>
      <c r="O670" s="27" t="s">
        <v>4659</v>
      </c>
      <c r="P670" s="27" t="s">
        <v>4593</v>
      </c>
    </row>
    <row r="671" spans="3:16" x14ac:dyDescent="0.35">
      <c r="C671" s="27" t="s">
        <v>3125</v>
      </c>
      <c r="D671" s="47" t="str">
        <f>+INDEX([1]Detallado!$F:$F,MATCH($C671,[1]Detallado!$B:$B,0))</f>
        <v>Renta Fija</v>
      </c>
      <c r="E671" s="30" t="str">
        <f>+INDEX([1]Detallado!$Q:$Q,MATCH($C671,[1]Detallado!$B:$B,0))</f>
        <v>RFLC</v>
      </c>
      <c r="F671" s="44" t="s">
        <v>4173</v>
      </c>
      <c r="G671" s="45" t="str">
        <f t="shared" si="20"/>
        <v>21RFLC</v>
      </c>
      <c r="H671" s="46" t="str">
        <f>+INDEX([1]Detallado!$D:$D,MATCH(C671,[1]Detallado!$B:$B,0))</f>
        <v xml:space="preserve">Banco Internacional del Perú </v>
      </c>
      <c r="I671" s="27"/>
      <c r="J671" s="43" t="str">
        <f t="shared" si="21"/>
        <v>RFLBU</v>
      </c>
      <c r="O671" s="27" t="s">
        <v>4659</v>
      </c>
      <c r="P671" s="27" t="s">
        <v>4593</v>
      </c>
    </row>
    <row r="672" spans="3:16" x14ac:dyDescent="0.35">
      <c r="C672" s="27" t="s">
        <v>3126</v>
      </c>
      <c r="D672" s="47" t="str">
        <f>+INDEX([1]Detallado!$F:$F,MATCH($C672,[1]Detallado!$B:$B,0))</f>
        <v>Renta Fija</v>
      </c>
      <c r="E672" s="30" t="str">
        <f>+INDEX([1]Detallado!$Q:$Q,MATCH($C672,[1]Detallado!$B:$B,0))</f>
        <v>RFLC</v>
      </c>
      <c r="F672" s="44" t="s">
        <v>4173</v>
      </c>
      <c r="G672" s="45" t="str">
        <f t="shared" si="20"/>
        <v>21RFLC</v>
      </c>
      <c r="H672" s="46" t="str">
        <f>+INDEX([1]Detallado!$D:$D,MATCH(C672,[1]Detallado!$B:$B,0))</f>
        <v xml:space="preserve">Banco Internacional del Perú </v>
      </c>
      <c r="I672" s="27"/>
      <c r="J672" s="43" t="str">
        <f t="shared" si="21"/>
        <v>RFLBU</v>
      </c>
      <c r="O672" s="27" t="s">
        <v>4659</v>
      </c>
      <c r="P672" s="27" t="s">
        <v>4593</v>
      </c>
    </row>
    <row r="673" spans="3:16" x14ac:dyDescent="0.35">
      <c r="C673" s="27" t="s">
        <v>3127</v>
      </c>
      <c r="D673" s="47" t="str">
        <f>+INDEX([1]Detallado!$F:$F,MATCH($C673,[1]Detallado!$B:$B,0))</f>
        <v>Renta Fija</v>
      </c>
      <c r="E673" s="30" t="str">
        <f>+INDEX([1]Detallado!$Q:$Q,MATCH($C673,[1]Detallado!$B:$B,0))</f>
        <v>RFLC</v>
      </c>
      <c r="F673" s="44" t="s">
        <v>4173</v>
      </c>
      <c r="G673" s="45" t="str">
        <f t="shared" si="20"/>
        <v>25RFLC</v>
      </c>
      <c r="H673" s="46" t="str">
        <f>+INDEX([1]Detallado!$D:$D,MATCH(C673,[1]Detallado!$B:$B,0))</f>
        <v xml:space="preserve">Banco Internacional del Perú </v>
      </c>
      <c r="I673" s="27"/>
      <c r="J673" s="43" t="str">
        <f t="shared" si="21"/>
        <v>RFLBU</v>
      </c>
      <c r="O673" s="27" t="s">
        <v>4660</v>
      </c>
      <c r="P673" s="27" t="s">
        <v>4593</v>
      </c>
    </row>
    <row r="674" spans="3:16" x14ac:dyDescent="0.35">
      <c r="C674" s="27" t="s">
        <v>3128</v>
      </c>
      <c r="D674" s="47" t="str">
        <f>+INDEX([1]Detallado!$F:$F,MATCH($C674,[1]Detallado!$B:$B,0))</f>
        <v>Renta Fija</v>
      </c>
      <c r="E674" s="30" t="str">
        <f>+INDEX([1]Detallado!$Q:$Q,MATCH($C674,[1]Detallado!$B:$B,0))</f>
        <v>RFLC</v>
      </c>
      <c r="F674" s="44" t="s">
        <v>4173</v>
      </c>
      <c r="G674" s="45" t="str">
        <f t="shared" si="20"/>
        <v>25RFLC</v>
      </c>
      <c r="H674" s="46" t="str">
        <f>+INDEX([1]Detallado!$D:$D,MATCH(C674,[1]Detallado!$B:$B,0))</f>
        <v xml:space="preserve">Banco Internacional del Perú </v>
      </c>
      <c r="I674" s="27"/>
      <c r="J674" s="43" t="str">
        <f t="shared" si="21"/>
        <v>RFLBU</v>
      </c>
      <c r="O674" s="27" t="s">
        <v>4661</v>
      </c>
      <c r="P674" s="27" t="s">
        <v>4593</v>
      </c>
    </row>
    <row r="675" spans="3:16" x14ac:dyDescent="0.35">
      <c r="C675" s="27" t="s">
        <v>3129</v>
      </c>
      <c r="D675" s="47" t="str">
        <f>+INDEX([1]Detallado!$F:$F,MATCH($C675,[1]Detallado!$B:$B,0))</f>
        <v>Renta Fija</v>
      </c>
      <c r="E675" s="30" t="str">
        <f>+INDEX([1]Detallado!$Q:$Q,MATCH($C675,[1]Detallado!$B:$B,0))</f>
        <v>RFLC</v>
      </c>
      <c r="F675" s="44" t="s">
        <v>4173</v>
      </c>
      <c r="G675" s="45" t="str">
        <f t="shared" si="20"/>
        <v>21RFLC</v>
      </c>
      <c r="H675" s="46" t="str">
        <f>+INDEX([1]Detallado!$D:$D,MATCH(C675,[1]Detallado!$B:$B,0))</f>
        <v>Scotiabank Peru</v>
      </c>
      <c r="I675" s="27"/>
      <c r="J675" s="43" t="str">
        <f t="shared" si="21"/>
        <v>RFLBU</v>
      </c>
      <c r="O675" s="27" t="s">
        <v>4661</v>
      </c>
      <c r="P675" s="27" t="s">
        <v>4593</v>
      </c>
    </row>
    <row r="676" spans="3:16" x14ac:dyDescent="0.35">
      <c r="C676" s="27" t="s">
        <v>3130</v>
      </c>
      <c r="D676" s="47" t="str">
        <f>+INDEX([1]Detallado!$F:$F,MATCH($C676,[1]Detallado!$B:$B,0))</f>
        <v>Renta Fija</v>
      </c>
      <c r="E676" s="30" t="str">
        <f>+INDEX([1]Detallado!$Q:$Q,MATCH($C676,[1]Detallado!$B:$B,0))</f>
        <v>RFLC</v>
      </c>
      <c r="F676" s="44" t="s">
        <v>4173</v>
      </c>
      <c r="G676" s="45" t="str">
        <f t="shared" si="20"/>
        <v>21RFLC</v>
      </c>
      <c r="H676" s="46" t="str">
        <f>+INDEX([1]Detallado!$D:$D,MATCH(C676,[1]Detallado!$B:$B,0))</f>
        <v>Banco Continental</v>
      </c>
      <c r="I676" s="27"/>
      <c r="J676" s="43" t="str">
        <f t="shared" si="21"/>
        <v>RFLBU</v>
      </c>
      <c r="O676" s="27" t="s">
        <v>4253</v>
      </c>
      <c r="P676" s="27" t="s">
        <v>4593</v>
      </c>
    </row>
    <row r="677" spans="3:16" x14ac:dyDescent="0.35">
      <c r="C677" s="27" t="s">
        <v>2626</v>
      </c>
      <c r="D677" s="47" t="str">
        <f>+INDEX([1]Detallado!$F:$F,MATCH($C677,[1]Detallado!$B:$B,0))</f>
        <v>Renta Fija</v>
      </c>
      <c r="E677" s="30" t="str">
        <f>+INDEX([1]Detallado!$Q:$Q,MATCH($C677,[1]Detallado!$B:$B,0))</f>
        <v>RFLC</v>
      </c>
      <c r="F677" s="44" t="s">
        <v>4173</v>
      </c>
      <c r="G677" s="45" t="str">
        <f t="shared" si="20"/>
        <v>21RFLC</v>
      </c>
      <c r="H677" s="46" t="str">
        <f>+INDEX([1]Detallado!$D:$D,MATCH(C677,[1]Detallado!$B:$B,0))</f>
        <v>COFIDE</v>
      </c>
      <c r="I677" s="27"/>
      <c r="J677" s="43" t="str">
        <f t="shared" si="21"/>
        <v>RFLBU</v>
      </c>
      <c r="O677" s="27" t="s">
        <v>4253</v>
      </c>
      <c r="P677" s="27" t="s">
        <v>4593</v>
      </c>
    </row>
    <row r="678" spans="3:16" x14ac:dyDescent="0.35">
      <c r="C678" s="27" t="s">
        <v>3131</v>
      </c>
      <c r="D678" s="47" t="str">
        <f>+INDEX([1]Detallado!$F:$F,MATCH($C678,[1]Detallado!$B:$B,0))</f>
        <v>Renta Fija</v>
      </c>
      <c r="E678" s="30" t="str">
        <f>+INDEX([1]Detallado!$Q:$Q,MATCH($C678,[1]Detallado!$B:$B,0))</f>
        <v>RFLC</v>
      </c>
      <c r="F678" s="44" t="s">
        <v>4173</v>
      </c>
      <c r="G678" s="45" t="str">
        <f t="shared" si="20"/>
        <v>12RFLC</v>
      </c>
      <c r="H678" s="46" t="str">
        <f>+INDEX([1]Detallado!$D:$D,MATCH(C678,[1]Detallado!$B:$B,0))</f>
        <v>AUNA</v>
      </c>
      <c r="I678" s="27"/>
      <c r="J678" s="43" t="str">
        <f t="shared" si="21"/>
        <v>RFLBU</v>
      </c>
      <c r="O678" s="27" t="s">
        <v>4253</v>
      </c>
      <c r="P678" s="27" t="s">
        <v>4593</v>
      </c>
    </row>
    <row r="679" spans="3:16" x14ac:dyDescent="0.35">
      <c r="C679" s="27" t="s">
        <v>303</v>
      </c>
      <c r="D679" s="47" t="str">
        <f>+INDEX([1]Detallado!$F:$F,MATCH($C679,[1]Detallado!$B:$B,0))</f>
        <v>Renta Fija</v>
      </c>
      <c r="E679" s="30" t="str">
        <f>+INDEX([1]Detallado!$Q:$Q,MATCH($C679,[1]Detallado!$B:$B,0))</f>
        <v>RFLC</v>
      </c>
      <c r="F679" s="44" t="s">
        <v>4173</v>
      </c>
      <c r="G679" s="45" t="str">
        <f t="shared" si="20"/>
        <v>22RFLC</v>
      </c>
      <c r="H679" s="46" t="str">
        <f>+INDEX([1]Detallado!$D:$D,MATCH(C679,[1]Detallado!$B:$B,0))</f>
        <v>Buenaventura</v>
      </c>
      <c r="I679" s="27"/>
      <c r="J679" s="43" t="str">
        <f t="shared" si="21"/>
        <v>RFLBU</v>
      </c>
      <c r="O679" s="27" t="s">
        <v>4253</v>
      </c>
      <c r="P679" s="27" t="s">
        <v>4593</v>
      </c>
    </row>
    <row r="680" spans="3:16" x14ac:dyDescent="0.35">
      <c r="C680" s="27" t="s">
        <v>3132</v>
      </c>
      <c r="D680" s="47" t="str">
        <f>+INDEX([1]Detallado!$F:$F,MATCH($C680,[1]Detallado!$B:$B,0))</f>
        <v>Renta Fija</v>
      </c>
      <c r="E680" s="30" t="str">
        <f>+INDEX([1]Detallado!$Q:$Q,MATCH($C680,[1]Detallado!$B:$B,0))</f>
        <v>RFLC</v>
      </c>
      <c r="F680" s="44" t="s">
        <v>4173</v>
      </c>
      <c r="G680" s="45" t="str">
        <f t="shared" si="20"/>
        <v>22RFLC</v>
      </c>
      <c r="H680" s="46" t="str">
        <f>+INDEX([1]Detallado!$D:$D,MATCH(C680,[1]Detallado!$B:$B,0))</f>
        <v>Unión Andina de Cementos</v>
      </c>
      <c r="I680" s="27"/>
      <c r="J680" s="43" t="str">
        <f t="shared" si="21"/>
        <v>RFLBU</v>
      </c>
      <c r="O680" s="27" t="s">
        <v>4253</v>
      </c>
      <c r="P680" s="27" t="s">
        <v>4593</v>
      </c>
    </row>
    <row r="681" spans="3:16" x14ac:dyDescent="0.35">
      <c r="C681" s="27" t="s">
        <v>3133</v>
      </c>
      <c r="D681" s="47" t="str">
        <f>+INDEX([1]Detallado!$F:$F,MATCH($C681,[1]Detallado!$B:$B,0))</f>
        <v>Renta Fija</v>
      </c>
      <c r="E681" s="30" t="str">
        <f>+INDEX([1]Detallado!$Q:$Q,MATCH($C681,[1]Detallado!$B:$B,0))</f>
        <v>RFLC</v>
      </c>
      <c r="F681" s="44" t="s">
        <v>4173</v>
      </c>
      <c r="G681" s="45" t="str">
        <f t="shared" si="20"/>
        <v>22RFLC</v>
      </c>
      <c r="H681" s="46" t="str">
        <f>+INDEX([1]Detallado!$D:$D,MATCH(C681,[1]Detallado!$B:$B,0))</f>
        <v xml:space="preserve">Alicorp </v>
      </c>
      <c r="I681" s="27"/>
      <c r="J681" s="43" t="str">
        <f t="shared" si="21"/>
        <v>RFLBU</v>
      </c>
      <c r="O681" s="27" t="s">
        <v>4253</v>
      </c>
      <c r="P681" s="27" t="s">
        <v>4593</v>
      </c>
    </row>
    <row r="682" spans="3:16" x14ac:dyDescent="0.35">
      <c r="C682" s="27" t="s">
        <v>3134</v>
      </c>
      <c r="D682" s="47" t="str">
        <f>+INDEX([1]Detallado!$F:$F,MATCH($C682,[1]Detallado!$B:$B,0))</f>
        <v>Renta Fija</v>
      </c>
      <c r="E682" s="30" t="str">
        <f>+INDEX([1]Detallado!$Q:$Q,MATCH($C682,[1]Detallado!$B:$B,0))</f>
        <v>RFLC</v>
      </c>
      <c r="F682" s="44" t="s">
        <v>4173</v>
      </c>
      <c r="G682" s="45" t="str">
        <f t="shared" si="20"/>
        <v>22RFLC</v>
      </c>
      <c r="H682" s="46" t="str">
        <f>+INDEX([1]Detallado!$D:$D,MATCH(C682,[1]Detallado!$B:$B,0))</f>
        <v>MINSUR</v>
      </c>
      <c r="I682" s="27"/>
      <c r="J682" s="43" t="str">
        <f t="shared" si="21"/>
        <v>RFLBU</v>
      </c>
      <c r="O682" s="27" t="s">
        <v>4253</v>
      </c>
      <c r="P682" s="27" t="s">
        <v>4593</v>
      </c>
    </row>
    <row r="683" spans="3:16" x14ac:dyDescent="0.35">
      <c r="C683" s="27" t="s">
        <v>333</v>
      </c>
      <c r="D683" s="47" t="str">
        <f>+INDEX([1]Detallado!$F:$F,MATCH($C683,[1]Detallado!$B:$B,0))</f>
        <v>Renta Fija</v>
      </c>
      <c r="E683" s="30" t="str">
        <f>+INDEX([1]Detallado!$Q:$Q,MATCH($C683,[1]Detallado!$B:$B,0))</f>
        <v>RFLC</v>
      </c>
      <c r="F683" s="44" t="s">
        <v>4173</v>
      </c>
      <c r="G683" s="45" t="str">
        <f t="shared" si="20"/>
        <v>22RFLC</v>
      </c>
      <c r="H683" s="46" t="str">
        <f>+INDEX([1]Detallado!$D:$D,MATCH(C683,[1]Detallado!$B:$B,0))</f>
        <v>MINSUR</v>
      </c>
      <c r="I683" s="27"/>
      <c r="J683" s="43" t="str">
        <f t="shared" si="21"/>
        <v>RFLBU</v>
      </c>
      <c r="O683" s="27" t="s">
        <v>4253</v>
      </c>
      <c r="P683" s="27" t="s">
        <v>4593</v>
      </c>
    </row>
    <row r="684" spans="3:16" x14ac:dyDescent="0.35">
      <c r="C684" s="27" t="s">
        <v>3135</v>
      </c>
      <c r="D684" s="47" t="str">
        <f>+INDEX([1]Detallado!$F:$F,MATCH($C684,[1]Detallado!$B:$B,0))</f>
        <v>Renta Fija</v>
      </c>
      <c r="E684" s="30" t="str">
        <f>+INDEX([1]Detallado!$Q:$Q,MATCH($C684,[1]Detallado!$B:$B,0))</f>
        <v>RFLC</v>
      </c>
      <c r="F684" s="44" t="s">
        <v>4173</v>
      </c>
      <c r="G684" s="45" t="str">
        <f t="shared" si="20"/>
        <v>22RFLC</v>
      </c>
      <c r="H684" s="46" t="str">
        <f>+INDEX([1]Detallado!$D:$D,MATCH(C684,[1]Detallado!$B:$B,0))</f>
        <v>Volcan Cia. Minera</v>
      </c>
      <c r="I684" s="27"/>
      <c r="J684" s="43" t="str">
        <f t="shared" si="21"/>
        <v>RFLBU</v>
      </c>
      <c r="O684" s="27" t="s">
        <v>4317</v>
      </c>
      <c r="P684" s="27" t="s">
        <v>4593</v>
      </c>
    </row>
    <row r="685" spans="3:16" x14ac:dyDescent="0.35">
      <c r="C685" s="27" t="s">
        <v>3136</v>
      </c>
      <c r="D685" s="47" t="str">
        <f>+INDEX([1]Detallado!$F:$F,MATCH($C685,[1]Detallado!$B:$B,0))</f>
        <v>Renta Fija</v>
      </c>
      <c r="E685" s="30" t="str">
        <f>+INDEX([1]Detallado!$Q:$Q,MATCH($C685,[1]Detallado!$B:$B,0))</f>
        <v>RFLC</v>
      </c>
      <c r="F685" s="44" t="s">
        <v>4173</v>
      </c>
      <c r="G685" s="45" t="str">
        <f t="shared" si="20"/>
        <v>22RFLC</v>
      </c>
      <c r="H685" s="46" t="str">
        <f>+INDEX([1]Detallado!$D:$D,MATCH(C685,[1]Detallado!$B:$B,0))</f>
        <v>Volcan Cia. Minera</v>
      </c>
      <c r="I685" s="27"/>
      <c r="J685" s="43" t="str">
        <f t="shared" si="21"/>
        <v>RFLBU</v>
      </c>
      <c r="O685" s="27" t="s">
        <v>4238</v>
      </c>
      <c r="P685" s="27" t="s">
        <v>4593</v>
      </c>
    </row>
    <row r="686" spans="3:16" x14ac:dyDescent="0.35">
      <c r="C686" s="27" t="s">
        <v>336</v>
      </c>
      <c r="D686" s="47" t="str">
        <f>+INDEX([1]Detallado!$F:$F,MATCH($C686,[1]Detallado!$B:$B,0))</f>
        <v>Renta Fija</v>
      </c>
      <c r="E686" s="30" t="str">
        <f>+INDEX([1]Detallado!$Q:$Q,MATCH($C686,[1]Detallado!$B:$B,0))</f>
        <v>RFLC</v>
      </c>
      <c r="F686" s="44" t="s">
        <v>4173</v>
      </c>
      <c r="G686" s="45" t="str">
        <f t="shared" si="20"/>
        <v>22RFLC</v>
      </c>
      <c r="H686" s="46" t="str">
        <f>+INDEX([1]Detallado!$D:$D,MATCH(C686,[1]Detallado!$B:$B,0))</f>
        <v>Volcan Cia. Minera</v>
      </c>
      <c r="I686" s="27"/>
      <c r="J686" s="43" t="str">
        <f t="shared" si="21"/>
        <v>RFLBU</v>
      </c>
      <c r="O686" s="27" t="s">
        <v>4662</v>
      </c>
      <c r="P686" s="27" t="s">
        <v>4593</v>
      </c>
    </row>
    <row r="687" spans="3:16" x14ac:dyDescent="0.35">
      <c r="C687" s="27" t="s">
        <v>3137</v>
      </c>
      <c r="D687" s="47" t="str">
        <f>+INDEX([1]Detallado!$F:$F,MATCH($C687,[1]Detallado!$B:$B,0))</f>
        <v>Renta Fija</v>
      </c>
      <c r="E687" s="30" t="str">
        <f>+INDEX([1]Detallado!$Q:$Q,MATCH($C687,[1]Detallado!$B:$B,0))</f>
        <v>RFLC</v>
      </c>
      <c r="F687" s="44" t="s">
        <v>4173</v>
      </c>
      <c r="G687" s="45" t="str">
        <f t="shared" si="20"/>
        <v>22RFLC</v>
      </c>
      <c r="H687" s="46" t="str">
        <f>+INDEX([1]Detallado!$D:$D,MATCH(C687,[1]Detallado!$B:$B,0))</f>
        <v>Cementos Pacasmayo</v>
      </c>
      <c r="I687" s="27"/>
      <c r="J687" s="43" t="str">
        <f t="shared" si="21"/>
        <v>RFLBU</v>
      </c>
      <c r="O687" s="27" t="s">
        <v>4663</v>
      </c>
      <c r="P687" s="27" t="s">
        <v>4587</v>
      </c>
    </row>
    <row r="688" spans="3:16" x14ac:dyDescent="0.35">
      <c r="C688" s="27" t="s">
        <v>3138</v>
      </c>
      <c r="D688" s="47" t="str">
        <f>+INDEX([1]Detallado!$F:$F,MATCH($C688,[1]Detallado!$B:$B,0))</f>
        <v>Renta Fija</v>
      </c>
      <c r="E688" s="30" t="str">
        <f>+INDEX([1]Detallado!$Q:$Q,MATCH($C688,[1]Detallado!$B:$B,0))</f>
        <v>RFLC</v>
      </c>
      <c r="F688" s="44" t="s">
        <v>4173</v>
      </c>
      <c r="G688" s="45" t="str">
        <f t="shared" si="20"/>
        <v>22RFLC</v>
      </c>
      <c r="H688" s="46" t="str">
        <f>+INDEX([1]Detallado!$D:$D,MATCH(C688,[1]Detallado!$B:$B,0))</f>
        <v>Consorcio Transmantaro</v>
      </c>
      <c r="I688" s="27"/>
      <c r="J688" s="43" t="str">
        <f t="shared" si="21"/>
        <v>RFLBU</v>
      </c>
      <c r="O688" s="27" t="s">
        <v>4664</v>
      </c>
      <c r="P688" s="27" t="s">
        <v>4593</v>
      </c>
    </row>
    <row r="689" spans="3:16" x14ac:dyDescent="0.35">
      <c r="C689" s="27" t="s">
        <v>3139</v>
      </c>
      <c r="D689" s="47" t="str">
        <f>+INDEX([1]Detallado!$F:$F,MATCH($C689,[1]Detallado!$B:$B,0))</f>
        <v>Renta Fija</v>
      </c>
      <c r="E689" s="30" t="str">
        <f>+INDEX([1]Detallado!$Q:$Q,MATCH($C689,[1]Detallado!$B:$B,0))</f>
        <v>RFLC</v>
      </c>
      <c r="F689" s="44" t="s">
        <v>4173</v>
      </c>
      <c r="G689" s="45" t="str">
        <f t="shared" si="20"/>
        <v>22RFLC</v>
      </c>
      <c r="H689" s="46" t="str">
        <f>+INDEX([1]Detallado!$D:$D,MATCH(C689,[1]Detallado!$B:$B,0))</f>
        <v>Consorcio Transmantaro</v>
      </c>
      <c r="I689" s="27"/>
      <c r="J689" s="43" t="str">
        <f t="shared" si="21"/>
        <v>RFLBU</v>
      </c>
      <c r="O689" s="27" t="s">
        <v>4664</v>
      </c>
      <c r="P689" s="27" t="s">
        <v>4593</v>
      </c>
    </row>
    <row r="690" spans="3:16" x14ac:dyDescent="0.35">
      <c r="C690" s="27" t="s">
        <v>3140</v>
      </c>
      <c r="D690" s="47" t="str">
        <f>+INDEX([1]Detallado!$F:$F,MATCH($C690,[1]Detallado!$B:$B,0))</f>
        <v>Renta Fija</v>
      </c>
      <c r="E690" s="30" t="str">
        <f>+INDEX([1]Detallado!$Q:$Q,MATCH($C690,[1]Detallado!$B:$B,0))</f>
        <v>RFLC</v>
      </c>
      <c r="F690" s="44" t="s">
        <v>4173</v>
      </c>
      <c r="G690" s="45" t="str">
        <f t="shared" si="20"/>
        <v>22RFLC</v>
      </c>
      <c r="H690" s="46" t="str">
        <f>+INDEX([1]Detallado!$D:$D,MATCH(C690,[1]Detallado!$B:$B,0))</f>
        <v>Consorcio Transmantaro</v>
      </c>
      <c r="I690" s="27"/>
      <c r="J690" s="43" t="str">
        <f t="shared" si="21"/>
        <v>RFLBU</v>
      </c>
      <c r="O690" s="27" t="s">
        <v>4665</v>
      </c>
      <c r="P690" s="27" t="s">
        <v>4593</v>
      </c>
    </row>
    <row r="691" spans="3:16" x14ac:dyDescent="0.35">
      <c r="C691" s="27" t="s">
        <v>3141</v>
      </c>
      <c r="D691" s="47" t="str">
        <f>+INDEX([1]Detallado!$F:$F,MATCH($C691,[1]Detallado!$B:$B,0))</f>
        <v>Renta Fija</v>
      </c>
      <c r="E691" s="30" t="str">
        <f>+INDEX([1]Detallado!$Q:$Q,MATCH($C691,[1]Detallado!$B:$B,0))</f>
        <v>RFLC</v>
      </c>
      <c r="F691" s="44" t="s">
        <v>4173</v>
      </c>
      <c r="G691" s="45" t="str">
        <f t="shared" si="20"/>
        <v>22RFLC</v>
      </c>
      <c r="H691" s="46" t="str">
        <f>+INDEX([1]Detallado!$D:$D,MATCH(C691,[1]Detallado!$B:$B,0))</f>
        <v xml:space="preserve">Transportadora de Gas del Perú </v>
      </c>
      <c r="I691" s="27"/>
      <c r="J691" s="43" t="str">
        <f t="shared" si="21"/>
        <v>RFLBU</v>
      </c>
      <c r="O691" s="27" t="s">
        <v>4665</v>
      </c>
      <c r="P691" s="27" t="s">
        <v>4593</v>
      </c>
    </row>
    <row r="692" spans="3:16" x14ac:dyDescent="0.35">
      <c r="C692" s="27" t="s">
        <v>3142</v>
      </c>
      <c r="D692" s="47" t="str">
        <f>+INDEX([1]Detallado!$F:$F,MATCH($C692,[1]Detallado!$B:$B,0))</f>
        <v>Renta Fija</v>
      </c>
      <c r="E692" s="30" t="str">
        <f>+INDEX([1]Detallado!$Q:$Q,MATCH($C692,[1]Detallado!$B:$B,0))</f>
        <v>RFLC</v>
      </c>
      <c r="F692" s="44" t="s">
        <v>4173</v>
      </c>
      <c r="G692" s="45" t="str">
        <f t="shared" si="20"/>
        <v>22RFLC</v>
      </c>
      <c r="H692" s="46" t="str">
        <f>+INDEX([1]Detallado!$D:$D,MATCH(C692,[1]Detallado!$B:$B,0))</f>
        <v>Exalmar</v>
      </c>
      <c r="I692" s="27"/>
      <c r="J692" s="43" t="str">
        <f t="shared" si="21"/>
        <v>RFLBU</v>
      </c>
      <c r="O692" s="27" t="s">
        <v>4665</v>
      </c>
      <c r="P692" s="27" t="s">
        <v>4593</v>
      </c>
    </row>
    <row r="693" spans="3:16" x14ac:dyDescent="0.35">
      <c r="C693" s="27" t="s">
        <v>3143</v>
      </c>
      <c r="D693" s="47" t="str">
        <f>+INDEX([1]Detallado!$F:$F,MATCH($C693,[1]Detallado!$B:$B,0))</f>
        <v>Renta Fija</v>
      </c>
      <c r="E693" s="30" t="str">
        <f>+INDEX([1]Detallado!$Q:$Q,MATCH($C693,[1]Detallado!$B:$B,0))</f>
        <v>RFLC</v>
      </c>
      <c r="F693" s="44" t="s">
        <v>4173</v>
      </c>
      <c r="G693" s="45" t="str">
        <f t="shared" si="20"/>
        <v>22RFLC</v>
      </c>
      <c r="H693" s="46" t="str">
        <f>+INDEX([1]Detallado!$D:$D,MATCH(C693,[1]Detallado!$B:$B,0))</f>
        <v>Petroleos del Peru S.A.</v>
      </c>
      <c r="I693" s="27"/>
      <c r="J693" s="43" t="str">
        <f t="shared" si="21"/>
        <v>RFLBU</v>
      </c>
      <c r="O693" s="27" t="s">
        <v>4665</v>
      </c>
      <c r="P693" s="27" t="s">
        <v>4593</v>
      </c>
    </row>
    <row r="694" spans="3:16" x14ac:dyDescent="0.35">
      <c r="C694" s="27" t="s">
        <v>3144</v>
      </c>
      <c r="D694" s="47" t="str">
        <f>+INDEX([1]Detallado!$F:$F,MATCH($C694,[1]Detallado!$B:$B,0))</f>
        <v>Renta Fija</v>
      </c>
      <c r="E694" s="30" t="str">
        <f>+INDEX([1]Detallado!$Q:$Q,MATCH($C694,[1]Detallado!$B:$B,0))</f>
        <v>RFLC</v>
      </c>
      <c r="F694" s="44" t="s">
        <v>4173</v>
      </c>
      <c r="G694" s="45" t="str">
        <f t="shared" si="20"/>
        <v>22RFLC</v>
      </c>
      <c r="H694" s="46" t="str">
        <f>+INDEX([1]Detallado!$D:$D,MATCH(C694,[1]Detallado!$B:$B,0))</f>
        <v>Petroleos del Peru S.A.</v>
      </c>
      <c r="I694" s="27"/>
      <c r="J694" s="43" t="str">
        <f t="shared" si="21"/>
        <v>RFLBU</v>
      </c>
      <c r="O694" s="27" t="s">
        <v>4665</v>
      </c>
      <c r="P694" s="27" t="s">
        <v>4593</v>
      </c>
    </row>
    <row r="695" spans="3:16" x14ac:dyDescent="0.35">
      <c r="C695" s="27" t="s">
        <v>3145</v>
      </c>
      <c r="D695" s="47" t="str">
        <f>+INDEX([1]Detallado!$F:$F,MATCH($C695,[1]Detallado!$B:$B,0))</f>
        <v>Renta Fija</v>
      </c>
      <c r="E695" s="30" t="str">
        <f>+INDEX([1]Detallado!$Q:$Q,MATCH($C695,[1]Detallado!$B:$B,0))</f>
        <v>RFLC</v>
      </c>
      <c r="F695" s="44" t="s">
        <v>4173</v>
      </c>
      <c r="G695" s="45" t="str">
        <f t="shared" si="20"/>
        <v>22RFLC</v>
      </c>
      <c r="H695" s="46" t="str">
        <f>+INDEX([1]Detallado!$D:$D,MATCH(C695,[1]Detallado!$B:$B,0))</f>
        <v>Peru LNG</v>
      </c>
      <c r="I695" s="27"/>
      <c r="J695" s="43" t="str">
        <f t="shared" si="21"/>
        <v>RFLBU</v>
      </c>
      <c r="O695" s="27" t="s">
        <v>4665</v>
      </c>
      <c r="P695" s="27" t="s">
        <v>4593</v>
      </c>
    </row>
    <row r="696" spans="3:16" x14ac:dyDescent="0.35">
      <c r="C696" s="27" t="s">
        <v>3146</v>
      </c>
      <c r="D696" s="47" t="str">
        <f>+INDEX([1]Detallado!$F:$F,MATCH($C696,[1]Detallado!$B:$B,0))</f>
        <v>Renta Fija</v>
      </c>
      <c r="E696" s="30" t="str">
        <f>+INDEX([1]Detallado!$Q:$Q,MATCH($C696,[1]Detallado!$B:$B,0))</f>
        <v>RFLC</v>
      </c>
      <c r="F696" s="44" t="s">
        <v>4173</v>
      </c>
      <c r="G696" s="45" t="str">
        <f t="shared" si="20"/>
        <v>22RFLC</v>
      </c>
      <c r="H696" s="46" t="str">
        <f>+INDEX([1]Detallado!$D:$D,MATCH(C696,[1]Detallado!$B:$B,0))</f>
        <v>Corporación J.R. Lindley</v>
      </c>
      <c r="I696" s="27"/>
      <c r="J696" s="43" t="str">
        <f t="shared" si="21"/>
        <v>RFLBU</v>
      </c>
      <c r="O696" s="27" t="s">
        <v>4665</v>
      </c>
      <c r="P696" s="27" t="s">
        <v>4593</v>
      </c>
    </row>
    <row r="697" spans="3:16" x14ac:dyDescent="0.35">
      <c r="C697" s="27" t="s">
        <v>3147</v>
      </c>
      <c r="D697" s="47" t="str">
        <f>+INDEX([1]Detallado!$F:$F,MATCH($C697,[1]Detallado!$B:$B,0))</f>
        <v>Renta Fija</v>
      </c>
      <c r="E697" s="30" t="str">
        <f>+INDEX([1]Detallado!$Q:$Q,MATCH($C697,[1]Detallado!$B:$B,0))</f>
        <v>RFLC</v>
      </c>
      <c r="F697" s="44" t="s">
        <v>4173</v>
      </c>
      <c r="G697" s="45" t="str">
        <f t="shared" si="20"/>
        <v>22RFLC</v>
      </c>
      <c r="H697" s="46" t="str">
        <f>+INDEX([1]Detallado!$D:$D,MATCH(C697,[1]Detallado!$B:$B,0))</f>
        <v>Corporación J.R. Lindley</v>
      </c>
      <c r="I697" s="27"/>
      <c r="J697" s="43" t="str">
        <f t="shared" si="21"/>
        <v>RFLBU</v>
      </c>
      <c r="O697" s="27" t="s">
        <v>4665</v>
      </c>
      <c r="P697" s="27" t="s">
        <v>4593</v>
      </c>
    </row>
    <row r="698" spans="3:16" x14ac:dyDescent="0.35">
      <c r="C698" s="27" t="s">
        <v>3148</v>
      </c>
      <c r="D698" s="47" t="str">
        <f>+INDEX([1]Detallado!$F:$F,MATCH($C698,[1]Detallado!$B:$B,0))</f>
        <v>Renta Fija</v>
      </c>
      <c r="E698" s="30" t="str">
        <f>+INDEX([1]Detallado!$Q:$Q,MATCH($C698,[1]Detallado!$B:$B,0))</f>
        <v>RFLC</v>
      </c>
      <c r="F698" s="44" t="s">
        <v>4173</v>
      </c>
      <c r="G698" s="45" t="str">
        <f t="shared" si="20"/>
        <v>22RFLC</v>
      </c>
      <c r="H698" s="46" t="str">
        <f>+INDEX([1]Detallado!$D:$D,MATCH(C698,[1]Detallado!$B:$B,0))</f>
        <v>Lima Airport Partners</v>
      </c>
      <c r="I698" s="27"/>
      <c r="J698" s="43" t="str">
        <f t="shared" si="21"/>
        <v>RFLBU</v>
      </c>
      <c r="O698" s="27" t="s">
        <v>4665</v>
      </c>
      <c r="P698" s="27" t="s">
        <v>4593</v>
      </c>
    </row>
    <row r="699" spans="3:16" x14ac:dyDescent="0.35">
      <c r="C699" s="27" t="s">
        <v>3149</v>
      </c>
      <c r="D699" s="47" t="str">
        <f>+INDEX([1]Detallado!$F:$F,MATCH($C699,[1]Detallado!$B:$B,0))</f>
        <v>Renta Fija</v>
      </c>
      <c r="E699" s="30" t="str">
        <f>+INDEX([1]Detallado!$Q:$Q,MATCH($C699,[1]Detallado!$B:$B,0))</f>
        <v>RFLC</v>
      </c>
      <c r="F699" s="44" t="s">
        <v>4173</v>
      </c>
      <c r="G699" s="45" t="str">
        <f t="shared" si="20"/>
        <v>22RFLC</v>
      </c>
      <c r="H699" s="46" t="str">
        <f>+INDEX([1]Detallado!$D:$D,MATCH(C699,[1]Detallado!$B:$B,0))</f>
        <v>Lima Airport Partners</v>
      </c>
      <c r="I699" s="27"/>
      <c r="J699" s="43" t="str">
        <f t="shared" si="21"/>
        <v>RFLBU</v>
      </c>
      <c r="O699" s="27" t="s">
        <v>4665</v>
      </c>
      <c r="P699" s="27" t="s">
        <v>4593</v>
      </c>
    </row>
    <row r="700" spans="3:16" x14ac:dyDescent="0.35">
      <c r="C700" s="27" t="s">
        <v>3150</v>
      </c>
      <c r="D700" s="47" t="str">
        <f>+INDEX([1]Detallado!$F:$F,MATCH($C700,[1]Detallado!$B:$B,0))</f>
        <v>Renta Fija</v>
      </c>
      <c r="E700" s="30" t="str">
        <f>+INDEX([1]Detallado!$Q:$Q,MATCH($C700,[1]Detallado!$B:$B,0))</f>
        <v>RFLC</v>
      </c>
      <c r="F700" s="44" t="s">
        <v>4173</v>
      </c>
      <c r="G700" s="45" t="str">
        <f t="shared" si="20"/>
        <v>22RFLC</v>
      </c>
      <c r="H700" s="46" t="str">
        <f>+INDEX([1]Detallado!$D:$D,MATCH(C700,[1]Detallado!$B:$B,0))</f>
        <v>Kallpa Generación S.A</v>
      </c>
      <c r="I700" s="27"/>
      <c r="J700" s="43" t="str">
        <f t="shared" si="21"/>
        <v>RFLBU</v>
      </c>
      <c r="O700" s="27" t="s">
        <v>4665</v>
      </c>
      <c r="P700" s="27" t="s">
        <v>4593</v>
      </c>
    </row>
    <row r="701" spans="3:16" x14ac:dyDescent="0.35">
      <c r="C701" s="27" t="s">
        <v>3151</v>
      </c>
      <c r="D701" s="47" t="str">
        <f>+INDEX([1]Detallado!$F:$F,MATCH($C701,[1]Detallado!$B:$B,0))</f>
        <v>Renta Fija</v>
      </c>
      <c r="E701" s="30" t="str">
        <f>+INDEX([1]Detallado!$Q:$Q,MATCH($C701,[1]Detallado!$B:$B,0))</f>
        <v>RFLC</v>
      </c>
      <c r="F701" s="44" t="s">
        <v>4173</v>
      </c>
      <c r="G701" s="45" t="str">
        <f t="shared" si="20"/>
        <v>22RFLC</v>
      </c>
      <c r="H701" s="46" t="str">
        <f>+INDEX([1]Detallado!$D:$D,MATCH(C701,[1]Detallado!$B:$B,0))</f>
        <v>Kallpa Generación S.A</v>
      </c>
      <c r="I701" s="27"/>
      <c r="J701" s="43" t="str">
        <f t="shared" si="21"/>
        <v>RFLBU</v>
      </c>
      <c r="O701" s="27" t="s">
        <v>4665</v>
      </c>
      <c r="P701" s="27" t="s">
        <v>4593</v>
      </c>
    </row>
    <row r="702" spans="3:16" x14ac:dyDescent="0.35">
      <c r="C702" s="27" t="s">
        <v>3152</v>
      </c>
      <c r="D702" s="47" t="str">
        <f>+INDEX([1]Detallado!$F:$F,MATCH($C702,[1]Detallado!$B:$B,0))</f>
        <v>Renta Fija</v>
      </c>
      <c r="E702" s="30" t="str">
        <f>+INDEX([1]Detallado!$Q:$Q,MATCH($C702,[1]Detallado!$B:$B,0))</f>
        <v>RFLC</v>
      </c>
      <c r="F702" s="44" t="s">
        <v>4173</v>
      </c>
      <c r="G702" s="45" t="str">
        <f t="shared" si="20"/>
        <v>22RFLC</v>
      </c>
      <c r="H702" s="46" t="str">
        <f>+INDEX([1]Detallado!$D:$D,MATCH(C702,[1]Detallado!$B:$B,0))</f>
        <v>Fenix Power Peru S.A.</v>
      </c>
      <c r="I702" s="27"/>
      <c r="J702" s="43" t="str">
        <f t="shared" si="21"/>
        <v>RFLBU</v>
      </c>
      <c r="O702" s="27" t="s">
        <v>4665</v>
      </c>
      <c r="P702" s="27" t="s">
        <v>4593</v>
      </c>
    </row>
    <row r="703" spans="3:16" x14ac:dyDescent="0.35">
      <c r="C703" s="27" t="s">
        <v>3153</v>
      </c>
      <c r="D703" s="47" t="str">
        <f>+INDEX([1]Detallado!$F:$F,MATCH($C703,[1]Detallado!$B:$B,0))</f>
        <v>Renta Fija</v>
      </c>
      <c r="E703" s="30" t="str">
        <f>+INDEX([1]Detallado!$Q:$Q,MATCH($C703,[1]Detallado!$B:$B,0))</f>
        <v>RFLC</v>
      </c>
      <c r="F703" s="44" t="s">
        <v>4173</v>
      </c>
      <c r="G703" s="45" t="str">
        <f t="shared" si="20"/>
        <v>22RFLC</v>
      </c>
      <c r="H703" s="46" t="str">
        <f>+INDEX([1]Detallado!$D:$D,MATCH(C703,[1]Detallado!$B:$B,0))</f>
        <v>Copeinca</v>
      </c>
      <c r="I703" s="27"/>
      <c r="J703" s="43" t="str">
        <f t="shared" si="21"/>
        <v>RFLBU</v>
      </c>
      <c r="O703" s="27" t="s">
        <v>4665</v>
      </c>
      <c r="P703" s="27" t="s">
        <v>4593</v>
      </c>
    </row>
    <row r="704" spans="3:16" x14ac:dyDescent="0.35">
      <c r="C704" s="27" t="s">
        <v>3154</v>
      </c>
      <c r="D704" s="47" t="str">
        <f>+INDEX([1]Detallado!$F:$F,MATCH($C704,[1]Detallado!$B:$B,0))</f>
        <v>Renta Fija</v>
      </c>
      <c r="E704" s="30" t="str">
        <f>+INDEX([1]Detallado!$Q:$Q,MATCH($C704,[1]Detallado!$B:$B,0))</f>
        <v>RFLC</v>
      </c>
      <c r="F704" s="44" t="s">
        <v>4173</v>
      </c>
      <c r="G704" s="45" t="str">
        <f t="shared" si="20"/>
        <v>22RFLC</v>
      </c>
      <c r="H704" s="46" t="str">
        <f>+INDEX([1]Detallado!$D:$D,MATCH(C704,[1]Detallado!$B:$B,0))</f>
        <v>Camposol S.A.</v>
      </c>
      <c r="I704" s="27"/>
      <c r="J704" s="43" t="str">
        <f t="shared" si="21"/>
        <v>RFLBU</v>
      </c>
      <c r="O704" s="27" t="s">
        <v>4665</v>
      </c>
      <c r="P704" s="27" t="s">
        <v>4593</v>
      </c>
    </row>
    <row r="705" spans="3:16" x14ac:dyDescent="0.35">
      <c r="C705" s="27" t="s">
        <v>3155</v>
      </c>
      <c r="D705" s="47" t="str">
        <f>+INDEX([1]Detallado!$F:$F,MATCH($C705,[1]Detallado!$B:$B,0))</f>
        <v>Renta Fija</v>
      </c>
      <c r="E705" s="30" t="str">
        <f>+INDEX([1]Detallado!$Q:$Q,MATCH($C705,[1]Detallado!$B:$B,0))</f>
        <v>RFLC</v>
      </c>
      <c r="F705" s="44" t="s">
        <v>4173</v>
      </c>
      <c r="G705" s="45" t="str">
        <f t="shared" si="20"/>
        <v>22RFLC</v>
      </c>
      <c r="H705" s="46" t="str">
        <f>+INDEX([1]Detallado!$D:$D,MATCH(C705,[1]Detallado!$B:$B,0))</f>
        <v>Camposol S.A.</v>
      </c>
      <c r="I705" s="27"/>
      <c r="J705" s="43" t="str">
        <f t="shared" si="21"/>
        <v>RFLBU</v>
      </c>
      <c r="O705" s="27" t="s">
        <v>4665</v>
      </c>
      <c r="P705" s="27" t="s">
        <v>4593</v>
      </c>
    </row>
    <row r="706" spans="3:16" x14ac:dyDescent="0.35">
      <c r="C706" s="27" t="s">
        <v>3156</v>
      </c>
      <c r="D706" s="47" t="str">
        <f>+INDEX([1]Detallado!$F:$F,MATCH($C706,[1]Detallado!$B:$B,0))</f>
        <v>Renta Fija</v>
      </c>
      <c r="E706" s="30" t="str">
        <f>+INDEX([1]Detallado!$Q:$Q,MATCH($C706,[1]Detallado!$B:$B,0))</f>
        <v>RFLC</v>
      </c>
      <c r="F706" s="44" t="s">
        <v>4173</v>
      </c>
      <c r="G706" s="45" t="str">
        <f t="shared" si="20"/>
        <v>22RFLC</v>
      </c>
      <c r="H706" s="46" t="str">
        <f>+INDEX([1]Detallado!$D:$D,MATCH(C706,[1]Detallado!$B:$B,0))</f>
        <v>Camposol S.A.</v>
      </c>
      <c r="I706" s="27"/>
      <c r="J706" s="43" t="str">
        <f t="shared" si="21"/>
        <v>RFLBU</v>
      </c>
      <c r="O706" s="27" t="s">
        <v>4665</v>
      </c>
      <c r="P706" s="27" t="s">
        <v>4593</v>
      </c>
    </row>
    <row r="707" spans="3:16" x14ac:dyDescent="0.35">
      <c r="C707" s="27" t="s">
        <v>3157</v>
      </c>
      <c r="D707" s="47" t="str">
        <f>+INDEX([1]Detallado!$F:$F,MATCH($C707,[1]Detallado!$B:$B,0))</f>
        <v>Renta Fija</v>
      </c>
      <c r="E707" s="30" t="str">
        <f>+INDEX([1]Detallado!$Q:$Q,MATCH($C707,[1]Detallado!$B:$B,0))</f>
        <v>RFLC</v>
      </c>
      <c r="F707" s="44" t="s">
        <v>4173</v>
      </c>
      <c r="G707" s="45" t="str">
        <f t="shared" si="20"/>
        <v>22RFLC</v>
      </c>
      <c r="H707" s="46" t="str">
        <f>+INDEX([1]Detallado!$D:$D,MATCH(C707,[1]Detallado!$B:$B,0))</f>
        <v>Camposol S.A.</v>
      </c>
      <c r="I707" s="27"/>
      <c r="J707" s="43" t="str">
        <f t="shared" si="21"/>
        <v>RFLBU</v>
      </c>
      <c r="O707" s="27" t="s">
        <v>4665</v>
      </c>
      <c r="P707" s="27" t="s">
        <v>4593</v>
      </c>
    </row>
    <row r="708" spans="3:16" x14ac:dyDescent="0.35">
      <c r="C708" s="27" t="s">
        <v>3158</v>
      </c>
      <c r="D708" s="47" t="str">
        <f>+INDEX([1]Detallado!$F:$F,MATCH($C708,[1]Detallado!$B:$B,0))</f>
        <v>Renta Fija</v>
      </c>
      <c r="E708" s="30" t="str">
        <f>+INDEX([1]Detallado!$Q:$Q,MATCH($C708,[1]Detallado!$B:$B,0))</f>
        <v>RFLC</v>
      </c>
      <c r="F708" s="44" t="s">
        <v>4173</v>
      </c>
      <c r="G708" s="45" t="str">
        <f t="shared" si="20"/>
        <v>22RFLC</v>
      </c>
      <c r="H708" s="46" t="str">
        <f>+INDEX([1]Detallado!$D:$D,MATCH(C708,[1]Detallado!$B:$B,0))</f>
        <v>Terminales Portuarios Euroandinos Paita S.A.</v>
      </c>
      <c r="I708" s="27"/>
      <c r="J708" s="43" t="str">
        <f t="shared" si="21"/>
        <v>RFLBU</v>
      </c>
      <c r="O708" s="27" t="s">
        <v>4665</v>
      </c>
      <c r="P708" s="27" t="s">
        <v>4593</v>
      </c>
    </row>
    <row r="709" spans="3:16" x14ac:dyDescent="0.35">
      <c r="C709" s="27" t="s">
        <v>3159</v>
      </c>
      <c r="D709" s="47" t="str">
        <f>+INDEX([1]Detallado!$F:$F,MATCH($C709,[1]Detallado!$B:$B,0))</f>
        <v>Renta Fija</v>
      </c>
      <c r="E709" s="30" t="str">
        <f>+INDEX([1]Detallado!$Q:$Q,MATCH($C709,[1]Detallado!$B:$B,0))</f>
        <v>RFLC</v>
      </c>
      <c r="F709" s="44" t="s">
        <v>4173</v>
      </c>
      <c r="G709" s="45" t="str">
        <f t="shared" si="20"/>
        <v>22RFLC</v>
      </c>
      <c r="H709" s="46" t="str">
        <f>+INDEX([1]Detallado!$D:$D,MATCH(C709,[1]Detallado!$B:$B,0))</f>
        <v>Corporación Azucarera del Perú S.A.</v>
      </c>
      <c r="I709" s="27"/>
      <c r="J709" s="43" t="str">
        <f t="shared" si="21"/>
        <v>RFLBU</v>
      </c>
      <c r="O709" s="27" t="s">
        <v>4665</v>
      </c>
      <c r="P709" s="27" t="s">
        <v>4593</v>
      </c>
    </row>
    <row r="710" spans="3:16" x14ac:dyDescent="0.35">
      <c r="C710" s="27" t="s">
        <v>3160</v>
      </c>
      <c r="D710" s="47" t="str">
        <f>+INDEX([1]Detallado!$F:$F,MATCH($C710,[1]Detallado!$B:$B,0))</f>
        <v>Renta Fija</v>
      </c>
      <c r="E710" s="30" t="str">
        <f>+INDEX([1]Detallado!$Q:$Q,MATCH($C710,[1]Detallado!$B:$B,0))</f>
        <v>RFLC</v>
      </c>
      <c r="F710" s="44" t="s">
        <v>4173</v>
      </c>
      <c r="G710" s="45" t="str">
        <f t="shared" si="20"/>
        <v>22RFLC</v>
      </c>
      <c r="H710" s="46" t="str">
        <f>+INDEX([1]Detallado!$D:$D,MATCH(C710,[1]Detallado!$B:$B,0))</f>
        <v>Maestro Perú</v>
      </c>
      <c r="I710" s="27"/>
      <c r="J710" s="43" t="str">
        <f t="shared" si="21"/>
        <v>RFLBU</v>
      </c>
      <c r="O710" s="27" t="s">
        <v>4665</v>
      </c>
      <c r="P710" s="27" t="s">
        <v>4593</v>
      </c>
    </row>
    <row r="711" spans="3:16" x14ac:dyDescent="0.35">
      <c r="C711" s="27" t="s">
        <v>3161</v>
      </c>
      <c r="D711" s="47" t="str">
        <f>+INDEX([1]Detallado!$F:$F,MATCH($C711,[1]Detallado!$B:$B,0))</f>
        <v>Renta Fija</v>
      </c>
      <c r="E711" s="30" t="str">
        <f>+INDEX([1]Detallado!$Q:$Q,MATCH($C711,[1]Detallado!$B:$B,0))</f>
        <v>RFLC</v>
      </c>
      <c r="F711" s="44" t="s">
        <v>4173</v>
      </c>
      <c r="G711" s="45" t="str">
        <f t="shared" si="20"/>
        <v>22RFLC</v>
      </c>
      <c r="H711" s="46" t="str">
        <f>+INDEX([1]Detallado!$D:$D,MATCH(C711,[1]Detallado!$B:$B,0))</f>
        <v>Callao</v>
      </c>
      <c r="I711" s="27"/>
      <c r="J711" s="43" t="str">
        <f t="shared" si="21"/>
        <v>RFLBU</v>
      </c>
      <c r="O711" s="27" t="s">
        <v>4666</v>
      </c>
      <c r="P711" s="27" t="s">
        <v>4593</v>
      </c>
    </row>
    <row r="712" spans="3:16" x14ac:dyDescent="0.35">
      <c r="C712" s="27" t="s">
        <v>3162</v>
      </c>
      <c r="D712" s="47" t="str">
        <f>+INDEX([1]Detallado!$F:$F,MATCH($C712,[1]Detallado!$B:$B,0))</f>
        <v>Renta Fija</v>
      </c>
      <c r="E712" s="30" t="str">
        <f>+INDEX([1]Detallado!$Q:$Q,MATCH($C712,[1]Detallado!$B:$B,0))</f>
        <v>RFLC</v>
      </c>
      <c r="F712" s="44" t="s">
        <v>4173</v>
      </c>
      <c r="G712" s="45" t="str">
        <f t="shared" si="20"/>
        <v>22RFLC</v>
      </c>
      <c r="H712" s="46" t="str">
        <f>+INDEX([1]Detallado!$D:$D,MATCH(C712,[1]Detallado!$B:$B,0))</f>
        <v>Ferreycorp S.A.A.</v>
      </c>
      <c r="I712" s="27"/>
      <c r="J712" s="43" t="str">
        <f t="shared" si="21"/>
        <v>RFLBU</v>
      </c>
      <c r="O712" s="27" t="s">
        <v>4352</v>
      </c>
      <c r="P712" s="27" t="s">
        <v>4585</v>
      </c>
    </row>
    <row r="713" spans="3:16" x14ac:dyDescent="0.35">
      <c r="C713" s="27" t="s">
        <v>3163</v>
      </c>
      <c r="D713" s="47" t="str">
        <f>+INDEX([1]Detallado!$F:$F,MATCH($C713,[1]Detallado!$B:$B,0))</f>
        <v>Renta Fija</v>
      </c>
      <c r="E713" s="30" t="str">
        <f>+INDEX([1]Detallado!$Q:$Q,MATCH($C713,[1]Detallado!$B:$B,0))</f>
        <v>RFLC</v>
      </c>
      <c r="F713" s="44" t="s">
        <v>4173</v>
      </c>
      <c r="G713" s="45" t="str">
        <f t="shared" si="20"/>
        <v>22RFLC</v>
      </c>
      <c r="H713" s="46" t="str">
        <f>+INDEX([1]Detallado!$D:$D,MATCH(C713,[1]Detallado!$B:$B,0))</f>
        <v>Andino Investment Holding</v>
      </c>
      <c r="I713" s="27"/>
      <c r="J713" s="43" t="str">
        <f t="shared" si="21"/>
        <v>RFLBU</v>
      </c>
      <c r="O713" s="27" t="s">
        <v>4275</v>
      </c>
      <c r="P713" s="27" t="s">
        <v>4667</v>
      </c>
    </row>
    <row r="714" spans="3:16" x14ac:dyDescent="0.35">
      <c r="C714" s="27" t="s">
        <v>3164</v>
      </c>
      <c r="D714" s="47" t="str">
        <f>+INDEX([1]Detallado!$F:$F,MATCH($C714,[1]Detallado!$B:$B,0))</f>
        <v>Renta Fija</v>
      </c>
      <c r="E714" s="30" t="str">
        <f>+INDEX([1]Detallado!$Q:$Q,MATCH($C714,[1]Detallado!$B:$B,0))</f>
        <v>RFLC</v>
      </c>
      <c r="F714" s="44" t="s">
        <v>4173</v>
      </c>
      <c r="G714" s="45" t="str">
        <f t="shared" ref="G714:G777" si="22">LEFT(C714,2)&amp;E714</f>
        <v>22RFLC</v>
      </c>
      <c r="H714" s="46" t="str">
        <f>+INDEX([1]Detallado!$D:$D,MATCH(C714,[1]Detallado!$B:$B,0))</f>
        <v>San Miguel Industrias Pet S.A.</v>
      </c>
      <c r="I714" s="27"/>
      <c r="J714" s="43" t="str">
        <f t="shared" ref="J714:J777" si="23">IF(E714="ALT",LEFT(E714,3),LEFT(E714,3)&amp;F714)</f>
        <v>RFLBU</v>
      </c>
      <c r="O714" s="27" t="s">
        <v>4367</v>
      </c>
      <c r="P714" s="27" t="s">
        <v>4585</v>
      </c>
    </row>
    <row r="715" spans="3:16" x14ac:dyDescent="0.35">
      <c r="C715" s="27" t="s">
        <v>3165</v>
      </c>
      <c r="D715" s="47" t="str">
        <f>+INDEX([1]Detallado!$F:$F,MATCH($C715,[1]Detallado!$B:$B,0))</f>
        <v>Renta Fija</v>
      </c>
      <c r="E715" s="30" t="str">
        <f>+INDEX([1]Detallado!$Q:$Q,MATCH($C715,[1]Detallado!$B:$B,0))</f>
        <v>RFLC</v>
      </c>
      <c r="F715" s="44" t="s">
        <v>4173</v>
      </c>
      <c r="G715" s="45" t="str">
        <f t="shared" si="22"/>
        <v>22RFLC</v>
      </c>
      <c r="H715" s="46" t="str">
        <f>+INDEX([1]Detallado!$D:$D,MATCH(C715,[1]Detallado!$B:$B,0))</f>
        <v>San Miguel Industrias Pet S.A.</v>
      </c>
      <c r="I715" s="27"/>
      <c r="J715" s="43" t="str">
        <f t="shared" si="23"/>
        <v>RFLBU</v>
      </c>
      <c r="O715" s="27" t="s">
        <v>4668</v>
      </c>
      <c r="P715" s="27" t="s">
        <v>4617</v>
      </c>
    </row>
    <row r="716" spans="3:16" x14ac:dyDescent="0.35">
      <c r="C716" s="27" t="s">
        <v>250</v>
      </c>
      <c r="D716" s="47" t="str">
        <f>+INDEX([1]Detallado!$F:$F,MATCH($C716,[1]Detallado!$B:$B,0))</f>
        <v>Renta Fija</v>
      </c>
      <c r="E716" s="30" t="str">
        <f>+INDEX([1]Detallado!$Q:$Q,MATCH($C716,[1]Detallado!$B:$B,0))</f>
        <v>RFLC</v>
      </c>
      <c r="F716" s="44" t="s">
        <v>4173</v>
      </c>
      <c r="G716" s="45" t="str">
        <f t="shared" si="22"/>
        <v>22RFLC</v>
      </c>
      <c r="H716" s="46" t="str">
        <f>+INDEX([1]Detallado!$D:$D,MATCH(C716,[1]Detallado!$B:$B,0))</f>
        <v>San Miguel Industrias Pet S.A.</v>
      </c>
      <c r="I716" s="27"/>
      <c r="J716" s="43" t="str">
        <f t="shared" si="23"/>
        <v>RFLBU</v>
      </c>
      <c r="O716" s="27" t="s">
        <v>4285</v>
      </c>
      <c r="P716" s="27" t="s">
        <v>4593</v>
      </c>
    </row>
    <row r="717" spans="3:16" x14ac:dyDescent="0.35">
      <c r="C717" s="27" t="s">
        <v>3166</v>
      </c>
      <c r="D717" s="47" t="str">
        <f>+INDEX([1]Detallado!$F:$F,MATCH($C717,[1]Detallado!$B:$B,0))</f>
        <v>Renta Fija</v>
      </c>
      <c r="E717" s="30" t="str">
        <f>+INDEX([1]Detallado!$Q:$Q,MATCH($C717,[1]Detallado!$B:$B,0))</f>
        <v>RFLC</v>
      </c>
      <c r="F717" s="44" t="s">
        <v>4173</v>
      </c>
      <c r="G717" s="45" t="str">
        <f t="shared" si="22"/>
        <v>22RFLC</v>
      </c>
      <c r="H717" s="46" t="str">
        <f>+INDEX([1]Detallado!$D:$D,MATCH(C717,[1]Detallado!$B:$B,0))</f>
        <v>San Miguel Industrias Pet S.A.</v>
      </c>
      <c r="I717" s="27"/>
      <c r="J717" s="43" t="str">
        <f t="shared" si="23"/>
        <v>RFLBU</v>
      </c>
      <c r="O717" s="27" t="s">
        <v>4669</v>
      </c>
      <c r="P717" s="27" t="s">
        <v>4589</v>
      </c>
    </row>
    <row r="718" spans="3:16" x14ac:dyDescent="0.35">
      <c r="C718" s="27" t="s">
        <v>3167</v>
      </c>
      <c r="D718" s="47" t="str">
        <f>+INDEX([1]Detallado!$F:$F,MATCH($C718,[1]Detallado!$B:$B,0))</f>
        <v>Renta Fija</v>
      </c>
      <c r="E718" s="30" t="str">
        <f>+INDEX([1]Detallado!$Q:$Q,MATCH($C718,[1]Detallado!$B:$B,0))</f>
        <v>RFLC</v>
      </c>
      <c r="F718" s="44" t="s">
        <v>4173</v>
      </c>
      <c r="G718" s="45" t="str">
        <f t="shared" si="22"/>
        <v>22RFLC</v>
      </c>
      <c r="H718" s="46" t="str">
        <f>+INDEX([1]Detallado!$D:$D,MATCH(C718,[1]Detallado!$B:$B,0))</f>
        <v>Cia. Minera Áres</v>
      </c>
      <c r="I718" s="27"/>
      <c r="J718" s="43" t="str">
        <f t="shared" si="23"/>
        <v>RFLBU</v>
      </c>
      <c r="O718" s="27" t="s">
        <v>4278</v>
      </c>
      <c r="P718" s="27" t="s">
        <v>4590</v>
      </c>
    </row>
    <row r="719" spans="3:16" x14ac:dyDescent="0.35">
      <c r="C719" s="27" t="s">
        <v>3168</v>
      </c>
      <c r="D719" s="47" t="str">
        <f>+INDEX([1]Detallado!$F:$F,MATCH($C719,[1]Detallado!$B:$B,0))</f>
        <v>Renta Fija</v>
      </c>
      <c r="E719" s="30" t="str">
        <f>+INDEX([1]Detallado!$Q:$Q,MATCH($C719,[1]Detallado!$B:$B,0))</f>
        <v>RFLC</v>
      </c>
      <c r="F719" s="44" t="s">
        <v>4173</v>
      </c>
      <c r="G719" s="45" t="str">
        <f t="shared" si="22"/>
        <v>22RFLC</v>
      </c>
      <c r="H719" s="46" t="str">
        <f>+INDEX([1]Detallado!$D:$D,MATCH(C719,[1]Detallado!$B:$B,0))</f>
        <v>Abengoa</v>
      </c>
      <c r="I719" s="27"/>
      <c r="J719" s="43" t="str">
        <f t="shared" si="23"/>
        <v>RFLBU</v>
      </c>
      <c r="O719" s="27" t="s">
        <v>4278</v>
      </c>
      <c r="P719" s="27" t="s">
        <v>4590</v>
      </c>
    </row>
    <row r="720" spans="3:16" x14ac:dyDescent="0.35">
      <c r="C720" s="27" t="s">
        <v>3169</v>
      </c>
      <c r="D720" s="47" t="str">
        <f>+INDEX([1]Detallado!$F:$F,MATCH($C720,[1]Detallado!$B:$B,0))</f>
        <v>Renta Fija</v>
      </c>
      <c r="E720" s="30" t="str">
        <f>+INDEX([1]Detallado!$Q:$Q,MATCH($C720,[1]Detallado!$B:$B,0))</f>
        <v>RFLC</v>
      </c>
      <c r="F720" s="44" t="s">
        <v>4173</v>
      </c>
      <c r="G720" s="45" t="str">
        <f t="shared" si="22"/>
        <v>22RFLC</v>
      </c>
      <c r="H720" s="46" t="str">
        <f>+INDEX([1]Detallado!$D:$D,MATCH(C720,[1]Detallado!$B:$B,0))</f>
        <v>Energía Eólica</v>
      </c>
      <c r="I720" s="27"/>
      <c r="J720" s="43" t="str">
        <f t="shared" si="23"/>
        <v>RFLBU</v>
      </c>
      <c r="O720" s="27" t="s">
        <v>4278</v>
      </c>
      <c r="P720" s="27" t="s">
        <v>4590</v>
      </c>
    </row>
    <row r="721" spans="3:16" x14ac:dyDescent="0.35">
      <c r="C721" s="27" t="s">
        <v>3170</v>
      </c>
      <c r="D721" s="47" t="str">
        <f>+INDEX([1]Detallado!$F:$F,MATCH($C721,[1]Detallado!$B:$B,0))</f>
        <v>Renta Fija</v>
      </c>
      <c r="E721" s="30" t="str">
        <f>+INDEX([1]Detallado!$Q:$Q,MATCH($C721,[1]Detallado!$B:$B,0))</f>
        <v>RFLC</v>
      </c>
      <c r="F721" s="44" t="s">
        <v>4173</v>
      </c>
      <c r="G721" s="45" t="str">
        <f t="shared" si="22"/>
        <v>22RFLC</v>
      </c>
      <c r="H721" s="46" t="str">
        <f>+INDEX([1]Detallado!$D:$D,MATCH(C721,[1]Detallado!$B:$B,0))</f>
        <v>Milpo</v>
      </c>
      <c r="I721" s="27"/>
      <c r="J721" s="43" t="str">
        <f t="shared" si="23"/>
        <v>RFLBU</v>
      </c>
      <c r="O721" s="27" t="s">
        <v>4278</v>
      </c>
      <c r="P721" s="27" t="s">
        <v>4590</v>
      </c>
    </row>
    <row r="722" spans="3:16" x14ac:dyDescent="0.35">
      <c r="C722" s="27" t="s">
        <v>3171</v>
      </c>
      <c r="D722" s="47" t="str">
        <f>+INDEX([1]Detallado!$F:$F,MATCH($C722,[1]Detallado!$B:$B,0))</f>
        <v>Renta Fija</v>
      </c>
      <c r="E722" s="30" t="str">
        <f>+INDEX([1]Detallado!$Q:$Q,MATCH($C722,[1]Detallado!$B:$B,0))</f>
        <v>RFLC</v>
      </c>
      <c r="F722" s="44" t="s">
        <v>4173</v>
      </c>
      <c r="G722" s="45" t="str">
        <f t="shared" si="22"/>
        <v>25RFLC</v>
      </c>
      <c r="H722" s="46" t="str">
        <f>+INDEX([1]Detallado!$D:$D,MATCH(C722,[1]Detallado!$B:$B,0))</f>
        <v>Banco de Crédito del Perú</v>
      </c>
      <c r="I722" s="27"/>
      <c r="J722" s="43" t="str">
        <f t="shared" si="23"/>
        <v>RFLBU</v>
      </c>
      <c r="O722" s="27" t="s">
        <v>4278</v>
      </c>
      <c r="P722" s="27" t="s">
        <v>4590</v>
      </c>
    </row>
    <row r="723" spans="3:16" x14ac:dyDescent="0.35">
      <c r="C723" s="27" t="s">
        <v>3172</v>
      </c>
      <c r="D723" s="47" t="str">
        <f>+INDEX([1]Detallado!$F:$F,MATCH($C723,[1]Detallado!$B:$B,0))</f>
        <v>Renta Fija</v>
      </c>
      <c r="E723" s="30" t="str">
        <f>+INDEX([1]Detallado!$Q:$Q,MATCH($C723,[1]Detallado!$B:$B,0))</f>
        <v>RFLC</v>
      </c>
      <c r="F723" s="44" t="s">
        <v>4173</v>
      </c>
      <c r="G723" s="45" t="str">
        <f t="shared" si="22"/>
        <v>25RFLC</v>
      </c>
      <c r="H723" s="46" t="str">
        <f>+INDEX([1]Detallado!$D:$D,MATCH(C723,[1]Detallado!$B:$B,0))</f>
        <v>Banco de Crédito del Perú</v>
      </c>
      <c r="I723" s="27"/>
      <c r="J723" s="43" t="str">
        <f t="shared" si="23"/>
        <v>RFLBU</v>
      </c>
      <c r="O723" s="27" t="s">
        <v>4278</v>
      </c>
      <c r="P723" s="27" t="s">
        <v>4590</v>
      </c>
    </row>
    <row r="724" spans="3:16" x14ac:dyDescent="0.35">
      <c r="C724" s="27" t="s">
        <v>3173</v>
      </c>
      <c r="D724" s="47" t="str">
        <f>+INDEX([1]Detallado!$F:$F,MATCH($C724,[1]Detallado!$B:$B,0))</f>
        <v>Renta Fija</v>
      </c>
      <c r="E724" s="30" t="str">
        <f>+INDEX([1]Detallado!$Q:$Q,MATCH($C724,[1]Detallado!$B:$B,0))</f>
        <v>RFLC</v>
      </c>
      <c r="F724" s="44" t="s">
        <v>4173</v>
      </c>
      <c r="G724" s="45" t="str">
        <f t="shared" si="22"/>
        <v>25RFLC</v>
      </c>
      <c r="H724" s="46" t="str">
        <f>+INDEX([1]Detallado!$D:$D,MATCH(C724,[1]Detallado!$B:$B,0))</f>
        <v>Banco de Crédito del Perú</v>
      </c>
      <c r="I724" s="27"/>
      <c r="J724" s="43" t="str">
        <f t="shared" si="23"/>
        <v>RFLBU</v>
      </c>
      <c r="O724" s="27" t="s">
        <v>4278</v>
      </c>
      <c r="P724" s="27" t="s">
        <v>4590</v>
      </c>
    </row>
    <row r="725" spans="3:16" x14ac:dyDescent="0.35">
      <c r="C725" s="27" t="s">
        <v>3174</v>
      </c>
      <c r="D725" s="47" t="str">
        <f>+INDEX([1]Detallado!$F:$F,MATCH($C725,[1]Detallado!$B:$B,0))</f>
        <v>Renta Fija</v>
      </c>
      <c r="E725" s="30" t="str">
        <f>+INDEX([1]Detallado!$Q:$Q,MATCH($C725,[1]Detallado!$B:$B,0))</f>
        <v>RFLC</v>
      </c>
      <c r="F725" s="44" t="s">
        <v>4173</v>
      </c>
      <c r="G725" s="45" t="str">
        <f t="shared" si="22"/>
        <v>25RFLC</v>
      </c>
      <c r="H725" s="46" t="str">
        <f>+INDEX([1]Detallado!$D:$D,MATCH(C725,[1]Detallado!$B:$B,0))</f>
        <v>Banco de Crédito del Perú</v>
      </c>
      <c r="I725" s="27"/>
      <c r="J725" s="43" t="str">
        <f t="shared" si="23"/>
        <v>RFLBU</v>
      </c>
      <c r="O725" s="27" t="s">
        <v>4278</v>
      </c>
      <c r="P725" s="27" t="s">
        <v>4590</v>
      </c>
    </row>
    <row r="726" spans="3:16" x14ac:dyDescent="0.35">
      <c r="C726" s="27" t="s">
        <v>3175</v>
      </c>
      <c r="D726" s="47" t="str">
        <f>+INDEX([1]Detallado!$F:$F,MATCH($C726,[1]Detallado!$B:$B,0))</f>
        <v>Renta Fija</v>
      </c>
      <c r="E726" s="30" t="str">
        <f>+INDEX([1]Detallado!$Q:$Q,MATCH($C726,[1]Detallado!$B:$B,0))</f>
        <v>RFLC</v>
      </c>
      <c r="F726" s="44" t="s">
        <v>4173</v>
      </c>
      <c r="G726" s="45" t="str">
        <f t="shared" si="22"/>
        <v>25RFLC</v>
      </c>
      <c r="H726" s="46" t="str">
        <f>+INDEX([1]Detallado!$D:$D,MATCH(C726,[1]Detallado!$B:$B,0))</f>
        <v>Banco de Crédito del Perú</v>
      </c>
      <c r="I726" s="27"/>
      <c r="J726" s="43" t="str">
        <f t="shared" si="23"/>
        <v>RFLBU</v>
      </c>
      <c r="O726" s="27" t="s">
        <v>4278</v>
      </c>
      <c r="P726" s="27" t="s">
        <v>4590</v>
      </c>
    </row>
    <row r="727" spans="3:16" x14ac:dyDescent="0.35">
      <c r="C727" s="27" t="s">
        <v>3176</v>
      </c>
      <c r="D727" s="47" t="str">
        <f>+INDEX([1]Detallado!$F:$F,MATCH($C727,[1]Detallado!$B:$B,0))</f>
        <v>Renta Fija</v>
      </c>
      <c r="E727" s="30" t="str">
        <f>+INDEX([1]Detallado!$Q:$Q,MATCH($C727,[1]Detallado!$B:$B,0))</f>
        <v>RFLC</v>
      </c>
      <c r="F727" s="44" t="s">
        <v>4173</v>
      </c>
      <c r="G727" s="45" t="str">
        <f t="shared" si="22"/>
        <v>25RFLC</v>
      </c>
      <c r="H727" s="46" t="str">
        <f>+INDEX([1]Detallado!$D:$D,MATCH(C727,[1]Detallado!$B:$B,0))</f>
        <v>Banco de Crédito del Perú</v>
      </c>
      <c r="I727" s="27"/>
      <c r="J727" s="43" t="str">
        <f t="shared" si="23"/>
        <v>RFLBU</v>
      </c>
      <c r="O727" s="27" t="s">
        <v>4278</v>
      </c>
      <c r="P727" s="27" t="s">
        <v>4590</v>
      </c>
    </row>
    <row r="728" spans="3:16" x14ac:dyDescent="0.35">
      <c r="C728" s="27" t="s">
        <v>3177</v>
      </c>
      <c r="D728" s="47" t="str">
        <f>+INDEX([1]Detallado!$F:$F,MATCH($C728,[1]Detallado!$B:$B,0))</f>
        <v>Renta Fija</v>
      </c>
      <c r="E728" s="30" t="str">
        <f>+INDEX([1]Detallado!$Q:$Q,MATCH($C728,[1]Detallado!$B:$B,0))</f>
        <v>RFLC</v>
      </c>
      <c r="F728" s="44" t="s">
        <v>4173</v>
      </c>
      <c r="G728" s="45" t="str">
        <f t="shared" si="22"/>
        <v>81RFLC</v>
      </c>
      <c r="H728" s="46" t="str">
        <f>+INDEX([1]Detallado!$D:$D,MATCH(C728,[1]Detallado!$B:$B,0))</f>
        <v>Banco BBVA</v>
      </c>
      <c r="I728" s="27"/>
      <c r="J728" s="43" t="str">
        <f t="shared" si="23"/>
        <v>RFLBU</v>
      </c>
      <c r="O728" s="27" t="s">
        <v>4278</v>
      </c>
      <c r="P728" s="27" t="s">
        <v>4590</v>
      </c>
    </row>
    <row r="729" spans="3:16" x14ac:dyDescent="0.35">
      <c r="C729" s="27" t="s">
        <v>3178</v>
      </c>
      <c r="D729" s="47" t="str">
        <f>+INDEX([1]Detallado!$F:$F,MATCH($C729,[1]Detallado!$B:$B,0))</f>
        <v>Renta Fija</v>
      </c>
      <c r="E729" s="30" t="str">
        <f>+INDEX([1]Detallado!$Q:$Q,MATCH($C729,[1]Detallado!$B:$B,0))</f>
        <v>RFLC</v>
      </c>
      <c r="F729" s="44" t="s">
        <v>4173</v>
      </c>
      <c r="G729" s="45" t="str">
        <f t="shared" si="22"/>
        <v>25RFLC</v>
      </c>
      <c r="H729" s="46" t="str">
        <f>+INDEX([1]Detallado!$D:$D,MATCH(C729,[1]Detallado!$B:$B,0))</f>
        <v xml:space="preserve">Banco Internacional del Perú </v>
      </c>
      <c r="I729" s="27"/>
      <c r="J729" s="43" t="str">
        <f t="shared" si="23"/>
        <v>RFLBU</v>
      </c>
      <c r="O729" s="27" t="s">
        <v>4670</v>
      </c>
      <c r="P729" s="27" t="s">
        <v>1277</v>
      </c>
    </row>
    <row r="730" spans="3:16" x14ac:dyDescent="0.35">
      <c r="C730" s="27" t="s">
        <v>3179</v>
      </c>
      <c r="D730" s="47" t="str">
        <f>+INDEX([1]Detallado!$F:$F,MATCH($C730,[1]Detallado!$B:$B,0))</f>
        <v>Renta Fija</v>
      </c>
      <c r="E730" s="30" t="str">
        <f>+INDEX([1]Detallado!$Q:$Q,MATCH($C730,[1]Detallado!$B:$B,0))</f>
        <v>RFLC</v>
      </c>
      <c r="F730" s="44" t="s">
        <v>4173</v>
      </c>
      <c r="G730" s="45" t="str">
        <f t="shared" si="22"/>
        <v>21RFLC</v>
      </c>
      <c r="H730" s="46" t="str">
        <f>+INDEX([1]Detallado!$D:$D,MATCH(C730,[1]Detallado!$B:$B,0))</f>
        <v>Intercorp Financial Services</v>
      </c>
      <c r="I730" s="27"/>
      <c r="J730" s="43" t="str">
        <f t="shared" si="23"/>
        <v>RFLBU</v>
      </c>
      <c r="O730" s="27" t="s">
        <v>4670</v>
      </c>
      <c r="P730" s="27" t="s">
        <v>1277</v>
      </c>
    </row>
    <row r="731" spans="3:16" x14ac:dyDescent="0.35">
      <c r="C731" s="27" t="s">
        <v>3180</v>
      </c>
      <c r="D731" s="47" t="str">
        <f>+INDEX([1]Detallado!$F:$F,MATCH($C731,[1]Detallado!$B:$B,0))</f>
        <v>Renta Fija</v>
      </c>
      <c r="E731" s="30" t="str">
        <f>+INDEX([1]Detallado!$Q:$Q,MATCH($C731,[1]Detallado!$B:$B,0))</f>
        <v>RFLC</v>
      </c>
      <c r="F731" s="44" t="s">
        <v>4173</v>
      </c>
      <c r="G731" s="45" t="str">
        <f t="shared" si="22"/>
        <v>25RFLC</v>
      </c>
      <c r="H731" s="46" t="str">
        <f>+INDEX([1]Detallado!$D:$D,MATCH(C731,[1]Detallado!$B:$B,0))</f>
        <v>Intercorp Financial Services</v>
      </c>
      <c r="I731" s="27"/>
      <c r="J731" s="43" t="str">
        <f t="shared" si="23"/>
        <v>RFLBU</v>
      </c>
      <c r="O731" s="27" t="s">
        <v>4378</v>
      </c>
      <c r="P731" s="27" t="s">
        <v>4587</v>
      </c>
    </row>
    <row r="732" spans="3:16" x14ac:dyDescent="0.35">
      <c r="C732" s="27" t="s">
        <v>3181</v>
      </c>
      <c r="D732" s="47" t="str">
        <f>+INDEX([1]Detallado!$F:$F,MATCH($C732,[1]Detallado!$B:$B,0))</f>
        <v>Renta Fija</v>
      </c>
      <c r="E732" s="30" t="str">
        <f>+INDEX([1]Detallado!$Q:$Q,MATCH($C732,[1]Detallado!$B:$B,0))</f>
        <v>RFLC</v>
      </c>
      <c r="F732" s="44" t="s">
        <v>4173</v>
      </c>
      <c r="G732" s="45" t="str">
        <f t="shared" si="22"/>
        <v>25RFLC</v>
      </c>
      <c r="H732" s="46" t="str">
        <f>+INDEX([1]Detallado!$D:$D,MATCH(C732,[1]Detallado!$B:$B,0))</f>
        <v>Banco Continental</v>
      </c>
      <c r="I732" s="27"/>
      <c r="J732" s="43" t="str">
        <f t="shared" si="23"/>
        <v>RFLBU</v>
      </c>
      <c r="O732" s="27" t="s">
        <v>4378</v>
      </c>
      <c r="P732" s="27" t="s">
        <v>4587</v>
      </c>
    </row>
    <row r="733" spans="3:16" x14ac:dyDescent="0.35">
      <c r="C733" s="27" t="s">
        <v>3182</v>
      </c>
      <c r="D733" s="47" t="str">
        <f>+INDEX([1]Detallado!$F:$F,MATCH($C733,[1]Detallado!$B:$B,0))</f>
        <v>Renta Fija</v>
      </c>
      <c r="E733" s="30" t="str">
        <f>+INDEX([1]Detallado!$Q:$Q,MATCH($C733,[1]Detallado!$B:$B,0))</f>
        <v>RFLC</v>
      </c>
      <c r="F733" s="44" t="s">
        <v>4173</v>
      </c>
      <c r="G733" s="45" t="str">
        <f t="shared" si="22"/>
        <v>25RFLC</v>
      </c>
      <c r="H733" s="46" t="str">
        <f>+INDEX([1]Detallado!$D:$D,MATCH(C733,[1]Detallado!$B:$B,0))</f>
        <v>Banco Continental</v>
      </c>
      <c r="I733" s="27"/>
      <c r="J733" s="43" t="str">
        <f t="shared" si="23"/>
        <v>RFLBU</v>
      </c>
      <c r="O733" s="27" t="s">
        <v>4378</v>
      </c>
      <c r="P733" s="27" t="s">
        <v>4587</v>
      </c>
    </row>
    <row r="734" spans="3:16" x14ac:dyDescent="0.35">
      <c r="C734" s="27" t="s">
        <v>3183</v>
      </c>
      <c r="D734" s="47" t="str">
        <f>+INDEX([1]Detallado!$F:$F,MATCH($C734,[1]Detallado!$B:$B,0))</f>
        <v>Renta Fija</v>
      </c>
      <c r="E734" s="30" t="str">
        <f>+INDEX([1]Detallado!$Q:$Q,MATCH($C734,[1]Detallado!$B:$B,0))</f>
        <v>RFLC</v>
      </c>
      <c r="F734" s="44" t="s">
        <v>4173</v>
      </c>
      <c r="G734" s="45" t="str">
        <f t="shared" si="22"/>
        <v>25RFLC</v>
      </c>
      <c r="H734" s="46" t="str">
        <f>+INDEX([1]Detallado!$D:$D,MATCH(C734,[1]Detallado!$B:$B,0))</f>
        <v>CORPORACION FINANCIERA DE DESARROLLO</v>
      </c>
      <c r="I734" s="27"/>
      <c r="J734" s="43" t="str">
        <f t="shared" si="23"/>
        <v>RFLBU</v>
      </c>
      <c r="O734" s="27" t="s">
        <v>4378</v>
      </c>
      <c r="P734" s="27" t="s">
        <v>4587</v>
      </c>
    </row>
    <row r="735" spans="3:16" x14ac:dyDescent="0.35">
      <c r="C735" s="27" t="s">
        <v>3184</v>
      </c>
      <c r="D735" s="47" t="str">
        <f>+INDEX([1]Detallado!$F:$F,MATCH($C735,[1]Detallado!$B:$B,0))</f>
        <v>Renta Fija</v>
      </c>
      <c r="E735" s="30" t="str">
        <f>+INDEX([1]Detallado!$Q:$Q,MATCH($C735,[1]Detallado!$B:$B,0))</f>
        <v>RFLC</v>
      </c>
      <c r="F735" s="44" t="s">
        <v>4173</v>
      </c>
      <c r="G735" s="45" t="str">
        <f t="shared" si="22"/>
        <v>25RFLC</v>
      </c>
      <c r="H735" s="46" t="str">
        <f>+INDEX([1]Detallado!$D:$D,MATCH(C735,[1]Detallado!$B:$B,0))</f>
        <v>CORPORACION FINANCIERA DE DESARROLLO</v>
      </c>
      <c r="I735" s="27"/>
      <c r="J735" s="43" t="str">
        <f t="shared" si="23"/>
        <v>RFLBU</v>
      </c>
      <c r="O735" s="27" t="s">
        <v>4378</v>
      </c>
      <c r="P735" s="27" t="s">
        <v>4587</v>
      </c>
    </row>
    <row r="736" spans="3:16" x14ac:dyDescent="0.35">
      <c r="C736" s="27" t="s">
        <v>3185</v>
      </c>
      <c r="D736" s="47" t="str">
        <f>+INDEX([1]Detallado!$F:$F,MATCH($C736,[1]Detallado!$B:$B,0))</f>
        <v>Renta Fija</v>
      </c>
      <c r="E736" s="30" t="str">
        <f>+INDEX([1]Detallado!$Q:$Q,MATCH($C736,[1]Detallado!$B:$B,0))</f>
        <v>RFLC</v>
      </c>
      <c r="F736" s="44" t="s">
        <v>4173</v>
      </c>
      <c r="G736" s="45" t="str">
        <f t="shared" si="22"/>
        <v>25RFLC</v>
      </c>
      <c r="H736" s="46" t="str">
        <f>+INDEX([1]Detallado!$D:$D,MATCH(C736,[1]Detallado!$B:$B,0))</f>
        <v>CORPORACION FINANCIERA DE DESARROLLO</v>
      </c>
      <c r="I736" s="27"/>
      <c r="J736" s="43" t="str">
        <f t="shared" si="23"/>
        <v>RFLBU</v>
      </c>
      <c r="O736" s="27" t="s">
        <v>4378</v>
      </c>
      <c r="P736" s="27" t="s">
        <v>4587</v>
      </c>
    </row>
    <row r="737" spans="3:16" x14ac:dyDescent="0.35">
      <c r="C737" s="27" t="s">
        <v>3186</v>
      </c>
      <c r="D737" s="47" t="str">
        <f>+INDEX([1]Detallado!$F:$F,MATCH($C737,[1]Detallado!$B:$B,0))</f>
        <v>Renta Fija</v>
      </c>
      <c r="E737" s="30" t="str">
        <f>+INDEX([1]Detallado!$Q:$Q,MATCH($C737,[1]Detallado!$B:$B,0))</f>
        <v>RFLC</v>
      </c>
      <c r="F737" s="44" t="s">
        <v>4173</v>
      </c>
      <c r="G737" s="45" t="str">
        <f t="shared" si="22"/>
        <v>25RFLC</v>
      </c>
      <c r="H737" s="46" t="str">
        <f>+INDEX([1]Detallado!$D:$D,MATCH(C737,[1]Detallado!$B:$B,0))</f>
        <v>CORPORACION FINANCIERA DE DESARROLLO</v>
      </c>
      <c r="I737" s="27"/>
      <c r="J737" s="43" t="str">
        <f t="shared" si="23"/>
        <v>RFLBU</v>
      </c>
      <c r="O737" s="27" t="s">
        <v>4378</v>
      </c>
      <c r="P737" s="27" t="s">
        <v>4587</v>
      </c>
    </row>
    <row r="738" spans="3:16" x14ac:dyDescent="0.35">
      <c r="C738" s="27" t="s">
        <v>3187</v>
      </c>
      <c r="D738" s="47" t="str">
        <f>+INDEX([1]Detallado!$F:$F,MATCH($C738,[1]Detallado!$B:$B,0))</f>
        <v>Renta Fija</v>
      </c>
      <c r="E738" s="30" t="str">
        <f>+INDEX([1]Detallado!$Q:$Q,MATCH($C738,[1]Detallado!$B:$B,0))</f>
        <v>RFLC</v>
      </c>
      <c r="F738" s="44" t="s">
        <v>4173</v>
      </c>
      <c r="G738" s="45" t="str">
        <f t="shared" si="22"/>
        <v>25RFLC</v>
      </c>
      <c r="H738" s="46" t="str">
        <f>+INDEX([1]Detallado!$D:$D,MATCH(C738,[1]Detallado!$B:$B,0))</f>
        <v>Grupo ACP Inversiones y Desarrollo</v>
      </c>
      <c r="I738" s="27"/>
      <c r="J738" s="43" t="str">
        <f t="shared" si="23"/>
        <v>RFLBU</v>
      </c>
      <c r="O738" s="27" t="s">
        <v>4378</v>
      </c>
      <c r="P738" s="27" t="s">
        <v>4587</v>
      </c>
    </row>
    <row r="739" spans="3:16" x14ac:dyDescent="0.35">
      <c r="C739" s="27" t="s">
        <v>3188</v>
      </c>
      <c r="D739" s="47" t="str">
        <f>+INDEX([1]Detallado!$F:$F,MATCH($C739,[1]Detallado!$B:$B,0))</f>
        <v>Renta Fija</v>
      </c>
      <c r="E739" s="30" t="str">
        <f>+INDEX([1]Detallado!$Q:$Q,MATCH($C739,[1]Detallado!$B:$B,0))</f>
        <v>RFLC</v>
      </c>
      <c r="F739" s="44" t="s">
        <v>4173</v>
      </c>
      <c r="G739" s="45" t="str">
        <f t="shared" si="22"/>
        <v>25RFLC</v>
      </c>
      <c r="H739" s="46" t="str">
        <f>+INDEX([1]Detallado!$D:$D,MATCH(C739,[1]Detallado!$B:$B,0))</f>
        <v>Fondo Mi Vivienda</v>
      </c>
      <c r="I739" s="27"/>
      <c r="J739" s="43" t="str">
        <f t="shared" si="23"/>
        <v>RFLBU</v>
      </c>
      <c r="O739" s="27" t="s">
        <v>4339</v>
      </c>
      <c r="P739" s="27" t="s">
        <v>4587</v>
      </c>
    </row>
    <row r="740" spans="3:16" x14ac:dyDescent="0.35">
      <c r="C740" s="27" t="s">
        <v>3189</v>
      </c>
      <c r="D740" s="47" t="str">
        <f>+INDEX([1]Detallado!$F:$F,MATCH($C740,[1]Detallado!$B:$B,0))</f>
        <v>Renta Fija</v>
      </c>
      <c r="E740" s="30" t="str">
        <f>+INDEX([1]Detallado!$Q:$Q,MATCH($C740,[1]Detallado!$B:$B,0))</f>
        <v>RFLC</v>
      </c>
      <c r="F740" s="44" t="s">
        <v>4173</v>
      </c>
      <c r="G740" s="45" t="str">
        <f t="shared" si="22"/>
        <v>25RFLC</v>
      </c>
      <c r="H740" s="46" t="str">
        <f>+INDEX([1]Detallado!$D:$D,MATCH(C740,[1]Detallado!$B:$B,0))</f>
        <v>Fondo Mi Vivienda</v>
      </c>
      <c r="I740" s="27"/>
      <c r="J740" s="43" t="str">
        <f t="shared" si="23"/>
        <v>RFLBU</v>
      </c>
      <c r="O740" s="27" t="s">
        <v>4671</v>
      </c>
      <c r="P740" s="27" t="s">
        <v>4673</v>
      </c>
    </row>
    <row r="741" spans="3:16" x14ac:dyDescent="0.35">
      <c r="C741" s="27" t="s">
        <v>3190</v>
      </c>
      <c r="D741" s="47" t="str">
        <f>+INDEX([1]Detallado!$F:$F,MATCH($C741,[1]Detallado!$B:$B,0))</f>
        <v>Renta Fija</v>
      </c>
      <c r="E741" s="30" t="str">
        <f>+INDEX([1]Detallado!$Q:$Q,MATCH($C741,[1]Detallado!$B:$B,0))</f>
        <v>RFLC</v>
      </c>
      <c r="F741" s="44" t="s">
        <v>4173</v>
      </c>
      <c r="G741" s="45" t="str">
        <f t="shared" si="22"/>
        <v>25RFLC</v>
      </c>
      <c r="H741" s="46" t="str">
        <f>+INDEX([1]Detallado!$D:$D,MATCH(C741,[1]Detallado!$B:$B,0))</f>
        <v>Fondo Mi Vivienda</v>
      </c>
      <c r="I741" s="27"/>
      <c r="J741" s="43" t="str">
        <f t="shared" si="23"/>
        <v>RFLBU</v>
      </c>
      <c r="O741" s="27" t="s">
        <v>4288</v>
      </c>
      <c r="P741" s="27" t="s">
        <v>1277</v>
      </c>
    </row>
    <row r="742" spans="3:16" x14ac:dyDescent="0.35">
      <c r="C742" s="27" t="s">
        <v>3191</v>
      </c>
      <c r="D742" s="47" t="str">
        <f>+INDEX([1]Detallado!$F:$F,MATCH($C742,[1]Detallado!$B:$B,0))</f>
        <v>Renta Fija</v>
      </c>
      <c r="E742" s="30" t="str">
        <f>+INDEX([1]Detallado!$Q:$Q,MATCH($C742,[1]Detallado!$B:$B,0))</f>
        <v>RFLC</v>
      </c>
      <c r="F742" s="44" t="s">
        <v>4173</v>
      </c>
      <c r="G742" s="45" t="str">
        <f t="shared" si="22"/>
        <v>25RFLC</v>
      </c>
      <c r="H742" s="46" t="str">
        <f>+INDEX([1]Detallado!$D:$D,MATCH(C742,[1]Detallado!$B:$B,0))</f>
        <v>Fondo Mi Vivienda</v>
      </c>
      <c r="I742" s="27"/>
      <c r="J742" s="43" t="str">
        <f t="shared" si="23"/>
        <v>RFLBU</v>
      </c>
      <c r="O742" s="27" t="s">
        <v>4236</v>
      </c>
      <c r="P742" s="27" t="s">
        <v>4593</v>
      </c>
    </row>
    <row r="743" spans="3:16" x14ac:dyDescent="0.35">
      <c r="C743" s="27" t="s">
        <v>3192</v>
      </c>
      <c r="D743" s="47" t="str">
        <f>+INDEX([1]Detallado!$F:$F,MATCH($C743,[1]Detallado!$B:$B,0))</f>
        <v>Renta Fija</v>
      </c>
      <c r="E743" s="30" t="str">
        <f>+INDEX([1]Detallado!$Q:$Q,MATCH($C743,[1]Detallado!$B:$B,0))</f>
        <v>RFLC</v>
      </c>
      <c r="F743" s="44" t="s">
        <v>4173</v>
      </c>
      <c r="G743" s="45" t="str">
        <f t="shared" si="22"/>
        <v>25RFLC</v>
      </c>
      <c r="H743" s="46" t="str">
        <f>+INDEX([1]Detallado!$D:$D,MATCH(C743,[1]Detallado!$B:$B,0))</f>
        <v>Intercorp Perú</v>
      </c>
      <c r="I743" s="27"/>
      <c r="J743" s="43" t="str">
        <f t="shared" si="23"/>
        <v>RFLBU</v>
      </c>
      <c r="O743" s="27" t="s">
        <v>4236</v>
      </c>
      <c r="P743" s="27" t="s">
        <v>4593</v>
      </c>
    </row>
    <row r="744" spans="3:16" x14ac:dyDescent="0.35">
      <c r="C744" s="27" t="s">
        <v>3193</v>
      </c>
      <c r="D744" s="47" t="str">
        <f>+INDEX([1]Detallado!$F:$F,MATCH($C744,[1]Detallado!$B:$B,0))</f>
        <v>Renta Fija</v>
      </c>
      <c r="E744" s="30" t="str">
        <f>+INDEX([1]Detallado!$Q:$Q,MATCH($C744,[1]Detallado!$B:$B,0))</f>
        <v>RFLC</v>
      </c>
      <c r="F744" s="44" t="s">
        <v>4173</v>
      </c>
      <c r="G744" s="45" t="str">
        <f t="shared" si="22"/>
        <v>25RFLC</v>
      </c>
      <c r="H744" s="46" t="str">
        <f>+INDEX([1]Detallado!$D:$D,MATCH(C744,[1]Detallado!$B:$B,0))</f>
        <v>Intercorp Perú</v>
      </c>
      <c r="I744" s="27"/>
      <c r="J744" s="43" t="str">
        <f t="shared" si="23"/>
        <v>RFLBU</v>
      </c>
      <c r="O744" s="27" t="s">
        <v>4230</v>
      </c>
      <c r="P744" s="27" t="s">
        <v>4586</v>
      </c>
    </row>
    <row r="745" spans="3:16" x14ac:dyDescent="0.35">
      <c r="C745" s="27" t="s">
        <v>3194</v>
      </c>
      <c r="D745" s="47" t="str">
        <f>+INDEX([1]Detallado!$F:$F,MATCH($C745,[1]Detallado!$B:$B,0))</f>
        <v>Renta Fija</v>
      </c>
      <c r="E745" s="30" t="str">
        <f>+INDEX([1]Detallado!$Q:$Q,MATCH($C745,[1]Detallado!$B:$B,0))</f>
        <v>RFLC</v>
      </c>
      <c r="F745" s="44" t="s">
        <v>4173</v>
      </c>
      <c r="G745" s="45" t="str">
        <f t="shared" si="22"/>
        <v>27RFLC</v>
      </c>
      <c r="H745" s="46" t="str">
        <f>+INDEX([1]Detallado!$D:$D,MATCH(C745,[1]Detallado!$B:$B,0))</f>
        <v>InRetail Shopping Malls</v>
      </c>
      <c r="I745" s="27"/>
      <c r="J745" s="43" t="str">
        <f t="shared" si="23"/>
        <v>RFLBU</v>
      </c>
      <c r="O745" s="27" t="s">
        <v>4243</v>
      </c>
      <c r="P745" s="27" t="s">
        <v>4586</v>
      </c>
    </row>
    <row r="746" spans="3:16" x14ac:dyDescent="0.35">
      <c r="C746" s="27" t="s">
        <v>373</v>
      </c>
      <c r="D746" s="47" t="str">
        <f>+INDEX([1]Detallado!$F:$F,MATCH($C746,[1]Detallado!$B:$B,0))</f>
        <v>Renta Fija</v>
      </c>
      <c r="E746" s="30" t="str">
        <f>+INDEX([1]Detallado!$Q:$Q,MATCH($C746,[1]Detallado!$B:$B,0))</f>
        <v>RFLC</v>
      </c>
      <c r="F746" s="44" t="s">
        <v>4173</v>
      </c>
      <c r="G746" s="45" t="str">
        <f t="shared" si="22"/>
        <v>27RFLC</v>
      </c>
      <c r="H746" s="46" t="str">
        <f>+INDEX([1]Detallado!$D:$D,MATCH(C746,[1]Detallado!$B:$B,0))</f>
        <v>InRetail Shopping Malls</v>
      </c>
      <c r="I746" s="27"/>
      <c r="J746" s="43" t="str">
        <f t="shared" si="23"/>
        <v>RFLBU</v>
      </c>
      <c r="O746" s="27" t="s">
        <v>4241</v>
      </c>
      <c r="P746" s="27" t="s">
        <v>4673</v>
      </c>
    </row>
    <row r="747" spans="3:16" x14ac:dyDescent="0.35">
      <c r="C747" s="27" t="s">
        <v>378</v>
      </c>
      <c r="D747" s="47" t="str">
        <f>+INDEX([1]Detallado!$F:$F,MATCH($C747,[1]Detallado!$B:$B,0))</f>
        <v>Renta Fija</v>
      </c>
      <c r="E747" s="30" t="str">
        <f>+INDEX([1]Detallado!$Q:$Q,MATCH($C747,[1]Detallado!$B:$B,0))</f>
        <v>RFLC</v>
      </c>
      <c r="F747" s="44" t="s">
        <v>4173</v>
      </c>
      <c r="G747" s="45" t="str">
        <f t="shared" si="22"/>
        <v>27RFLC</v>
      </c>
      <c r="H747" s="46" t="str">
        <f>+INDEX([1]Detallado!$D:$D,MATCH(C747,[1]Detallado!$B:$B,0))</f>
        <v>InRetail Consumer</v>
      </c>
      <c r="I747" s="27"/>
      <c r="J747" s="43" t="str">
        <f t="shared" si="23"/>
        <v>RFLBU</v>
      </c>
      <c r="O747" s="27" t="s">
        <v>4241</v>
      </c>
      <c r="P747" s="27" t="s">
        <v>4673</v>
      </c>
    </row>
    <row r="748" spans="3:16" x14ac:dyDescent="0.35">
      <c r="C748" s="27" t="s">
        <v>3195</v>
      </c>
      <c r="D748" s="47" t="str">
        <f>+INDEX([1]Detallado!$F:$F,MATCH($C748,[1]Detallado!$B:$B,0))</f>
        <v>Renta Fija</v>
      </c>
      <c r="E748" s="30" t="str">
        <f>+INDEX([1]Detallado!$Q:$Q,MATCH($C748,[1]Detallado!$B:$B,0))</f>
        <v>RFLC</v>
      </c>
      <c r="F748" s="44" t="s">
        <v>4173</v>
      </c>
      <c r="G748" s="45" t="str">
        <f t="shared" si="22"/>
        <v>27RFLC</v>
      </c>
      <c r="H748" s="46" t="str">
        <f>+INDEX([1]Detallado!$D:$D,MATCH(C748,[1]Detallado!$B:$B,0))</f>
        <v>InRetail Consumer</v>
      </c>
      <c r="I748" s="27"/>
      <c r="J748" s="43" t="str">
        <f t="shared" si="23"/>
        <v>RFLBU</v>
      </c>
      <c r="O748" s="27" t="s">
        <v>4231</v>
      </c>
      <c r="P748" s="27" t="s">
        <v>4586</v>
      </c>
    </row>
    <row r="749" spans="3:16" x14ac:dyDescent="0.35">
      <c r="C749" s="27" t="s">
        <v>3196</v>
      </c>
      <c r="D749" s="47" t="str">
        <f>+INDEX([1]Detallado!$F:$F,MATCH($C749,[1]Detallado!$B:$B,0))</f>
        <v>Renta Fija</v>
      </c>
      <c r="E749" s="30" t="str">
        <f>+INDEX([1]Detallado!$Q:$Q,MATCH($C749,[1]Detallado!$B:$B,0))</f>
        <v>RFLC</v>
      </c>
      <c r="F749" s="44" t="s">
        <v>4173</v>
      </c>
      <c r="G749" s="45" t="str">
        <f t="shared" si="22"/>
        <v>27RFLC</v>
      </c>
      <c r="H749" s="46" t="str">
        <f>+INDEX([1]Detallado!$D:$D,MATCH(C749,[1]Detallado!$B:$B,0))</f>
        <v xml:space="preserve">Peru Enhanced Pass Trough SSCN </v>
      </c>
      <c r="I749" s="27"/>
      <c r="J749" s="43" t="str">
        <f t="shared" si="23"/>
        <v>RFLBU</v>
      </c>
      <c r="O749" s="27" t="s">
        <v>4231</v>
      </c>
      <c r="P749" s="27" t="s">
        <v>4586</v>
      </c>
    </row>
    <row r="750" spans="3:16" x14ac:dyDescent="0.35">
      <c r="C750" s="27" t="s">
        <v>3197</v>
      </c>
      <c r="D750" s="47" t="str">
        <f>+INDEX([1]Detallado!$F:$F,MATCH($C750,[1]Detallado!$B:$B,0))</f>
        <v>Renta Fija</v>
      </c>
      <c r="E750" s="30" t="str">
        <f>+INDEX([1]Detallado!$Q:$Q,MATCH($C750,[1]Detallado!$B:$B,0))</f>
        <v>RFLC</v>
      </c>
      <c r="F750" s="44" t="s">
        <v>4173</v>
      </c>
      <c r="G750" s="45" t="str">
        <f t="shared" si="22"/>
        <v>27RFLC</v>
      </c>
      <c r="H750" s="46" t="str">
        <f>+INDEX([1]Detallado!$D:$D,MATCH(C750,[1]Detallado!$B:$B,0))</f>
        <v xml:space="preserve">Peru Enhanced Pass Trough SSCN </v>
      </c>
      <c r="I750" s="27"/>
      <c r="J750" s="43" t="str">
        <f t="shared" si="23"/>
        <v>RFLBU</v>
      </c>
      <c r="O750" s="27" t="s">
        <v>2631</v>
      </c>
      <c r="P750" s="27" t="s">
        <v>1277</v>
      </c>
    </row>
    <row r="751" spans="3:16" x14ac:dyDescent="0.35">
      <c r="C751" s="27" t="s">
        <v>3198</v>
      </c>
      <c r="D751" s="47" t="str">
        <f>+INDEX([1]Detallado!$F:$F,MATCH($C751,[1]Detallado!$B:$B,0))</f>
        <v>Renta Fija</v>
      </c>
      <c r="E751" s="30" t="str">
        <f>+INDEX([1]Detallado!$Q:$Q,MATCH($C751,[1]Detallado!$B:$B,0))</f>
        <v>RFLC</v>
      </c>
      <c r="F751" s="44" t="s">
        <v>4173</v>
      </c>
      <c r="G751" s="45" t="str">
        <f t="shared" si="22"/>
        <v>27RFLC</v>
      </c>
      <c r="H751" s="46" t="str">
        <f>+INDEX([1]Detallado!$D:$D,MATCH(C751,[1]Detallado!$B:$B,0))</f>
        <v xml:space="preserve">Peru Enhanced Pass Trough SSCN </v>
      </c>
      <c r="I751" s="27"/>
      <c r="J751" s="43" t="str">
        <f t="shared" si="23"/>
        <v>RFLBU</v>
      </c>
      <c r="O751" s="27" t="s">
        <v>4231</v>
      </c>
      <c r="P751" s="27" t="s">
        <v>4586</v>
      </c>
    </row>
    <row r="752" spans="3:16" x14ac:dyDescent="0.35">
      <c r="C752" s="27" t="s">
        <v>3199</v>
      </c>
      <c r="D752" s="47" t="str">
        <f>+INDEX([1]Detallado!$F:$F,MATCH($C752,[1]Detallado!$B:$B,0))</f>
        <v>Renta Fija</v>
      </c>
      <c r="E752" s="30" t="str">
        <f>+INDEX([1]Detallado!$Q:$Q,MATCH($C752,[1]Detallado!$B:$B,0))</f>
        <v>RFLC</v>
      </c>
      <c r="F752" s="44" t="s">
        <v>4173</v>
      </c>
      <c r="G752" s="45" t="str">
        <f t="shared" si="22"/>
        <v>27RFLC</v>
      </c>
      <c r="H752" s="46" t="str">
        <f>+INDEX([1]Detallado!$D:$D,MATCH(C752,[1]Detallado!$B:$B,0))</f>
        <v xml:space="preserve">Peru Enhanced Pass Trough SSCN </v>
      </c>
      <c r="I752" s="27"/>
      <c r="J752" s="43" t="str">
        <f t="shared" si="23"/>
        <v>RFLBU</v>
      </c>
      <c r="O752" s="27" t="s">
        <v>4231</v>
      </c>
      <c r="P752" s="27" t="s">
        <v>4586</v>
      </c>
    </row>
    <row r="753" spans="3:16" x14ac:dyDescent="0.35">
      <c r="C753" s="27" t="s">
        <v>3200</v>
      </c>
      <c r="D753" s="47" t="str">
        <f>+INDEX([1]Detallado!$F:$F,MATCH($C753,[1]Detallado!$B:$B,0))</f>
        <v>Renta Fija</v>
      </c>
      <c r="E753" s="30" t="str">
        <f>+INDEX([1]Detallado!$Q:$Q,MATCH($C753,[1]Detallado!$B:$B,0))</f>
        <v>RFLC</v>
      </c>
      <c r="F753" s="44" t="s">
        <v>4173</v>
      </c>
      <c r="G753" s="45" t="str">
        <f t="shared" si="22"/>
        <v>27RFLC</v>
      </c>
      <c r="H753" s="46" t="str">
        <f>+INDEX([1]Detallado!$D:$D,MATCH(C753,[1]Detallado!$B:$B,0))</f>
        <v>Interoceanica IV Finance Limited</v>
      </c>
      <c r="I753" s="27"/>
      <c r="J753" s="43" t="str">
        <f t="shared" si="23"/>
        <v>RFLBU</v>
      </c>
      <c r="O753" s="27" t="s">
        <v>4234</v>
      </c>
      <c r="P753" s="27" t="s">
        <v>4593</v>
      </c>
    </row>
    <row r="754" spans="3:16" x14ac:dyDescent="0.35">
      <c r="C754" s="27" t="s">
        <v>392</v>
      </c>
      <c r="D754" s="47" t="str">
        <f>+INDEX([1]Detallado!$F:$F,MATCH($C754,[1]Detallado!$B:$B,0))</f>
        <v>Renta Fija</v>
      </c>
      <c r="E754" s="30" t="str">
        <f>+INDEX([1]Detallado!$Q:$Q,MATCH($C754,[1]Detallado!$B:$B,0))</f>
        <v>RFLC</v>
      </c>
      <c r="F754" s="44" t="s">
        <v>4173</v>
      </c>
      <c r="G754" s="45" t="str">
        <f t="shared" si="22"/>
        <v>27RFLC</v>
      </c>
      <c r="H754" s="46" t="str">
        <f>+INDEX([1]Detallado!$D:$D,MATCH(C754,[1]Detallado!$B:$B,0))</f>
        <v>Interoceanica IV Finance Limited</v>
      </c>
      <c r="I754" s="27"/>
      <c r="J754" s="43" t="str">
        <f t="shared" si="23"/>
        <v>RFLBU</v>
      </c>
      <c r="O754" s="27" t="s">
        <v>4236</v>
      </c>
      <c r="P754" s="27" t="s">
        <v>4593</v>
      </c>
    </row>
    <row r="755" spans="3:16" x14ac:dyDescent="0.35">
      <c r="C755" s="27" t="s">
        <v>3201</v>
      </c>
      <c r="D755" s="47" t="str">
        <f>+INDEX([1]Detallado!$F:$F,MATCH($C755,[1]Detallado!$B:$B,0))</f>
        <v>Renta Fija</v>
      </c>
      <c r="E755" s="30" t="str">
        <f>+INDEX([1]Detallado!$Q:$Q,MATCH($C755,[1]Detallado!$B:$B,0))</f>
        <v>RFLC</v>
      </c>
      <c r="F755" s="44" t="s">
        <v>4173</v>
      </c>
      <c r="G755" s="45" t="str">
        <f t="shared" si="22"/>
        <v>27RFLC</v>
      </c>
      <c r="H755" s="46" t="str">
        <f>+INDEX([1]Detallado!$D:$D,MATCH(C755,[1]Detallado!$B:$B,0))</f>
        <v>Interoceanica IV Finance Limited</v>
      </c>
      <c r="I755" s="27"/>
      <c r="J755" s="43" t="str">
        <f t="shared" si="23"/>
        <v>RFLBU</v>
      </c>
      <c r="O755" s="27" t="s">
        <v>4334</v>
      </c>
      <c r="P755" s="27" t="s">
        <v>4586</v>
      </c>
    </row>
    <row r="756" spans="3:16" x14ac:dyDescent="0.35">
      <c r="C756" s="27" t="s">
        <v>391</v>
      </c>
      <c r="D756" s="47" t="str">
        <f>+INDEX([1]Detallado!$F:$F,MATCH($C756,[1]Detallado!$B:$B,0))</f>
        <v>Renta Fija</v>
      </c>
      <c r="E756" s="30" t="str">
        <f>+INDEX([1]Detallado!$Q:$Q,MATCH($C756,[1]Detallado!$B:$B,0))</f>
        <v>RFLC</v>
      </c>
      <c r="F756" s="44" t="s">
        <v>4173</v>
      </c>
      <c r="G756" s="45" t="str">
        <f t="shared" si="22"/>
        <v>27RFLC</v>
      </c>
      <c r="H756" s="46" t="str">
        <f>+INDEX([1]Detallado!$D:$D,MATCH(C756,[1]Detallado!$B:$B,0))</f>
        <v>Interoceanica IV Finance Limited</v>
      </c>
      <c r="I756" s="27"/>
      <c r="J756" s="43" t="str">
        <f t="shared" si="23"/>
        <v>RFLBU</v>
      </c>
      <c r="O756" s="27" t="s">
        <v>4359</v>
      </c>
      <c r="P756" s="27" t="s">
        <v>4590</v>
      </c>
    </row>
    <row r="757" spans="3:16" x14ac:dyDescent="0.35">
      <c r="C757" s="27" t="s">
        <v>3202</v>
      </c>
      <c r="D757" s="47" t="str">
        <f>+INDEX([1]Detallado!$F:$F,MATCH($C757,[1]Detallado!$B:$B,0))</f>
        <v>Renta Fija</v>
      </c>
      <c r="E757" s="30" t="str">
        <f>+INDEX([1]Detallado!$Q:$Q,MATCH($C757,[1]Detallado!$B:$B,0))</f>
        <v>RFLC</v>
      </c>
      <c r="F757" s="44" t="s">
        <v>4173</v>
      </c>
      <c r="G757" s="45" t="str">
        <f t="shared" si="22"/>
        <v>27RFLC</v>
      </c>
      <c r="H757" s="46" t="str">
        <f>+INDEX([1]Detallado!$D:$D,MATCH(C757,[1]Detallado!$B:$B,0))</f>
        <v>Interoceanica IV Finance Limited</v>
      </c>
      <c r="I757" s="27"/>
      <c r="J757" s="43" t="str">
        <f t="shared" si="23"/>
        <v>RFLBU</v>
      </c>
      <c r="O757" s="27" t="s">
        <v>4277</v>
      </c>
      <c r="P757" s="27" t="s">
        <v>4585</v>
      </c>
    </row>
    <row r="758" spans="3:16" x14ac:dyDescent="0.35">
      <c r="C758" s="27" t="s">
        <v>3203</v>
      </c>
      <c r="D758" s="47" t="str">
        <f>+INDEX([1]Detallado!$F:$F,MATCH($C758,[1]Detallado!$B:$B,0))</f>
        <v>Renta Fija</v>
      </c>
      <c r="E758" s="30" t="str">
        <f>+INDEX([1]Detallado!$Q:$Q,MATCH($C758,[1]Detallado!$B:$B,0))</f>
        <v>RFLC</v>
      </c>
      <c r="F758" s="44" t="s">
        <v>4173</v>
      </c>
      <c r="G758" s="45" t="str">
        <f t="shared" si="22"/>
        <v>27RFLC</v>
      </c>
      <c r="H758" s="46" t="str">
        <f>+INDEX([1]Detallado!$D:$D,MATCH(C758,[1]Detallado!$B:$B,0))</f>
        <v>Interoceanica V Finance Limited</v>
      </c>
      <c r="I758" s="27"/>
      <c r="J758" s="43" t="str">
        <f t="shared" si="23"/>
        <v>RFLBU</v>
      </c>
      <c r="O758" s="27" t="s">
        <v>4375</v>
      </c>
      <c r="P758" s="27" t="s">
        <v>1277</v>
      </c>
    </row>
    <row r="759" spans="3:16" x14ac:dyDescent="0.35">
      <c r="C759" s="27" t="s">
        <v>3204</v>
      </c>
      <c r="D759" s="47" t="str">
        <f>+INDEX([1]Detallado!$F:$F,MATCH($C759,[1]Detallado!$B:$B,0))</f>
        <v>Renta Fija</v>
      </c>
      <c r="E759" s="30" t="str">
        <f>+INDEX([1]Detallado!$Q:$Q,MATCH($C759,[1]Detallado!$B:$B,0))</f>
        <v>RFLC</v>
      </c>
      <c r="F759" s="44" t="s">
        <v>4173</v>
      </c>
      <c r="G759" s="45" t="str">
        <f t="shared" si="22"/>
        <v>27RFLC</v>
      </c>
      <c r="H759" s="46" t="str">
        <f>+INDEX([1]Detallado!$D:$D,MATCH(C759,[1]Detallado!$B:$B,0))</f>
        <v>IIRSA Norte Finance Limited</v>
      </c>
      <c r="I759" s="27"/>
      <c r="J759" s="43" t="str">
        <f t="shared" si="23"/>
        <v>RFLBU</v>
      </c>
      <c r="O759" s="27" t="s">
        <v>4233</v>
      </c>
      <c r="P759" s="27" t="s">
        <v>1277</v>
      </c>
    </row>
    <row r="760" spans="3:16" x14ac:dyDescent="0.35">
      <c r="C760" s="27" t="s">
        <v>3205</v>
      </c>
      <c r="D760" s="47" t="str">
        <f>+INDEX([1]Detallado!$F:$F,MATCH($C760,[1]Detallado!$B:$B,0))</f>
        <v>Renta Fija</v>
      </c>
      <c r="E760" s="30" t="str">
        <f>+INDEX([1]Detallado!$Q:$Q,MATCH($C760,[1]Detallado!$B:$B,0))</f>
        <v>RFLC</v>
      </c>
      <c r="F760" s="44" t="s">
        <v>4173</v>
      </c>
      <c r="G760" s="45" t="str">
        <f t="shared" si="22"/>
        <v>27RFLC</v>
      </c>
      <c r="H760" s="46" t="str">
        <f>+INDEX([1]Detallado!$D:$D,MATCH(C760,[1]Detallado!$B:$B,0))</f>
        <v>IIRSA Norte Finance Limited</v>
      </c>
      <c r="I760" s="27"/>
      <c r="J760" s="43" t="str">
        <f t="shared" si="23"/>
        <v>RFLBU</v>
      </c>
      <c r="O760" s="27" t="s">
        <v>4365</v>
      </c>
      <c r="P760" s="27" t="s">
        <v>4585</v>
      </c>
    </row>
    <row r="761" spans="3:16" x14ac:dyDescent="0.35">
      <c r="C761" s="27" t="s">
        <v>3206</v>
      </c>
      <c r="D761" s="47" t="str">
        <f>+INDEX([1]Detallado!$F:$F,MATCH($C761,[1]Detallado!$B:$B,0))</f>
        <v>Renta Fija</v>
      </c>
      <c r="E761" s="30" t="str">
        <f>+INDEX([1]Detallado!$Q:$Q,MATCH($C761,[1]Detallado!$B:$B,0))</f>
        <v>RFLC</v>
      </c>
      <c r="F761" s="44" t="s">
        <v>4173</v>
      </c>
      <c r="G761" s="45" t="str">
        <f t="shared" si="22"/>
        <v>27RFLC</v>
      </c>
      <c r="H761" s="46" t="str">
        <f>+INDEX([1]Detallado!$D:$D,MATCH(C761,[1]Detallado!$B:$B,0))</f>
        <v>IBK DPR Securitizadora</v>
      </c>
      <c r="I761" s="27"/>
      <c r="J761" s="43" t="str">
        <f t="shared" si="23"/>
        <v>RFLBU</v>
      </c>
      <c r="O761" s="27" t="s">
        <v>4374</v>
      </c>
      <c r="P761" s="27" t="s">
        <v>1277</v>
      </c>
    </row>
    <row r="762" spans="3:16" x14ac:dyDescent="0.35">
      <c r="C762" s="27" t="s">
        <v>3207</v>
      </c>
      <c r="D762" s="47" t="str">
        <f>+INDEX([1]Detallado!$F:$F,MATCH($C762,[1]Detallado!$B:$B,0))</f>
        <v>Renta Fija</v>
      </c>
      <c r="E762" s="30" t="str">
        <f>+INDEX([1]Detallado!$Q:$Q,MATCH($C762,[1]Detallado!$B:$B,0))</f>
        <v>RFLC</v>
      </c>
      <c r="F762" s="44" t="s">
        <v>4173</v>
      </c>
      <c r="G762" s="45" t="str">
        <f t="shared" si="22"/>
        <v>27RFLC</v>
      </c>
      <c r="H762" s="46" t="str">
        <f>+INDEX([1]Detallado!$D:$D,MATCH(C762,[1]Detallado!$B:$B,0))</f>
        <v>Scotiabank Peru DPR Finance Co.</v>
      </c>
      <c r="I762" s="27"/>
      <c r="J762" s="43" t="str">
        <f t="shared" si="23"/>
        <v>RFLBU</v>
      </c>
      <c r="O762" s="27" t="s">
        <v>4373</v>
      </c>
      <c r="P762" s="27" t="s">
        <v>1277</v>
      </c>
    </row>
    <row r="763" spans="3:16" x14ac:dyDescent="0.35">
      <c r="C763" s="27" t="s">
        <v>384</v>
      </c>
      <c r="D763" s="47" t="str">
        <f>+INDEX([1]Detallado!$F:$F,MATCH($C763,[1]Detallado!$B:$B,0))</f>
        <v>Renta Fija</v>
      </c>
      <c r="E763" s="30" t="str">
        <f>+INDEX([1]Detallado!$Q:$Q,MATCH($C763,[1]Detallado!$B:$B,0))</f>
        <v>RFLC</v>
      </c>
      <c r="F763" s="44" t="s">
        <v>4173</v>
      </c>
      <c r="G763" s="45" t="str">
        <f t="shared" si="22"/>
        <v>27RFLC</v>
      </c>
      <c r="H763" s="46" t="str">
        <f>+INDEX([1]Detallado!$D:$D,MATCH(C763,[1]Detallado!$B:$B,0))</f>
        <v>Huascacocha Finance Limited</v>
      </c>
      <c r="I763" s="27"/>
      <c r="J763" s="43" t="str">
        <f t="shared" si="23"/>
        <v>RFLBU</v>
      </c>
      <c r="O763" s="27" t="s">
        <v>4268</v>
      </c>
      <c r="P763" s="27" t="s">
        <v>1277</v>
      </c>
    </row>
    <row r="764" spans="3:16" x14ac:dyDescent="0.35">
      <c r="C764" s="27" t="s">
        <v>380</v>
      </c>
      <c r="D764" s="47" t="str">
        <f>+INDEX([1]Detallado!$F:$F,MATCH($C764,[1]Detallado!$B:$B,0))</f>
        <v>Renta Fija</v>
      </c>
      <c r="E764" s="30" t="str">
        <f>+INDEX([1]Detallado!$Q:$Q,MATCH($C764,[1]Detallado!$B:$B,0))</f>
        <v>RFLC</v>
      </c>
      <c r="F764" s="44" t="s">
        <v>4173</v>
      </c>
      <c r="G764" s="45" t="str">
        <f t="shared" si="22"/>
        <v>27RFLC</v>
      </c>
      <c r="H764" s="46" t="str">
        <f>+INDEX([1]Detallado!$D:$D,MATCH(C764,[1]Detallado!$B:$B,0))</f>
        <v>Huascacocha Finance Limited</v>
      </c>
      <c r="I764" s="27"/>
      <c r="J764" s="43" t="str">
        <f t="shared" si="23"/>
        <v>RFLBU</v>
      </c>
      <c r="O764" s="27" t="s">
        <v>4280</v>
      </c>
      <c r="P764" s="27" t="s">
        <v>4585</v>
      </c>
    </row>
    <row r="765" spans="3:16" x14ac:dyDescent="0.35">
      <c r="C765" s="27" t="s">
        <v>387</v>
      </c>
      <c r="D765" s="47" t="str">
        <f>+INDEX([1]Detallado!$F:$F,MATCH($C765,[1]Detallado!$B:$B,0))</f>
        <v>Renta Fija</v>
      </c>
      <c r="E765" s="30" t="str">
        <f>+INDEX([1]Detallado!$Q:$Q,MATCH($C765,[1]Detallado!$B:$B,0))</f>
        <v>RFLC</v>
      </c>
      <c r="F765" s="44" t="s">
        <v>4173</v>
      </c>
      <c r="G765" s="45" t="str">
        <f t="shared" si="22"/>
        <v>27RFLC</v>
      </c>
      <c r="H765" s="46" t="str">
        <f>+INDEX([1]Detallado!$D:$D,MATCH(C765,[1]Detallado!$B:$B,0))</f>
        <v>Taboada Finance Limited</v>
      </c>
      <c r="I765" s="27"/>
      <c r="J765" s="43" t="str">
        <f t="shared" si="23"/>
        <v>RFLBU</v>
      </c>
      <c r="O765" s="27" t="s">
        <v>4249</v>
      </c>
      <c r="P765" s="27" t="s">
        <v>4593</v>
      </c>
    </row>
    <row r="766" spans="3:16" x14ac:dyDescent="0.35">
      <c r="C766" s="27" t="s">
        <v>3208</v>
      </c>
      <c r="D766" s="47" t="str">
        <f>+INDEX([1]Detallado!$F:$F,MATCH($C766,[1]Detallado!$B:$B,0))</f>
        <v>Renta Fija</v>
      </c>
      <c r="E766" s="30" t="str">
        <f>+INDEX([1]Detallado!$Q:$Q,MATCH($C766,[1]Detallado!$B:$B,0))</f>
        <v>RFLC</v>
      </c>
      <c r="F766" s="44" t="s">
        <v>4173</v>
      </c>
      <c r="G766" s="45" t="str">
        <f t="shared" si="22"/>
        <v>27RFLC</v>
      </c>
      <c r="H766" s="46" t="str">
        <f>+INDEX([1]Detallado!$D:$D,MATCH(C766,[1]Detallado!$B:$B,0))</f>
        <v>Continental Trust</v>
      </c>
      <c r="I766" s="27"/>
      <c r="J766" s="43" t="str">
        <f t="shared" si="23"/>
        <v>RFLBU</v>
      </c>
      <c r="O766" s="27" t="s">
        <v>4235</v>
      </c>
      <c r="P766" s="27" t="s">
        <v>4593</v>
      </c>
    </row>
    <row r="767" spans="3:16" x14ac:dyDescent="0.35">
      <c r="C767" s="27" t="s">
        <v>3209</v>
      </c>
      <c r="D767" s="47" t="str">
        <f>+INDEX([1]Detallado!$F:$F,MATCH($C767,[1]Detallado!$B:$B,0))</f>
        <v>Renta Fija</v>
      </c>
      <c r="E767" s="30" t="str">
        <f>+INDEX([1]Detallado!$Q:$Q,MATCH($C767,[1]Detallado!$B:$B,0))</f>
        <v>RFLC</v>
      </c>
      <c r="F767" s="44" t="s">
        <v>4173</v>
      </c>
      <c r="G767" s="45" t="str">
        <f t="shared" si="22"/>
        <v>27RFLC</v>
      </c>
      <c r="H767" s="46" t="str">
        <f>+INDEX([1]Detallado!$D:$D,MATCH(C767,[1]Detallado!$B:$B,0))</f>
        <v>Continetal Senior Trust</v>
      </c>
      <c r="I767" s="27"/>
      <c r="J767" s="43" t="str">
        <f t="shared" si="23"/>
        <v>RFLBU</v>
      </c>
      <c r="O767" s="27" t="s">
        <v>4251</v>
      </c>
      <c r="P767" s="27" t="s">
        <v>4593</v>
      </c>
    </row>
    <row r="768" spans="3:16" x14ac:dyDescent="0.35">
      <c r="C768" s="27" t="s">
        <v>3210</v>
      </c>
      <c r="D768" s="47" t="str">
        <f>+INDEX([1]Detallado!$F:$F,MATCH($C768,[1]Detallado!$B:$B,0))</f>
        <v>Renta Fija</v>
      </c>
      <c r="E768" s="30" t="str">
        <f>+INDEX([1]Detallado!$Q:$Q,MATCH($C768,[1]Detallado!$B:$B,0))</f>
        <v>RFLC</v>
      </c>
      <c r="F768" s="44" t="s">
        <v>4173</v>
      </c>
      <c r="G768" s="45" t="str">
        <f t="shared" si="22"/>
        <v>27RFLC</v>
      </c>
      <c r="H768" s="46" t="str">
        <f>+INDEX([1]Detallado!$D:$D,MATCH(C768,[1]Detallado!$B:$B,0))</f>
        <v>Continetal Senior Trust II</v>
      </c>
      <c r="I768" s="27"/>
      <c r="J768" s="43" t="str">
        <f t="shared" si="23"/>
        <v>RFLBU</v>
      </c>
      <c r="O768" s="27" t="s">
        <v>2622</v>
      </c>
      <c r="P768" s="27" t="s">
        <v>4593</v>
      </c>
    </row>
    <row r="769" spans="3:16" x14ac:dyDescent="0.35">
      <c r="C769" s="27" t="s">
        <v>3211</v>
      </c>
      <c r="D769" s="47" t="str">
        <f>+INDEX([1]Detallado!$F:$F,MATCH($C769,[1]Detallado!$B:$B,0))</f>
        <v>Renta Fija</v>
      </c>
      <c r="E769" s="30" t="str">
        <f>+INDEX([1]Detallado!$Q:$Q,MATCH($C769,[1]Detallado!$B:$B,0))</f>
        <v>RFLC</v>
      </c>
      <c r="F769" s="44" t="s">
        <v>4173</v>
      </c>
      <c r="G769" s="45" t="str">
        <f t="shared" si="22"/>
        <v>27RFLC</v>
      </c>
      <c r="H769" s="46" t="str">
        <f>+INDEX([1]Detallado!$D:$D,MATCH(C769,[1]Detallado!$B:$B,0))</f>
        <v>Peru Payroll Deduction Finance Limited</v>
      </c>
      <c r="I769" s="27"/>
      <c r="J769" s="43" t="str">
        <f t="shared" si="23"/>
        <v>RFLBU</v>
      </c>
      <c r="O769" s="27" t="s">
        <v>4252</v>
      </c>
      <c r="P769" s="27" t="s">
        <v>4593</v>
      </c>
    </row>
    <row r="770" spans="3:16" x14ac:dyDescent="0.35">
      <c r="C770" s="27" t="s">
        <v>3212</v>
      </c>
      <c r="D770" s="47" t="str">
        <f>+INDEX([1]Detallado!$F:$F,MATCH($C770,[1]Detallado!$B:$B,0))</f>
        <v>Renta Fija</v>
      </c>
      <c r="E770" s="30" t="str">
        <f>+INDEX([1]Detallado!$Q:$Q,MATCH($C770,[1]Detallado!$B:$B,0))</f>
        <v>RFLC</v>
      </c>
      <c r="F770" s="44" t="s">
        <v>4173</v>
      </c>
      <c r="G770" s="45" t="str">
        <f t="shared" si="22"/>
        <v>27RFLC</v>
      </c>
      <c r="H770" s="46" t="str">
        <f>+INDEX([1]Detallado!$D:$D,MATCH(C770,[1]Detallado!$B:$B,0))</f>
        <v>Interproperties Finance Trust</v>
      </c>
      <c r="I770" s="27"/>
      <c r="J770" s="43" t="str">
        <f t="shared" si="23"/>
        <v>RFLBU</v>
      </c>
      <c r="O770" s="27" t="s">
        <v>4276</v>
      </c>
      <c r="P770" s="27" t="s">
        <v>4673</v>
      </c>
    </row>
    <row r="771" spans="3:16" x14ac:dyDescent="0.35">
      <c r="C771" s="27" t="s">
        <v>3213</v>
      </c>
      <c r="D771" s="47" t="str">
        <f>+INDEX([1]Detallado!$F:$F,MATCH($C771,[1]Detallado!$B:$B,0))</f>
        <v>Renta Fija</v>
      </c>
      <c r="E771" s="30" t="str">
        <f>+INDEX([1]Detallado!$Q:$Q,MATCH($C771,[1]Detallado!$B:$B,0))</f>
        <v>RFLC</v>
      </c>
      <c r="F771" s="44" t="s">
        <v>4173</v>
      </c>
      <c r="G771" s="45" t="str">
        <f t="shared" si="22"/>
        <v>27RFLC</v>
      </c>
      <c r="H771" s="46" t="str">
        <f>+INDEX([1]Detallado!$D:$D,MATCH(C771,[1]Detallado!$B:$B,0))</f>
        <v>Intercorp Retail Trust</v>
      </c>
      <c r="I771" s="27"/>
      <c r="J771" s="43" t="str">
        <f t="shared" si="23"/>
        <v>RFLBU</v>
      </c>
      <c r="O771" s="27" t="s">
        <v>2618</v>
      </c>
      <c r="P771" s="27" t="s">
        <v>4590</v>
      </c>
    </row>
    <row r="772" spans="3:16" x14ac:dyDescent="0.35">
      <c r="C772" s="27" t="s">
        <v>3214</v>
      </c>
      <c r="D772" s="47" t="str">
        <f>+INDEX([1]Detallado!$F:$F,MATCH($C772,[1]Detallado!$B:$B,0))</f>
        <v>Renta Fija</v>
      </c>
      <c r="E772" s="30" t="str">
        <f>+INDEX([1]Detallado!$Q:$Q,MATCH($C772,[1]Detallado!$B:$B,0))</f>
        <v>RFLC</v>
      </c>
      <c r="F772" s="44" t="s">
        <v>4173</v>
      </c>
      <c r="G772" s="45" t="str">
        <f t="shared" si="22"/>
        <v>27RFLC</v>
      </c>
      <c r="H772" s="46" t="str">
        <f>+INDEX([1]Detallado!$D:$D,MATCH(C772,[1]Detallado!$B:$B,0))</f>
        <v>Interproperties Finance Trust</v>
      </c>
      <c r="I772" s="27"/>
      <c r="J772" s="43" t="str">
        <f t="shared" si="23"/>
        <v>RFLBU</v>
      </c>
      <c r="O772" s="27" t="s">
        <v>2625</v>
      </c>
      <c r="P772" s="27" t="s">
        <v>4593</v>
      </c>
    </row>
    <row r="773" spans="3:16" x14ac:dyDescent="0.35">
      <c r="C773" s="27" t="s">
        <v>3215</v>
      </c>
      <c r="D773" s="47" t="str">
        <f>+INDEX([1]Detallado!$F:$F,MATCH($C773,[1]Detallado!$B:$B,0))</f>
        <v>Renta Fija</v>
      </c>
      <c r="E773" s="30" t="str">
        <f>+INDEX([1]Detallado!$Q:$Q,MATCH($C773,[1]Detallado!$B:$B,0))</f>
        <v>RFLC</v>
      </c>
      <c r="F773" s="44" t="s">
        <v>4173</v>
      </c>
      <c r="G773" s="45" t="str">
        <f t="shared" si="22"/>
        <v>27RFLC</v>
      </c>
      <c r="H773" s="46" t="str">
        <f>+INDEX([1]Detallado!$D:$D,MATCH(C773,[1]Detallado!$B:$B,0))</f>
        <v>CCR Inc. MT-100 Payment Rights Master Trust</v>
      </c>
      <c r="I773" s="27"/>
      <c r="J773" s="43" t="str">
        <f t="shared" si="23"/>
        <v>RFLBU</v>
      </c>
      <c r="O773" s="27" t="s">
        <v>4363</v>
      </c>
      <c r="P773" s="27" t="s">
        <v>4593</v>
      </c>
    </row>
    <row r="774" spans="3:16" x14ac:dyDescent="0.35">
      <c r="C774" s="27" t="s">
        <v>3216</v>
      </c>
      <c r="D774" s="47" t="str">
        <f>+INDEX([1]Detallado!$F:$F,MATCH($C774,[1]Detallado!$B:$B,0))</f>
        <v>Renta Fija</v>
      </c>
      <c r="E774" s="30" t="str">
        <f>+INDEX([1]Detallado!$Q:$Q,MATCH($C774,[1]Detallado!$B:$B,0))</f>
        <v>RFLC</v>
      </c>
      <c r="F774" s="44" t="s">
        <v>4173</v>
      </c>
      <c r="G774" s="45" t="str">
        <f t="shared" si="22"/>
        <v>27RFLC</v>
      </c>
      <c r="H774" s="46" t="str">
        <f>+INDEX([1]Detallado!$D:$D,MATCH(C774,[1]Detallado!$B:$B,0))</f>
        <v>CCR Inc. MT-100 Payment Rights Master Trust</v>
      </c>
      <c r="I774" s="27"/>
      <c r="J774" s="43" t="str">
        <f t="shared" si="23"/>
        <v>RFLBU</v>
      </c>
      <c r="O774" s="27" t="s">
        <v>2631</v>
      </c>
      <c r="P774" s="27" t="s">
        <v>1277</v>
      </c>
    </row>
    <row r="775" spans="3:16" x14ac:dyDescent="0.35">
      <c r="C775" s="27" t="s">
        <v>3217</v>
      </c>
      <c r="D775" s="47" t="str">
        <f>+INDEX([1]Detallado!$F:$F,MATCH($C775,[1]Detallado!$B:$B,0))</f>
        <v>Renta Fija</v>
      </c>
      <c r="E775" s="30" t="str">
        <f>+INDEX([1]Detallado!$Q:$Q,MATCH($C775,[1]Detallado!$B:$B,0))</f>
        <v>RFLC</v>
      </c>
      <c r="F775" s="44" t="s">
        <v>4173</v>
      </c>
      <c r="G775" s="45" t="str">
        <f t="shared" si="22"/>
        <v>25RFLC</v>
      </c>
      <c r="H775" s="46" t="str">
        <f>+INDEX([1]Detallado!$D:$D,MATCH(C775,[1]Detallado!$B:$B,0))</f>
        <v>Banco Continental</v>
      </c>
      <c r="I775" s="27"/>
      <c r="J775" s="43" t="str">
        <f t="shared" si="23"/>
        <v>RFLBU</v>
      </c>
      <c r="O775" s="27" t="s">
        <v>2632</v>
      </c>
      <c r="P775" s="27" t="s">
        <v>4585</v>
      </c>
    </row>
    <row r="776" spans="3:16" x14ac:dyDescent="0.35">
      <c r="C776" s="27" t="s">
        <v>327</v>
      </c>
      <c r="D776" s="47" t="str">
        <f>+INDEX([1]Detallado!$F:$F,MATCH($C776,[1]Detallado!$B:$B,0))</f>
        <v>Renta Fija</v>
      </c>
      <c r="E776" s="30" t="str">
        <f>+INDEX([1]Detallado!$Q:$Q,MATCH($C776,[1]Detallado!$B:$B,0))</f>
        <v>RFLC</v>
      </c>
      <c r="F776" s="44" t="s">
        <v>4173</v>
      </c>
      <c r="G776" s="45" t="str">
        <f t="shared" si="22"/>
        <v>22RFLC</v>
      </c>
      <c r="H776" s="46" t="str">
        <f>+INDEX([1]Detallado!$D:$D,MATCH(C776,[1]Detallado!$B:$B,0))</f>
        <v>Orazen</v>
      </c>
      <c r="I776" s="27"/>
      <c r="J776" s="43" t="str">
        <f t="shared" si="23"/>
        <v>RFLBU</v>
      </c>
      <c r="O776" s="27" t="s">
        <v>2621</v>
      </c>
      <c r="P776" s="27" t="s">
        <v>4593</v>
      </c>
    </row>
    <row r="777" spans="3:16" x14ac:dyDescent="0.35">
      <c r="C777" s="27" t="s">
        <v>3218</v>
      </c>
      <c r="D777" s="47" t="str">
        <f>+INDEX([1]Detallado!$F:$F,MATCH($C777,[1]Detallado!$B:$B,0))</f>
        <v>Renta Fija</v>
      </c>
      <c r="E777" s="30" t="str">
        <f>+INDEX([1]Detallado!$Q:$Q,MATCH($C777,[1]Detallado!$B:$B,0))</f>
        <v>RFLC</v>
      </c>
      <c r="F777" s="44" t="s">
        <v>4173</v>
      </c>
      <c r="G777" s="45" t="str">
        <f t="shared" si="22"/>
        <v>22RFLC</v>
      </c>
      <c r="H777" s="46" t="str">
        <f>+INDEX([1]Detallado!$D:$D,MATCH(C777,[1]Detallado!$B:$B,0))</f>
        <v>Petroleos del Peru S.A.</v>
      </c>
      <c r="I777" s="27"/>
      <c r="J777" s="43" t="str">
        <f t="shared" si="23"/>
        <v>RFLBU</v>
      </c>
      <c r="O777" s="27" t="s">
        <v>4290</v>
      </c>
      <c r="P777" s="27" t="s">
        <v>4593</v>
      </c>
    </row>
    <row r="778" spans="3:16" x14ac:dyDescent="0.35">
      <c r="C778" s="27" t="s">
        <v>3219</v>
      </c>
      <c r="D778" s="47" t="str">
        <f>+INDEX([1]Detallado!$F:$F,MATCH($C778,[1]Detallado!$B:$B,0))</f>
        <v>Renta Fija</v>
      </c>
      <c r="E778" s="30" t="str">
        <f>+INDEX([1]Detallado!$Q:$Q,MATCH($C778,[1]Detallado!$B:$B,0))</f>
        <v>RFLC</v>
      </c>
      <c r="F778" s="44" t="s">
        <v>4173</v>
      </c>
      <c r="G778" s="45" t="str">
        <f t="shared" ref="G778:G841" si="24">LEFT(C778,2)&amp;E778</f>
        <v>22RFLC</v>
      </c>
      <c r="H778" s="46" t="str">
        <f>+INDEX([1]Detallado!$D:$D,MATCH(C778,[1]Detallado!$B:$B,0))</f>
        <v>InRetail Pharma</v>
      </c>
      <c r="I778" s="27"/>
      <c r="J778" s="43" t="str">
        <f t="shared" ref="J778:J841" si="25">IF(E778="ALT",LEFT(E778,3),LEFT(E778,3)&amp;F778)</f>
        <v>RFLBU</v>
      </c>
      <c r="O778" s="27" t="s">
        <v>4364</v>
      </c>
      <c r="P778" s="27" t="s">
        <v>4585</v>
      </c>
    </row>
    <row r="779" spans="3:16" x14ac:dyDescent="0.35">
      <c r="C779" s="27" t="s">
        <v>3220</v>
      </c>
      <c r="D779" s="47" t="str">
        <f>+INDEX([1]Detallado!$F:$F,MATCH($C779,[1]Detallado!$B:$B,0))</f>
        <v>Renta Fija</v>
      </c>
      <c r="E779" s="30" t="str">
        <f>+INDEX([1]Detallado!$Q:$Q,MATCH($C779,[1]Detallado!$B:$B,0))</f>
        <v>RFLC</v>
      </c>
      <c r="F779" s="44" t="s">
        <v>4173</v>
      </c>
      <c r="G779" s="45" t="str">
        <f t="shared" si="24"/>
        <v>12RFLC</v>
      </c>
      <c r="H779" s="46" t="str">
        <f>+INDEX([1]Detallado!$D:$D,MATCH(C779,[1]Detallado!$B:$B,0))</f>
        <v>Nexa Resources</v>
      </c>
      <c r="I779" s="27"/>
      <c r="J779" s="43" t="str">
        <f t="shared" si="25"/>
        <v>RFLBU</v>
      </c>
      <c r="O779" s="27" t="s">
        <v>4234</v>
      </c>
      <c r="P779" s="27" t="s">
        <v>4593</v>
      </c>
    </row>
    <row r="780" spans="3:16" x14ac:dyDescent="0.35">
      <c r="C780" s="27" t="s">
        <v>3221</v>
      </c>
      <c r="D780" s="47" t="str">
        <f>+INDEX([1]Detallado!$F:$F,MATCH($C780,[1]Detallado!$B:$B,0))</f>
        <v>Renta Fija</v>
      </c>
      <c r="E780" s="30" t="str">
        <f>+INDEX([1]Detallado!$Q:$Q,MATCH($C780,[1]Detallado!$B:$B,0))</f>
        <v>RFLC</v>
      </c>
      <c r="F780" s="44" t="s">
        <v>4173</v>
      </c>
      <c r="G780" s="45" t="str">
        <f t="shared" si="24"/>
        <v>12RFLC</v>
      </c>
      <c r="H780" s="46" t="str">
        <f>+INDEX([1]Detallado!$D:$D,MATCH(C780,[1]Detallado!$B:$B,0))</f>
        <v>Nexa Resources</v>
      </c>
      <c r="I780" s="27"/>
      <c r="J780" s="43" t="str">
        <f t="shared" si="25"/>
        <v>RFLBU</v>
      </c>
      <c r="O780" s="27" t="s">
        <v>4360</v>
      </c>
      <c r="P780" s="27" t="s">
        <v>4589</v>
      </c>
    </row>
    <row r="781" spans="3:16" x14ac:dyDescent="0.35">
      <c r="C781" s="27" t="s">
        <v>3222</v>
      </c>
      <c r="D781" s="47" t="str">
        <f>+INDEX([1]Detallado!$F:$F,MATCH($C781,[1]Detallado!$B:$B,0))</f>
        <v>Renta Fija</v>
      </c>
      <c r="E781" s="30" t="str">
        <f>+INDEX([1]Detallado!$Q:$Q,MATCH($C781,[1]Detallado!$B:$B,0))</f>
        <v>RFLC</v>
      </c>
      <c r="F781" s="44" t="s">
        <v>4173</v>
      </c>
      <c r="G781" s="45" t="str">
        <f t="shared" si="24"/>
        <v>22RFLC</v>
      </c>
      <c r="H781" s="46" t="str">
        <f>+INDEX([1]Detallado!$D:$D,MATCH(C781,[1]Detallado!$B:$B,0))</f>
        <v>Hunt Oil</v>
      </c>
      <c r="I781" s="27"/>
      <c r="J781" s="43" t="str">
        <f t="shared" si="25"/>
        <v>RFLBU</v>
      </c>
      <c r="O781" s="27" t="s">
        <v>2619</v>
      </c>
      <c r="P781" s="27" t="s">
        <v>4589</v>
      </c>
    </row>
    <row r="782" spans="3:16" x14ac:dyDescent="0.35">
      <c r="C782" s="27" t="s">
        <v>889</v>
      </c>
      <c r="D782" s="47" t="str">
        <f>+INDEX([1]Detallado!$F:$F,MATCH($C782,[1]Detallado!$B:$B,0))</f>
        <v>Renta Fija</v>
      </c>
      <c r="E782" s="30" t="str">
        <f>+INDEX([1]Detallado!$Q:$Q,MATCH($C782,[1]Detallado!$B:$B,0))</f>
        <v>RFLC</v>
      </c>
      <c r="F782" s="44" t="s">
        <v>4173</v>
      </c>
      <c r="G782" s="45" t="str">
        <f t="shared" si="24"/>
        <v>22RFLC</v>
      </c>
      <c r="H782" s="46" t="str">
        <f>+INDEX([1]Detallado!$D:$D,MATCH(C782,[1]Detallado!$B:$B,0))</f>
        <v>Hunt Oil</v>
      </c>
      <c r="I782" s="27"/>
      <c r="J782" s="43" t="str">
        <f t="shared" si="25"/>
        <v>RFLBU</v>
      </c>
      <c r="O782" s="27" t="s">
        <v>4369</v>
      </c>
      <c r="P782" s="27" t="s">
        <v>4673</v>
      </c>
    </row>
    <row r="783" spans="3:16" x14ac:dyDescent="0.35">
      <c r="C783" s="27" t="s">
        <v>3223</v>
      </c>
      <c r="D783" s="47" t="str">
        <f>+INDEX([1]Detallado!$F:$F,MATCH($C783,[1]Detallado!$B:$B,0))</f>
        <v>Renta Fija</v>
      </c>
      <c r="E783" s="30" t="str">
        <f>+INDEX([1]Detallado!$Q:$Q,MATCH($C783,[1]Detallado!$B:$B,0))</f>
        <v>RFLG</v>
      </c>
      <c r="F783" s="44" t="s">
        <v>4172</v>
      </c>
      <c r="G783" s="45" t="str">
        <f t="shared" si="24"/>
        <v>01RFLG</v>
      </c>
      <c r="H783" s="46" t="str">
        <f>+INDEX([1]Detallado!$D:$D,MATCH(C783,[1]Detallado!$B:$B,0))</f>
        <v>Gobierno Central</v>
      </c>
      <c r="I783" s="27"/>
      <c r="J783" s="43" t="str">
        <f t="shared" si="25"/>
        <v>RFLGOB</v>
      </c>
      <c r="O783" s="27" t="s">
        <v>4370</v>
      </c>
      <c r="P783" s="27" t="s">
        <v>4673</v>
      </c>
    </row>
    <row r="784" spans="3:16" x14ac:dyDescent="0.35">
      <c r="C784" s="27" t="s">
        <v>3224</v>
      </c>
      <c r="D784" s="47" t="str">
        <f>+INDEX([1]Detallado!$F:$F,MATCH($C784,[1]Detallado!$B:$B,0))</f>
        <v>Renta Fija</v>
      </c>
      <c r="E784" s="30" t="str">
        <f>+INDEX([1]Detallado!$Q:$Q,MATCH($C784,[1]Detallado!$B:$B,0))</f>
        <v>RFLG</v>
      </c>
      <c r="F784" s="44" t="s">
        <v>4172</v>
      </c>
      <c r="G784" s="45" t="str">
        <f t="shared" si="24"/>
        <v>01RFLG</v>
      </c>
      <c r="H784" s="46" t="str">
        <f>+INDEX([1]Detallado!$D:$D,MATCH(C784,[1]Detallado!$B:$B,0))</f>
        <v>Gobierno Central</v>
      </c>
      <c r="I784" s="27"/>
      <c r="J784" s="43" t="str">
        <f t="shared" si="25"/>
        <v>RFLGOB</v>
      </c>
      <c r="O784" s="27" t="s">
        <v>2633</v>
      </c>
      <c r="P784" s="27" t="s">
        <v>4673</v>
      </c>
    </row>
    <row r="785" spans="3:16" x14ac:dyDescent="0.35">
      <c r="C785" s="27" t="s">
        <v>3225</v>
      </c>
      <c r="D785" s="47" t="str">
        <f>+INDEX([1]Detallado!$F:$F,MATCH($C785,[1]Detallado!$B:$B,0))</f>
        <v>Renta Fija</v>
      </c>
      <c r="E785" s="30" t="str">
        <f>+INDEX([1]Detallado!$Q:$Q,MATCH($C785,[1]Detallado!$B:$B,0))</f>
        <v>RFLG</v>
      </c>
      <c r="F785" s="44" t="s">
        <v>4172</v>
      </c>
      <c r="G785" s="45" t="str">
        <f t="shared" si="24"/>
        <v>01RFLG</v>
      </c>
      <c r="H785" s="46" t="str">
        <f>+INDEX([1]Detallado!$D:$D,MATCH(C785,[1]Detallado!$B:$B,0))</f>
        <v>Gobierno Central</v>
      </c>
      <c r="I785" s="27"/>
      <c r="J785" s="43" t="str">
        <f t="shared" si="25"/>
        <v>RFLGOB</v>
      </c>
      <c r="O785" s="27" t="s">
        <v>2620</v>
      </c>
      <c r="P785" s="27" t="s">
        <v>4673</v>
      </c>
    </row>
    <row r="786" spans="3:16" x14ac:dyDescent="0.35">
      <c r="C786" s="27" t="s">
        <v>3226</v>
      </c>
      <c r="D786" s="47" t="str">
        <f>+INDEX([1]Detallado!$F:$F,MATCH($C786,[1]Detallado!$B:$B,0))</f>
        <v>Renta Fija</v>
      </c>
      <c r="E786" s="30" t="str">
        <f>+INDEX([1]Detallado!$Q:$Q,MATCH($C786,[1]Detallado!$B:$B,0))</f>
        <v>RFLG</v>
      </c>
      <c r="F786" s="44" t="s">
        <v>4172</v>
      </c>
      <c r="G786" s="45" t="str">
        <f t="shared" si="24"/>
        <v>01RFLG</v>
      </c>
      <c r="H786" s="46" t="str">
        <f>+INDEX([1]Detallado!$D:$D,MATCH(C786,[1]Detallado!$B:$B,0))</f>
        <v>Gobierno Central</v>
      </c>
      <c r="I786" s="27"/>
      <c r="J786" s="43" t="str">
        <f t="shared" si="25"/>
        <v>RFLGOB</v>
      </c>
      <c r="O786" s="27" t="s">
        <v>4286</v>
      </c>
      <c r="P786" s="27" t="s">
        <v>4589</v>
      </c>
    </row>
    <row r="787" spans="3:16" x14ac:dyDescent="0.35">
      <c r="C787" s="27" t="s">
        <v>3227</v>
      </c>
      <c r="D787" s="47" t="str">
        <f>+INDEX([1]Detallado!$F:$F,MATCH($C787,[1]Detallado!$B:$B,0))</f>
        <v>Renta Fija</v>
      </c>
      <c r="E787" s="30" t="str">
        <f>+INDEX([1]Detallado!$Q:$Q,MATCH($C787,[1]Detallado!$B:$B,0))</f>
        <v>RFLG</v>
      </c>
      <c r="F787" s="44" t="s">
        <v>4172</v>
      </c>
      <c r="G787" s="45" t="str">
        <f t="shared" si="24"/>
        <v>01RFLG</v>
      </c>
      <c r="H787" s="46" t="str">
        <f>+INDEX([1]Detallado!$D:$D,MATCH(C787,[1]Detallado!$B:$B,0))</f>
        <v>Gobierno Central</v>
      </c>
      <c r="I787" s="27"/>
      <c r="J787" s="43" t="str">
        <f t="shared" si="25"/>
        <v>RFLGOB</v>
      </c>
      <c r="O787" s="27" t="s">
        <v>2634</v>
      </c>
      <c r="P787" s="27" t="s">
        <v>4673</v>
      </c>
    </row>
    <row r="788" spans="3:16" x14ac:dyDescent="0.35">
      <c r="C788" s="27" t="s">
        <v>3228</v>
      </c>
      <c r="D788" s="47" t="str">
        <f>+INDEX([1]Detallado!$F:$F,MATCH($C788,[1]Detallado!$B:$B,0))</f>
        <v>Renta Fija</v>
      </c>
      <c r="E788" s="30" t="str">
        <f>+INDEX([1]Detallado!$Q:$Q,MATCH($C788,[1]Detallado!$B:$B,0))</f>
        <v>RFLG</v>
      </c>
      <c r="F788" s="44" t="s">
        <v>4172</v>
      </c>
      <c r="G788" s="45" t="str">
        <f t="shared" si="24"/>
        <v>01RFLG</v>
      </c>
      <c r="H788" s="46" t="str">
        <f>+INDEX([1]Detallado!$D:$D,MATCH(C788,[1]Detallado!$B:$B,0))</f>
        <v>Gobierno Central</v>
      </c>
      <c r="I788" s="27"/>
      <c r="J788" s="43" t="str">
        <f t="shared" si="25"/>
        <v>RFLGOB</v>
      </c>
      <c r="O788" s="27" t="s">
        <v>2628</v>
      </c>
      <c r="P788" s="27" t="s">
        <v>4589</v>
      </c>
    </row>
    <row r="789" spans="3:16" x14ac:dyDescent="0.35">
      <c r="C789" s="27" t="s">
        <v>3229</v>
      </c>
      <c r="D789" s="47" t="str">
        <f>+INDEX([1]Detallado!$F:$F,MATCH($C789,[1]Detallado!$B:$B,0))</f>
        <v>Renta Fija</v>
      </c>
      <c r="E789" s="30" t="str">
        <f>+INDEX([1]Detallado!$Q:$Q,MATCH($C789,[1]Detallado!$B:$B,0))</f>
        <v>RFLG</v>
      </c>
      <c r="F789" s="44" t="s">
        <v>4172</v>
      </c>
      <c r="G789" s="45" t="str">
        <f t="shared" si="24"/>
        <v>01RFLG</v>
      </c>
      <c r="H789" s="46" t="str">
        <f>+INDEX([1]Detallado!$D:$D,MATCH(C789,[1]Detallado!$B:$B,0))</f>
        <v>Gobierno Central</v>
      </c>
      <c r="I789" s="27"/>
      <c r="J789" s="43" t="str">
        <f t="shared" si="25"/>
        <v>RFLGOB</v>
      </c>
      <c r="O789" s="27" t="s">
        <v>4377</v>
      </c>
      <c r="P789" s="27" t="s">
        <v>4590</v>
      </c>
    </row>
    <row r="790" spans="3:16" x14ac:dyDescent="0.35">
      <c r="C790" s="27" t="s">
        <v>3230</v>
      </c>
      <c r="D790" s="47" t="str">
        <f>+INDEX([1]Detallado!$F:$F,MATCH($C790,[1]Detallado!$B:$B,0))</f>
        <v>Renta Fija</v>
      </c>
      <c r="E790" s="30" t="str">
        <f>+INDEX([1]Detallado!$Q:$Q,MATCH($C790,[1]Detallado!$B:$B,0))</f>
        <v>RFLG</v>
      </c>
      <c r="F790" s="44" t="s">
        <v>4172</v>
      </c>
      <c r="G790" s="45" t="str">
        <f t="shared" si="24"/>
        <v>01RFLG</v>
      </c>
      <c r="H790" s="46" t="str">
        <f>+INDEX([1]Detallado!$D:$D,MATCH(C790,[1]Detallado!$B:$B,0))</f>
        <v>Gobierno Central</v>
      </c>
      <c r="I790" s="27"/>
      <c r="J790" s="43" t="str">
        <f t="shared" si="25"/>
        <v>RFLGOB</v>
      </c>
      <c r="O790" s="27" t="s">
        <v>4672</v>
      </c>
      <c r="P790" s="27" t="s">
        <v>4673</v>
      </c>
    </row>
    <row r="791" spans="3:16" x14ac:dyDescent="0.35">
      <c r="C791" s="27" t="s">
        <v>3231</v>
      </c>
      <c r="D791" s="47" t="str">
        <f>+INDEX([1]Detallado!$F:$F,MATCH($C791,[1]Detallado!$B:$B,0))</f>
        <v>Renta Fija</v>
      </c>
      <c r="E791" s="30" t="str">
        <f>+INDEX([1]Detallado!$Q:$Q,MATCH($C791,[1]Detallado!$B:$B,0))</f>
        <v>RFLG</v>
      </c>
      <c r="F791" s="44" t="s">
        <v>4172</v>
      </c>
      <c r="G791" s="45" t="str">
        <f t="shared" si="24"/>
        <v>01RFLG</v>
      </c>
      <c r="H791" s="46" t="str">
        <f>+INDEX([1]Detallado!$D:$D,MATCH(C791,[1]Detallado!$B:$B,0))</f>
        <v>Gobierno Central</v>
      </c>
      <c r="I791" s="27"/>
      <c r="J791" s="43" t="str">
        <f t="shared" si="25"/>
        <v>RFLGOB</v>
      </c>
      <c r="O791" s="27" t="s">
        <v>4823</v>
      </c>
      <c r="P791" s="27" t="s">
        <v>1277</v>
      </c>
    </row>
    <row r="792" spans="3:16" x14ac:dyDescent="0.35">
      <c r="C792" s="27" t="s">
        <v>3232</v>
      </c>
      <c r="D792" s="47" t="str">
        <f>+INDEX([1]Detallado!$F:$F,MATCH($C792,[1]Detallado!$B:$B,0))</f>
        <v>Renta Fija</v>
      </c>
      <c r="E792" s="30" t="str">
        <f>+INDEX([1]Detallado!$Q:$Q,MATCH($C792,[1]Detallado!$B:$B,0))</f>
        <v>RFLG</v>
      </c>
      <c r="F792" s="44" t="s">
        <v>4172</v>
      </c>
      <c r="G792" s="45" t="str">
        <f t="shared" si="24"/>
        <v>01RFLG</v>
      </c>
      <c r="H792" s="46" t="str">
        <f>+INDEX([1]Detallado!$D:$D,MATCH(C792,[1]Detallado!$B:$B,0))</f>
        <v>Gobierno Central</v>
      </c>
      <c r="I792" s="27"/>
      <c r="J792" s="43" t="str">
        <f t="shared" si="25"/>
        <v>RFLGOB</v>
      </c>
      <c r="O792" s="27" t="s">
        <v>4237</v>
      </c>
      <c r="P792" s="27" t="s">
        <v>4593</v>
      </c>
    </row>
    <row r="793" spans="3:16" x14ac:dyDescent="0.35">
      <c r="C793" s="27" t="s">
        <v>3233</v>
      </c>
      <c r="D793" s="47" t="str">
        <f>+INDEX([1]Detallado!$F:$F,MATCH($C793,[1]Detallado!$B:$B,0))</f>
        <v>Renta Fija</v>
      </c>
      <c r="E793" s="30" t="str">
        <f>+INDEX([1]Detallado!$Q:$Q,MATCH($C793,[1]Detallado!$B:$B,0))</f>
        <v>RFLG</v>
      </c>
      <c r="F793" s="44" t="s">
        <v>4172</v>
      </c>
      <c r="G793" s="45" t="str">
        <f t="shared" si="24"/>
        <v>01RFLG</v>
      </c>
      <c r="H793" s="46" t="str">
        <f>+INDEX([1]Detallado!$D:$D,MATCH(C793,[1]Detallado!$B:$B,0))</f>
        <v>Gobierno Central</v>
      </c>
      <c r="I793" s="27"/>
      <c r="J793" s="43" t="str">
        <f t="shared" si="25"/>
        <v>RFLGOB</v>
      </c>
      <c r="O793" s="27" t="s">
        <v>4356</v>
      </c>
      <c r="P793" s="27" t="s">
        <v>4673</v>
      </c>
    </row>
    <row r="794" spans="3:16" x14ac:dyDescent="0.35">
      <c r="C794" s="27" t="s">
        <v>3234</v>
      </c>
      <c r="D794" s="47" t="str">
        <f>+INDEX([1]Detallado!$F:$F,MATCH($C794,[1]Detallado!$B:$B,0))</f>
        <v>Renta Fija</v>
      </c>
      <c r="E794" s="30" t="str">
        <f>+INDEX([1]Detallado!$Q:$Q,MATCH($C794,[1]Detallado!$B:$B,0))</f>
        <v>RFLG</v>
      </c>
      <c r="F794" s="44" t="s">
        <v>4172</v>
      </c>
      <c r="G794" s="45" t="str">
        <f t="shared" si="24"/>
        <v>01RFLG</v>
      </c>
      <c r="H794" s="46" t="str">
        <f>+INDEX([1]Detallado!$D:$D,MATCH(C794,[1]Detallado!$B:$B,0))</f>
        <v>Gobierno Central</v>
      </c>
      <c r="I794" s="27"/>
      <c r="J794" s="43" t="str">
        <f t="shared" si="25"/>
        <v>RFLGOB</v>
      </c>
      <c r="O794" s="27" t="s">
        <v>4247</v>
      </c>
      <c r="P794" s="27" t="s">
        <v>5298</v>
      </c>
    </row>
    <row r="795" spans="3:16" x14ac:dyDescent="0.35">
      <c r="C795" s="27" t="s">
        <v>3235</v>
      </c>
      <c r="D795" s="47" t="str">
        <f>+INDEX([1]Detallado!$F:$F,MATCH($C795,[1]Detallado!$B:$B,0))</f>
        <v>Renta Fija</v>
      </c>
      <c r="E795" s="30" t="str">
        <f>+INDEX([1]Detallado!$Q:$Q,MATCH($C795,[1]Detallado!$B:$B,0))</f>
        <v>RFLG</v>
      </c>
      <c r="F795" s="44" t="s">
        <v>4172</v>
      </c>
      <c r="G795" s="45" t="str">
        <f t="shared" si="24"/>
        <v>01RFLG</v>
      </c>
      <c r="H795" s="46" t="str">
        <f>+INDEX([1]Detallado!$D:$D,MATCH(C795,[1]Detallado!$B:$B,0))</f>
        <v>Gobierno Central</v>
      </c>
      <c r="I795" s="27"/>
      <c r="J795" s="43" t="str">
        <f t="shared" si="25"/>
        <v>RFLGOB</v>
      </c>
      <c r="O795" s="27" t="s">
        <v>2627</v>
      </c>
      <c r="P795" s="27" t="s">
        <v>4589</v>
      </c>
    </row>
    <row r="796" spans="3:16" x14ac:dyDescent="0.35">
      <c r="C796" s="27" t="s">
        <v>3236</v>
      </c>
      <c r="D796" s="47" t="str">
        <f>+INDEX([1]Detallado!$F:$F,MATCH($C796,[1]Detallado!$B:$B,0))</f>
        <v>Renta Fija</v>
      </c>
      <c r="E796" s="30" t="str">
        <f>+INDEX([1]Detallado!$Q:$Q,MATCH($C796,[1]Detallado!$B:$B,0))</f>
        <v>RFLG</v>
      </c>
      <c r="F796" s="44" t="s">
        <v>4172</v>
      </c>
      <c r="G796" s="45" t="str">
        <f t="shared" si="24"/>
        <v>01RFLG</v>
      </c>
      <c r="H796" s="46" t="str">
        <f>+INDEX([1]Detallado!$D:$D,MATCH(C796,[1]Detallado!$B:$B,0))</f>
        <v>Gobierno Central</v>
      </c>
      <c r="I796" s="27"/>
      <c r="J796" s="43" t="str">
        <f t="shared" si="25"/>
        <v>RFLGOB</v>
      </c>
      <c r="O796" s="27" t="s">
        <v>4257</v>
      </c>
      <c r="P796" s="27" t="s">
        <v>4587</v>
      </c>
    </row>
    <row r="797" spans="3:16" x14ac:dyDescent="0.35">
      <c r="C797" s="27" t="s">
        <v>3237</v>
      </c>
      <c r="D797" s="47" t="str">
        <f>+INDEX([1]Detallado!$F:$F,MATCH($C797,[1]Detallado!$B:$B,0))</f>
        <v>Renta Fija</v>
      </c>
      <c r="E797" s="30" t="str">
        <f>+INDEX([1]Detallado!$Q:$Q,MATCH($C797,[1]Detallado!$B:$B,0))</f>
        <v>RFLG</v>
      </c>
      <c r="F797" s="44" t="s">
        <v>4172</v>
      </c>
      <c r="G797" s="45" t="str">
        <f t="shared" si="24"/>
        <v>01RFLG</v>
      </c>
      <c r="H797" s="46" t="str">
        <f>+INDEX([1]Detallado!$D:$D,MATCH(C797,[1]Detallado!$B:$B,0))</f>
        <v>Gobierno Central</v>
      </c>
      <c r="I797" s="27"/>
      <c r="J797" s="43" t="str">
        <f t="shared" si="25"/>
        <v>RFLGOB</v>
      </c>
      <c r="O797" s="27" t="s">
        <v>4372</v>
      </c>
      <c r="P797" s="27" t="s">
        <v>4673</v>
      </c>
    </row>
    <row r="798" spans="3:16" x14ac:dyDescent="0.35">
      <c r="C798" s="27" t="s">
        <v>3238</v>
      </c>
      <c r="D798" s="47" t="str">
        <f>+INDEX([1]Detallado!$F:$F,MATCH($C798,[1]Detallado!$B:$B,0))</f>
        <v>Renta Fija</v>
      </c>
      <c r="E798" s="30" t="str">
        <f>+INDEX([1]Detallado!$Q:$Q,MATCH($C798,[1]Detallado!$B:$B,0))</f>
        <v>RFLG</v>
      </c>
      <c r="F798" s="44" t="s">
        <v>4172</v>
      </c>
      <c r="G798" s="45" t="str">
        <f t="shared" si="24"/>
        <v>01RFLG</v>
      </c>
      <c r="H798" s="46" t="str">
        <f>+INDEX([1]Detallado!$D:$D,MATCH(C798,[1]Detallado!$B:$B,0))</f>
        <v>Gobierno Central</v>
      </c>
      <c r="I798" s="27"/>
      <c r="J798" s="43" t="str">
        <f t="shared" si="25"/>
        <v>RFLGOB</v>
      </c>
      <c r="O798" s="27" t="s">
        <v>4335</v>
      </c>
      <c r="P798" s="27" t="s">
        <v>4587</v>
      </c>
    </row>
    <row r="799" spans="3:16" x14ac:dyDescent="0.35">
      <c r="C799" s="27" t="s">
        <v>3239</v>
      </c>
      <c r="D799" s="47" t="str">
        <f>+INDEX([1]Detallado!$F:$F,MATCH($C799,[1]Detallado!$B:$B,0))</f>
        <v>Renta Fija</v>
      </c>
      <c r="E799" s="30" t="str">
        <f>+INDEX([1]Detallado!$Q:$Q,MATCH($C799,[1]Detallado!$B:$B,0))</f>
        <v>RFLG</v>
      </c>
      <c r="F799" s="44" t="s">
        <v>4172</v>
      </c>
      <c r="G799" s="45" t="str">
        <f t="shared" si="24"/>
        <v>01RFLG</v>
      </c>
      <c r="H799" s="46" t="str">
        <f>+INDEX([1]Detallado!$D:$D,MATCH(C799,[1]Detallado!$B:$B,0))</f>
        <v>Gobierno Central</v>
      </c>
      <c r="I799" s="27"/>
      <c r="J799" s="43" t="str">
        <f t="shared" si="25"/>
        <v>RFLGOB</v>
      </c>
      <c r="O799" s="27" t="s">
        <v>4312</v>
      </c>
      <c r="P799" s="27" t="s">
        <v>4587</v>
      </c>
    </row>
    <row r="800" spans="3:16" x14ac:dyDescent="0.35">
      <c r="C800" s="27" t="s">
        <v>3240</v>
      </c>
      <c r="D800" s="47" t="str">
        <f>+INDEX([1]Detallado!$F:$F,MATCH($C800,[1]Detallado!$B:$B,0))</f>
        <v>Renta Fija</v>
      </c>
      <c r="E800" s="30" t="str">
        <f>+INDEX([1]Detallado!$Q:$Q,MATCH($C800,[1]Detallado!$B:$B,0))</f>
        <v>RFLG</v>
      </c>
      <c r="F800" s="44" t="s">
        <v>4171</v>
      </c>
      <c r="G800" s="45" t="str">
        <f t="shared" si="24"/>
        <v>52RFLG</v>
      </c>
      <c r="H800" s="46" t="str">
        <f>+INDEX([1]Detallado!$D:$D,MATCH(C800,[1]Detallado!$B:$B,0))</f>
        <v xml:space="preserve">Larrain Vial </v>
      </c>
      <c r="I800" s="27"/>
      <c r="J800" s="43" t="str">
        <f t="shared" si="25"/>
        <v>RFLTD</v>
      </c>
      <c r="O800" s="27" t="s">
        <v>4310</v>
      </c>
      <c r="P800" s="27" t="s">
        <v>5298</v>
      </c>
    </row>
    <row r="801" spans="3:16" x14ac:dyDescent="0.35">
      <c r="C801" s="27" t="s">
        <v>3241</v>
      </c>
      <c r="D801" s="47" t="str">
        <f>+INDEX([1]Detallado!$F:$F,MATCH($C801,[1]Detallado!$B:$B,0))</f>
        <v>Renta Fija</v>
      </c>
      <c r="E801" s="30" t="str">
        <f>+INDEX([1]Detallado!$Q:$Q,MATCH($C801,[1]Detallado!$B:$B,0))</f>
        <v>RFLG</v>
      </c>
      <c r="F801" s="44" t="s">
        <v>4171</v>
      </c>
      <c r="G801" s="45" t="str">
        <f t="shared" si="24"/>
        <v>52RFLG</v>
      </c>
      <c r="H801" s="46" t="str">
        <f>+INDEX([1]Detallado!$D:$D,MATCH(C801,[1]Detallado!$B:$B,0))</f>
        <v>Moneda - Deuda Latinoamericana</v>
      </c>
      <c r="I801" s="27"/>
      <c r="J801" s="43" t="str">
        <f t="shared" si="25"/>
        <v>RFLTD</v>
      </c>
      <c r="O801" s="27" t="s">
        <v>4246</v>
      </c>
      <c r="P801" s="27" t="s">
        <v>5298</v>
      </c>
    </row>
    <row r="802" spans="3:16" x14ac:dyDescent="0.35">
      <c r="C802" s="27" t="s">
        <v>656</v>
      </c>
      <c r="D802" s="47" t="str">
        <f>+INDEX([1]Detallado!$F:$F,MATCH($C802,[1]Detallado!$B:$B,0))</f>
        <v>Renta Fija</v>
      </c>
      <c r="E802" s="30" t="str">
        <f>+INDEX([1]Detallado!$Q:$Q,MATCH($C802,[1]Detallado!$B:$B,0))</f>
        <v>RFLG</v>
      </c>
      <c r="F802" s="44" t="s">
        <v>4171</v>
      </c>
      <c r="G802" s="45" t="str">
        <f t="shared" si="24"/>
        <v>52RFLG</v>
      </c>
      <c r="H802" s="46" t="str">
        <f>+INDEX([1]Detallado!$D:$D,MATCH(C802,[1]Detallado!$B:$B,0))</f>
        <v>Moneda - Deuda Latam LCC</v>
      </c>
      <c r="I802" s="27"/>
      <c r="J802" s="77" t="str">
        <f>IF(E802="ALT",LEFT(E802,3),LEFT(E802,3)&amp;F802)</f>
        <v>RFLTD</v>
      </c>
      <c r="O802" s="27" t="s">
        <v>4341</v>
      </c>
      <c r="P802" s="27" t="s">
        <v>4589</v>
      </c>
    </row>
    <row r="803" spans="3:16" x14ac:dyDescent="0.35">
      <c r="C803" s="27" t="s">
        <v>3241</v>
      </c>
      <c r="D803" s="47" t="str">
        <f>+INDEX([1]Detallado!$F:$F,MATCH($C803,[1]Detallado!$B:$B,0))</f>
        <v>Renta Fija</v>
      </c>
      <c r="E803" s="30" t="str">
        <f>+INDEX([1]Detallado!$Q:$Q,MATCH($C803,[1]Detallado!$B:$B,0))</f>
        <v>RFLG</v>
      </c>
      <c r="F803" s="44" t="s">
        <v>4171</v>
      </c>
      <c r="G803" s="45" t="str">
        <f t="shared" si="24"/>
        <v>52RFLG</v>
      </c>
      <c r="H803" s="46" t="str">
        <f>+INDEX([1]Detallado!$D:$D,MATCH(C803,[1]Detallado!$B:$B,0))</f>
        <v>Moneda - Deuda Latinoamericana</v>
      </c>
      <c r="I803" s="27"/>
      <c r="J803" s="43" t="str">
        <f t="shared" si="25"/>
        <v>RFLTD</v>
      </c>
      <c r="O803" s="27" t="s">
        <v>4345</v>
      </c>
      <c r="P803" s="27" t="s">
        <v>4600</v>
      </c>
    </row>
    <row r="804" spans="3:16" x14ac:dyDescent="0.35">
      <c r="C804" s="27" t="s">
        <v>3242</v>
      </c>
      <c r="D804" s="47" t="str">
        <f>+INDEX([1]Detallado!$F:$F,MATCH($C804,[1]Detallado!$B:$B,0))</f>
        <v>Renta Fija</v>
      </c>
      <c r="E804" s="30" t="str">
        <f>+INDEX([1]Detallado!$Q:$Q,MATCH($C804,[1]Detallado!$B:$B,0))</f>
        <v>RFIC</v>
      </c>
      <c r="F804" s="44" t="s">
        <v>4173</v>
      </c>
      <c r="G804" s="45" t="str">
        <f t="shared" si="24"/>
        <v>12RFIC</v>
      </c>
      <c r="H804" s="46" t="str">
        <f>+INDEX([1]Detallado!$D:$D,MATCH(C804,[1]Detallado!$B:$B,0))</f>
        <v>VALEBZ 6.6252 08/15/22</v>
      </c>
      <c r="I804" s="27"/>
      <c r="J804" s="43" t="str">
        <f t="shared" si="25"/>
        <v>RFIBU</v>
      </c>
      <c r="O804" s="27" t="s">
        <v>4340</v>
      </c>
      <c r="P804" s="27" t="s">
        <v>4589</v>
      </c>
    </row>
    <row r="805" spans="3:16" x14ac:dyDescent="0.35">
      <c r="C805" s="27" t="s">
        <v>3243</v>
      </c>
      <c r="D805" s="47" t="str">
        <f>+INDEX([1]Detallado!$F:$F,MATCH($C805,[1]Detallado!$B:$B,0))</f>
        <v>Renta Fija</v>
      </c>
      <c r="E805" s="30" t="str">
        <f>+INDEX([1]Detallado!$Q:$Q,MATCH($C805,[1]Detallado!$B:$B,0))</f>
        <v>RFIC</v>
      </c>
      <c r="F805" s="44" t="s">
        <v>4173</v>
      </c>
      <c r="G805" s="45" t="str">
        <f t="shared" si="24"/>
        <v>12RFIC</v>
      </c>
      <c r="H805" s="46" t="str">
        <f>+INDEX([1]Detallado!$D:$D,MATCH(C805,[1]Detallado!$B:$B,0))</f>
        <v>Cosan S.A. Industria y Comercio</v>
      </c>
      <c r="I805" s="27"/>
      <c r="J805" s="43" t="str">
        <f t="shared" si="25"/>
        <v>RFIBU</v>
      </c>
      <c r="O805" s="27" t="s">
        <v>4357</v>
      </c>
      <c r="P805" s="27" t="s">
        <v>4673</v>
      </c>
    </row>
    <row r="806" spans="3:16" x14ac:dyDescent="0.35">
      <c r="C806" s="27" t="s">
        <v>3244</v>
      </c>
      <c r="D806" s="47" t="str">
        <f>+INDEX([1]Detallado!$F:$F,MATCH($C806,[1]Detallado!$B:$B,0))</f>
        <v>Renta Fija</v>
      </c>
      <c r="E806" s="30" t="str">
        <f>+INDEX([1]Detallado!$Q:$Q,MATCH($C806,[1]Detallado!$B:$B,0))</f>
        <v>RFIC</v>
      </c>
      <c r="F806" s="44" t="s">
        <v>4173</v>
      </c>
      <c r="G806" s="45" t="str">
        <f t="shared" si="24"/>
        <v>12RFIC</v>
      </c>
      <c r="H806" s="46" t="str">
        <f>+INDEX([1]Detallado!$D:$D,MATCH(C806,[1]Detallado!$B:$B,0))</f>
        <v>Odebretch</v>
      </c>
      <c r="I806" s="27"/>
      <c r="J806" s="43" t="str">
        <f t="shared" si="25"/>
        <v>RFIBU</v>
      </c>
      <c r="O806" s="27" t="s">
        <v>5014</v>
      </c>
      <c r="P806" s="27" t="s">
        <v>4587</v>
      </c>
    </row>
    <row r="807" spans="3:16" x14ac:dyDescent="0.35">
      <c r="C807" s="27" t="s">
        <v>3245</v>
      </c>
      <c r="D807" s="47" t="str">
        <f>+INDEX([1]Detallado!$F:$F,MATCH($C807,[1]Detallado!$B:$B,0))</f>
        <v>Renta Fija</v>
      </c>
      <c r="E807" s="30" t="str">
        <f>+INDEX([1]Detallado!$Q:$Q,MATCH($C807,[1]Detallado!$B:$B,0))</f>
        <v>RFIC</v>
      </c>
      <c r="F807" s="44" t="s">
        <v>4173</v>
      </c>
      <c r="G807" s="45" t="str">
        <f t="shared" si="24"/>
        <v>12RFIC</v>
      </c>
      <c r="H807" s="46" t="str">
        <f>+INDEX([1]Detallado!$D:$D,MATCH(C807,[1]Detallado!$B:$B,0))</f>
        <v xml:space="preserve">Empresa de Telecomunicaciones de Bogotá S.A. </v>
      </c>
      <c r="I807" s="27"/>
      <c r="J807" s="43" t="str">
        <f t="shared" si="25"/>
        <v>RFIBU</v>
      </c>
      <c r="O807" s="27" t="s">
        <v>5015</v>
      </c>
      <c r="P807" s="27" t="s">
        <v>4587</v>
      </c>
    </row>
    <row r="808" spans="3:16" x14ac:dyDescent="0.35">
      <c r="C808" s="27" t="s">
        <v>3246</v>
      </c>
      <c r="D808" s="47" t="str">
        <f>+INDEX([1]Detallado!$F:$F,MATCH($C808,[1]Detallado!$B:$B,0))</f>
        <v>Renta Fija</v>
      </c>
      <c r="E808" s="30" t="str">
        <f>+INDEX([1]Detallado!$Q:$Q,MATCH($C808,[1]Detallado!$B:$B,0))</f>
        <v>RFIC</v>
      </c>
      <c r="F808" s="44" t="s">
        <v>4173</v>
      </c>
      <c r="G808" s="45" t="str">
        <f t="shared" si="24"/>
        <v>15RFIC</v>
      </c>
      <c r="H808" s="46" t="str">
        <f>+INDEX([1]Detallado!$D:$D,MATCH(C808,[1]Detallado!$B:$B,0))</f>
        <v>BBVA Bancomer</v>
      </c>
      <c r="I808" s="27"/>
      <c r="J808" s="43" t="str">
        <f t="shared" si="25"/>
        <v>RFIBU</v>
      </c>
      <c r="O808" s="60" t="s">
        <v>4280</v>
      </c>
      <c r="P808" s="60" t="s">
        <v>4585</v>
      </c>
    </row>
    <row r="809" spans="3:16" x14ac:dyDescent="0.35">
      <c r="C809" s="27" t="s">
        <v>3247</v>
      </c>
      <c r="D809" s="47" t="str">
        <f>+INDEX([1]Detallado!$F:$F,MATCH($C809,[1]Detallado!$B:$B,0))</f>
        <v>Renta Fija</v>
      </c>
      <c r="E809" s="30" t="str">
        <f>+INDEX([1]Detallado!$Q:$Q,MATCH($C809,[1]Detallado!$B:$B,0))</f>
        <v>RFIC</v>
      </c>
      <c r="F809" s="44" t="s">
        <v>4173</v>
      </c>
      <c r="G809" s="45" t="str">
        <f t="shared" si="24"/>
        <v>15RFIC</v>
      </c>
      <c r="H809" s="46" t="str">
        <f>+INDEX([1]Detallado!$D:$D,MATCH(C809,[1]Detallado!$B:$B,0))</f>
        <v>Findeter</v>
      </c>
      <c r="I809" s="27"/>
      <c r="J809" s="43" t="str">
        <f t="shared" si="25"/>
        <v>RFIBU</v>
      </c>
      <c r="O809" s="60" t="s">
        <v>5872</v>
      </c>
      <c r="P809" s="27" t="s">
        <v>4590</v>
      </c>
    </row>
    <row r="810" spans="3:16" x14ac:dyDescent="0.35">
      <c r="C810" s="27" t="s">
        <v>937</v>
      </c>
      <c r="D810" s="47" t="str">
        <f>+INDEX([1]Detallado!$F:$F,MATCH($C810,[1]Detallado!$B:$B,0))</f>
        <v>Renta Fija</v>
      </c>
      <c r="E810" s="30" t="str">
        <f>+INDEX([1]Detallado!$Q:$Q,MATCH($C810,[1]Detallado!$B:$B,0))</f>
        <v>RFIC</v>
      </c>
      <c r="F810" s="44" t="s">
        <v>4173</v>
      </c>
      <c r="G810" s="45" t="str">
        <f t="shared" si="24"/>
        <v>59RFIC</v>
      </c>
      <c r="H810" s="46" t="str">
        <f>+INDEX([1]Detallado!$D:$D,MATCH(C810,[1]Detallado!$B:$B,0))</f>
        <v>Empresas Públicas Medellin</v>
      </c>
      <c r="I810" s="27"/>
      <c r="J810" s="43" t="str">
        <f t="shared" si="25"/>
        <v>RFIBU</v>
      </c>
      <c r="O810" s="60" t="s">
        <v>5873</v>
      </c>
      <c r="P810" s="27" t="s">
        <v>4593</v>
      </c>
    </row>
    <row r="811" spans="3:16" x14ac:dyDescent="0.35">
      <c r="C811" s="27" t="s">
        <v>3248</v>
      </c>
      <c r="D811" s="47" t="str">
        <f>+INDEX([1]Detallado!$F:$F,MATCH($C811,[1]Detallado!$B:$B,0))</f>
        <v>Renta Fija</v>
      </c>
      <c r="E811" s="30" t="str">
        <f>+INDEX([1]Detallado!$Q:$Q,MATCH($C811,[1]Detallado!$B:$B,0))</f>
        <v>RFIC</v>
      </c>
      <c r="F811" s="44" t="s">
        <v>4173</v>
      </c>
      <c r="G811" s="45" t="str">
        <f t="shared" si="24"/>
        <v>59RFIC</v>
      </c>
      <c r="H811" s="46" t="str">
        <f>+INDEX([1]Detallado!$D:$D,MATCH(C811,[1]Detallado!$B:$B,0))</f>
        <v>Empresas Públicas Medellin</v>
      </c>
      <c r="I811" s="27"/>
      <c r="J811" s="43" t="str">
        <f t="shared" si="25"/>
        <v>RFIBU</v>
      </c>
      <c r="O811" s="60" t="s">
        <v>5877</v>
      </c>
      <c r="P811" s="27" t="s">
        <v>4673</v>
      </c>
    </row>
    <row r="812" spans="3:16" x14ac:dyDescent="0.35">
      <c r="C812" s="27" t="s">
        <v>3249</v>
      </c>
      <c r="D812" s="47" t="str">
        <f>+INDEX([1]Detallado!$F:$F,MATCH($C812,[1]Detallado!$B:$B,0))</f>
        <v>Renta Fija</v>
      </c>
      <c r="E812" s="30" t="str">
        <f>+INDEX([1]Detallado!$Q:$Q,MATCH($C812,[1]Detallado!$B:$B,0))</f>
        <v>RFIC</v>
      </c>
      <c r="F812" s="44" t="s">
        <v>4173</v>
      </c>
      <c r="G812" s="45" t="str">
        <f t="shared" si="24"/>
        <v>12RFIC</v>
      </c>
      <c r="H812" s="46" t="str">
        <f>+INDEX([1]Detallado!$D:$D,MATCH(C812,[1]Detallado!$B:$B,0))</f>
        <v>Vale Overseas Limited Brazil</v>
      </c>
      <c r="I812" s="27"/>
      <c r="J812" s="43" t="str">
        <f t="shared" si="25"/>
        <v>RFIBU</v>
      </c>
      <c r="O812" s="60" t="s">
        <v>5869</v>
      </c>
      <c r="P812" s="60" t="s">
        <v>4593</v>
      </c>
    </row>
    <row r="813" spans="3:16" x14ac:dyDescent="0.35">
      <c r="C813" s="27" t="s">
        <v>806</v>
      </c>
      <c r="D813" s="47" t="str">
        <f>+INDEX([1]Detallado!$F:$F,MATCH($C813,[1]Detallado!$B:$B,0))</f>
        <v>Renta Fija</v>
      </c>
      <c r="E813" s="30" t="str">
        <f>+INDEX([1]Detallado!$Q:$Q,MATCH($C813,[1]Detallado!$B:$B,0))</f>
        <v>RFIC</v>
      </c>
      <c r="F813" s="44" t="s">
        <v>4173</v>
      </c>
      <c r="G813" s="45" t="str">
        <f t="shared" si="24"/>
        <v>59RFIC</v>
      </c>
      <c r="H813" s="46" t="str">
        <f>+INDEX([1]Detallado!$D:$D,MATCH(C813,[1]Detallado!$B:$B,0))</f>
        <v>Empresas Públicas Medellin</v>
      </c>
      <c r="I813" s="27"/>
      <c r="J813" s="43" t="str">
        <f t="shared" si="25"/>
        <v>RFIBU</v>
      </c>
      <c r="O813" s="60" t="s">
        <v>5874</v>
      </c>
      <c r="P813" s="60" t="s">
        <v>1277</v>
      </c>
    </row>
    <row r="814" spans="3:16" x14ac:dyDescent="0.35">
      <c r="C814" s="27" t="s">
        <v>3250</v>
      </c>
      <c r="D814" s="47" t="str">
        <f>+INDEX([1]Detallado!$F:$F,MATCH($C814,[1]Detallado!$B:$B,0))</f>
        <v>Renta Fija</v>
      </c>
      <c r="E814" s="30" t="str">
        <f>+INDEX([1]Detallado!$Q:$Q,MATCH($C814,[1]Detallado!$B:$B,0))</f>
        <v>RFIC</v>
      </c>
      <c r="F814" s="44" t="s">
        <v>4173</v>
      </c>
      <c r="G814" s="45" t="str">
        <f t="shared" si="24"/>
        <v>59RFIC</v>
      </c>
      <c r="H814" s="46" t="str">
        <f>+INDEX([1]Detallado!$D:$D,MATCH(C814,[1]Detallado!$B:$B,0))</f>
        <v>Empresas Públicas Medellin</v>
      </c>
      <c r="I814" s="27"/>
      <c r="J814" s="43" t="str">
        <f t="shared" si="25"/>
        <v>RFIBU</v>
      </c>
      <c r="O814" s="60" t="s">
        <v>5207</v>
      </c>
      <c r="P814" s="60" t="s">
        <v>4667</v>
      </c>
    </row>
    <row r="815" spans="3:16" x14ac:dyDescent="0.35">
      <c r="C815" s="27" t="s">
        <v>3251</v>
      </c>
      <c r="D815" s="47" t="str">
        <f>+INDEX([1]Detallado!$F:$F,MATCH($C815,[1]Detallado!$B:$B,0))</f>
        <v>Renta Fija</v>
      </c>
      <c r="E815" s="30" t="str">
        <f>+INDEX([1]Detallado!$Q:$Q,MATCH($C815,[1]Detallado!$B:$B,0))</f>
        <v>RFIC</v>
      </c>
      <c r="F815" s="44" t="s">
        <v>4173</v>
      </c>
      <c r="G815" s="45" t="str">
        <f t="shared" si="24"/>
        <v>12RFIC</v>
      </c>
      <c r="H815" s="46" t="str">
        <f>+INDEX([1]Detallado!$D:$D,MATCH(C815,[1]Detallado!$B:$B,0))</f>
        <v>Brasil Foods</v>
      </c>
      <c r="I815" s="27"/>
      <c r="J815" s="43" t="str">
        <f t="shared" si="25"/>
        <v>RFIBU</v>
      </c>
      <c r="O815" s="60" t="s">
        <v>5878</v>
      </c>
      <c r="P815" s="60" t="s">
        <v>4587</v>
      </c>
    </row>
    <row r="816" spans="3:16" x14ac:dyDescent="0.35">
      <c r="C816" s="27" t="s">
        <v>3252</v>
      </c>
      <c r="D816" s="47" t="str">
        <f>+INDEX([1]Detallado!$F:$F,MATCH($C816,[1]Detallado!$B:$B,0))</f>
        <v>Renta Fija</v>
      </c>
      <c r="E816" s="30" t="str">
        <f>+INDEX([1]Detallado!$Q:$Q,MATCH($C816,[1]Detallado!$B:$B,0))</f>
        <v>RFIC</v>
      </c>
      <c r="F816" s="44" t="s">
        <v>4173</v>
      </c>
      <c r="G816" s="45" t="str">
        <f t="shared" si="24"/>
        <v>12RFIC</v>
      </c>
      <c r="H816" s="46" t="str">
        <f>+INDEX([1]Detallado!$D:$D,MATCH(C816,[1]Detallado!$B:$B,0))</f>
        <v>América Móvil</v>
      </c>
      <c r="I816" s="27"/>
      <c r="J816" s="43" t="str">
        <f t="shared" si="25"/>
        <v>RFIBU</v>
      </c>
      <c r="O816" s="27" t="s">
        <v>5871</v>
      </c>
      <c r="P816" s="27" t="s">
        <v>4673</v>
      </c>
    </row>
    <row r="817" spans="3:16" x14ac:dyDescent="0.35">
      <c r="C817" s="27" t="s">
        <v>3253</v>
      </c>
      <c r="D817" s="47" t="str">
        <f>+INDEX([1]Detallado!$F:$F,MATCH($C817,[1]Detallado!$B:$B,0))</f>
        <v>Renta Fija</v>
      </c>
      <c r="E817" s="30" t="str">
        <f>+INDEX([1]Detallado!$Q:$Q,MATCH($C817,[1]Detallado!$B:$B,0))</f>
        <v>RFIC</v>
      </c>
      <c r="F817" s="44" t="s">
        <v>4173</v>
      </c>
      <c r="G817" s="45" t="str">
        <f t="shared" si="24"/>
        <v>12RFIC</v>
      </c>
      <c r="H817" s="46" t="str">
        <f>+INDEX([1]Detallado!$D:$D,MATCH(C817,[1]Detallado!$B:$B,0))</f>
        <v>Televisa</v>
      </c>
      <c r="I817" s="27"/>
      <c r="J817" s="43" t="str">
        <f t="shared" si="25"/>
        <v>RFIBU</v>
      </c>
      <c r="O817" s="27" t="s">
        <v>5870</v>
      </c>
      <c r="P817" s="27" t="s">
        <v>4673</v>
      </c>
    </row>
    <row r="818" spans="3:16" x14ac:dyDescent="0.35">
      <c r="C818" s="27" t="s">
        <v>3254</v>
      </c>
      <c r="D818" s="47" t="str">
        <f>+INDEX([1]Detallado!$F:$F,MATCH($C818,[1]Detallado!$B:$B,0))</f>
        <v>Renta Fija</v>
      </c>
      <c r="E818" s="30" t="str">
        <f>+INDEX([1]Detallado!$Q:$Q,MATCH($C818,[1]Detallado!$B:$B,0))</f>
        <v>RFIC</v>
      </c>
      <c r="F818" s="44" t="s">
        <v>4173</v>
      </c>
      <c r="G818" s="45" t="str">
        <f t="shared" si="24"/>
        <v>12RFIC</v>
      </c>
      <c r="H818" s="46" t="str">
        <f>+INDEX([1]Detallado!$D:$D,MATCH(C818,[1]Detallado!$B:$B,0))</f>
        <v>SACI Falabella</v>
      </c>
      <c r="I818" s="27"/>
      <c r="J818" s="43" t="str">
        <f t="shared" si="25"/>
        <v>RFIBU</v>
      </c>
      <c r="O818" t="s">
        <v>5875</v>
      </c>
      <c r="P818" s="60" t="s">
        <v>4587</v>
      </c>
    </row>
    <row r="819" spans="3:16" x14ac:dyDescent="0.35">
      <c r="C819" s="27" t="s">
        <v>3255</v>
      </c>
      <c r="D819" s="47" t="str">
        <f>+INDEX([1]Detallado!$F:$F,MATCH($C819,[1]Detallado!$B:$B,0))</f>
        <v>Renta Fija</v>
      </c>
      <c r="E819" s="30" t="str">
        <f>+INDEX([1]Detallado!$Q:$Q,MATCH($C819,[1]Detallado!$B:$B,0))</f>
        <v>RFIC</v>
      </c>
      <c r="F819" s="44" t="s">
        <v>4173</v>
      </c>
      <c r="G819" s="45" t="str">
        <f t="shared" si="24"/>
        <v>12RFIC</v>
      </c>
      <c r="H819" s="46" t="str">
        <f>+INDEX([1]Detallado!$D:$D,MATCH(C819,[1]Detallado!$B:$B,0))</f>
        <v>Emgesa S.A. E.S.P</v>
      </c>
      <c r="I819" s="27"/>
      <c r="J819" s="43" t="str">
        <f t="shared" si="25"/>
        <v>RFIBU</v>
      </c>
      <c r="O819" t="s">
        <v>5876</v>
      </c>
      <c r="P819" s="60" t="s">
        <v>4587</v>
      </c>
    </row>
    <row r="820" spans="3:16" x14ac:dyDescent="0.35">
      <c r="C820" s="27" t="s">
        <v>3256</v>
      </c>
      <c r="D820" s="47" t="str">
        <f>+INDEX([1]Detallado!$F:$F,MATCH($C820,[1]Detallado!$B:$B,0))</f>
        <v>Renta Fija</v>
      </c>
      <c r="E820" s="30" t="str">
        <f>+INDEX([1]Detallado!$Q:$Q,MATCH($C820,[1]Detallado!$B:$B,0))</f>
        <v>RFIC</v>
      </c>
      <c r="F820" s="44" t="s">
        <v>4173</v>
      </c>
      <c r="G820" s="45" t="str">
        <f t="shared" si="24"/>
        <v>12RFIC</v>
      </c>
      <c r="H820" s="46" t="str">
        <f>+INDEX([1]Detallado!$D:$D,MATCH(C820,[1]Detallado!$B:$B,0))</f>
        <v>Compañía de Electricidad de Estado de Bahía</v>
      </c>
      <c r="I820" s="27"/>
      <c r="J820" s="43" t="str">
        <f t="shared" si="25"/>
        <v>RFIBU</v>
      </c>
      <c r="O820" s="24" t="s">
        <v>5982</v>
      </c>
      <c r="P820" s="60" t="s">
        <v>6328</v>
      </c>
    </row>
    <row r="821" spans="3:16" x14ac:dyDescent="0.35">
      <c r="C821" s="27" t="s">
        <v>3257</v>
      </c>
      <c r="D821" s="47" t="str">
        <f>+INDEX([1]Detallado!$F:$F,MATCH($C821,[1]Detallado!$B:$B,0))</f>
        <v>Renta Fija</v>
      </c>
      <c r="E821" s="30" t="str">
        <f>+INDEX([1]Detallado!$Q:$Q,MATCH($C821,[1]Detallado!$B:$B,0))</f>
        <v>RFIC</v>
      </c>
      <c r="F821" s="44" t="s">
        <v>4173</v>
      </c>
      <c r="G821" s="45" t="str">
        <f t="shared" si="24"/>
        <v>15RFIC</v>
      </c>
      <c r="H821" s="46" t="str">
        <f>+INDEX([1]Detallado!$D:$D,MATCH(C821,[1]Detallado!$B:$B,0))</f>
        <v>Merry Lynch &amp; Co</v>
      </c>
      <c r="I821" s="27"/>
      <c r="J821" s="43" t="str">
        <f t="shared" si="25"/>
        <v>RFIBU</v>
      </c>
      <c r="O821" s="24" t="s">
        <v>5995</v>
      </c>
      <c r="P821" s="27" t="s">
        <v>4587</v>
      </c>
    </row>
    <row r="822" spans="3:16" x14ac:dyDescent="0.35">
      <c r="C822" s="27" t="s">
        <v>3258</v>
      </c>
      <c r="D822" s="47" t="str">
        <f>+INDEX([1]Detallado!$F:$F,MATCH($C822,[1]Detallado!$B:$B,0))</f>
        <v>Renta Fija</v>
      </c>
      <c r="E822" s="30" t="str">
        <f>+INDEX([1]Detallado!$Q:$Q,MATCH($C822,[1]Detallado!$B:$B,0))</f>
        <v>RFIC</v>
      </c>
      <c r="F822" s="44" t="s">
        <v>4173</v>
      </c>
      <c r="G822" s="45" t="str">
        <f t="shared" si="24"/>
        <v>15RFIC</v>
      </c>
      <c r="H822" s="46" t="str">
        <f>+INDEX([1]Detallado!$D:$D,MATCH(C822,[1]Detallado!$B:$B,0))</f>
        <v>JP Morgan Chase &amp; Co</v>
      </c>
      <c r="I822" s="27"/>
      <c r="J822" s="43" t="str">
        <f t="shared" si="25"/>
        <v>RFIBU</v>
      </c>
      <c r="O822" s="24" t="s">
        <v>6329</v>
      </c>
      <c r="P822" s="27" t="s">
        <v>4673</v>
      </c>
    </row>
    <row r="823" spans="3:16" x14ac:dyDescent="0.35">
      <c r="C823" s="27" t="s">
        <v>3259</v>
      </c>
      <c r="D823" s="47" t="str">
        <f>+INDEX([1]Detallado!$F:$F,MATCH($C823,[1]Detallado!$B:$B,0))</f>
        <v>Renta Fija</v>
      </c>
      <c r="E823" s="30" t="str">
        <f>+INDEX([1]Detallado!$Q:$Q,MATCH($C823,[1]Detallado!$B:$B,0))</f>
        <v>RFIC</v>
      </c>
      <c r="F823" s="44" t="s">
        <v>4173</v>
      </c>
      <c r="G823" s="45" t="str">
        <f t="shared" si="24"/>
        <v>15RFIC</v>
      </c>
      <c r="H823" s="46" t="str">
        <f>+INDEX([1]Detallado!$D:$D,MATCH(C823,[1]Detallado!$B:$B,0))</f>
        <v>Morgan Stanley</v>
      </c>
      <c r="I823" s="27"/>
      <c r="J823" s="43" t="str">
        <f t="shared" si="25"/>
        <v>RFIBU</v>
      </c>
    </row>
    <row r="824" spans="3:16" x14ac:dyDescent="0.35">
      <c r="C824" s="27" t="s">
        <v>3260</v>
      </c>
      <c r="D824" s="47" t="str">
        <f>+INDEX([1]Detallado!$F:$F,MATCH($C824,[1]Detallado!$B:$B,0))</f>
        <v>Renta Fija</v>
      </c>
      <c r="E824" s="30" t="str">
        <f>+INDEX([1]Detallado!$Q:$Q,MATCH($C824,[1]Detallado!$B:$B,0))</f>
        <v>RFIC</v>
      </c>
      <c r="F824" s="44" t="s">
        <v>4173</v>
      </c>
      <c r="G824" s="45" t="str">
        <f t="shared" si="24"/>
        <v>15RFIC</v>
      </c>
      <c r="H824" s="46" t="str">
        <f>+INDEX([1]Detallado!$D:$D,MATCH(C824,[1]Detallado!$B:$B,0))</f>
        <v>Banco Santander de Chile</v>
      </c>
      <c r="I824" s="27"/>
      <c r="J824" s="43" t="str">
        <f t="shared" si="25"/>
        <v>RFIBU</v>
      </c>
    </row>
    <row r="825" spans="3:16" x14ac:dyDescent="0.35">
      <c r="C825" s="27" t="s">
        <v>3261</v>
      </c>
      <c r="D825" s="47" t="str">
        <f>+INDEX([1]Detallado!$F:$F,MATCH($C825,[1]Detallado!$B:$B,0))</f>
        <v>Renta Fija</v>
      </c>
      <c r="E825" s="30" t="str">
        <f>+INDEX([1]Detallado!$Q:$Q,MATCH($C825,[1]Detallado!$B:$B,0))</f>
        <v>RFIC</v>
      </c>
      <c r="F825" s="44" t="s">
        <v>4173</v>
      </c>
      <c r="G825" s="45" t="str">
        <f t="shared" si="24"/>
        <v>15RFIC</v>
      </c>
      <c r="H825" s="46" t="str">
        <f>+INDEX([1]Detallado!$D:$D,MATCH(C825,[1]Detallado!$B:$B,0))</f>
        <v>Santander Brasil</v>
      </c>
      <c r="I825" s="27"/>
      <c r="J825" s="43" t="str">
        <f t="shared" si="25"/>
        <v>RFIBU</v>
      </c>
    </row>
    <row r="826" spans="3:16" x14ac:dyDescent="0.35">
      <c r="C826" s="27" t="s">
        <v>3262</v>
      </c>
      <c r="D826" s="47" t="str">
        <f>+INDEX([1]Detallado!$F:$F,MATCH($C826,[1]Detallado!$B:$B,0))</f>
        <v>Renta Fija</v>
      </c>
      <c r="E826" s="30" t="str">
        <f>+INDEX([1]Detallado!$Q:$Q,MATCH($C826,[1]Detallado!$B:$B,0))</f>
        <v>RFIC</v>
      </c>
      <c r="F826" s="44" t="s">
        <v>4173</v>
      </c>
      <c r="G826" s="45" t="str">
        <f t="shared" si="24"/>
        <v>15RFIC</v>
      </c>
      <c r="H826" s="46" t="str">
        <f>+INDEX([1]Detallado!$D:$D,MATCH(C826,[1]Detallado!$B:$B,0))</f>
        <v>Santander Brasil</v>
      </c>
      <c r="I826" s="27"/>
      <c r="J826" s="43" t="str">
        <f t="shared" si="25"/>
        <v>RFIBU</v>
      </c>
    </row>
    <row r="827" spans="3:16" x14ac:dyDescent="0.35">
      <c r="C827" s="27" t="s">
        <v>3263</v>
      </c>
      <c r="D827" s="47" t="str">
        <f>+INDEX([1]Detallado!$F:$F,MATCH($C827,[1]Detallado!$B:$B,0))</f>
        <v>Renta Fija</v>
      </c>
      <c r="E827" s="30" t="str">
        <f>+INDEX([1]Detallado!$Q:$Q,MATCH($C827,[1]Detallado!$B:$B,0))</f>
        <v>RFIC</v>
      </c>
      <c r="F827" s="44" t="s">
        <v>4173</v>
      </c>
      <c r="G827" s="45" t="str">
        <f t="shared" si="24"/>
        <v>15RFIC</v>
      </c>
      <c r="H827" s="46" t="str">
        <f>+INDEX([1]Detallado!$D:$D,MATCH(C827,[1]Detallado!$B:$B,0))</f>
        <v>Export-Import Bank of Korea</v>
      </c>
      <c r="I827" s="27"/>
      <c r="J827" s="43" t="str">
        <f t="shared" si="25"/>
        <v>RFIBU</v>
      </c>
    </row>
    <row r="828" spans="3:16" x14ac:dyDescent="0.35">
      <c r="C828" s="27" t="s">
        <v>3264</v>
      </c>
      <c r="D828" s="47" t="str">
        <f>+INDEX([1]Detallado!$F:$F,MATCH($C828,[1]Detallado!$B:$B,0))</f>
        <v>Renta Fija</v>
      </c>
      <c r="E828" s="30" t="str">
        <f>+INDEX([1]Detallado!$Q:$Q,MATCH($C828,[1]Detallado!$B:$B,0))</f>
        <v>RFIC</v>
      </c>
      <c r="F828" s="44" t="s">
        <v>4173</v>
      </c>
      <c r="G828" s="45" t="str">
        <f t="shared" si="24"/>
        <v>15RFIC</v>
      </c>
      <c r="H828" s="46" t="str">
        <f>+INDEX([1]Detallado!$D:$D,MATCH(C828,[1]Detallado!$B:$B,0))</f>
        <v>Banco Davivienda S.A.</v>
      </c>
      <c r="I828" s="27"/>
      <c r="J828" s="43" t="str">
        <f t="shared" si="25"/>
        <v>RFIBU</v>
      </c>
    </row>
    <row r="829" spans="3:16" x14ac:dyDescent="0.35">
      <c r="C829" s="27" t="s">
        <v>3265</v>
      </c>
      <c r="D829" s="47" t="str">
        <f>+INDEX([1]Detallado!$F:$F,MATCH($C829,[1]Detallado!$B:$B,0))</f>
        <v>Renta Fija</v>
      </c>
      <c r="E829" s="30" t="str">
        <f>+INDEX([1]Detallado!$Q:$Q,MATCH($C829,[1]Detallado!$B:$B,0))</f>
        <v>RFIC</v>
      </c>
      <c r="F829" s="44" t="s">
        <v>4173</v>
      </c>
      <c r="G829" s="45" t="str">
        <f t="shared" si="24"/>
        <v>15RFIC</v>
      </c>
      <c r="H829" s="46" t="str">
        <f>+INDEX([1]Detallado!$D:$D,MATCH(C829,[1]Detallado!$B:$B,0))</f>
        <v>Banco BTG Pactual S.A.</v>
      </c>
      <c r="I829" s="27"/>
      <c r="J829" s="43" t="str">
        <f t="shared" si="25"/>
        <v>RFIBU</v>
      </c>
    </row>
    <row r="830" spans="3:16" x14ac:dyDescent="0.35">
      <c r="C830" s="27" t="s">
        <v>3266</v>
      </c>
      <c r="D830" s="47" t="str">
        <f>+INDEX([1]Detallado!$F:$F,MATCH($C830,[1]Detallado!$B:$B,0))</f>
        <v>Renta Fija</v>
      </c>
      <c r="E830" s="30" t="str">
        <f>+INDEX([1]Detallado!$Q:$Q,MATCH($C830,[1]Detallado!$B:$B,0))</f>
        <v>RFIC</v>
      </c>
      <c r="F830" s="44" t="s">
        <v>4173</v>
      </c>
      <c r="G830" s="45" t="str">
        <f t="shared" si="24"/>
        <v>16RFIC</v>
      </c>
      <c r="H830" s="46" t="str">
        <f>+INDEX([1]Detallado!$D:$D,MATCH(C830,[1]Detallado!$B:$B,0))</f>
        <v xml:space="preserve">Deutsche Bank, London Branch - Perú </v>
      </c>
      <c r="I830" s="27"/>
      <c r="J830" s="43" t="str">
        <f t="shared" si="25"/>
        <v>RFIBU</v>
      </c>
    </row>
    <row r="831" spans="3:16" x14ac:dyDescent="0.35">
      <c r="C831" s="27" t="s">
        <v>3267</v>
      </c>
      <c r="D831" s="47" t="str">
        <f>+INDEX([1]Detallado!$F:$F,MATCH($C831,[1]Detallado!$B:$B,0))</f>
        <v>Renta Fija</v>
      </c>
      <c r="E831" s="30" t="str">
        <f>+INDEX([1]Detallado!$Q:$Q,MATCH($C831,[1]Detallado!$B:$B,0))</f>
        <v>RFIC</v>
      </c>
      <c r="F831" s="44" t="s">
        <v>4173</v>
      </c>
      <c r="G831" s="45" t="str">
        <f t="shared" si="24"/>
        <v>16RFIC</v>
      </c>
      <c r="H831" s="46" t="str">
        <f>+INDEX([1]Detallado!$D:$D,MATCH(C831,[1]Detallado!$B:$B,0))</f>
        <v>JP Morgan Chase &amp; Co - Perú</v>
      </c>
      <c r="I831" s="27"/>
      <c r="J831" s="43" t="str">
        <f t="shared" si="25"/>
        <v>RFIBU</v>
      </c>
    </row>
    <row r="832" spans="3:16" x14ac:dyDescent="0.35">
      <c r="C832" s="27" t="s">
        <v>3268</v>
      </c>
      <c r="D832" s="47" t="str">
        <f>+INDEX([1]Detallado!$F:$F,MATCH($C832,[1]Detallado!$B:$B,0))</f>
        <v>Renta Fija</v>
      </c>
      <c r="E832" s="30" t="str">
        <f>+INDEX([1]Detallado!$Q:$Q,MATCH($C832,[1]Detallado!$B:$B,0))</f>
        <v>RFIC</v>
      </c>
      <c r="F832" s="44" t="s">
        <v>4173</v>
      </c>
      <c r="G832" s="45" t="str">
        <f t="shared" si="24"/>
        <v>27RFIC</v>
      </c>
      <c r="H832" s="46" t="str">
        <f>+INDEX([1]Detallado!$D:$D,MATCH(C832,[1]Detallado!$B:$B,0))</f>
        <v xml:space="preserve">Deutsche Bank, London Branch - Perú </v>
      </c>
      <c r="I832" s="27"/>
      <c r="J832" s="43" t="str">
        <f t="shared" si="25"/>
        <v>RFIBU</v>
      </c>
    </row>
    <row r="833" spans="3:10" x14ac:dyDescent="0.35">
      <c r="C833" s="27" t="s">
        <v>3269</v>
      </c>
      <c r="D833" s="47" t="str">
        <f>+INDEX([1]Detallado!$F:$F,MATCH($C833,[1]Detallado!$B:$B,0))</f>
        <v>Renta Fija</v>
      </c>
      <c r="E833" s="30" t="str">
        <f>+INDEX([1]Detallado!$Q:$Q,MATCH($C833,[1]Detallado!$B:$B,0))</f>
        <v>RFIC</v>
      </c>
      <c r="F833" s="44" t="s">
        <v>4173</v>
      </c>
      <c r="G833" s="45" t="str">
        <f t="shared" si="24"/>
        <v>29RFIC</v>
      </c>
      <c r="H833" s="46" t="str">
        <f>+INDEX([1]Detallado!$D:$D,MATCH(C833,[1]Detallado!$B:$B,0))</f>
        <v>Banco Interamericano de Desarrollo</v>
      </c>
      <c r="I833" s="27"/>
      <c r="J833" s="43" t="str">
        <f t="shared" si="25"/>
        <v>RFIBU</v>
      </c>
    </row>
    <row r="834" spans="3:10" x14ac:dyDescent="0.35">
      <c r="C834" s="27" t="s">
        <v>3270</v>
      </c>
      <c r="D834" s="47" t="str">
        <f>+INDEX([1]Detallado!$F:$F,MATCH($C834,[1]Detallado!$B:$B,0))</f>
        <v>Renta Fija</v>
      </c>
      <c r="E834" s="30" t="str">
        <f>+INDEX([1]Detallado!$Q:$Q,MATCH($C834,[1]Detallado!$B:$B,0))</f>
        <v>RFIC</v>
      </c>
      <c r="F834" s="44" t="s">
        <v>4173</v>
      </c>
      <c r="G834" s="45" t="str">
        <f t="shared" si="24"/>
        <v>59RFIC</v>
      </c>
      <c r="H834" s="46" t="str">
        <f>+INDEX([1]Detallado!$D:$D,MATCH(C834,[1]Detallado!$B:$B,0))</f>
        <v>Empresas Públicas Medellin</v>
      </c>
      <c r="I834" s="27"/>
      <c r="J834" s="43" t="str">
        <f t="shared" si="25"/>
        <v>RFIBU</v>
      </c>
    </row>
    <row r="835" spans="3:10" x14ac:dyDescent="0.35">
      <c r="C835" s="27" t="s">
        <v>3271</v>
      </c>
      <c r="D835" s="47" t="str">
        <f>+INDEX([1]Detallado!$F:$F,MATCH($C835,[1]Detallado!$B:$B,0))</f>
        <v>Renta Fija</v>
      </c>
      <c r="E835" s="30" t="str">
        <f>+INDEX([1]Detallado!$Q:$Q,MATCH($C835,[1]Detallado!$B:$B,0))</f>
        <v>RFIG</v>
      </c>
      <c r="F835" s="44" t="s">
        <v>4172</v>
      </c>
      <c r="G835" s="45" t="str">
        <f t="shared" si="24"/>
        <v>08RFIG</v>
      </c>
      <c r="H835" s="46" t="str">
        <f>+INDEX([1]Detallado!$D:$D,MATCH(C835,[1]Detallado!$B:$B,0))</f>
        <v>Gobierno de Brasil</v>
      </c>
      <c r="I835" s="27"/>
      <c r="J835" s="43" t="str">
        <f t="shared" si="25"/>
        <v>RFIGOB</v>
      </c>
    </row>
    <row r="836" spans="3:10" x14ac:dyDescent="0.35">
      <c r="C836" s="27" t="s">
        <v>3272</v>
      </c>
      <c r="D836" s="47" t="str">
        <f>+INDEX([1]Detallado!$F:$F,MATCH($C836,[1]Detallado!$B:$B,0))</f>
        <v>Renta Fija</v>
      </c>
      <c r="E836" s="30" t="str">
        <f>+INDEX([1]Detallado!$Q:$Q,MATCH($C836,[1]Detallado!$B:$B,0))</f>
        <v>RFIG</v>
      </c>
      <c r="F836" s="44" t="s">
        <v>4172</v>
      </c>
      <c r="G836" s="45" t="str">
        <f t="shared" si="24"/>
        <v>08RFIG</v>
      </c>
      <c r="H836" s="46" t="str">
        <f>+INDEX([1]Detallado!$D:$D,MATCH(C836,[1]Detallado!$B:$B,0))</f>
        <v>Gobierno de Brasil</v>
      </c>
      <c r="I836" s="27"/>
      <c r="J836" s="43" t="str">
        <f t="shared" si="25"/>
        <v>RFIGOB</v>
      </c>
    </row>
    <row r="837" spans="3:10" x14ac:dyDescent="0.35">
      <c r="C837" s="27" t="s">
        <v>3273</v>
      </c>
      <c r="D837" s="47" t="str">
        <f>+INDEX([1]Detallado!$F:$F,MATCH($C837,[1]Detallado!$B:$B,0))</f>
        <v>Renta Fija</v>
      </c>
      <c r="E837" s="30" t="str">
        <f>+INDEX([1]Detallado!$Q:$Q,MATCH($C837,[1]Detallado!$B:$B,0))</f>
        <v>RFIG</v>
      </c>
      <c r="F837" s="44" t="s">
        <v>4172</v>
      </c>
      <c r="G837" s="45" t="str">
        <f t="shared" si="24"/>
        <v>08RFIG</v>
      </c>
      <c r="H837" s="46" t="str">
        <f>+INDEX([1]Detallado!$D:$D,MATCH(C837,[1]Detallado!$B:$B,0))</f>
        <v>Gobierno de Brasil</v>
      </c>
      <c r="I837" s="27"/>
      <c r="J837" s="43" t="str">
        <f t="shared" si="25"/>
        <v>RFIGOB</v>
      </c>
    </row>
    <row r="838" spans="3:10" x14ac:dyDescent="0.35">
      <c r="C838" s="27" t="s">
        <v>855</v>
      </c>
      <c r="D838" s="47" t="str">
        <f>+INDEX([1]Detallado!$F:$F,MATCH($C838,[1]Detallado!$B:$B,0))</f>
        <v>Renta Fija</v>
      </c>
      <c r="E838" s="30" t="str">
        <f>+INDEX([1]Detallado!$Q:$Q,MATCH($C838,[1]Detallado!$B:$B,0))</f>
        <v>RFIG</v>
      </c>
      <c r="F838" s="44" t="s">
        <v>4172</v>
      </c>
      <c r="G838" s="45" t="str">
        <f t="shared" si="24"/>
        <v>08RFIG</v>
      </c>
      <c r="H838" s="46" t="str">
        <f>+INDEX([1]Detallado!$D:$D,MATCH(C838,[1]Detallado!$B:$B,0))</f>
        <v>Gobierno de Brasil</v>
      </c>
      <c r="I838" s="27"/>
      <c r="J838" s="43" t="str">
        <f t="shared" si="25"/>
        <v>RFIGOB</v>
      </c>
    </row>
    <row r="839" spans="3:10" x14ac:dyDescent="0.35">
      <c r="C839" s="27" t="s">
        <v>183</v>
      </c>
      <c r="D839" s="47" t="str">
        <f>+INDEX([1]Detallado!$F:$F,MATCH($C839,[1]Detallado!$B:$B,0))</f>
        <v>Renta Fija</v>
      </c>
      <c r="E839" s="30" t="str">
        <f>+INDEX([1]Detallado!$Q:$Q,MATCH($C839,[1]Detallado!$B:$B,0))</f>
        <v>RFIG</v>
      </c>
      <c r="F839" s="44" t="s">
        <v>4172</v>
      </c>
      <c r="G839" s="45" t="str">
        <f t="shared" si="24"/>
        <v>08RFIG</v>
      </c>
      <c r="H839" s="46" t="str">
        <f>+INDEX([1]Detallado!$D:$D,MATCH(C839,[1]Detallado!$B:$B,0))</f>
        <v>Gobierno de Brasil</v>
      </c>
      <c r="I839" s="27"/>
      <c r="J839" s="43" t="str">
        <f t="shared" si="25"/>
        <v>RFIGOB</v>
      </c>
    </row>
    <row r="840" spans="3:10" x14ac:dyDescent="0.35">
      <c r="C840" s="27" t="s">
        <v>3274</v>
      </c>
      <c r="D840" s="47" t="str">
        <f>+INDEX([1]Detallado!$F:$F,MATCH($C840,[1]Detallado!$B:$B,0))</f>
        <v>Renta Fija</v>
      </c>
      <c r="E840" s="30" t="str">
        <f>+INDEX([1]Detallado!$Q:$Q,MATCH($C840,[1]Detallado!$B:$B,0))</f>
        <v>RFIG</v>
      </c>
      <c r="F840" s="44" t="s">
        <v>4172</v>
      </c>
      <c r="G840" s="45" t="str">
        <f t="shared" si="24"/>
        <v>08RFIG</v>
      </c>
      <c r="H840" s="46" t="str">
        <f>+INDEX([1]Detallado!$D:$D,MATCH(C840,[1]Detallado!$B:$B,0))</f>
        <v>Gobierno de Brasil</v>
      </c>
      <c r="I840" s="27"/>
      <c r="J840" s="43" t="str">
        <f t="shared" si="25"/>
        <v>RFIGOB</v>
      </c>
    </row>
    <row r="841" spans="3:10" x14ac:dyDescent="0.35">
      <c r="C841" s="27" t="s">
        <v>3275</v>
      </c>
      <c r="D841" s="47" t="str">
        <f>+INDEX([1]Detallado!$F:$F,MATCH($C841,[1]Detallado!$B:$B,0))</f>
        <v>Renta Fija</v>
      </c>
      <c r="E841" s="30" t="str">
        <f>+INDEX([1]Detallado!$Q:$Q,MATCH($C841,[1]Detallado!$B:$B,0))</f>
        <v>RFIG</v>
      </c>
      <c r="F841" s="44" t="s">
        <v>4172</v>
      </c>
      <c r="G841" s="45" t="str">
        <f t="shared" si="24"/>
        <v>08RFIG</v>
      </c>
      <c r="H841" s="46" t="str">
        <f>+INDEX([1]Detallado!$D:$D,MATCH(C841,[1]Detallado!$B:$B,0))</f>
        <v>Gobierno de Brasil</v>
      </c>
      <c r="I841" s="27"/>
      <c r="J841" s="43" t="str">
        <f t="shared" si="25"/>
        <v>RFIGOB</v>
      </c>
    </row>
    <row r="842" spans="3:10" x14ac:dyDescent="0.35">
      <c r="C842" s="27" t="s">
        <v>3276</v>
      </c>
      <c r="D842" s="47" t="str">
        <f>+INDEX([1]Detallado!$F:$F,MATCH($C842,[1]Detallado!$B:$B,0))</f>
        <v>Renta Fija</v>
      </c>
      <c r="E842" s="30" t="str">
        <f>+INDEX([1]Detallado!$Q:$Q,MATCH($C842,[1]Detallado!$B:$B,0))</f>
        <v>RFIG</v>
      </c>
      <c r="F842" s="44" t="s">
        <v>4172</v>
      </c>
      <c r="G842" s="45" t="str">
        <f t="shared" ref="G842:G905" si="26">LEFT(C842,2)&amp;E842</f>
        <v>08RFIG</v>
      </c>
      <c r="H842" s="46" t="str">
        <f>+INDEX([1]Detallado!$D:$D,MATCH(C842,[1]Detallado!$B:$B,0))</f>
        <v>Gobierno de Brasil</v>
      </c>
      <c r="I842" s="27"/>
      <c r="J842" s="43" t="str">
        <f t="shared" ref="J842:J905" si="27">IF(E842="ALT",LEFT(E842,3),LEFT(E842,3)&amp;F842)</f>
        <v>RFIGOB</v>
      </c>
    </row>
    <row r="843" spans="3:10" x14ac:dyDescent="0.35">
      <c r="C843" s="27" t="s">
        <v>3277</v>
      </c>
      <c r="D843" s="47" t="str">
        <f>+INDEX([1]Detallado!$F:$F,MATCH($C843,[1]Detallado!$B:$B,0))</f>
        <v>Renta Fija</v>
      </c>
      <c r="E843" s="30" t="str">
        <f>+INDEX([1]Detallado!$Q:$Q,MATCH($C843,[1]Detallado!$B:$B,0))</f>
        <v>RFIG</v>
      </c>
      <c r="F843" s="44" t="s">
        <v>4172</v>
      </c>
      <c r="G843" s="45" t="str">
        <f t="shared" si="26"/>
        <v>08RFIG</v>
      </c>
      <c r="H843" s="46" t="str">
        <f>+INDEX([1]Detallado!$D:$D,MATCH(C843,[1]Detallado!$B:$B,0))</f>
        <v>Gobierno de Brasil</v>
      </c>
      <c r="I843" s="27"/>
      <c r="J843" s="43" t="str">
        <f t="shared" si="27"/>
        <v>RFIGOB</v>
      </c>
    </row>
    <row r="844" spans="3:10" x14ac:dyDescent="0.35">
      <c r="C844" s="27" t="s">
        <v>3278</v>
      </c>
      <c r="D844" s="47" t="str">
        <f>+INDEX([1]Detallado!$F:$F,MATCH($C844,[1]Detallado!$B:$B,0))</f>
        <v>Renta Fija</v>
      </c>
      <c r="E844" s="30" t="str">
        <f>+INDEX([1]Detallado!$Q:$Q,MATCH($C844,[1]Detallado!$B:$B,0))</f>
        <v>RFIG</v>
      </c>
      <c r="F844" s="44" t="s">
        <v>4172</v>
      </c>
      <c r="G844" s="45" t="str">
        <f t="shared" si="26"/>
        <v>08RFIG</v>
      </c>
      <c r="H844" s="46" t="str">
        <f>+INDEX([1]Detallado!$D:$D,MATCH(C844,[1]Detallado!$B:$B,0))</f>
        <v>Gobierno de Brasil</v>
      </c>
      <c r="I844" s="27"/>
      <c r="J844" s="43" t="str">
        <f t="shared" si="27"/>
        <v>RFIGOB</v>
      </c>
    </row>
    <row r="845" spans="3:10" x14ac:dyDescent="0.35">
      <c r="C845" s="27" t="s">
        <v>3279</v>
      </c>
      <c r="D845" s="47" t="str">
        <f>+INDEX([1]Detallado!$F:$F,MATCH($C845,[1]Detallado!$B:$B,0))</f>
        <v>Renta Fija</v>
      </c>
      <c r="E845" s="30" t="str">
        <f>+INDEX([1]Detallado!$Q:$Q,MATCH($C845,[1]Detallado!$B:$B,0))</f>
        <v>RFIG</v>
      </c>
      <c r="F845" s="44" t="s">
        <v>4172</v>
      </c>
      <c r="G845" s="45" t="str">
        <f t="shared" si="26"/>
        <v>08RFIG</v>
      </c>
      <c r="H845" s="46" t="str">
        <f>+INDEX([1]Detallado!$D:$D,MATCH(C845,[1]Detallado!$B:$B,0))</f>
        <v>Gobierno de Brasil</v>
      </c>
      <c r="I845" s="27"/>
      <c r="J845" s="43" t="str">
        <f t="shared" si="27"/>
        <v>RFIGOB</v>
      </c>
    </row>
    <row r="846" spans="3:10" x14ac:dyDescent="0.35">
      <c r="C846" s="27" t="s">
        <v>853</v>
      </c>
      <c r="D846" s="47" t="str">
        <f>+INDEX([1]Detallado!$F:$F,MATCH($C846,[1]Detallado!$B:$B,0))</f>
        <v>Renta Fija</v>
      </c>
      <c r="E846" s="30" t="str">
        <f>+INDEX([1]Detallado!$Q:$Q,MATCH($C846,[1]Detallado!$B:$B,0))</f>
        <v>RFIG</v>
      </c>
      <c r="F846" s="44" t="s">
        <v>4172</v>
      </c>
      <c r="G846" s="45" t="str">
        <f t="shared" si="26"/>
        <v>08RFIG</v>
      </c>
      <c r="H846" s="46" t="str">
        <f>+INDEX([1]Detallado!$D:$D,MATCH(C846,[1]Detallado!$B:$B,0))</f>
        <v>Gobierno de Brasil</v>
      </c>
      <c r="I846" s="27"/>
      <c r="J846" s="43" t="str">
        <f t="shared" si="27"/>
        <v>RFIGOB</v>
      </c>
    </row>
    <row r="847" spans="3:10" x14ac:dyDescent="0.35">
      <c r="C847" s="27" t="s">
        <v>3280</v>
      </c>
      <c r="D847" s="47" t="str">
        <f>+INDEX([1]Detallado!$F:$F,MATCH($C847,[1]Detallado!$B:$B,0))</f>
        <v>Renta Fija</v>
      </c>
      <c r="E847" s="30" t="str">
        <f>+INDEX([1]Detallado!$Q:$Q,MATCH($C847,[1]Detallado!$B:$B,0))</f>
        <v>RFIG</v>
      </c>
      <c r="F847" s="44" t="s">
        <v>4172</v>
      </c>
      <c r="G847" s="45" t="str">
        <f t="shared" si="26"/>
        <v>08RFIG</v>
      </c>
      <c r="H847" s="46" t="str">
        <f>+INDEX([1]Detallado!$D:$D,MATCH(C847,[1]Detallado!$B:$B,0))</f>
        <v>Gobierno de Brasil</v>
      </c>
      <c r="I847" s="27"/>
      <c r="J847" s="43" t="str">
        <f t="shared" si="27"/>
        <v>RFIGOB</v>
      </c>
    </row>
    <row r="848" spans="3:10" x14ac:dyDescent="0.35">
      <c r="C848" s="27" t="s">
        <v>3281</v>
      </c>
      <c r="D848" s="47" t="str">
        <f>+INDEX([1]Detallado!$F:$F,MATCH($C848,[1]Detallado!$B:$B,0))</f>
        <v>Renta Fija</v>
      </c>
      <c r="E848" s="30" t="str">
        <f>+INDEX([1]Detallado!$Q:$Q,MATCH($C848,[1]Detallado!$B:$B,0))</f>
        <v>RFIG</v>
      </c>
      <c r="F848" s="44" t="s">
        <v>4172</v>
      </c>
      <c r="G848" s="45" t="str">
        <f t="shared" si="26"/>
        <v>08RFIG</v>
      </c>
      <c r="H848" s="46" t="str">
        <f>+INDEX([1]Detallado!$D:$D,MATCH(C848,[1]Detallado!$B:$B,0))</f>
        <v>Gobierno de Brasil</v>
      </c>
      <c r="I848" s="27"/>
      <c r="J848" s="43" t="str">
        <f t="shared" si="27"/>
        <v>RFIGOB</v>
      </c>
    </row>
    <row r="849" spans="3:10" x14ac:dyDescent="0.35">
      <c r="C849" s="27" t="s">
        <v>3282</v>
      </c>
      <c r="D849" s="47" t="str">
        <f>+INDEX([1]Detallado!$F:$F,MATCH($C849,[1]Detallado!$B:$B,0))</f>
        <v>Renta Fija</v>
      </c>
      <c r="E849" s="30" t="str">
        <f>+INDEX([1]Detallado!$Q:$Q,MATCH($C849,[1]Detallado!$B:$B,0))</f>
        <v>RFIG</v>
      </c>
      <c r="F849" s="44" t="s">
        <v>4172</v>
      </c>
      <c r="G849" s="45" t="str">
        <f t="shared" si="26"/>
        <v>08RFIG</v>
      </c>
      <c r="H849" s="46" t="str">
        <f>+INDEX([1]Detallado!$D:$D,MATCH(C849,[1]Detallado!$B:$B,0))</f>
        <v>Gobierno de Brasil</v>
      </c>
      <c r="I849" s="27"/>
      <c r="J849" s="43" t="str">
        <f t="shared" si="27"/>
        <v>RFIGOB</v>
      </c>
    </row>
    <row r="850" spans="3:10" x14ac:dyDescent="0.35">
      <c r="C850" s="27" t="s">
        <v>3283</v>
      </c>
      <c r="D850" s="47" t="str">
        <f>+INDEX([1]Detallado!$F:$F,MATCH($C850,[1]Detallado!$B:$B,0))</f>
        <v>Renta Fija</v>
      </c>
      <c r="E850" s="30" t="str">
        <f>+INDEX([1]Detallado!$Q:$Q,MATCH($C850,[1]Detallado!$B:$B,0))</f>
        <v>RFIG</v>
      </c>
      <c r="F850" s="44" t="s">
        <v>4172</v>
      </c>
      <c r="G850" s="45" t="str">
        <f t="shared" si="26"/>
        <v>08RFIG</v>
      </c>
      <c r="H850" s="46" t="str">
        <f>+INDEX([1]Detallado!$D:$D,MATCH(C850,[1]Detallado!$B:$B,0))</f>
        <v>Gobierno de Chile</v>
      </c>
      <c r="I850" s="27"/>
      <c r="J850" s="43" t="str">
        <f t="shared" si="27"/>
        <v>RFIGOB</v>
      </c>
    </row>
    <row r="851" spans="3:10" x14ac:dyDescent="0.35">
      <c r="C851" s="27" t="s">
        <v>3284</v>
      </c>
      <c r="D851" s="47" t="str">
        <f>+INDEX([1]Detallado!$F:$F,MATCH($C851,[1]Detallado!$B:$B,0))</f>
        <v>Renta Fija</v>
      </c>
      <c r="E851" s="30" t="str">
        <f>+INDEX([1]Detallado!$Q:$Q,MATCH($C851,[1]Detallado!$B:$B,0))</f>
        <v>RFIG</v>
      </c>
      <c r="F851" s="44" t="s">
        <v>4172</v>
      </c>
      <c r="G851" s="45" t="str">
        <f t="shared" si="26"/>
        <v>08RFIG</v>
      </c>
      <c r="H851" s="46" t="str">
        <f>+INDEX([1]Detallado!$D:$D,MATCH(C851,[1]Detallado!$B:$B,0))</f>
        <v>Gobierno de Chile</v>
      </c>
      <c r="I851" s="27"/>
      <c r="J851" s="43" t="str">
        <f t="shared" si="27"/>
        <v>RFIGOB</v>
      </c>
    </row>
    <row r="852" spans="3:10" x14ac:dyDescent="0.35">
      <c r="C852" s="27" t="s">
        <v>845</v>
      </c>
      <c r="D852" s="47" t="str">
        <f>+INDEX([1]Detallado!$F:$F,MATCH($C852,[1]Detallado!$B:$B,0))</f>
        <v>Renta Fija</v>
      </c>
      <c r="E852" s="30" t="str">
        <f>+INDEX([1]Detallado!$Q:$Q,MATCH($C852,[1]Detallado!$B:$B,0))</f>
        <v>RFIG</v>
      </c>
      <c r="F852" s="44" t="s">
        <v>4172</v>
      </c>
      <c r="G852" s="45" t="str">
        <f t="shared" si="26"/>
        <v>08RFIG</v>
      </c>
      <c r="H852" s="46" t="str">
        <f>+INDEX([1]Detallado!$D:$D,MATCH(C852,[1]Detallado!$B:$B,0))</f>
        <v>Gobierno de Chile</v>
      </c>
      <c r="I852" s="27"/>
      <c r="J852" s="43" t="str">
        <f t="shared" si="27"/>
        <v>RFIGOB</v>
      </c>
    </row>
    <row r="853" spans="3:10" x14ac:dyDescent="0.35">
      <c r="C853" s="27" t="s">
        <v>3285</v>
      </c>
      <c r="D853" s="47" t="str">
        <f>+INDEX([1]Detallado!$F:$F,MATCH($C853,[1]Detallado!$B:$B,0))</f>
        <v>Renta Fija</v>
      </c>
      <c r="E853" s="30" t="str">
        <f>+INDEX([1]Detallado!$Q:$Q,MATCH($C853,[1]Detallado!$B:$B,0))</f>
        <v>RFIG</v>
      </c>
      <c r="F853" s="44" t="s">
        <v>4172</v>
      </c>
      <c r="G853" s="45" t="str">
        <f t="shared" si="26"/>
        <v>08RFIG</v>
      </c>
      <c r="H853" s="46" t="str">
        <f>+INDEX([1]Detallado!$D:$D,MATCH(C853,[1]Detallado!$B:$B,0))</f>
        <v>Gobierno de Chile</v>
      </c>
      <c r="I853" s="27"/>
      <c r="J853" s="43" t="str">
        <f t="shared" si="27"/>
        <v>RFIGOB</v>
      </c>
    </row>
    <row r="854" spans="3:10" x14ac:dyDescent="0.35">
      <c r="C854" s="27" t="s">
        <v>3286</v>
      </c>
      <c r="D854" s="47" t="str">
        <f>+INDEX([1]Detallado!$F:$F,MATCH($C854,[1]Detallado!$B:$B,0))</f>
        <v>Renta Fija</v>
      </c>
      <c r="E854" s="30" t="str">
        <f>+INDEX([1]Detallado!$Q:$Q,MATCH($C854,[1]Detallado!$B:$B,0))</f>
        <v>RFIG</v>
      </c>
      <c r="F854" s="44" t="s">
        <v>4172</v>
      </c>
      <c r="G854" s="45" t="str">
        <f t="shared" si="26"/>
        <v>08RFIG</v>
      </c>
      <c r="H854" s="46" t="str">
        <f>+INDEX([1]Detallado!$D:$D,MATCH(C854,[1]Detallado!$B:$B,0))</f>
        <v>Gobierno de Chile</v>
      </c>
      <c r="I854" s="27"/>
      <c r="J854" s="43" t="str">
        <f t="shared" si="27"/>
        <v>RFIGOB</v>
      </c>
    </row>
    <row r="855" spans="3:10" x14ac:dyDescent="0.35">
      <c r="C855" s="27" t="s">
        <v>3287</v>
      </c>
      <c r="D855" s="47" t="str">
        <f>+INDEX([1]Detallado!$F:$F,MATCH($C855,[1]Detallado!$B:$B,0))</f>
        <v>Renta Fija</v>
      </c>
      <c r="E855" s="30" t="str">
        <f>+INDEX([1]Detallado!$Q:$Q,MATCH($C855,[1]Detallado!$B:$B,0))</f>
        <v>RFIG</v>
      </c>
      <c r="F855" s="44" t="s">
        <v>4172</v>
      </c>
      <c r="G855" s="45" t="str">
        <f t="shared" si="26"/>
        <v>08RFIG</v>
      </c>
      <c r="H855" s="46" t="str">
        <f>+INDEX([1]Detallado!$D:$D,MATCH(C855,[1]Detallado!$B:$B,0))</f>
        <v>Gobierno de Chile</v>
      </c>
      <c r="I855" s="27"/>
      <c r="J855" s="43" t="str">
        <f t="shared" si="27"/>
        <v>RFIGOB</v>
      </c>
    </row>
    <row r="856" spans="3:10" x14ac:dyDescent="0.35">
      <c r="C856" s="27" t="s">
        <v>3288</v>
      </c>
      <c r="D856" s="47" t="str">
        <f>+INDEX([1]Detallado!$F:$F,MATCH($C856,[1]Detallado!$B:$B,0))</f>
        <v>Renta Fija</v>
      </c>
      <c r="E856" s="30" t="str">
        <f>+INDEX([1]Detallado!$Q:$Q,MATCH($C856,[1]Detallado!$B:$B,0))</f>
        <v>RFIG</v>
      </c>
      <c r="F856" s="44" t="s">
        <v>4172</v>
      </c>
      <c r="G856" s="45" t="str">
        <f t="shared" si="26"/>
        <v>08RFIG</v>
      </c>
      <c r="H856" s="46" t="str">
        <f>+INDEX([1]Detallado!$D:$D,MATCH(C856,[1]Detallado!$B:$B,0))</f>
        <v>Gobierno de Chile</v>
      </c>
      <c r="I856" s="27"/>
      <c r="J856" s="43" t="str">
        <f t="shared" si="27"/>
        <v>RFIGOB</v>
      </c>
    </row>
    <row r="857" spans="3:10" x14ac:dyDescent="0.35">
      <c r="C857" s="27" t="s">
        <v>3289</v>
      </c>
      <c r="D857" s="47" t="str">
        <f>+INDEX([1]Detallado!$F:$F,MATCH($C857,[1]Detallado!$B:$B,0))</f>
        <v>Renta Fija</v>
      </c>
      <c r="E857" s="30" t="str">
        <f>+INDEX([1]Detallado!$Q:$Q,MATCH($C857,[1]Detallado!$B:$B,0))</f>
        <v>RFIG</v>
      </c>
      <c r="F857" s="44" t="s">
        <v>4172</v>
      </c>
      <c r="G857" s="45" t="str">
        <f t="shared" si="26"/>
        <v>08RFIG</v>
      </c>
      <c r="H857" s="46" t="str">
        <f>+INDEX([1]Detallado!$D:$D,MATCH(C857,[1]Detallado!$B:$B,0))</f>
        <v>Gobierno de Chile</v>
      </c>
      <c r="I857" s="27"/>
      <c r="J857" s="43" t="str">
        <f t="shared" si="27"/>
        <v>RFIGOB</v>
      </c>
    </row>
    <row r="858" spans="3:10" x14ac:dyDescent="0.35">
      <c r="C858" s="27" t="s">
        <v>3290</v>
      </c>
      <c r="D858" s="47" t="str">
        <f>+INDEX([1]Detallado!$F:$F,MATCH($C858,[1]Detallado!$B:$B,0))</f>
        <v>Renta Fija</v>
      </c>
      <c r="E858" s="30" t="str">
        <f>+INDEX([1]Detallado!$Q:$Q,MATCH($C858,[1]Detallado!$B:$B,0))</f>
        <v>RFIG</v>
      </c>
      <c r="F858" s="44" t="s">
        <v>4172</v>
      </c>
      <c r="G858" s="45" t="str">
        <f t="shared" si="26"/>
        <v>08RFIG</v>
      </c>
      <c r="H858" s="46" t="str">
        <f>+INDEX([1]Detallado!$D:$D,MATCH(C858,[1]Detallado!$B:$B,0))</f>
        <v>Gobierno de Chile</v>
      </c>
      <c r="I858" s="27"/>
      <c r="J858" s="43" t="str">
        <f t="shared" si="27"/>
        <v>RFIGOB</v>
      </c>
    </row>
    <row r="859" spans="3:10" x14ac:dyDescent="0.35">
      <c r="C859" s="27" t="s">
        <v>3291</v>
      </c>
      <c r="D859" s="47" t="str">
        <f>+INDEX([1]Detallado!$F:$F,MATCH($C859,[1]Detallado!$B:$B,0))</f>
        <v>Renta Fija</v>
      </c>
      <c r="E859" s="30" t="str">
        <f>+INDEX([1]Detallado!$Q:$Q,MATCH($C859,[1]Detallado!$B:$B,0))</f>
        <v>RFIG</v>
      </c>
      <c r="F859" s="44" t="s">
        <v>4172</v>
      </c>
      <c r="G859" s="45" t="str">
        <f t="shared" si="26"/>
        <v>08RFIG</v>
      </c>
      <c r="H859" s="46" t="str">
        <f>+INDEX([1]Detallado!$D:$D,MATCH(C859,[1]Detallado!$B:$B,0))</f>
        <v>Gobierno de Chile</v>
      </c>
      <c r="I859" s="27"/>
      <c r="J859" s="43" t="str">
        <f t="shared" si="27"/>
        <v>RFIGOB</v>
      </c>
    </row>
    <row r="860" spans="3:10" x14ac:dyDescent="0.35">
      <c r="C860" s="27" t="s">
        <v>3292</v>
      </c>
      <c r="D860" s="47" t="str">
        <f>+INDEX([1]Detallado!$F:$F,MATCH($C860,[1]Detallado!$B:$B,0))</f>
        <v>Renta Fija</v>
      </c>
      <c r="E860" s="30" t="str">
        <f>+INDEX([1]Detallado!$Q:$Q,MATCH($C860,[1]Detallado!$B:$B,0))</f>
        <v>RFIG</v>
      </c>
      <c r="F860" s="44" t="s">
        <v>4172</v>
      </c>
      <c r="G860" s="45" t="str">
        <f t="shared" si="26"/>
        <v>08RFIG</v>
      </c>
      <c r="H860" s="46" t="str">
        <f>+INDEX([1]Detallado!$D:$D,MATCH(C860,[1]Detallado!$B:$B,0))</f>
        <v>Gobierno de Chile</v>
      </c>
      <c r="I860" s="27"/>
      <c r="J860" s="43" t="str">
        <f t="shared" si="27"/>
        <v>RFIGOB</v>
      </c>
    </row>
    <row r="861" spans="3:10" x14ac:dyDescent="0.35">
      <c r="C861" s="27" t="s">
        <v>3293</v>
      </c>
      <c r="D861" s="47" t="str">
        <f>+INDEX([1]Detallado!$F:$F,MATCH($C861,[1]Detallado!$B:$B,0))</f>
        <v>Renta Fija</v>
      </c>
      <c r="E861" s="30" t="str">
        <f>+INDEX([1]Detallado!$Q:$Q,MATCH($C861,[1]Detallado!$B:$B,0))</f>
        <v>RFIG</v>
      </c>
      <c r="F861" s="44" t="s">
        <v>4172</v>
      </c>
      <c r="G861" s="45" t="str">
        <f t="shared" si="26"/>
        <v>08RFIG</v>
      </c>
      <c r="H861" s="46" t="str">
        <f>+INDEX([1]Detallado!$D:$D,MATCH(C861,[1]Detallado!$B:$B,0))</f>
        <v>Gobierno de Chile</v>
      </c>
      <c r="I861" s="27"/>
      <c r="J861" s="43" t="str">
        <f t="shared" si="27"/>
        <v>RFIGOB</v>
      </c>
    </row>
    <row r="862" spans="3:10" x14ac:dyDescent="0.35">
      <c r="C862" s="27" t="s">
        <v>3294</v>
      </c>
      <c r="D862" s="47" t="str">
        <f>+INDEX([1]Detallado!$F:$F,MATCH($C862,[1]Detallado!$B:$B,0))</f>
        <v>Renta Fija</v>
      </c>
      <c r="E862" s="30" t="str">
        <f>+INDEX([1]Detallado!$Q:$Q,MATCH($C862,[1]Detallado!$B:$B,0))</f>
        <v>RFIG</v>
      </c>
      <c r="F862" s="44" t="s">
        <v>4172</v>
      </c>
      <c r="G862" s="45" t="str">
        <f t="shared" si="26"/>
        <v>08RFIG</v>
      </c>
      <c r="H862" s="46" t="str">
        <f>+INDEX([1]Detallado!$D:$D,MATCH(C862,[1]Detallado!$B:$B,0))</f>
        <v>Gobierno de Chile</v>
      </c>
      <c r="I862" s="27"/>
      <c r="J862" s="43" t="str">
        <f t="shared" si="27"/>
        <v>RFIGOB</v>
      </c>
    </row>
    <row r="863" spans="3:10" x14ac:dyDescent="0.35">
      <c r="C863" s="27" t="s">
        <v>3295</v>
      </c>
      <c r="D863" s="47" t="str">
        <f>+INDEX([1]Detallado!$F:$F,MATCH($C863,[1]Detallado!$B:$B,0))</f>
        <v>Renta Fija</v>
      </c>
      <c r="E863" s="30" t="str">
        <f>+INDEX([1]Detallado!$Q:$Q,MATCH($C863,[1]Detallado!$B:$B,0))</f>
        <v>RFIG</v>
      </c>
      <c r="F863" s="44" t="s">
        <v>4172</v>
      </c>
      <c r="G863" s="45" t="str">
        <f t="shared" si="26"/>
        <v>08RFIG</v>
      </c>
      <c r="H863" s="46" t="str">
        <f>+INDEX([1]Detallado!$D:$D,MATCH(C863,[1]Detallado!$B:$B,0))</f>
        <v>Gobierno de Chile</v>
      </c>
      <c r="I863" s="27"/>
      <c r="J863" s="43" t="str">
        <f t="shared" si="27"/>
        <v>RFIGOB</v>
      </c>
    </row>
    <row r="864" spans="3:10" x14ac:dyDescent="0.35">
      <c r="C864" s="27" t="s">
        <v>177</v>
      </c>
      <c r="D864" s="47" t="str">
        <f>+INDEX([1]Detallado!$F:$F,MATCH($C864,[1]Detallado!$B:$B,0))</f>
        <v>Renta Fija</v>
      </c>
      <c r="E864" s="30" t="str">
        <f>+INDEX([1]Detallado!$Q:$Q,MATCH($C864,[1]Detallado!$B:$B,0))</f>
        <v>RFIG</v>
      </c>
      <c r="F864" s="44" t="s">
        <v>4172</v>
      </c>
      <c r="G864" s="45" t="str">
        <f t="shared" si="26"/>
        <v>08RFIG</v>
      </c>
      <c r="H864" s="46" t="str">
        <f>+INDEX([1]Detallado!$D:$D,MATCH(C864,[1]Detallado!$B:$B,0))</f>
        <v>Gobierno de Chile</v>
      </c>
      <c r="I864" s="27"/>
      <c r="J864" s="43" t="str">
        <f t="shared" si="27"/>
        <v>RFIGOB</v>
      </c>
    </row>
    <row r="865" spans="3:10" x14ac:dyDescent="0.35">
      <c r="C865" s="27" t="s">
        <v>3296</v>
      </c>
      <c r="D865" s="47" t="str">
        <f>+INDEX([1]Detallado!$F:$F,MATCH($C865,[1]Detallado!$B:$B,0))</f>
        <v>Renta Fija</v>
      </c>
      <c r="E865" s="30" t="str">
        <f>+INDEX([1]Detallado!$Q:$Q,MATCH($C865,[1]Detallado!$B:$B,0))</f>
        <v>RFIG</v>
      </c>
      <c r="F865" s="44" t="s">
        <v>4172</v>
      </c>
      <c r="G865" s="45" t="str">
        <f t="shared" si="26"/>
        <v>08RFIG</v>
      </c>
      <c r="H865" s="46" t="str">
        <f>+INDEX([1]Detallado!$D:$D,MATCH(C865,[1]Detallado!$B:$B,0))</f>
        <v>Gobierno de Chile</v>
      </c>
      <c r="I865" s="27"/>
      <c r="J865" s="43" t="str">
        <f t="shared" si="27"/>
        <v>RFIGOB</v>
      </c>
    </row>
    <row r="866" spans="3:10" x14ac:dyDescent="0.35">
      <c r="C866" s="27" t="s">
        <v>3297</v>
      </c>
      <c r="D866" s="47" t="str">
        <f>+INDEX([1]Detallado!$F:$F,MATCH($C866,[1]Detallado!$B:$B,0))</f>
        <v>Renta Fija</v>
      </c>
      <c r="E866" s="30" t="str">
        <f>+INDEX([1]Detallado!$Q:$Q,MATCH($C866,[1]Detallado!$B:$B,0))</f>
        <v>RFIG</v>
      </c>
      <c r="F866" s="44" t="s">
        <v>4172</v>
      </c>
      <c r="G866" s="45" t="str">
        <f t="shared" si="26"/>
        <v>08RFIG</v>
      </c>
      <c r="H866" s="46" t="str">
        <f>+INDEX([1]Detallado!$D:$D,MATCH(C866,[1]Detallado!$B:$B,0))</f>
        <v>Gobierno de Chile</v>
      </c>
      <c r="I866" s="27"/>
      <c r="J866" s="43" t="str">
        <f t="shared" si="27"/>
        <v>RFIGOB</v>
      </c>
    </row>
    <row r="867" spans="3:10" x14ac:dyDescent="0.35">
      <c r="C867" s="27" t="s">
        <v>3298</v>
      </c>
      <c r="D867" s="47" t="str">
        <f>+INDEX([1]Detallado!$F:$F,MATCH($C867,[1]Detallado!$B:$B,0))</f>
        <v>Renta Fija</v>
      </c>
      <c r="E867" s="30" t="str">
        <f>+INDEX([1]Detallado!$Q:$Q,MATCH($C867,[1]Detallado!$B:$B,0))</f>
        <v>RFIG</v>
      </c>
      <c r="F867" s="44" t="s">
        <v>4172</v>
      </c>
      <c r="G867" s="45" t="str">
        <f t="shared" si="26"/>
        <v>08RFIG</v>
      </c>
      <c r="H867" s="46" t="str">
        <f>+INDEX([1]Detallado!$D:$D,MATCH(C867,[1]Detallado!$B:$B,0))</f>
        <v>Gobierno de Chile</v>
      </c>
      <c r="I867" s="27"/>
      <c r="J867" s="43" t="str">
        <f t="shared" si="27"/>
        <v>RFIGOB</v>
      </c>
    </row>
    <row r="868" spans="3:10" x14ac:dyDescent="0.35">
      <c r="C868" s="27" t="s">
        <v>3299</v>
      </c>
      <c r="D868" s="47" t="str">
        <f>+INDEX([1]Detallado!$F:$F,MATCH($C868,[1]Detallado!$B:$B,0))</f>
        <v>Renta Fija</v>
      </c>
      <c r="E868" s="30" t="str">
        <f>+INDEX([1]Detallado!$Q:$Q,MATCH($C868,[1]Detallado!$B:$B,0))</f>
        <v>RFIG</v>
      </c>
      <c r="F868" s="44" t="s">
        <v>4172</v>
      </c>
      <c r="G868" s="45" t="str">
        <f t="shared" si="26"/>
        <v>08RFIG</v>
      </c>
      <c r="H868" s="46" t="str">
        <f>+INDEX([1]Detallado!$D:$D,MATCH(C868,[1]Detallado!$B:$B,0))</f>
        <v>Gobierno de Chile</v>
      </c>
      <c r="I868" s="27"/>
      <c r="J868" s="43" t="str">
        <f t="shared" si="27"/>
        <v>RFIGOB</v>
      </c>
    </row>
    <row r="869" spans="3:10" x14ac:dyDescent="0.35">
      <c r="C869" s="27" t="s">
        <v>3300</v>
      </c>
      <c r="D869" s="47" t="str">
        <f>+INDEX([1]Detallado!$F:$F,MATCH($C869,[1]Detallado!$B:$B,0))</f>
        <v>Renta Fija</v>
      </c>
      <c r="E869" s="30" t="str">
        <f>+INDEX([1]Detallado!$Q:$Q,MATCH($C869,[1]Detallado!$B:$B,0))</f>
        <v>RFIG</v>
      </c>
      <c r="F869" s="44" t="s">
        <v>4172</v>
      </c>
      <c r="G869" s="45" t="str">
        <f t="shared" si="26"/>
        <v>08RFIG</v>
      </c>
      <c r="H869" s="46" t="str">
        <f>+INDEX([1]Detallado!$D:$D,MATCH(C869,[1]Detallado!$B:$B,0))</f>
        <v>Gobierno de Chile</v>
      </c>
      <c r="I869" s="27"/>
      <c r="J869" s="43" t="str">
        <f t="shared" si="27"/>
        <v>RFIGOB</v>
      </c>
    </row>
    <row r="870" spans="3:10" x14ac:dyDescent="0.35">
      <c r="C870" s="27" t="s">
        <v>3301</v>
      </c>
      <c r="D870" s="47" t="str">
        <f>+INDEX([1]Detallado!$F:$F,MATCH($C870,[1]Detallado!$B:$B,0))</f>
        <v>Renta Fija</v>
      </c>
      <c r="E870" s="30" t="str">
        <f>+INDEX([1]Detallado!$Q:$Q,MATCH($C870,[1]Detallado!$B:$B,0))</f>
        <v>RFIG</v>
      </c>
      <c r="F870" s="44" t="s">
        <v>4172</v>
      </c>
      <c r="G870" s="45" t="str">
        <f t="shared" si="26"/>
        <v>08RFIG</v>
      </c>
      <c r="H870" s="46" t="str">
        <f>+INDEX([1]Detallado!$D:$D,MATCH(C870,[1]Detallado!$B:$B,0))</f>
        <v>Gobierno de Colombia</v>
      </c>
      <c r="I870" s="27"/>
      <c r="J870" s="43" t="str">
        <f t="shared" si="27"/>
        <v>RFIGOB</v>
      </c>
    </row>
    <row r="871" spans="3:10" x14ac:dyDescent="0.35">
      <c r="C871" s="27" t="s">
        <v>3302</v>
      </c>
      <c r="D871" s="47" t="str">
        <f>+INDEX([1]Detallado!$F:$F,MATCH($C871,[1]Detallado!$B:$B,0))</f>
        <v>Renta Fija</v>
      </c>
      <c r="E871" s="30" t="str">
        <f>+INDEX([1]Detallado!$Q:$Q,MATCH($C871,[1]Detallado!$B:$B,0))</f>
        <v>RFIG</v>
      </c>
      <c r="F871" s="44" t="s">
        <v>4172</v>
      </c>
      <c r="G871" s="45" t="str">
        <f t="shared" si="26"/>
        <v>08RFIG</v>
      </c>
      <c r="H871" s="46" t="str">
        <f>+INDEX([1]Detallado!$D:$D,MATCH(C871,[1]Detallado!$B:$B,0))</f>
        <v>Gobierno de Colombia</v>
      </c>
      <c r="I871" s="27"/>
      <c r="J871" s="43" t="str">
        <f t="shared" si="27"/>
        <v>RFIGOB</v>
      </c>
    </row>
    <row r="872" spans="3:10" x14ac:dyDescent="0.35">
      <c r="C872" s="27" t="s">
        <v>863</v>
      </c>
      <c r="D872" s="47" t="str">
        <f>+INDEX([1]Detallado!$F:$F,MATCH($C872,[1]Detallado!$B:$B,0))</f>
        <v>Renta Fija</v>
      </c>
      <c r="E872" s="30" t="str">
        <f>+INDEX([1]Detallado!$Q:$Q,MATCH($C872,[1]Detallado!$B:$B,0))</f>
        <v>RFIG</v>
      </c>
      <c r="F872" s="44" t="s">
        <v>4172</v>
      </c>
      <c r="G872" s="45" t="str">
        <f t="shared" si="26"/>
        <v>08RFIG</v>
      </c>
      <c r="H872" s="46" t="str">
        <f>+INDEX([1]Detallado!$D:$D,MATCH(C872,[1]Detallado!$B:$B,0))</f>
        <v>Gobierno de Colombia</v>
      </c>
      <c r="I872" s="27"/>
      <c r="J872" s="43" t="str">
        <f t="shared" si="27"/>
        <v>RFIGOB</v>
      </c>
    </row>
    <row r="873" spans="3:10" x14ac:dyDescent="0.35">
      <c r="C873" s="27" t="s">
        <v>857</v>
      </c>
      <c r="D873" s="47" t="str">
        <f>+INDEX([1]Detallado!$F:$F,MATCH($C873,[1]Detallado!$B:$B,0))</f>
        <v>Renta Fija</v>
      </c>
      <c r="E873" s="30" t="str">
        <f>+INDEX([1]Detallado!$Q:$Q,MATCH($C873,[1]Detallado!$B:$B,0))</f>
        <v>RFIG</v>
      </c>
      <c r="F873" s="44" t="s">
        <v>4172</v>
      </c>
      <c r="G873" s="45" t="str">
        <f t="shared" si="26"/>
        <v>08RFIG</v>
      </c>
      <c r="H873" s="46" t="str">
        <f>+INDEX([1]Detallado!$D:$D,MATCH(C873,[1]Detallado!$B:$B,0))</f>
        <v>Gobierno de Colombia</v>
      </c>
      <c r="I873" s="27"/>
      <c r="J873" s="43" t="str">
        <f t="shared" si="27"/>
        <v>RFIGOB</v>
      </c>
    </row>
    <row r="874" spans="3:10" x14ac:dyDescent="0.35">
      <c r="C874" s="27" t="s">
        <v>3303</v>
      </c>
      <c r="D874" s="47" t="str">
        <f>+INDEX([1]Detallado!$F:$F,MATCH($C874,[1]Detallado!$B:$B,0))</f>
        <v>Renta Fija</v>
      </c>
      <c r="E874" s="30" t="str">
        <f>+INDEX([1]Detallado!$Q:$Q,MATCH($C874,[1]Detallado!$B:$B,0))</f>
        <v>RFIG</v>
      </c>
      <c r="F874" s="44" t="s">
        <v>4172</v>
      </c>
      <c r="G874" s="45" t="str">
        <f t="shared" si="26"/>
        <v>08RFIG</v>
      </c>
      <c r="H874" s="46" t="str">
        <f>+INDEX([1]Detallado!$D:$D,MATCH(C874,[1]Detallado!$B:$B,0))</f>
        <v>Gobierno de Colombia</v>
      </c>
      <c r="I874" s="27"/>
      <c r="J874" s="43" t="str">
        <f t="shared" si="27"/>
        <v>RFIGOB</v>
      </c>
    </row>
    <row r="875" spans="3:10" x14ac:dyDescent="0.35">
      <c r="C875" s="27" t="s">
        <v>3304</v>
      </c>
      <c r="D875" s="47" t="str">
        <f>+INDEX([1]Detallado!$F:$F,MATCH($C875,[1]Detallado!$B:$B,0))</f>
        <v>Renta Fija</v>
      </c>
      <c r="E875" s="30" t="str">
        <f>+INDEX([1]Detallado!$Q:$Q,MATCH($C875,[1]Detallado!$B:$B,0))</f>
        <v>RFIG</v>
      </c>
      <c r="F875" s="44" t="s">
        <v>4172</v>
      </c>
      <c r="G875" s="45" t="str">
        <f t="shared" si="26"/>
        <v>08RFIG</v>
      </c>
      <c r="H875" s="46" t="str">
        <f>+INDEX([1]Detallado!$D:$D,MATCH(C875,[1]Detallado!$B:$B,0))</f>
        <v>Gobierno de Colombia</v>
      </c>
      <c r="I875" s="27"/>
      <c r="J875" s="43" t="str">
        <f t="shared" si="27"/>
        <v>RFIGOB</v>
      </c>
    </row>
    <row r="876" spans="3:10" x14ac:dyDescent="0.35">
      <c r="C876" s="27" t="s">
        <v>3305</v>
      </c>
      <c r="D876" s="47" t="str">
        <f>+INDEX([1]Detallado!$F:$F,MATCH($C876,[1]Detallado!$B:$B,0))</f>
        <v>Renta Fija</v>
      </c>
      <c r="E876" s="30" t="str">
        <f>+INDEX([1]Detallado!$Q:$Q,MATCH($C876,[1]Detallado!$B:$B,0))</f>
        <v>RFIG</v>
      </c>
      <c r="F876" s="44" t="s">
        <v>4172</v>
      </c>
      <c r="G876" s="45" t="str">
        <f t="shared" si="26"/>
        <v>08RFIG</v>
      </c>
      <c r="H876" s="46" t="str">
        <f>+INDEX([1]Detallado!$D:$D,MATCH(C876,[1]Detallado!$B:$B,0))</f>
        <v>Gobierno de Colombia</v>
      </c>
      <c r="I876" s="27"/>
      <c r="J876" s="43" t="str">
        <f t="shared" si="27"/>
        <v>RFIGOB</v>
      </c>
    </row>
    <row r="877" spans="3:10" x14ac:dyDescent="0.35">
      <c r="C877" s="27" t="s">
        <v>3306</v>
      </c>
      <c r="D877" s="47" t="str">
        <f>+INDEX([1]Detallado!$F:$F,MATCH($C877,[1]Detallado!$B:$B,0))</f>
        <v>Renta Fija</v>
      </c>
      <c r="E877" s="30" t="str">
        <f>+INDEX([1]Detallado!$Q:$Q,MATCH($C877,[1]Detallado!$B:$B,0))</f>
        <v>RFIG</v>
      </c>
      <c r="F877" s="44" t="s">
        <v>4172</v>
      </c>
      <c r="G877" s="45" t="str">
        <f t="shared" si="26"/>
        <v>08RFIG</v>
      </c>
      <c r="H877" s="46" t="str">
        <f>+INDEX([1]Detallado!$D:$D,MATCH(C877,[1]Detallado!$B:$B,0))</f>
        <v>Gobierno de Colombia</v>
      </c>
      <c r="I877" s="27"/>
      <c r="J877" s="43" t="str">
        <f t="shared" si="27"/>
        <v>RFIGOB</v>
      </c>
    </row>
    <row r="878" spans="3:10" x14ac:dyDescent="0.35">
      <c r="C878" s="27" t="s">
        <v>3307</v>
      </c>
      <c r="D878" s="47" t="str">
        <f>+INDEX([1]Detallado!$F:$F,MATCH($C878,[1]Detallado!$B:$B,0))</f>
        <v>Renta Fija</v>
      </c>
      <c r="E878" s="30" t="str">
        <f>+INDEX([1]Detallado!$Q:$Q,MATCH($C878,[1]Detallado!$B:$B,0))</f>
        <v>RFIG</v>
      </c>
      <c r="F878" s="44" t="s">
        <v>4172</v>
      </c>
      <c r="G878" s="45" t="str">
        <f t="shared" si="26"/>
        <v>08RFIG</v>
      </c>
      <c r="H878" s="46" t="str">
        <f>+INDEX([1]Detallado!$D:$D,MATCH(C878,[1]Detallado!$B:$B,0))</f>
        <v>Gobierno de Colombia</v>
      </c>
      <c r="I878" s="27"/>
      <c r="J878" s="43" t="str">
        <f t="shared" si="27"/>
        <v>RFIGOB</v>
      </c>
    </row>
    <row r="879" spans="3:10" x14ac:dyDescent="0.35">
      <c r="C879" s="27" t="s">
        <v>3308</v>
      </c>
      <c r="D879" s="47" t="str">
        <f>+INDEX([1]Detallado!$F:$F,MATCH($C879,[1]Detallado!$B:$B,0))</f>
        <v>Renta Fija</v>
      </c>
      <c r="E879" s="30" t="str">
        <f>+INDEX([1]Detallado!$Q:$Q,MATCH($C879,[1]Detallado!$B:$B,0))</f>
        <v>RFIG</v>
      </c>
      <c r="F879" s="44" t="s">
        <v>4172</v>
      </c>
      <c r="G879" s="45" t="str">
        <f t="shared" si="26"/>
        <v>08RFIG</v>
      </c>
      <c r="H879" s="46" t="str">
        <f>+INDEX([1]Detallado!$D:$D,MATCH(C879,[1]Detallado!$B:$B,0))</f>
        <v>Gobierno de Colombia</v>
      </c>
      <c r="I879" s="27"/>
      <c r="J879" s="43" t="str">
        <f t="shared" si="27"/>
        <v>RFIGOB</v>
      </c>
    </row>
    <row r="880" spans="3:10" x14ac:dyDescent="0.35">
      <c r="C880" s="27" t="s">
        <v>3309</v>
      </c>
      <c r="D880" s="47" t="str">
        <f>+INDEX([1]Detallado!$F:$F,MATCH($C880,[1]Detallado!$B:$B,0))</f>
        <v>Renta Fija</v>
      </c>
      <c r="E880" s="30" t="str">
        <f>+INDEX([1]Detallado!$Q:$Q,MATCH($C880,[1]Detallado!$B:$B,0))</f>
        <v>RFIG</v>
      </c>
      <c r="F880" s="44" t="s">
        <v>4172</v>
      </c>
      <c r="G880" s="45" t="str">
        <f t="shared" si="26"/>
        <v>08RFIG</v>
      </c>
      <c r="H880" s="46" t="str">
        <f>+INDEX([1]Detallado!$D:$D,MATCH(C880,[1]Detallado!$B:$B,0))</f>
        <v>Gobierno de Colombia</v>
      </c>
      <c r="I880" s="27"/>
      <c r="J880" s="43" t="str">
        <f t="shared" si="27"/>
        <v>RFIGOB</v>
      </c>
    </row>
    <row r="881" spans="3:10" x14ac:dyDescent="0.35">
      <c r="C881" s="27" t="s">
        <v>3310</v>
      </c>
      <c r="D881" s="47" t="str">
        <f>+INDEX([1]Detallado!$F:$F,MATCH($C881,[1]Detallado!$B:$B,0))</f>
        <v>Renta Fija</v>
      </c>
      <c r="E881" s="30" t="str">
        <f>+INDEX([1]Detallado!$Q:$Q,MATCH($C881,[1]Detallado!$B:$B,0))</f>
        <v>RFIG</v>
      </c>
      <c r="F881" s="44" t="s">
        <v>4172</v>
      </c>
      <c r="G881" s="45" t="str">
        <f t="shared" si="26"/>
        <v>08RFIG</v>
      </c>
      <c r="H881" s="46" t="str">
        <f>+INDEX([1]Detallado!$D:$D,MATCH(C881,[1]Detallado!$B:$B,0))</f>
        <v>Gobierno de Colombia</v>
      </c>
      <c r="I881" s="27"/>
      <c r="J881" s="43" t="str">
        <f t="shared" si="27"/>
        <v>RFIGOB</v>
      </c>
    </row>
    <row r="882" spans="3:10" x14ac:dyDescent="0.35">
      <c r="C882" s="27" t="s">
        <v>3311</v>
      </c>
      <c r="D882" s="47" t="str">
        <f>+INDEX([1]Detallado!$F:$F,MATCH($C882,[1]Detallado!$B:$B,0))</f>
        <v>Renta Fija</v>
      </c>
      <c r="E882" s="30" t="str">
        <f>+INDEX([1]Detallado!$Q:$Q,MATCH($C882,[1]Detallado!$B:$B,0))</f>
        <v>RFIG</v>
      </c>
      <c r="F882" s="44" t="s">
        <v>4172</v>
      </c>
      <c r="G882" s="45" t="str">
        <f t="shared" si="26"/>
        <v>08RFIG</v>
      </c>
      <c r="H882" s="46" t="str">
        <f>+INDEX([1]Detallado!$D:$D,MATCH(C882,[1]Detallado!$B:$B,0))</f>
        <v>Gobierno de Colombia</v>
      </c>
      <c r="I882" s="27"/>
      <c r="J882" s="43" t="str">
        <f t="shared" si="27"/>
        <v>RFIGOB</v>
      </c>
    </row>
    <row r="883" spans="3:10" x14ac:dyDescent="0.35">
      <c r="C883" s="27" t="s">
        <v>3312</v>
      </c>
      <c r="D883" s="47" t="str">
        <f>+INDEX([1]Detallado!$F:$F,MATCH($C883,[1]Detallado!$B:$B,0))</f>
        <v>Renta Fija</v>
      </c>
      <c r="E883" s="30" t="str">
        <f>+INDEX([1]Detallado!$Q:$Q,MATCH($C883,[1]Detallado!$B:$B,0))</f>
        <v>RFIG</v>
      </c>
      <c r="F883" s="44" t="s">
        <v>4172</v>
      </c>
      <c r="G883" s="45" t="str">
        <f t="shared" si="26"/>
        <v>08RFIG</v>
      </c>
      <c r="H883" s="46" t="str">
        <f>+INDEX([1]Detallado!$D:$D,MATCH(C883,[1]Detallado!$B:$B,0))</f>
        <v>Gobierno de Colombia</v>
      </c>
      <c r="I883" s="27"/>
      <c r="J883" s="43" t="str">
        <f t="shared" si="27"/>
        <v>RFIGOB</v>
      </c>
    </row>
    <row r="884" spans="3:10" x14ac:dyDescent="0.35">
      <c r="C884" s="27" t="s">
        <v>3313</v>
      </c>
      <c r="D884" s="47" t="str">
        <f>+INDEX([1]Detallado!$F:$F,MATCH($C884,[1]Detallado!$B:$B,0))</f>
        <v>Renta Fija</v>
      </c>
      <c r="E884" s="30" t="str">
        <f>+INDEX([1]Detallado!$Q:$Q,MATCH($C884,[1]Detallado!$B:$B,0))</f>
        <v>RFIG</v>
      </c>
      <c r="F884" s="44" t="s">
        <v>4172</v>
      </c>
      <c r="G884" s="45" t="str">
        <f t="shared" si="26"/>
        <v>08RFIG</v>
      </c>
      <c r="H884" s="46" t="str">
        <f>+INDEX([1]Detallado!$D:$D,MATCH(C884,[1]Detallado!$B:$B,0))</f>
        <v>Gobierno de Colombia</v>
      </c>
      <c r="I884" s="27"/>
      <c r="J884" s="43" t="str">
        <f t="shared" si="27"/>
        <v>RFIGOB</v>
      </c>
    </row>
    <row r="885" spans="3:10" x14ac:dyDescent="0.35">
      <c r="C885" s="27" t="s">
        <v>3314</v>
      </c>
      <c r="D885" s="47" t="str">
        <f>+INDEX([1]Detallado!$F:$F,MATCH($C885,[1]Detallado!$B:$B,0))</f>
        <v>Renta Fija</v>
      </c>
      <c r="E885" s="30" t="str">
        <f>+INDEX([1]Detallado!$Q:$Q,MATCH($C885,[1]Detallado!$B:$B,0))</f>
        <v>RFIG</v>
      </c>
      <c r="F885" s="44" t="s">
        <v>4172</v>
      </c>
      <c r="G885" s="45" t="str">
        <f t="shared" si="26"/>
        <v>08RFIG</v>
      </c>
      <c r="H885" s="46" t="str">
        <f>+INDEX([1]Detallado!$D:$D,MATCH(C885,[1]Detallado!$B:$B,0))</f>
        <v>Gobierno de Colombia</v>
      </c>
      <c r="I885" s="27"/>
      <c r="J885" s="43" t="str">
        <f t="shared" si="27"/>
        <v>RFIGOB</v>
      </c>
    </row>
    <row r="886" spans="3:10" x14ac:dyDescent="0.35">
      <c r="C886" s="27" t="s">
        <v>3315</v>
      </c>
      <c r="D886" s="47" t="str">
        <f>+INDEX([1]Detallado!$F:$F,MATCH($C886,[1]Detallado!$B:$B,0))</f>
        <v>Renta Fija</v>
      </c>
      <c r="E886" s="30" t="str">
        <f>+INDEX([1]Detallado!$Q:$Q,MATCH($C886,[1]Detallado!$B:$B,0))</f>
        <v>RFIG</v>
      </c>
      <c r="F886" s="44" t="s">
        <v>4172</v>
      </c>
      <c r="G886" s="45" t="str">
        <f t="shared" si="26"/>
        <v>08RFIG</v>
      </c>
      <c r="H886" s="46" t="str">
        <f>+INDEX([1]Detallado!$D:$D,MATCH(C886,[1]Detallado!$B:$B,0))</f>
        <v>Gobierno de Colombia</v>
      </c>
      <c r="I886" s="27"/>
      <c r="J886" s="43" t="str">
        <f t="shared" si="27"/>
        <v>RFIGOB</v>
      </c>
    </row>
    <row r="887" spans="3:10" x14ac:dyDescent="0.35">
      <c r="C887" s="27" t="s">
        <v>3316</v>
      </c>
      <c r="D887" s="47" t="str">
        <f>+INDEX([1]Detallado!$F:$F,MATCH($C887,[1]Detallado!$B:$B,0))</f>
        <v>Renta Fija</v>
      </c>
      <c r="E887" s="30" t="str">
        <f>+INDEX([1]Detallado!$Q:$Q,MATCH($C887,[1]Detallado!$B:$B,0))</f>
        <v>RFIG</v>
      </c>
      <c r="F887" s="44" t="s">
        <v>4172</v>
      </c>
      <c r="G887" s="45" t="str">
        <f t="shared" si="26"/>
        <v>08RFIG</v>
      </c>
      <c r="H887" s="46" t="str">
        <f>+INDEX([1]Detallado!$D:$D,MATCH(C887,[1]Detallado!$B:$B,0))</f>
        <v>Gobierno de Colombia</v>
      </c>
      <c r="I887" s="27"/>
      <c r="J887" s="43" t="str">
        <f t="shared" si="27"/>
        <v>RFIGOB</v>
      </c>
    </row>
    <row r="888" spans="3:10" x14ac:dyDescent="0.35">
      <c r="C888" s="27" t="s">
        <v>3317</v>
      </c>
      <c r="D888" s="47" t="str">
        <f>+INDEX([1]Detallado!$F:$F,MATCH($C888,[1]Detallado!$B:$B,0))</f>
        <v>Renta Fija</v>
      </c>
      <c r="E888" s="30" t="str">
        <f>+INDEX([1]Detallado!$Q:$Q,MATCH($C888,[1]Detallado!$B:$B,0))</f>
        <v>RFIG</v>
      </c>
      <c r="F888" s="44" t="s">
        <v>4172</v>
      </c>
      <c r="G888" s="45" t="str">
        <f t="shared" si="26"/>
        <v>08RFIG</v>
      </c>
      <c r="H888" s="46" t="str">
        <f>+INDEX([1]Detallado!$D:$D,MATCH(C888,[1]Detallado!$B:$B,0))</f>
        <v>Gobierno de Colombia</v>
      </c>
      <c r="I888" s="27"/>
      <c r="J888" s="43" t="str">
        <f t="shared" si="27"/>
        <v>RFIGOB</v>
      </c>
    </row>
    <row r="889" spans="3:10" x14ac:dyDescent="0.35">
      <c r="C889" s="27" t="s">
        <v>3318</v>
      </c>
      <c r="D889" s="47" t="str">
        <f>+INDEX([1]Detallado!$F:$F,MATCH($C889,[1]Detallado!$B:$B,0))</f>
        <v>Renta Fija</v>
      </c>
      <c r="E889" s="30" t="str">
        <f>+INDEX([1]Detallado!$Q:$Q,MATCH($C889,[1]Detallado!$B:$B,0))</f>
        <v>RFIG</v>
      </c>
      <c r="F889" s="44" t="s">
        <v>4172</v>
      </c>
      <c r="G889" s="45" t="str">
        <f t="shared" si="26"/>
        <v>08RFIG</v>
      </c>
      <c r="H889" s="46" t="str">
        <f>+INDEX([1]Detallado!$D:$D,MATCH(C889,[1]Detallado!$B:$B,0))</f>
        <v>Gobierno de Colombia</v>
      </c>
      <c r="I889" s="27"/>
      <c r="J889" s="43" t="str">
        <f t="shared" si="27"/>
        <v>RFIGOB</v>
      </c>
    </row>
    <row r="890" spans="3:10" x14ac:dyDescent="0.35">
      <c r="C890" s="27" t="s">
        <v>1859</v>
      </c>
      <c r="D890" s="47" t="str">
        <f>+INDEX([1]Detallado!$F:$F,MATCH($C890,[1]Detallado!$B:$B,0))</f>
        <v>Renta Fija</v>
      </c>
      <c r="E890" s="30" t="str">
        <f>+INDEX([1]Detallado!$Q:$Q,MATCH($C890,[1]Detallado!$B:$B,0))</f>
        <v>RFIG</v>
      </c>
      <c r="F890" s="44" t="s">
        <v>4171</v>
      </c>
      <c r="G890" s="45" t="str">
        <f t="shared" si="26"/>
        <v>52RFIG</v>
      </c>
      <c r="H890" s="46" t="str">
        <f>+INDEX([1]Detallado!$D:$D,MATCH(C890,[1]Detallado!$B:$B,0))</f>
        <v>BNY Mellon - Emerging Market Debt LC Fund</v>
      </c>
      <c r="I890" s="27"/>
      <c r="J890" s="43" t="str">
        <f t="shared" si="27"/>
        <v>RFITD</v>
      </c>
    </row>
    <row r="891" spans="3:10" x14ac:dyDescent="0.35">
      <c r="C891" s="27" t="s">
        <v>1863</v>
      </c>
      <c r="D891" s="47" t="str">
        <f>+INDEX([1]Detallado!$F:$F,MATCH($C891,[1]Detallado!$B:$B,0))</f>
        <v>Renta Fija</v>
      </c>
      <c r="E891" s="30" t="str">
        <f>+INDEX([1]Detallado!$Q:$Q,MATCH($C891,[1]Detallado!$B:$B,0))</f>
        <v>RFIG</v>
      </c>
      <c r="F891" s="44" t="s">
        <v>4171</v>
      </c>
      <c r="G891" s="45" t="str">
        <f t="shared" si="26"/>
        <v>52RFIG</v>
      </c>
      <c r="H891" s="46" t="str">
        <f>+INDEX([1]Detallado!$D:$D,MATCH(C891,[1]Detallado!$B:$B,0))</f>
        <v>BNY Mellon - Emerging Market Debt LC Fund</v>
      </c>
      <c r="I891" s="27"/>
      <c r="J891" s="43" t="str">
        <f t="shared" si="27"/>
        <v>RFITD</v>
      </c>
    </row>
    <row r="892" spans="3:10" x14ac:dyDescent="0.35">
      <c r="C892" s="27" t="s">
        <v>1666</v>
      </c>
      <c r="D892" s="47" t="str">
        <f>+INDEX([1]Detallado!$F:$F,MATCH($C892,[1]Detallado!$B:$B,0))</f>
        <v>Renta Fija</v>
      </c>
      <c r="E892" s="30" t="str">
        <f>+INDEX([1]Detallado!$Q:$Q,MATCH($C892,[1]Detallado!$B:$B,0))</f>
        <v>RFIG</v>
      </c>
      <c r="F892" s="44" t="s">
        <v>4171</v>
      </c>
      <c r="G892" s="45" t="str">
        <f t="shared" si="26"/>
        <v>52RFIG</v>
      </c>
      <c r="H892" s="46" t="str">
        <f>+INDEX([1]Detallado!$D:$D,MATCH(C892,[1]Detallado!$B:$B,0))</f>
        <v>GAM - Local Emerging Bond Fund</v>
      </c>
      <c r="I892" s="27"/>
      <c r="J892" s="43" t="str">
        <f t="shared" si="27"/>
        <v>RFITD</v>
      </c>
    </row>
    <row r="893" spans="3:10" x14ac:dyDescent="0.35">
      <c r="C893" s="27" t="s">
        <v>3319</v>
      </c>
      <c r="D893" s="47" t="str">
        <f>+INDEX([1]Detallado!$F:$F,MATCH($C893,[1]Detallado!$B:$B,0))</f>
        <v>Renta Fija</v>
      </c>
      <c r="E893" s="30" t="str">
        <f>+INDEX([1]Detallado!$Q:$Q,MATCH($C893,[1]Detallado!$B:$B,0))</f>
        <v>RFIG</v>
      </c>
      <c r="F893" s="44" t="s">
        <v>4171</v>
      </c>
      <c r="G893" s="45" t="str">
        <f t="shared" si="26"/>
        <v>52RFIG</v>
      </c>
      <c r="H893" s="46" t="str">
        <f>+INDEX([1]Detallado!$D:$D,MATCH(C893,[1]Detallado!$B:$B,0))</f>
        <v>Pictet - Latin America Local Currency Debt</v>
      </c>
      <c r="I893" s="27"/>
      <c r="J893" s="43" t="str">
        <f t="shared" si="27"/>
        <v>RFITD</v>
      </c>
    </row>
    <row r="894" spans="3:10" x14ac:dyDescent="0.35">
      <c r="C894" s="27" t="s">
        <v>3320</v>
      </c>
      <c r="D894" s="47" t="str">
        <f>+INDEX([1]Detallado!$F:$F,MATCH($C894,[1]Detallado!$B:$B,0))</f>
        <v>Renta Fija</v>
      </c>
      <c r="E894" s="30" t="str">
        <f>+INDEX([1]Detallado!$Q:$Q,MATCH($C894,[1]Detallado!$B:$B,0))</f>
        <v>RFIG</v>
      </c>
      <c r="F894" s="44" t="s">
        <v>4171</v>
      </c>
      <c r="G894" s="45" t="str">
        <f t="shared" si="26"/>
        <v>52RFIG</v>
      </c>
      <c r="H894" s="46" t="str">
        <f>+INDEX([1]Detallado!$D:$D,MATCH(C894,[1]Detallado!$B:$B,0))</f>
        <v>Pictet - Latin America Local Currency Debt</v>
      </c>
      <c r="I894" s="27"/>
      <c r="J894" s="43" t="str">
        <f t="shared" si="27"/>
        <v>RFITD</v>
      </c>
    </row>
    <row r="895" spans="3:10" x14ac:dyDescent="0.35">
      <c r="C895" s="27" t="s">
        <v>573</v>
      </c>
      <c r="D895" s="47" t="str">
        <f>+INDEX([1]Detallado!$F:$F,MATCH($C895,[1]Detallado!$B:$B,0))</f>
        <v>Renta Fija</v>
      </c>
      <c r="E895" s="30" t="str">
        <f>+INDEX([1]Detallado!$Q:$Q,MATCH($C895,[1]Detallado!$B:$B,0))</f>
        <v>RFIG</v>
      </c>
      <c r="F895" s="44" t="s">
        <v>4171</v>
      </c>
      <c r="G895" s="45" t="str">
        <f t="shared" si="26"/>
        <v>52RFIG</v>
      </c>
      <c r="H895" s="46" t="str">
        <f>+INDEX([1]Detallado!$D:$D,MATCH(C895,[1]Detallado!$B:$B,0))</f>
        <v>Barings - Emerging Markets Local Debt Fund</v>
      </c>
      <c r="I895" s="27"/>
      <c r="J895" s="43" t="str">
        <f t="shared" si="27"/>
        <v>RFITD</v>
      </c>
    </row>
    <row r="896" spans="3:10" x14ac:dyDescent="0.35">
      <c r="C896" s="27" t="s">
        <v>1920</v>
      </c>
      <c r="D896" s="47" t="str">
        <f>+INDEX([1]Detallado!$F:$F,MATCH($C896,[1]Detallado!$B:$B,0))</f>
        <v>Renta Fija</v>
      </c>
      <c r="E896" s="30" t="str">
        <f>+INDEX([1]Detallado!$Q:$Q,MATCH($C896,[1]Detallado!$B:$B,0))</f>
        <v>RFIG</v>
      </c>
      <c r="F896" s="44" t="s">
        <v>4171</v>
      </c>
      <c r="G896" s="45" t="str">
        <f t="shared" si="26"/>
        <v>52RFIG</v>
      </c>
      <c r="H896" s="46" t="str">
        <f>+INDEX([1]Detallado!$D:$D,MATCH(C896,[1]Detallado!$B:$B,0))</f>
        <v>Investec - Emerging Markets  LC Debt Fund</v>
      </c>
      <c r="I896" s="27"/>
      <c r="J896" s="43" t="str">
        <f t="shared" si="27"/>
        <v>RFITD</v>
      </c>
    </row>
    <row r="897" spans="3:10" x14ac:dyDescent="0.35">
      <c r="C897" s="27" t="s">
        <v>1897</v>
      </c>
      <c r="D897" s="47" t="str">
        <f>+INDEX([1]Detallado!$F:$F,MATCH($C897,[1]Detallado!$B:$B,0))</f>
        <v>Renta Fija</v>
      </c>
      <c r="E897" s="30" t="str">
        <f>+INDEX([1]Detallado!$Q:$Q,MATCH($C897,[1]Detallado!$B:$B,0))</f>
        <v>RFIG</v>
      </c>
      <c r="F897" s="44" t="s">
        <v>4171</v>
      </c>
      <c r="G897" s="45" t="str">
        <f t="shared" si="26"/>
        <v>52RFIG</v>
      </c>
      <c r="H897" s="46" t="str">
        <f>+INDEX([1]Detallado!$D:$D,MATCH(C897,[1]Detallado!$B:$B,0))</f>
        <v>Parvest - Bond World Emerging Local</v>
      </c>
      <c r="I897" s="27"/>
      <c r="J897" s="43" t="str">
        <f t="shared" si="27"/>
        <v>RFITD</v>
      </c>
    </row>
    <row r="898" spans="3:10" x14ac:dyDescent="0.35">
      <c r="C898" s="27" t="s">
        <v>703</v>
      </c>
      <c r="D898" s="47" t="str">
        <f>+INDEX([1]Detallado!$F:$F,MATCH($C898,[1]Detallado!$B:$B,0))</f>
        <v>Renta Fija</v>
      </c>
      <c r="E898" s="30" t="str">
        <f>+INDEX([1]Detallado!$Q:$Q,MATCH($C898,[1]Detallado!$B:$B,0))</f>
        <v>RFIG</v>
      </c>
      <c r="F898" s="44" t="s">
        <v>4171</v>
      </c>
      <c r="G898" s="45" t="str">
        <f t="shared" si="26"/>
        <v>52RFIG</v>
      </c>
      <c r="H898" s="46" t="str">
        <f>+INDEX([1]Detallado!$D:$D,MATCH(C898,[1]Detallado!$B:$B,0))</f>
        <v>VanEck - JPM EM LC Bond ETF</v>
      </c>
      <c r="I898" s="27"/>
      <c r="J898" s="43" t="str">
        <f t="shared" si="27"/>
        <v>RFITD</v>
      </c>
    </row>
    <row r="899" spans="3:10" x14ac:dyDescent="0.35">
      <c r="C899" s="27" t="s">
        <v>1814</v>
      </c>
      <c r="D899" s="47" t="str">
        <f>+INDEX([1]Detallado!$F:$F,MATCH($C899,[1]Detallado!$B:$B,0))</f>
        <v>Renta Fija</v>
      </c>
      <c r="E899" s="30" t="str">
        <f>+INDEX([1]Detallado!$Q:$Q,MATCH($C899,[1]Detallado!$B:$B,0))</f>
        <v>RFIG</v>
      </c>
      <c r="F899" s="44" t="s">
        <v>4171</v>
      </c>
      <c r="G899" s="45" t="str">
        <f t="shared" si="26"/>
        <v>52RFIG</v>
      </c>
      <c r="H899" s="46" t="str">
        <f>+INDEX([1]Detallado!$D:$D,MATCH(C899,[1]Detallado!$B:$B,0))</f>
        <v>Franklin Templeton - Emerging Markets Bond Fund</v>
      </c>
      <c r="I899" s="27"/>
      <c r="J899" s="43" t="str">
        <f t="shared" si="27"/>
        <v>RFITD</v>
      </c>
    </row>
    <row r="900" spans="3:10" x14ac:dyDescent="0.35">
      <c r="C900" s="27" t="s">
        <v>1817</v>
      </c>
      <c r="D900" s="47" t="str">
        <f>+INDEX([1]Detallado!$F:$F,MATCH($C900,[1]Detallado!$B:$B,0))</f>
        <v>Renta Fija</v>
      </c>
      <c r="E900" s="30" t="str">
        <f>+INDEX([1]Detallado!$Q:$Q,MATCH($C900,[1]Detallado!$B:$B,0))</f>
        <v>RFIG</v>
      </c>
      <c r="F900" s="44" t="s">
        <v>4171</v>
      </c>
      <c r="G900" s="45" t="str">
        <f t="shared" si="26"/>
        <v>52RFIG</v>
      </c>
      <c r="H900" s="46" t="str">
        <f>+INDEX([1]Detallado!$D:$D,MATCH(C900,[1]Detallado!$B:$B,0))</f>
        <v>Franklin Templeton - Global Total Return Fund</v>
      </c>
      <c r="I900" s="27"/>
      <c r="J900" s="43" t="str">
        <f t="shared" si="27"/>
        <v>RFITD</v>
      </c>
    </row>
    <row r="901" spans="3:10" x14ac:dyDescent="0.35">
      <c r="C901" s="27" t="s">
        <v>1801</v>
      </c>
      <c r="D901" s="47" t="str">
        <f>+INDEX([1]Detallado!$F:$F,MATCH($C901,[1]Detallado!$B:$B,0))</f>
        <v>Renta Fija</v>
      </c>
      <c r="E901" s="30" t="str">
        <f>+INDEX([1]Detallado!$Q:$Q,MATCH($C901,[1]Detallado!$B:$B,0))</f>
        <v>RFIG</v>
      </c>
      <c r="F901" s="44" t="s">
        <v>4171</v>
      </c>
      <c r="G901" s="45" t="str">
        <f t="shared" si="26"/>
        <v>52RFIG</v>
      </c>
      <c r="H901" s="46" t="str">
        <f>+INDEX([1]Detallado!$D:$D,MATCH(C901,[1]Detallado!$B:$B,0))</f>
        <v>Franklin Templeton - Global Fund</v>
      </c>
      <c r="I901" s="27"/>
      <c r="J901" s="43" t="str">
        <f t="shared" si="27"/>
        <v>RFITD</v>
      </c>
    </row>
    <row r="902" spans="3:10" x14ac:dyDescent="0.35">
      <c r="C902" s="27" t="s">
        <v>687</v>
      </c>
      <c r="D902" s="47" t="str">
        <f>+INDEX([1]Detallado!$F:$F,MATCH($C902,[1]Detallado!$B:$B,0))</f>
        <v>Renta Fija</v>
      </c>
      <c r="E902" s="30" t="str">
        <f>+INDEX([1]Detallado!$Q:$Q,MATCH($C902,[1]Detallado!$B:$B,0))</f>
        <v>RFIG</v>
      </c>
      <c r="F902" s="44" t="s">
        <v>4171</v>
      </c>
      <c r="G902" s="45" t="str">
        <f t="shared" si="26"/>
        <v>52RFIG</v>
      </c>
      <c r="H902" s="46" t="str">
        <f>+INDEX([1]Detallado!$D:$D,MATCH(C902,[1]Detallado!$B:$B,0))</f>
        <v>Pictet Chinese LC Debt</v>
      </c>
      <c r="I902" s="27"/>
      <c r="J902" s="43" t="str">
        <f t="shared" si="27"/>
        <v>RFITD</v>
      </c>
    </row>
    <row r="903" spans="3:10" x14ac:dyDescent="0.35">
      <c r="C903" s="27" t="s">
        <v>1888</v>
      </c>
      <c r="D903" s="47" t="str">
        <f>+INDEX([1]Detallado!$F:$F,MATCH($C903,[1]Detallado!$B:$B,0))</f>
        <v>Renta Fija</v>
      </c>
      <c r="E903" s="30" t="str">
        <f>+INDEX([1]Detallado!$Q:$Q,MATCH($C903,[1]Detallado!$B:$B,0))</f>
        <v>RFIG</v>
      </c>
      <c r="F903" s="44" t="s">
        <v>4171</v>
      </c>
      <c r="G903" s="45" t="str">
        <f t="shared" si="26"/>
        <v>52RFIG</v>
      </c>
      <c r="H903" s="46" t="str">
        <f>+INDEX([1]Detallado!$D:$D,MATCH(C903,[1]Detallado!$B:$B,0))</f>
        <v>Pictet - EM Local Currency</v>
      </c>
      <c r="I903" s="27"/>
      <c r="J903" s="43" t="str">
        <f t="shared" si="27"/>
        <v>RFITD</v>
      </c>
    </row>
    <row r="904" spans="3:10" x14ac:dyDescent="0.35">
      <c r="C904" s="27" t="s">
        <v>2376</v>
      </c>
      <c r="D904" s="47" t="str">
        <f>+INDEX([1]Detallado!$F:$F,MATCH($C904,[1]Detallado!$B:$B,0))</f>
        <v>Renta Fija</v>
      </c>
      <c r="E904" s="30" t="str">
        <f>+INDEX([1]Detallado!$Q:$Q,MATCH($C904,[1]Detallado!$B:$B,0))</f>
        <v>RFIG</v>
      </c>
      <c r="F904" s="44" t="s">
        <v>4171</v>
      </c>
      <c r="G904" s="45" t="str">
        <f t="shared" si="26"/>
        <v>52RFIG</v>
      </c>
      <c r="H904" s="46" t="str">
        <f>+INDEX([1]Detallado!$D:$D,MATCH(C904,[1]Detallado!$B:$B,0))</f>
        <v>BlackRock - iShares China CNY Bond UCITS ETF</v>
      </c>
      <c r="I904" s="27"/>
      <c r="J904" s="43" t="str">
        <f t="shared" si="27"/>
        <v>RFITD</v>
      </c>
    </row>
    <row r="905" spans="3:10" x14ac:dyDescent="0.35">
      <c r="C905" s="27" t="s">
        <v>2054</v>
      </c>
      <c r="D905" s="47" t="str">
        <f>+INDEX([1]Detallado!$F:$F,MATCH($C905,[1]Detallado!$B:$B,0))</f>
        <v>Renta Fija</v>
      </c>
      <c r="E905" s="30" t="str">
        <f>+INDEX([1]Detallado!$Q:$Q,MATCH($C905,[1]Detallado!$B:$B,0))</f>
        <v>RFIG</v>
      </c>
      <c r="F905" s="44" t="s">
        <v>4171</v>
      </c>
      <c r="G905" s="45" t="str">
        <f t="shared" si="26"/>
        <v>52RFIG</v>
      </c>
      <c r="H905" s="46" t="str">
        <f>+INDEX([1]Detallado!$D:$D,MATCH(C905,[1]Detallado!$B:$B,0))</f>
        <v>BlackRock - iShares JPM EM Local Government Bond</v>
      </c>
      <c r="I905" s="27"/>
      <c r="J905" s="43" t="str">
        <f t="shared" si="27"/>
        <v>RFITD</v>
      </c>
    </row>
    <row r="906" spans="3:10" x14ac:dyDescent="0.35">
      <c r="C906" s="27" t="s">
        <v>1477</v>
      </c>
      <c r="D906" s="47" t="str">
        <f>+INDEX([1]Detallado!$F:$F,MATCH($C906,[1]Detallado!$B:$B,0))</f>
        <v>Renta Fija</v>
      </c>
      <c r="E906" s="30" t="str">
        <f>+INDEX([1]Detallado!$Q:$Q,MATCH($C906,[1]Detallado!$B:$B,0))</f>
        <v>RFIG</v>
      </c>
      <c r="F906" s="44" t="s">
        <v>4171</v>
      </c>
      <c r="G906" s="45" t="str">
        <f t="shared" ref="G906:G969" si="28">LEFT(C906,2)&amp;E906</f>
        <v>52RFIG</v>
      </c>
      <c r="H906" s="46" t="str">
        <f>+INDEX([1]Detallado!$D:$D,MATCH(C906,[1]Detallado!$B:$B,0))</f>
        <v>BlackRock - iShares JP Morgan EM Local Currency</v>
      </c>
      <c r="I906" s="27"/>
      <c r="J906" s="43" t="str">
        <f t="shared" ref="J906:J969" si="29">IF(E906="ALT",LEFT(E906,3),LEFT(E906,3)&amp;F906)</f>
        <v>RFITD</v>
      </c>
    </row>
    <row r="907" spans="3:10" x14ac:dyDescent="0.35">
      <c r="C907" s="27" t="s">
        <v>2184</v>
      </c>
      <c r="D907" s="47" t="str">
        <f>+INDEX([1]Detallado!$F:$F,MATCH($C907,[1]Detallado!$B:$B,0))</f>
        <v>Renta Fija</v>
      </c>
      <c r="E907" s="30" t="str">
        <f>+INDEX([1]Detallado!$Q:$Q,MATCH($C907,[1]Detallado!$B:$B,0))</f>
        <v>RFIG</v>
      </c>
      <c r="F907" s="44" t="s">
        <v>4171</v>
      </c>
      <c r="G907" s="45" t="str">
        <f t="shared" si="28"/>
        <v>52RFIG</v>
      </c>
      <c r="H907" s="46" t="str">
        <f>+INDEX([1]Detallado!$D:$D,MATCH(C907,[1]Detallado!$B:$B,0))</f>
        <v>Ashmore - Emerging Markets Local Currency Bond Fund</v>
      </c>
      <c r="I907" s="27"/>
      <c r="J907" s="43" t="str">
        <f t="shared" si="29"/>
        <v>RFITD</v>
      </c>
    </row>
    <row r="908" spans="3:10" x14ac:dyDescent="0.35">
      <c r="C908" s="27" t="s">
        <v>3321</v>
      </c>
      <c r="D908" s="47" t="str">
        <f>+INDEX([1]Detallado!$F:$F,MATCH($C908,[1]Detallado!$B:$B,0))</f>
        <v>Renta Fija</v>
      </c>
      <c r="E908" s="30" t="str">
        <f>+INDEX([1]Detallado!$Q:$Q,MATCH($C908,[1]Detallado!$B:$B,0))</f>
        <v>RFIG</v>
      </c>
      <c r="F908" s="44" t="s">
        <v>4171</v>
      </c>
      <c r="G908" s="45" t="str">
        <f t="shared" si="28"/>
        <v>52RFIG</v>
      </c>
      <c r="H908" s="46" t="str">
        <f>+INDEX([1]Detallado!$D:$D,MATCH(C908,[1]Detallado!$B:$B,0))</f>
        <v>Aviva - Emerging Markets Local Currency Bond Fund</v>
      </c>
      <c r="I908" s="27"/>
      <c r="J908" s="43" t="str">
        <f t="shared" si="29"/>
        <v>RFITD</v>
      </c>
    </row>
    <row r="909" spans="3:10" x14ac:dyDescent="0.35">
      <c r="C909" s="27" t="s">
        <v>2145</v>
      </c>
      <c r="D909" s="47" t="e">
        <f>+INDEX([1]Detallado!$F:$F,MATCH($C909,[1]Detallado!$B:$B,0))</f>
        <v>#N/A</v>
      </c>
      <c r="E909" s="30" t="e">
        <f>+INDEX([1]Detallado!$Q:$Q,MATCH($C909,[1]Detallado!$B:$B,0))</f>
        <v>#N/A</v>
      </c>
      <c r="F909" s="44" t="s">
        <v>4171</v>
      </c>
      <c r="G909" s="45" t="e">
        <f t="shared" si="28"/>
        <v>#N/A</v>
      </c>
      <c r="H909" s="46" t="e">
        <f>+INDEX([1]Detallado!$D:$D,MATCH(C909,[1]Detallado!$B:$B,0))</f>
        <v>#N/A</v>
      </c>
      <c r="I909" s="27"/>
      <c r="J909" s="43" t="e">
        <f t="shared" si="29"/>
        <v>#N/A</v>
      </c>
    </row>
    <row r="910" spans="3:10" x14ac:dyDescent="0.35">
      <c r="C910" s="27" t="s">
        <v>2414</v>
      </c>
      <c r="D910" s="47" t="str">
        <f>+INDEX([1]Detallado!$F:$F,MATCH($C910,[1]Detallado!$B:$B,0))</f>
        <v>Renta Fija</v>
      </c>
      <c r="E910" s="30" t="str">
        <f>+INDEX([1]Detallado!$Q:$Q,MATCH($C910,[1]Detallado!$B:$B,0))</f>
        <v>RFIG</v>
      </c>
      <c r="F910" s="44" t="s">
        <v>4171</v>
      </c>
      <c r="G910" s="45" t="str">
        <f t="shared" si="28"/>
        <v>52RFIG</v>
      </c>
      <c r="H910" s="46" t="str">
        <f>+INDEX([1]Detallado!$D:$D,MATCH(C910,[1]Detallado!$B:$B,0))</f>
        <v>Aktia EM Frontier Bond+ CapCap</v>
      </c>
      <c r="I910" s="27"/>
      <c r="J910" s="43" t="str">
        <f t="shared" si="29"/>
        <v>RFITD</v>
      </c>
    </row>
    <row r="911" spans="3:10" x14ac:dyDescent="0.35">
      <c r="C911" s="27" t="s">
        <v>2231</v>
      </c>
      <c r="D911" s="47" t="e">
        <f>+INDEX([1]Detallado!$F:$F,MATCH($C911,[1]Detallado!$B:$B,0))</f>
        <v>#N/A</v>
      </c>
      <c r="E911" s="30" t="e">
        <f>+INDEX([1]Detallado!$Q:$Q,MATCH($C911,[1]Detallado!$B:$B,0))</f>
        <v>#N/A</v>
      </c>
      <c r="F911" s="44" t="s">
        <v>4171</v>
      </c>
      <c r="G911" s="45" t="e">
        <f t="shared" si="28"/>
        <v>#N/A</v>
      </c>
      <c r="H911" s="46" t="e">
        <f>+INDEX([1]Detallado!$D:$D,MATCH(C911,[1]Detallado!$B:$B,0))</f>
        <v>#N/A</v>
      </c>
      <c r="I911" s="27"/>
      <c r="J911" s="43" t="e">
        <f t="shared" si="29"/>
        <v>#N/A</v>
      </c>
    </row>
    <row r="912" spans="3:10" x14ac:dyDescent="0.35">
      <c r="C912" s="27" t="s">
        <v>2148</v>
      </c>
      <c r="D912" s="47" t="str">
        <f>+INDEX([1]Detallado!$F:$F,MATCH($C912,[1]Detallado!$B:$B,0))</f>
        <v>Renta Fija</v>
      </c>
      <c r="E912" s="30" t="str">
        <f>+INDEX([1]Detallado!$Q:$Q,MATCH($C912,[1]Detallado!$B:$B,0))</f>
        <v>RFIG</v>
      </c>
      <c r="F912" s="44" t="s">
        <v>4171</v>
      </c>
      <c r="G912" s="45" t="str">
        <f t="shared" si="28"/>
        <v>52RFIG</v>
      </c>
      <c r="H912" s="46" t="str">
        <f>+INDEX([1]Detallado!$D:$D,MATCH(C912,[1]Detallado!$B:$B,0))</f>
        <v>Schroder - Selection Fund China Local Currency Bond</v>
      </c>
      <c r="I912" s="27"/>
      <c r="J912" s="43" t="str">
        <f t="shared" si="29"/>
        <v>RFITD</v>
      </c>
    </row>
    <row r="913" spans="3:10" x14ac:dyDescent="0.35">
      <c r="C913" s="27" t="s">
        <v>2411</v>
      </c>
      <c r="D913" s="47" t="str">
        <f>+INDEX([1]Detallado!$F:$F,MATCH($C913,[1]Detallado!$B:$B,0))</f>
        <v>Renta Fija</v>
      </c>
      <c r="E913" s="30" t="str">
        <f>+INDEX([1]Detallado!$Q:$Q,MATCH($C913,[1]Detallado!$B:$B,0))</f>
        <v>RFIG</v>
      </c>
      <c r="F913" s="44" t="s">
        <v>4171</v>
      </c>
      <c r="G913" s="45" t="str">
        <f t="shared" si="28"/>
        <v>52RFIG</v>
      </c>
      <c r="H913" s="46" t="str">
        <f>+INDEX([1]Detallado!$D:$D,MATCH(C913,[1]Detallado!$B:$B,0))</f>
        <v>Invesco - EM Local Debt Fund</v>
      </c>
      <c r="I913" s="27"/>
      <c r="J913" s="43" t="str">
        <f t="shared" si="29"/>
        <v>RFITD</v>
      </c>
    </row>
    <row r="914" spans="3:10" x14ac:dyDescent="0.35">
      <c r="C914" s="27" t="s">
        <v>634</v>
      </c>
      <c r="D914" s="47" t="str">
        <f>+INDEX([1]Detallado!$F:$F,MATCH($C914,[1]Detallado!$B:$B,0))</f>
        <v>Renta Fija</v>
      </c>
      <c r="E914" s="30" t="str">
        <f>+INDEX([1]Detallado!$Q:$Q,MATCH($C914,[1]Detallado!$B:$B,0))</f>
        <v>RFIG</v>
      </c>
      <c r="F914" s="44" t="s">
        <v>4171</v>
      </c>
      <c r="G914" s="45" t="str">
        <f t="shared" si="28"/>
        <v>52RFIG</v>
      </c>
      <c r="H914" s="46" t="str">
        <f>+INDEX([1]Detallado!$D:$D,MATCH(C914,[1]Detallado!$B:$B,0))</f>
        <v>Pimco - Emerging Markets Local Bond Fund</v>
      </c>
      <c r="I914" s="27"/>
      <c r="J914" s="43" t="str">
        <f t="shared" si="29"/>
        <v>RFITD</v>
      </c>
    </row>
    <row r="915" spans="3:10" x14ac:dyDescent="0.35">
      <c r="C915" s="27" t="s">
        <v>2264</v>
      </c>
      <c r="D915" s="47" t="str">
        <f>+INDEX([1]Detallado!$F:$F,MATCH($C915,[1]Detallado!$B:$B,0))</f>
        <v>Renta Fija</v>
      </c>
      <c r="E915" s="30" t="str">
        <f>+INDEX([1]Detallado!$Q:$Q,MATCH($C915,[1]Detallado!$B:$B,0))</f>
        <v>RFIG</v>
      </c>
      <c r="F915" s="44" t="s">
        <v>4171</v>
      </c>
      <c r="G915" s="45" t="str">
        <f t="shared" si="28"/>
        <v>52RFIG</v>
      </c>
      <c r="H915" s="46" t="str">
        <f>+INDEX([1]Detallado!$D:$D,MATCH(C915,[1]Detallado!$B:$B,0))</f>
        <v>Wellington - Emerging Local Debt Fund</v>
      </c>
      <c r="I915" s="27"/>
      <c r="J915" s="43" t="str">
        <f t="shared" si="29"/>
        <v>RFITD</v>
      </c>
    </row>
    <row r="916" spans="3:10" x14ac:dyDescent="0.35">
      <c r="C916" s="27" t="s">
        <v>645</v>
      </c>
      <c r="D916" s="47" t="str">
        <f>+INDEX([1]Detallado!$F:$F,MATCH($C916,[1]Detallado!$B:$B,0))</f>
        <v>Renta Fija</v>
      </c>
      <c r="E916" s="30" t="str">
        <f>+INDEX([1]Detallado!$Q:$Q,MATCH($C916,[1]Detallado!$B:$B,0))</f>
        <v>RFIG</v>
      </c>
      <c r="F916" s="44" t="s">
        <v>4171</v>
      </c>
      <c r="G916" s="45" t="str">
        <f t="shared" si="28"/>
        <v>52RFIG</v>
      </c>
      <c r="H916" s="46" t="str">
        <f>+INDEX([1]Detallado!$D:$D,MATCH(C916,[1]Detallado!$B:$B,0))</f>
        <v>Degroof - EM  Sustainable Debt</v>
      </c>
      <c r="I916" s="27"/>
      <c r="J916" s="43" t="str">
        <f t="shared" si="29"/>
        <v>RFITD</v>
      </c>
    </row>
    <row r="917" spans="3:10" x14ac:dyDescent="0.35">
      <c r="C917" s="27" t="s">
        <v>3322</v>
      </c>
      <c r="D917" s="47" t="str">
        <f>+INDEX([1]Detallado!$F:$F,MATCH($C917,[1]Detallado!$B:$B,0))</f>
        <v>Renta Fija</v>
      </c>
      <c r="E917" s="30" t="str">
        <f>+INDEX([1]Detallado!$Q:$Q,MATCH($C917,[1]Detallado!$B:$B,0))</f>
        <v>RFIG</v>
      </c>
      <c r="F917" s="44" t="s">
        <v>4171</v>
      </c>
      <c r="G917" s="45" t="str">
        <f t="shared" si="28"/>
        <v>52RFIG</v>
      </c>
      <c r="H917" s="46" t="str">
        <f>+INDEX([1]Detallado!$D:$D,MATCH(C917,[1]Detallado!$B:$B,0))</f>
        <v>DMS - EM Local Currency</v>
      </c>
      <c r="I917" s="27"/>
      <c r="J917" s="43" t="str">
        <f t="shared" si="29"/>
        <v>RFITD</v>
      </c>
    </row>
    <row r="918" spans="3:10" x14ac:dyDescent="0.35">
      <c r="C918" s="27" t="s">
        <v>2032</v>
      </c>
      <c r="D918" s="47" t="str">
        <f>+INDEX([1]Detallado!$F:$F,MATCH($C918,[1]Detallado!$B:$B,0))</f>
        <v>Renta Fija</v>
      </c>
      <c r="E918" s="30" t="str">
        <f>+INDEX([1]Detallado!$Q:$Q,MATCH($C918,[1]Detallado!$B:$B,0))</f>
        <v>RFIG</v>
      </c>
      <c r="F918" s="44" t="s">
        <v>4171</v>
      </c>
      <c r="G918" s="45" t="str">
        <f t="shared" si="28"/>
        <v>52RFIG</v>
      </c>
      <c r="H918" s="46" t="str">
        <f>+INDEX([1]Detallado!$D:$D,MATCH(C918,[1]Detallado!$B:$B,0))</f>
        <v>Investec Luxembourg - EM Local Currency</v>
      </c>
      <c r="I918" s="27"/>
      <c r="J918" s="43" t="str">
        <f t="shared" si="29"/>
        <v>RFITD</v>
      </c>
    </row>
    <row r="919" spans="3:10" x14ac:dyDescent="0.35">
      <c r="C919" s="27" t="s">
        <v>3323</v>
      </c>
      <c r="D919" s="47" t="str">
        <f>+INDEX([1]Detallado!$F:$F,MATCH($C919,[1]Detallado!$B:$B,0))</f>
        <v>Renta Fija</v>
      </c>
      <c r="E919" s="30" t="str">
        <f>+INDEX([1]Detallado!$Q:$Q,MATCH($C919,[1]Detallado!$B:$B,0))</f>
        <v>RFIG</v>
      </c>
      <c r="F919" s="44" t="s">
        <v>4172</v>
      </c>
      <c r="G919" s="45" t="str">
        <f t="shared" si="28"/>
        <v>08RFIG</v>
      </c>
      <c r="H919" s="46" t="str">
        <f>+INDEX([1]Detallado!$D:$D,MATCH(C919,[1]Detallado!$B:$B,0))</f>
        <v>Gobierno de México</v>
      </c>
      <c r="I919" s="27"/>
      <c r="J919" s="43" t="str">
        <f t="shared" si="29"/>
        <v>RFIGOB</v>
      </c>
    </row>
    <row r="920" spans="3:10" x14ac:dyDescent="0.35">
      <c r="C920" s="27" t="s">
        <v>3324</v>
      </c>
      <c r="D920" s="47" t="str">
        <f>+INDEX([1]Detallado!$F:$F,MATCH($C920,[1]Detallado!$B:$B,0))</f>
        <v>Renta Fija</v>
      </c>
      <c r="E920" s="30" t="str">
        <f>+INDEX([1]Detallado!$Q:$Q,MATCH($C920,[1]Detallado!$B:$B,0))</f>
        <v>RFIG</v>
      </c>
      <c r="F920" s="44" t="s">
        <v>4172</v>
      </c>
      <c r="G920" s="45" t="str">
        <f t="shared" si="28"/>
        <v>08RFIG</v>
      </c>
      <c r="H920" s="46" t="str">
        <f>+INDEX([1]Detallado!$D:$D,MATCH(C920,[1]Detallado!$B:$B,0))</f>
        <v>Gobierno de México</v>
      </c>
      <c r="I920" s="27"/>
      <c r="J920" s="43" t="str">
        <f t="shared" si="29"/>
        <v>RFIGOB</v>
      </c>
    </row>
    <row r="921" spans="3:10" x14ac:dyDescent="0.35">
      <c r="C921" s="27" t="s">
        <v>3325</v>
      </c>
      <c r="D921" s="47" t="str">
        <f>+INDEX([1]Detallado!$F:$F,MATCH($C921,[1]Detallado!$B:$B,0))</f>
        <v>Renta Fija</v>
      </c>
      <c r="E921" s="30" t="str">
        <f>+INDEX([1]Detallado!$Q:$Q,MATCH($C921,[1]Detallado!$B:$B,0))</f>
        <v>RFIG</v>
      </c>
      <c r="F921" s="44" t="s">
        <v>4172</v>
      </c>
      <c r="G921" s="45" t="str">
        <f t="shared" si="28"/>
        <v>08RFIG</v>
      </c>
      <c r="H921" s="46" t="str">
        <f>+INDEX([1]Detallado!$D:$D,MATCH(C921,[1]Detallado!$B:$B,0))</f>
        <v>Gobierno de México</v>
      </c>
      <c r="I921" s="27"/>
      <c r="J921" s="43" t="str">
        <f t="shared" si="29"/>
        <v>RFIGOB</v>
      </c>
    </row>
    <row r="922" spans="3:10" x14ac:dyDescent="0.35">
      <c r="C922" s="27" t="s">
        <v>3326</v>
      </c>
      <c r="D922" s="47" t="str">
        <f>+INDEX([1]Detallado!$F:$F,MATCH($C922,[1]Detallado!$B:$B,0))</f>
        <v>Renta Fija</v>
      </c>
      <c r="E922" s="30" t="str">
        <f>+INDEX([1]Detallado!$Q:$Q,MATCH($C922,[1]Detallado!$B:$B,0))</f>
        <v>RFIG</v>
      </c>
      <c r="F922" s="44" t="s">
        <v>4172</v>
      </c>
      <c r="G922" s="45" t="str">
        <f t="shared" si="28"/>
        <v>08RFIG</v>
      </c>
      <c r="H922" s="46" t="str">
        <f>+INDEX([1]Detallado!$D:$D,MATCH(C922,[1]Detallado!$B:$B,0))</f>
        <v>Gobierno de México</v>
      </c>
      <c r="I922" s="27"/>
      <c r="J922" s="43" t="str">
        <f t="shared" si="29"/>
        <v>RFIGOB</v>
      </c>
    </row>
    <row r="923" spans="3:10" x14ac:dyDescent="0.35">
      <c r="C923" s="27" t="s">
        <v>3327</v>
      </c>
      <c r="D923" s="47" t="str">
        <f>+INDEX([1]Detallado!$F:$F,MATCH($C923,[1]Detallado!$B:$B,0))</f>
        <v>Renta Fija</v>
      </c>
      <c r="E923" s="30" t="str">
        <f>+INDEX([1]Detallado!$Q:$Q,MATCH($C923,[1]Detallado!$B:$B,0))</f>
        <v>RFIG</v>
      </c>
      <c r="F923" s="44" t="s">
        <v>4172</v>
      </c>
      <c r="G923" s="45" t="str">
        <f t="shared" si="28"/>
        <v>08RFIG</v>
      </c>
      <c r="H923" s="46" t="str">
        <f>+INDEX([1]Detallado!$D:$D,MATCH(C923,[1]Detallado!$B:$B,0))</f>
        <v>Gobierno de México</v>
      </c>
      <c r="I923" s="27"/>
      <c r="J923" s="43" t="str">
        <f t="shared" si="29"/>
        <v>RFIGOB</v>
      </c>
    </row>
    <row r="924" spans="3:10" x14ac:dyDescent="0.35">
      <c r="C924" s="27" t="s">
        <v>3328</v>
      </c>
      <c r="D924" s="47" t="str">
        <f>+INDEX([1]Detallado!$F:$F,MATCH($C924,[1]Detallado!$B:$B,0))</f>
        <v>Renta Fija</v>
      </c>
      <c r="E924" s="30" t="str">
        <f>+INDEX([1]Detallado!$Q:$Q,MATCH($C924,[1]Detallado!$B:$B,0))</f>
        <v>RFIG</v>
      </c>
      <c r="F924" s="44" t="s">
        <v>4172</v>
      </c>
      <c r="G924" s="45" t="str">
        <f t="shared" si="28"/>
        <v>08RFIG</v>
      </c>
      <c r="H924" s="46" t="str">
        <f>+INDEX([1]Detallado!$D:$D,MATCH(C924,[1]Detallado!$B:$B,0))</f>
        <v>Gobierno de México</v>
      </c>
      <c r="I924" s="27"/>
      <c r="J924" s="43" t="str">
        <f t="shared" si="29"/>
        <v>RFIGOB</v>
      </c>
    </row>
    <row r="925" spans="3:10" x14ac:dyDescent="0.35">
      <c r="C925" s="27" t="s">
        <v>3329</v>
      </c>
      <c r="D925" s="47" t="str">
        <f>+INDEX([1]Detallado!$F:$F,MATCH($C925,[1]Detallado!$B:$B,0))</f>
        <v>Renta Fija</v>
      </c>
      <c r="E925" s="30" t="str">
        <f>+INDEX([1]Detallado!$Q:$Q,MATCH($C925,[1]Detallado!$B:$B,0))</f>
        <v>RFIG</v>
      </c>
      <c r="F925" s="44" t="s">
        <v>4172</v>
      </c>
      <c r="G925" s="45" t="str">
        <f t="shared" si="28"/>
        <v>08RFIG</v>
      </c>
      <c r="H925" s="46" t="str">
        <f>+INDEX([1]Detallado!$D:$D,MATCH(C925,[1]Detallado!$B:$B,0))</f>
        <v>Gobierno de México</v>
      </c>
      <c r="I925" s="27"/>
      <c r="J925" s="43" t="str">
        <f t="shared" si="29"/>
        <v>RFIGOB</v>
      </c>
    </row>
    <row r="926" spans="3:10" x14ac:dyDescent="0.35">
      <c r="C926" s="27" t="s">
        <v>3330</v>
      </c>
      <c r="D926" s="47" t="str">
        <f>+INDEX([1]Detallado!$F:$F,MATCH($C926,[1]Detallado!$B:$B,0))</f>
        <v>Renta Fija</v>
      </c>
      <c r="E926" s="30" t="str">
        <f>+INDEX([1]Detallado!$Q:$Q,MATCH($C926,[1]Detallado!$B:$B,0))</f>
        <v>RFIG</v>
      </c>
      <c r="F926" s="44" t="s">
        <v>4172</v>
      </c>
      <c r="G926" s="45" t="str">
        <f t="shared" si="28"/>
        <v>08RFIG</v>
      </c>
      <c r="H926" s="46" t="str">
        <f>+INDEX([1]Detallado!$D:$D,MATCH(C926,[1]Detallado!$B:$B,0))</f>
        <v>Gobierno de México</v>
      </c>
      <c r="I926" s="27"/>
      <c r="J926" s="43" t="str">
        <f t="shared" si="29"/>
        <v>RFIGOB</v>
      </c>
    </row>
    <row r="927" spans="3:10" x14ac:dyDescent="0.35">
      <c r="C927" s="27" t="s">
        <v>3331</v>
      </c>
      <c r="D927" s="47" t="str">
        <f>+INDEX([1]Detallado!$F:$F,MATCH($C927,[1]Detallado!$B:$B,0))</f>
        <v>Renta Fija</v>
      </c>
      <c r="E927" s="30" t="str">
        <f>+INDEX([1]Detallado!$Q:$Q,MATCH($C927,[1]Detallado!$B:$B,0))</f>
        <v>RFIG</v>
      </c>
      <c r="F927" s="44" t="s">
        <v>4172</v>
      </c>
      <c r="G927" s="45" t="str">
        <f t="shared" si="28"/>
        <v>08RFIG</v>
      </c>
      <c r="H927" s="46" t="str">
        <f>+INDEX([1]Detallado!$D:$D,MATCH(C927,[1]Detallado!$B:$B,0))</f>
        <v>Gobierno de México</v>
      </c>
      <c r="I927" s="27"/>
      <c r="J927" s="43" t="str">
        <f t="shared" si="29"/>
        <v>RFIGOB</v>
      </c>
    </row>
    <row r="928" spans="3:10" x14ac:dyDescent="0.35">
      <c r="C928" s="27" t="s">
        <v>3332</v>
      </c>
      <c r="D928" s="47" t="str">
        <f>+INDEX([1]Detallado!$F:$F,MATCH($C928,[1]Detallado!$B:$B,0))</f>
        <v>Renta Fija</v>
      </c>
      <c r="E928" s="30" t="str">
        <f>+INDEX([1]Detallado!$Q:$Q,MATCH($C928,[1]Detallado!$B:$B,0))</f>
        <v>RFIG</v>
      </c>
      <c r="F928" s="44" t="s">
        <v>4172</v>
      </c>
      <c r="G928" s="45" t="str">
        <f t="shared" si="28"/>
        <v>08RFIG</v>
      </c>
      <c r="H928" s="46" t="str">
        <f>+INDEX([1]Detallado!$D:$D,MATCH(C928,[1]Detallado!$B:$B,0))</f>
        <v>Gobierno de México</v>
      </c>
      <c r="I928" s="27"/>
      <c r="J928" s="43" t="str">
        <f t="shared" si="29"/>
        <v>RFIGOB</v>
      </c>
    </row>
    <row r="929" spans="3:10" x14ac:dyDescent="0.35">
      <c r="C929" s="27" t="s">
        <v>3333</v>
      </c>
      <c r="D929" s="47" t="str">
        <f>+INDEX([1]Detallado!$F:$F,MATCH($C929,[1]Detallado!$B:$B,0))</f>
        <v>Renta Fija</v>
      </c>
      <c r="E929" s="30" t="str">
        <f>+INDEX([1]Detallado!$Q:$Q,MATCH($C929,[1]Detallado!$B:$B,0))</f>
        <v>RFIG</v>
      </c>
      <c r="F929" s="44" t="s">
        <v>4172</v>
      </c>
      <c r="G929" s="45" t="str">
        <f t="shared" si="28"/>
        <v>08RFIG</v>
      </c>
      <c r="H929" s="46" t="str">
        <f>+INDEX([1]Detallado!$D:$D,MATCH(C929,[1]Detallado!$B:$B,0))</f>
        <v>Gobierno de México</v>
      </c>
      <c r="I929" s="27"/>
      <c r="J929" s="43" t="str">
        <f t="shared" si="29"/>
        <v>RFIGOB</v>
      </c>
    </row>
    <row r="930" spans="3:10" x14ac:dyDescent="0.35">
      <c r="C930" s="27" t="s">
        <v>3334</v>
      </c>
      <c r="D930" s="47" t="str">
        <f>+INDEX([1]Detallado!$F:$F,MATCH($C930,[1]Detallado!$B:$B,0))</f>
        <v>Renta Fija</v>
      </c>
      <c r="E930" s="30" t="str">
        <f>+INDEX([1]Detallado!$Q:$Q,MATCH($C930,[1]Detallado!$B:$B,0))</f>
        <v>RFIG</v>
      </c>
      <c r="F930" s="44" t="s">
        <v>4172</v>
      </c>
      <c r="G930" s="45" t="str">
        <f t="shared" si="28"/>
        <v>08RFIG</v>
      </c>
      <c r="H930" s="46" t="str">
        <f>+INDEX([1]Detallado!$D:$D,MATCH(C930,[1]Detallado!$B:$B,0))</f>
        <v>Gobierno de México</v>
      </c>
      <c r="I930" s="27"/>
      <c r="J930" s="43" t="str">
        <f t="shared" si="29"/>
        <v>RFIGOB</v>
      </c>
    </row>
    <row r="931" spans="3:10" x14ac:dyDescent="0.35">
      <c r="C931" s="27" t="s">
        <v>3335</v>
      </c>
      <c r="D931" s="47" t="str">
        <f>+INDEX([1]Detallado!$F:$F,MATCH($C931,[1]Detallado!$B:$B,0))</f>
        <v>Renta Fija</v>
      </c>
      <c r="E931" s="30" t="str">
        <f>+INDEX([1]Detallado!$Q:$Q,MATCH($C931,[1]Detallado!$B:$B,0))</f>
        <v>RFIG</v>
      </c>
      <c r="F931" s="44" t="s">
        <v>4172</v>
      </c>
      <c r="G931" s="45" t="str">
        <f t="shared" si="28"/>
        <v>08RFIG</v>
      </c>
      <c r="H931" s="46" t="str">
        <f>+INDEX([1]Detallado!$D:$D,MATCH(C931,[1]Detallado!$B:$B,0))</f>
        <v>Gobierno de México</v>
      </c>
      <c r="I931" s="27"/>
      <c r="J931" s="43" t="str">
        <f t="shared" si="29"/>
        <v>RFIGOB</v>
      </c>
    </row>
    <row r="932" spans="3:10" x14ac:dyDescent="0.35">
      <c r="C932" s="27" t="s">
        <v>3336</v>
      </c>
      <c r="D932" s="47" t="str">
        <f>+INDEX([1]Detallado!$F:$F,MATCH($C932,[1]Detallado!$B:$B,0))</f>
        <v>Renta Fija</v>
      </c>
      <c r="E932" s="30" t="str">
        <f>+INDEX([1]Detallado!$Q:$Q,MATCH($C932,[1]Detallado!$B:$B,0))</f>
        <v>RFIG</v>
      </c>
      <c r="F932" s="44" t="s">
        <v>4172</v>
      </c>
      <c r="G932" s="45" t="str">
        <f t="shared" si="28"/>
        <v>08RFIG</v>
      </c>
      <c r="H932" s="46" t="str">
        <f>+INDEX([1]Detallado!$D:$D,MATCH(C932,[1]Detallado!$B:$B,0))</f>
        <v>Gobierno de México</v>
      </c>
      <c r="I932" s="27"/>
      <c r="J932" s="43" t="str">
        <f t="shared" si="29"/>
        <v>RFIGOB</v>
      </c>
    </row>
    <row r="933" spans="3:10" x14ac:dyDescent="0.35">
      <c r="C933" s="27" t="s">
        <v>867</v>
      </c>
      <c r="D933" s="47" t="str">
        <f>+INDEX([1]Detallado!$F:$F,MATCH($C933,[1]Detallado!$B:$B,0))</f>
        <v>Renta Fija</v>
      </c>
      <c r="E933" s="30" t="str">
        <f>+INDEX([1]Detallado!$Q:$Q,MATCH($C933,[1]Detallado!$B:$B,0))</f>
        <v>RFIG</v>
      </c>
      <c r="F933" s="44" t="s">
        <v>4172</v>
      </c>
      <c r="G933" s="45" t="str">
        <f t="shared" si="28"/>
        <v>08RFIG</v>
      </c>
      <c r="H933" s="46" t="str">
        <f>+INDEX([1]Detallado!$D:$D,MATCH(C933,[1]Detallado!$B:$B,0))</f>
        <v>Gobierno de Mexico</v>
      </c>
      <c r="I933" s="27"/>
      <c r="J933" s="43" t="str">
        <f t="shared" si="29"/>
        <v>RFIGOB</v>
      </c>
    </row>
    <row r="934" spans="3:10" x14ac:dyDescent="0.35">
      <c r="C934" s="27" t="s">
        <v>869</v>
      </c>
      <c r="D934" s="47" t="str">
        <f>+INDEX([1]Detallado!$F:$F,MATCH($C934,[1]Detallado!$B:$B,0))</f>
        <v>Renta Fija</v>
      </c>
      <c r="E934" s="30" t="str">
        <f>+INDEX([1]Detallado!$Q:$Q,MATCH($C934,[1]Detallado!$B:$B,0))</f>
        <v>RFIG</v>
      </c>
      <c r="F934" s="44" t="s">
        <v>4172</v>
      </c>
      <c r="G934" s="45" t="str">
        <f t="shared" si="28"/>
        <v>08RFIG</v>
      </c>
      <c r="H934" s="46" t="str">
        <f>+INDEX([1]Detallado!$D:$D,MATCH(C934,[1]Detallado!$B:$B,0))</f>
        <v>Gobierno de México</v>
      </c>
      <c r="I934" s="27"/>
      <c r="J934" s="43" t="str">
        <f t="shared" si="29"/>
        <v>RFIGOB</v>
      </c>
    </row>
    <row r="935" spans="3:10" x14ac:dyDescent="0.35">
      <c r="C935" s="27" t="s">
        <v>3337</v>
      </c>
      <c r="D935" s="47" t="str">
        <f>+INDEX([1]Detallado!$F:$F,MATCH($C935,[1]Detallado!$B:$B,0))</f>
        <v>Renta Fija</v>
      </c>
      <c r="E935" s="30" t="str">
        <f>+INDEX([1]Detallado!$Q:$Q,MATCH($C935,[1]Detallado!$B:$B,0))</f>
        <v>RFIG</v>
      </c>
      <c r="F935" s="44" t="s">
        <v>4172</v>
      </c>
      <c r="G935" s="45" t="str">
        <f t="shared" si="28"/>
        <v>08RFIG</v>
      </c>
      <c r="H935" s="46" t="str">
        <f>+INDEX([1]Detallado!$D:$D,MATCH(C935,[1]Detallado!$B:$B,0))</f>
        <v>Gobierno de México</v>
      </c>
      <c r="I935" s="27"/>
      <c r="J935" s="43" t="str">
        <f t="shared" si="29"/>
        <v>RFIGOB</v>
      </c>
    </row>
    <row r="936" spans="3:10" x14ac:dyDescent="0.35">
      <c r="C936" s="27" t="s">
        <v>3338</v>
      </c>
      <c r="D936" s="47" t="str">
        <f>+INDEX([1]Detallado!$F:$F,MATCH($C936,[1]Detallado!$B:$B,0))</f>
        <v>Renta Fija</v>
      </c>
      <c r="E936" s="30" t="str">
        <f>+INDEX([1]Detallado!$Q:$Q,MATCH($C936,[1]Detallado!$B:$B,0))</f>
        <v>RFIG</v>
      </c>
      <c r="F936" s="44" t="s">
        <v>4172</v>
      </c>
      <c r="G936" s="45" t="str">
        <f t="shared" si="28"/>
        <v>08RFIG</v>
      </c>
      <c r="H936" s="46" t="str">
        <f>+INDEX([1]Detallado!$D:$D,MATCH(C936,[1]Detallado!$B:$B,0))</f>
        <v>Gobierno de México</v>
      </c>
      <c r="I936" s="27"/>
      <c r="J936" s="43" t="str">
        <f t="shared" si="29"/>
        <v>RFIGOB</v>
      </c>
    </row>
    <row r="937" spans="3:10" x14ac:dyDescent="0.35">
      <c r="C937" s="27" t="s">
        <v>3339</v>
      </c>
      <c r="D937" s="47" t="str">
        <f>+INDEX([1]Detallado!$F:$F,MATCH($C937,[1]Detallado!$B:$B,0))</f>
        <v>Renta Fija</v>
      </c>
      <c r="E937" s="30" t="str">
        <f>+INDEX([1]Detallado!$Q:$Q,MATCH($C937,[1]Detallado!$B:$B,0))</f>
        <v>RFIG</v>
      </c>
      <c r="F937" s="44" t="s">
        <v>4172</v>
      </c>
      <c r="G937" s="45" t="str">
        <f t="shared" si="28"/>
        <v>08RFIG</v>
      </c>
      <c r="H937" s="46" t="str">
        <f>+INDEX([1]Detallado!$D:$D,MATCH(C937,[1]Detallado!$B:$B,0))</f>
        <v>Gobierno de México</v>
      </c>
      <c r="I937" s="27"/>
      <c r="J937" s="43" t="str">
        <f t="shared" si="29"/>
        <v>RFIGOB</v>
      </c>
    </row>
    <row r="938" spans="3:10" x14ac:dyDescent="0.35">
      <c r="C938" s="27" t="s">
        <v>3340</v>
      </c>
      <c r="D938" s="47" t="str">
        <f>+INDEX([1]Detallado!$F:$F,MATCH($C938,[1]Detallado!$B:$B,0))</f>
        <v>Renta Fija</v>
      </c>
      <c r="E938" s="30" t="str">
        <f>+INDEX([1]Detallado!$Q:$Q,MATCH($C938,[1]Detallado!$B:$B,0))</f>
        <v>RFIG</v>
      </c>
      <c r="F938" s="44" t="s">
        <v>4172</v>
      </c>
      <c r="G938" s="45" t="str">
        <f t="shared" si="28"/>
        <v>08RFIG</v>
      </c>
      <c r="H938" s="46" t="str">
        <f>+INDEX([1]Detallado!$D:$D,MATCH(C938,[1]Detallado!$B:$B,0))</f>
        <v>Gobierno de México</v>
      </c>
      <c r="I938" s="27"/>
      <c r="J938" s="43" t="str">
        <f t="shared" si="29"/>
        <v>RFIGOB</v>
      </c>
    </row>
    <row r="939" spans="3:10" x14ac:dyDescent="0.35">
      <c r="C939" s="27" t="s">
        <v>3341</v>
      </c>
      <c r="D939" s="47" t="str">
        <f>+INDEX([1]Detallado!$F:$F,MATCH($C939,[1]Detallado!$B:$B,0))</f>
        <v>Renta Fija</v>
      </c>
      <c r="E939" s="30" t="str">
        <f>+INDEX([1]Detallado!$Q:$Q,MATCH($C939,[1]Detallado!$B:$B,0))</f>
        <v>RFIG</v>
      </c>
      <c r="F939" s="44" t="s">
        <v>4172</v>
      </c>
      <c r="G939" s="45" t="str">
        <f t="shared" si="28"/>
        <v>08RFIG</v>
      </c>
      <c r="H939" s="46" t="str">
        <f>+INDEX([1]Detallado!$D:$D,MATCH(C939,[1]Detallado!$B:$B,0))</f>
        <v>Gobierno de México</v>
      </c>
      <c r="I939" s="27"/>
      <c r="J939" s="43" t="str">
        <f t="shared" si="29"/>
        <v>RFIGOB</v>
      </c>
    </row>
    <row r="940" spans="3:10" x14ac:dyDescent="0.35">
      <c r="C940" s="27" t="s">
        <v>3342</v>
      </c>
      <c r="D940" s="47" t="str">
        <f>+INDEX([1]Detallado!$F:$F,MATCH($C940,[1]Detallado!$B:$B,0))</f>
        <v>Renta Fija</v>
      </c>
      <c r="E940" s="30" t="str">
        <f>+INDEX([1]Detallado!$Q:$Q,MATCH($C940,[1]Detallado!$B:$B,0))</f>
        <v>RFIG</v>
      </c>
      <c r="F940" s="44" t="s">
        <v>4172</v>
      </c>
      <c r="G940" s="45" t="str">
        <f t="shared" si="28"/>
        <v>08RFIG</v>
      </c>
      <c r="H940" s="46" t="str">
        <f>+INDEX([1]Detallado!$D:$D,MATCH(C940,[1]Detallado!$B:$B,0))</f>
        <v>Gobierno de México</v>
      </c>
      <c r="I940" s="27"/>
      <c r="J940" s="43" t="str">
        <f t="shared" si="29"/>
        <v>RFIGOB</v>
      </c>
    </row>
    <row r="941" spans="3:10" x14ac:dyDescent="0.35">
      <c r="C941" s="27" t="s">
        <v>3343</v>
      </c>
      <c r="D941" s="47" t="str">
        <f>+INDEX([1]Detallado!$F:$F,MATCH($C941,[1]Detallado!$B:$B,0))</f>
        <v>Renta Fija</v>
      </c>
      <c r="E941" s="30" t="str">
        <f>+INDEX([1]Detallado!$Q:$Q,MATCH($C941,[1]Detallado!$B:$B,0))</f>
        <v>RFIG</v>
      </c>
      <c r="F941" s="44" t="s">
        <v>4172</v>
      </c>
      <c r="G941" s="45" t="str">
        <f t="shared" si="28"/>
        <v>08RFIG</v>
      </c>
      <c r="H941" s="46" t="str">
        <f>+INDEX([1]Detallado!$D:$D,MATCH(C941,[1]Detallado!$B:$B,0))</f>
        <v>Gobierno de México</v>
      </c>
      <c r="I941" s="27"/>
      <c r="J941" s="43" t="str">
        <f t="shared" si="29"/>
        <v>RFIGOB</v>
      </c>
    </row>
    <row r="942" spans="3:10" x14ac:dyDescent="0.35">
      <c r="C942" s="27" t="s">
        <v>3344</v>
      </c>
      <c r="D942" s="47" t="str">
        <f>+INDEX([1]Detallado!$F:$F,MATCH($C942,[1]Detallado!$B:$B,0))</f>
        <v>Renta Fija</v>
      </c>
      <c r="E942" s="30" t="str">
        <f>+INDEX([1]Detallado!$Q:$Q,MATCH($C942,[1]Detallado!$B:$B,0))</f>
        <v>RFIG</v>
      </c>
      <c r="F942" s="44" t="s">
        <v>4172</v>
      </c>
      <c r="G942" s="45" t="str">
        <f t="shared" si="28"/>
        <v>08RFIG</v>
      </c>
      <c r="H942" s="46" t="str">
        <f>+INDEX([1]Detallado!$D:$D,MATCH(C942,[1]Detallado!$B:$B,0))</f>
        <v>Gobierno de México</v>
      </c>
      <c r="I942" s="27"/>
      <c r="J942" s="43" t="str">
        <f t="shared" si="29"/>
        <v>RFIGOB</v>
      </c>
    </row>
    <row r="943" spans="3:10" x14ac:dyDescent="0.35">
      <c r="C943" s="27" t="s">
        <v>3345</v>
      </c>
      <c r="D943" s="47" t="str">
        <f>+INDEX([1]Detallado!$F:$F,MATCH($C943,[1]Detallado!$B:$B,0))</f>
        <v>Renta Fija</v>
      </c>
      <c r="E943" s="30" t="str">
        <f>+INDEX([1]Detallado!$Q:$Q,MATCH($C943,[1]Detallado!$B:$B,0))</f>
        <v>RFIG</v>
      </c>
      <c r="F943" s="44" t="s">
        <v>4172</v>
      </c>
      <c r="G943" s="45" t="str">
        <f t="shared" si="28"/>
        <v>08RFIG</v>
      </c>
      <c r="H943" s="46" t="str">
        <f>+INDEX([1]Detallado!$D:$D,MATCH(C943,[1]Detallado!$B:$B,0))</f>
        <v>Gobierno de México</v>
      </c>
      <c r="I943" s="27"/>
      <c r="J943" s="43" t="str">
        <f t="shared" si="29"/>
        <v>RFIGOB</v>
      </c>
    </row>
    <row r="944" spans="3:10" x14ac:dyDescent="0.35">
      <c r="C944" s="27" t="s">
        <v>3346</v>
      </c>
      <c r="D944" s="47" t="str">
        <f>+INDEX([1]Detallado!$F:$F,MATCH($C944,[1]Detallado!$B:$B,0))</f>
        <v>Renta Fija</v>
      </c>
      <c r="E944" s="30" t="str">
        <f>+INDEX([1]Detallado!$Q:$Q,MATCH($C944,[1]Detallado!$B:$B,0))</f>
        <v>RFIG</v>
      </c>
      <c r="F944" s="44" t="s">
        <v>4172</v>
      </c>
      <c r="G944" s="45" t="str">
        <f t="shared" si="28"/>
        <v>08RFIG</v>
      </c>
      <c r="H944" s="46" t="str">
        <f>+INDEX([1]Detallado!$D:$D,MATCH(C944,[1]Detallado!$B:$B,0))</f>
        <v>Gobierno de México</v>
      </c>
      <c r="I944" s="27"/>
      <c r="J944" s="43" t="str">
        <f t="shared" si="29"/>
        <v>RFIGOB</v>
      </c>
    </row>
    <row r="945" spans="3:10" x14ac:dyDescent="0.35">
      <c r="C945" s="27" t="s">
        <v>3347</v>
      </c>
      <c r="D945" s="47" t="str">
        <f>+INDEX([1]Detallado!$F:$F,MATCH($C945,[1]Detallado!$B:$B,0))</f>
        <v>Renta Fija</v>
      </c>
      <c r="E945" s="30" t="str">
        <f>+INDEX([1]Detallado!$Q:$Q,MATCH($C945,[1]Detallado!$B:$B,0))</f>
        <v>RFIG</v>
      </c>
      <c r="F945" s="44" t="s">
        <v>4172</v>
      </c>
      <c r="G945" s="45" t="str">
        <f t="shared" si="28"/>
        <v>08RFIG</v>
      </c>
      <c r="H945" s="46" t="str">
        <f>+INDEX([1]Detallado!$D:$D,MATCH(C945,[1]Detallado!$B:$B,0))</f>
        <v>Gobierno de México</v>
      </c>
      <c r="I945" s="27"/>
      <c r="J945" s="43" t="str">
        <f t="shared" si="29"/>
        <v>RFIGOB</v>
      </c>
    </row>
    <row r="946" spans="3:10" x14ac:dyDescent="0.35">
      <c r="C946" s="27" t="s">
        <v>3348</v>
      </c>
      <c r="D946" s="47" t="str">
        <f>+INDEX([1]Detallado!$F:$F,MATCH($C946,[1]Detallado!$B:$B,0))</f>
        <v>Renta Fija</v>
      </c>
      <c r="E946" s="30" t="str">
        <f>+INDEX([1]Detallado!$Q:$Q,MATCH($C946,[1]Detallado!$B:$B,0))</f>
        <v>RFIG</v>
      </c>
      <c r="F946" s="44" t="s">
        <v>4172</v>
      </c>
      <c r="G946" s="45" t="str">
        <f t="shared" si="28"/>
        <v>08RFIG</v>
      </c>
      <c r="H946" s="46" t="str">
        <f>+INDEX([1]Detallado!$D:$D,MATCH(C946,[1]Detallado!$B:$B,0))</f>
        <v>Gobierno de México</v>
      </c>
      <c r="I946" s="27"/>
      <c r="J946" s="43" t="str">
        <f t="shared" si="29"/>
        <v>RFIGOB</v>
      </c>
    </row>
    <row r="947" spans="3:10" x14ac:dyDescent="0.35">
      <c r="C947" s="27" t="s">
        <v>3349</v>
      </c>
      <c r="D947" s="47" t="str">
        <f>+INDEX([1]Detallado!$F:$F,MATCH($C947,[1]Detallado!$B:$B,0))</f>
        <v>Renta Fija</v>
      </c>
      <c r="E947" s="30" t="str">
        <f>+INDEX([1]Detallado!$Q:$Q,MATCH($C947,[1]Detallado!$B:$B,0))</f>
        <v>RFIG</v>
      </c>
      <c r="F947" s="44" t="s">
        <v>4172</v>
      </c>
      <c r="G947" s="45" t="str">
        <f t="shared" si="28"/>
        <v>08RFIG</v>
      </c>
      <c r="H947" s="46" t="str">
        <f>+INDEX([1]Detallado!$D:$D,MATCH(C947,[1]Detallado!$B:$B,0))</f>
        <v>Gobierno de México</v>
      </c>
      <c r="I947" s="27"/>
      <c r="J947" s="43" t="str">
        <f t="shared" si="29"/>
        <v>RFIGOB</v>
      </c>
    </row>
    <row r="948" spans="3:10" x14ac:dyDescent="0.35">
      <c r="C948" s="27" t="s">
        <v>3350</v>
      </c>
      <c r="D948" s="47" t="str">
        <f>+INDEX([1]Detallado!$F:$F,MATCH($C948,[1]Detallado!$B:$B,0))</f>
        <v>Renta Fija</v>
      </c>
      <c r="E948" s="30" t="str">
        <f>+INDEX([1]Detallado!$Q:$Q,MATCH($C948,[1]Detallado!$B:$B,0))</f>
        <v>RFIG</v>
      </c>
      <c r="F948" s="44" t="s">
        <v>4172</v>
      </c>
      <c r="G948" s="45" t="str">
        <f t="shared" si="28"/>
        <v>08RFIG</v>
      </c>
      <c r="H948" s="46" t="str">
        <f>+INDEX([1]Detallado!$D:$D,MATCH(C948,[1]Detallado!$B:$B,0))</f>
        <v>Gobierno de México</v>
      </c>
      <c r="I948" s="27"/>
      <c r="J948" s="43" t="str">
        <f t="shared" si="29"/>
        <v>RFIGOB</v>
      </c>
    </row>
    <row r="949" spans="3:10" x14ac:dyDescent="0.35">
      <c r="C949" s="27" t="s">
        <v>3351</v>
      </c>
      <c r="D949" s="47" t="str">
        <f>+INDEX([1]Detallado!$F:$F,MATCH($C949,[1]Detallado!$B:$B,0))</f>
        <v>Renta Fija</v>
      </c>
      <c r="E949" s="30" t="str">
        <f>+INDEX([1]Detallado!$Q:$Q,MATCH($C949,[1]Detallado!$B:$B,0))</f>
        <v>RFIG</v>
      </c>
      <c r="F949" s="44" t="s">
        <v>4172</v>
      </c>
      <c r="G949" s="45" t="str">
        <f t="shared" si="28"/>
        <v>08RFIG</v>
      </c>
      <c r="H949" s="46" t="str">
        <f>+INDEX([1]Detallado!$D:$D,MATCH(C949,[1]Detallado!$B:$B,0))</f>
        <v>Gobierno de México</v>
      </c>
      <c r="I949" s="27"/>
      <c r="J949" s="43" t="str">
        <f t="shared" si="29"/>
        <v>RFIGOB</v>
      </c>
    </row>
    <row r="950" spans="3:10" x14ac:dyDescent="0.35">
      <c r="C950" s="27" t="s">
        <v>3352</v>
      </c>
      <c r="D950" s="47" t="str">
        <f>+INDEX([1]Detallado!$F:$F,MATCH($C950,[1]Detallado!$B:$B,0))</f>
        <v>Renta Fija</v>
      </c>
      <c r="E950" s="30" t="str">
        <f>+INDEX([1]Detallado!$Q:$Q,MATCH($C950,[1]Detallado!$B:$B,0))</f>
        <v>RFIG</v>
      </c>
      <c r="F950" s="44" t="s">
        <v>4172</v>
      </c>
      <c r="G950" s="45" t="str">
        <f t="shared" si="28"/>
        <v>08RFIG</v>
      </c>
      <c r="H950" s="46" t="str">
        <f>+INDEX([1]Detallado!$D:$D,MATCH(C950,[1]Detallado!$B:$B,0))</f>
        <v>Gobierno de México</v>
      </c>
      <c r="I950" s="27"/>
      <c r="J950" s="43" t="str">
        <f t="shared" si="29"/>
        <v>RFIGOB</v>
      </c>
    </row>
    <row r="951" spans="3:10" x14ac:dyDescent="0.35">
      <c r="C951" s="27" t="s">
        <v>3353</v>
      </c>
      <c r="D951" s="47" t="str">
        <f>+INDEX([1]Detallado!$F:$F,MATCH($C951,[1]Detallado!$B:$B,0))</f>
        <v>Renta Fija</v>
      </c>
      <c r="E951" s="30" t="str">
        <f>+INDEX([1]Detallado!$Q:$Q,MATCH($C951,[1]Detallado!$B:$B,0))</f>
        <v>RFIG</v>
      </c>
      <c r="F951" s="44" t="s">
        <v>4172</v>
      </c>
      <c r="G951" s="45" t="str">
        <f t="shared" si="28"/>
        <v>08RFIG</v>
      </c>
      <c r="H951" s="46" t="str">
        <f>+INDEX([1]Detallado!$D:$D,MATCH(C951,[1]Detallado!$B:$B,0))</f>
        <v>Gobierno de México</v>
      </c>
      <c r="I951" s="27"/>
      <c r="J951" s="43" t="str">
        <f t="shared" si="29"/>
        <v>RFIGOB</v>
      </c>
    </row>
    <row r="952" spans="3:10" x14ac:dyDescent="0.35">
      <c r="C952" s="27" t="s">
        <v>3354</v>
      </c>
      <c r="D952" s="47" t="str">
        <f>+INDEX([1]Detallado!$F:$F,MATCH($C952,[1]Detallado!$B:$B,0))</f>
        <v>Renta Fija</v>
      </c>
      <c r="E952" s="30" t="str">
        <f>+INDEX([1]Detallado!$Q:$Q,MATCH($C952,[1]Detallado!$B:$B,0))</f>
        <v>RFIG</v>
      </c>
      <c r="F952" s="44" t="s">
        <v>4172</v>
      </c>
      <c r="G952" s="45" t="str">
        <f t="shared" si="28"/>
        <v>08RFIG</v>
      </c>
      <c r="H952" s="46" t="str">
        <f>+INDEX([1]Detallado!$D:$D,MATCH(C952,[1]Detallado!$B:$B,0))</f>
        <v>Gobierno de México</v>
      </c>
      <c r="I952" s="27"/>
      <c r="J952" s="43" t="str">
        <f t="shared" si="29"/>
        <v>RFIGOB</v>
      </c>
    </row>
    <row r="953" spans="3:10" x14ac:dyDescent="0.35">
      <c r="C953" s="27" t="s">
        <v>3355</v>
      </c>
      <c r="D953" s="47" t="str">
        <f>+INDEX([1]Detallado!$F:$F,MATCH($C953,[1]Detallado!$B:$B,0))</f>
        <v>Renta Fija</v>
      </c>
      <c r="E953" s="30" t="str">
        <f>+INDEX([1]Detallado!$Q:$Q,MATCH($C953,[1]Detallado!$B:$B,0))</f>
        <v>RFIG</v>
      </c>
      <c r="F953" s="44" t="s">
        <v>4172</v>
      </c>
      <c r="G953" s="45" t="str">
        <f t="shared" si="28"/>
        <v>08RFIG</v>
      </c>
      <c r="H953" s="46" t="str">
        <f>+INDEX([1]Detallado!$D:$D,MATCH(C953,[1]Detallado!$B:$B,0))</f>
        <v>Gobierno de México</v>
      </c>
      <c r="I953" s="27"/>
      <c r="J953" s="43" t="str">
        <f t="shared" si="29"/>
        <v>RFIGOB</v>
      </c>
    </row>
    <row r="954" spans="3:10" x14ac:dyDescent="0.35">
      <c r="C954" s="27" t="s">
        <v>3356</v>
      </c>
      <c r="D954" s="47" t="str">
        <f>+INDEX([1]Detallado!$F:$F,MATCH($C954,[1]Detallado!$B:$B,0))</f>
        <v>Renta Fija</v>
      </c>
      <c r="E954" s="30" t="str">
        <f>+INDEX([1]Detallado!$Q:$Q,MATCH($C954,[1]Detallado!$B:$B,0))</f>
        <v>RFIG</v>
      </c>
      <c r="F954" s="44" t="s">
        <v>4172</v>
      </c>
      <c r="G954" s="45" t="str">
        <f t="shared" si="28"/>
        <v>08RFIG</v>
      </c>
      <c r="H954" s="46" t="str">
        <f>+INDEX([1]Detallado!$D:$D,MATCH(C954,[1]Detallado!$B:$B,0))</f>
        <v>Gobierno de México</v>
      </c>
      <c r="I954" s="27"/>
      <c r="J954" s="43" t="str">
        <f t="shared" si="29"/>
        <v>RFIGOB</v>
      </c>
    </row>
    <row r="955" spans="3:10" x14ac:dyDescent="0.35">
      <c r="C955" s="27" t="s">
        <v>3357</v>
      </c>
      <c r="D955" s="47" t="str">
        <f>+INDEX([1]Detallado!$F:$F,MATCH($C955,[1]Detallado!$B:$B,0))</f>
        <v>Renta Fija</v>
      </c>
      <c r="E955" s="30" t="str">
        <f>+INDEX([1]Detallado!$Q:$Q,MATCH($C955,[1]Detallado!$B:$B,0))</f>
        <v>RFIG</v>
      </c>
      <c r="F955" s="44" t="s">
        <v>4172</v>
      </c>
      <c r="G955" s="45" t="str">
        <f t="shared" si="28"/>
        <v>08RFIG</v>
      </c>
      <c r="H955" s="46" t="str">
        <f>+INDEX([1]Detallado!$D:$D,MATCH(C955,[1]Detallado!$B:$B,0))</f>
        <v>Gobierno de México</v>
      </c>
      <c r="I955" s="27"/>
      <c r="J955" s="43" t="str">
        <f t="shared" si="29"/>
        <v>RFIGOB</v>
      </c>
    </row>
    <row r="956" spans="3:10" x14ac:dyDescent="0.35">
      <c r="C956" s="27" t="s">
        <v>3358</v>
      </c>
      <c r="D956" s="47" t="str">
        <f>+INDEX([1]Detallado!$F:$F,MATCH($C956,[1]Detallado!$B:$B,0))</f>
        <v>Renta Fija</v>
      </c>
      <c r="E956" s="30" t="str">
        <f>+INDEX([1]Detallado!$Q:$Q,MATCH($C956,[1]Detallado!$B:$B,0))</f>
        <v>RFIG</v>
      </c>
      <c r="F956" s="44" t="s">
        <v>4172</v>
      </c>
      <c r="G956" s="45" t="str">
        <f t="shared" si="28"/>
        <v>08RFIG</v>
      </c>
      <c r="H956" s="46" t="str">
        <f>+INDEX([1]Detallado!$D:$D,MATCH(C956,[1]Detallado!$B:$B,0))</f>
        <v>Gobierno de México</v>
      </c>
      <c r="I956" s="27"/>
      <c r="J956" s="43" t="str">
        <f t="shared" si="29"/>
        <v>RFIGOB</v>
      </c>
    </row>
    <row r="957" spans="3:10" x14ac:dyDescent="0.35">
      <c r="C957" s="27" t="s">
        <v>3359</v>
      </c>
      <c r="D957" s="47" t="str">
        <f>+INDEX([1]Detallado!$F:$F,MATCH($C957,[1]Detallado!$B:$B,0))</f>
        <v>Renta Fija</v>
      </c>
      <c r="E957" s="30" t="str">
        <f>+INDEX([1]Detallado!$Q:$Q,MATCH($C957,[1]Detallado!$B:$B,0))</f>
        <v>RFIG</v>
      </c>
      <c r="F957" s="44" t="s">
        <v>4172</v>
      </c>
      <c r="G957" s="45" t="str">
        <f t="shared" si="28"/>
        <v>08RFIG</v>
      </c>
      <c r="H957" s="46" t="str">
        <f>+INDEX([1]Detallado!$D:$D,MATCH(C957,[1]Detallado!$B:$B,0))</f>
        <v>Gobierno de México</v>
      </c>
      <c r="I957" s="27"/>
      <c r="J957" s="43" t="str">
        <f t="shared" si="29"/>
        <v>RFIGOB</v>
      </c>
    </row>
    <row r="958" spans="3:10" x14ac:dyDescent="0.35">
      <c r="C958" s="27" t="s">
        <v>3360</v>
      </c>
      <c r="D958" s="47" t="str">
        <f>+INDEX([1]Detallado!$F:$F,MATCH($C958,[1]Detallado!$B:$B,0))</f>
        <v>Renta Fija</v>
      </c>
      <c r="E958" s="30" t="str">
        <f>+INDEX([1]Detallado!$Q:$Q,MATCH($C958,[1]Detallado!$B:$B,0))</f>
        <v>RFIG</v>
      </c>
      <c r="F958" s="44" t="s">
        <v>4172</v>
      </c>
      <c r="G958" s="45" t="str">
        <f t="shared" si="28"/>
        <v>08RFIG</v>
      </c>
      <c r="H958" s="46" t="str">
        <f>+INDEX([1]Detallado!$D:$D,MATCH(C958,[1]Detallado!$B:$B,0))</f>
        <v>Gobierno de México</v>
      </c>
      <c r="I958" s="27"/>
      <c r="J958" s="43" t="str">
        <f t="shared" si="29"/>
        <v>RFIGOB</v>
      </c>
    </row>
    <row r="959" spans="3:10" x14ac:dyDescent="0.35">
      <c r="C959" s="27" t="s">
        <v>3361</v>
      </c>
      <c r="D959" s="47" t="str">
        <f>+INDEX([1]Detallado!$F:$F,MATCH($C959,[1]Detallado!$B:$B,0))</f>
        <v>Renta Fija</v>
      </c>
      <c r="E959" s="30" t="str">
        <f>+INDEX([1]Detallado!$Q:$Q,MATCH($C959,[1]Detallado!$B:$B,0))</f>
        <v>RFIG</v>
      </c>
      <c r="F959" s="44" t="s">
        <v>4172</v>
      </c>
      <c r="G959" s="45" t="str">
        <f t="shared" si="28"/>
        <v>08RFIG</v>
      </c>
      <c r="H959" s="46" t="str">
        <f>+INDEX([1]Detallado!$D:$D,MATCH(C959,[1]Detallado!$B:$B,0))</f>
        <v>Gobierno de México</v>
      </c>
      <c r="I959" s="27"/>
      <c r="J959" s="43" t="str">
        <f t="shared" si="29"/>
        <v>RFIGOB</v>
      </c>
    </row>
    <row r="960" spans="3:10" x14ac:dyDescent="0.35">
      <c r="C960" s="27" t="s">
        <v>3362</v>
      </c>
      <c r="D960" s="47" t="str">
        <f>+INDEX([1]Detallado!$F:$F,MATCH($C960,[1]Detallado!$B:$B,0))</f>
        <v>Renta Fija</v>
      </c>
      <c r="E960" s="30" t="str">
        <f>+INDEX([1]Detallado!$Q:$Q,MATCH($C960,[1]Detallado!$B:$B,0))</f>
        <v>RFIG</v>
      </c>
      <c r="F960" s="44" t="s">
        <v>4172</v>
      </c>
      <c r="G960" s="45" t="str">
        <f t="shared" si="28"/>
        <v>08RFIG</v>
      </c>
      <c r="H960" s="46" t="str">
        <f>+INDEX([1]Detallado!$D:$D,MATCH(C960,[1]Detallado!$B:$B,0))</f>
        <v>Gobierno de México</v>
      </c>
      <c r="I960" s="27"/>
      <c r="J960" s="43" t="str">
        <f t="shared" si="29"/>
        <v>RFIGOB</v>
      </c>
    </row>
    <row r="961" spans="3:10" x14ac:dyDescent="0.35">
      <c r="C961" s="27" t="s">
        <v>3363</v>
      </c>
      <c r="D961" s="47" t="str">
        <f>+INDEX([1]Detallado!$F:$F,MATCH($C961,[1]Detallado!$B:$B,0))</f>
        <v>Renta Fija</v>
      </c>
      <c r="E961" s="30" t="str">
        <f>+INDEX([1]Detallado!$Q:$Q,MATCH($C961,[1]Detallado!$B:$B,0))</f>
        <v>RFIG</v>
      </c>
      <c r="F961" s="44" t="s">
        <v>4172</v>
      </c>
      <c r="G961" s="45" t="str">
        <f t="shared" si="28"/>
        <v>08RFIG</v>
      </c>
      <c r="H961" s="46" t="str">
        <f>+INDEX([1]Detallado!$D:$D,MATCH(C961,[1]Detallado!$B:$B,0))</f>
        <v>Gobierno de México</v>
      </c>
      <c r="I961" s="27"/>
      <c r="J961" s="43" t="str">
        <f t="shared" si="29"/>
        <v>RFIGOB</v>
      </c>
    </row>
    <row r="962" spans="3:10" x14ac:dyDescent="0.35">
      <c r="C962" s="27" t="s">
        <v>3364</v>
      </c>
      <c r="D962" s="47" t="str">
        <f>+INDEX([1]Detallado!$F:$F,MATCH($C962,[1]Detallado!$B:$B,0))</f>
        <v>Renta Fija</v>
      </c>
      <c r="E962" s="30" t="str">
        <f>+INDEX([1]Detallado!$Q:$Q,MATCH($C962,[1]Detallado!$B:$B,0))</f>
        <v>RFIG</v>
      </c>
      <c r="F962" s="44" t="s">
        <v>4172</v>
      </c>
      <c r="G962" s="45" t="str">
        <f t="shared" si="28"/>
        <v>08RFIG</v>
      </c>
      <c r="H962" s="46" t="str">
        <f>+INDEX([1]Detallado!$D:$D,MATCH(C962,[1]Detallado!$B:$B,0))</f>
        <v>RFLB 7 01/25/23</v>
      </c>
      <c r="I962" s="27"/>
      <c r="J962" s="43" t="str">
        <f t="shared" si="29"/>
        <v>RFIGOB</v>
      </c>
    </row>
    <row r="963" spans="3:10" x14ac:dyDescent="0.35">
      <c r="C963" s="27" t="s">
        <v>518</v>
      </c>
      <c r="D963" s="47" t="str">
        <f>+INDEX([1]Detallado!$F:$F,MATCH($C963,[1]Detallado!$B:$B,0))</f>
        <v>Renta Fija</v>
      </c>
      <c r="E963" s="30" t="str">
        <f>+INDEX([1]Detallado!$Q:$Q,MATCH($C963,[1]Detallado!$B:$B,0))</f>
        <v>RFLG</v>
      </c>
      <c r="F963" s="44" t="s">
        <v>4173</v>
      </c>
      <c r="G963" s="45" t="str">
        <f t="shared" si="28"/>
        <v>49RFLG</v>
      </c>
      <c r="H963" s="46" t="str">
        <f>+INDEX([1]Detallado!$D:$D,MATCH(C963,[1]Detallado!$B:$B,0))</f>
        <v>Macrocapitales SAFI S.A.</v>
      </c>
      <c r="I963" s="27"/>
      <c r="J963" s="43" t="str">
        <f t="shared" si="29"/>
        <v>RFLBU</v>
      </c>
    </row>
    <row r="964" spans="3:10" x14ac:dyDescent="0.35">
      <c r="C964" s="27" t="s">
        <v>3365</v>
      </c>
      <c r="D964" s="47" t="str">
        <f>+INDEX([1]Detallado!$F:$F,MATCH($C964,[1]Detallado!$B:$B,0))</f>
        <v>Renta Fija</v>
      </c>
      <c r="E964" s="30" t="str">
        <f>+INDEX([1]Detallado!$Q:$Q,MATCH($C964,[1]Detallado!$B:$B,0))</f>
        <v>RFLG</v>
      </c>
      <c r="F964" s="44" t="s">
        <v>4173</v>
      </c>
      <c r="G964" s="45" t="str">
        <f t="shared" si="28"/>
        <v>49RFLG</v>
      </c>
      <c r="H964" s="46" t="str">
        <f>+INDEX([1]Detallado!$D:$D,MATCH(C964,[1]Detallado!$B:$B,0))</f>
        <v>Compass - Pymes</v>
      </c>
      <c r="I964" s="27"/>
      <c r="J964" s="43" t="str">
        <f t="shared" si="29"/>
        <v>RFLBU</v>
      </c>
    </row>
    <row r="965" spans="3:10" x14ac:dyDescent="0.35">
      <c r="C965" s="27" t="s">
        <v>3366</v>
      </c>
      <c r="D965" s="47" t="str">
        <f>+INDEX([1]Detallado!$F:$F,MATCH($C965,[1]Detallado!$B:$B,0))</f>
        <v>Renta Fija</v>
      </c>
      <c r="E965" s="30" t="str">
        <f>+INDEX([1]Detallado!$Q:$Q,MATCH($C965,[1]Detallado!$B:$B,0))</f>
        <v>RFLG</v>
      </c>
      <c r="F965" s="44" t="s">
        <v>4173</v>
      </c>
      <c r="G965" s="45" t="str">
        <f t="shared" si="28"/>
        <v>49RFLG</v>
      </c>
      <c r="H965" s="46" t="str">
        <f>+INDEX([1]Detallado!$D:$D,MATCH(C965,[1]Detallado!$B:$B,0))</f>
        <v>Compass - Pymes 2</v>
      </c>
      <c r="I965" s="27"/>
      <c r="J965" s="43" t="str">
        <f t="shared" si="29"/>
        <v>RFLBU</v>
      </c>
    </row>
    <row r="966" spans="3:10" x14ac:dyDescent="0.35">
      <c r="C966" s="27" t="s">
        <v>3367</v>
      </c>
      <c r="D966" s="47" t="str">
        <f>+INDEX([1]Detallado!$F:$F,MATCH($C966,[1]Detallado!$B:$B,0))</f>
        <v>Renta Fija</v>
      </c>
      <c r="E966" s="30" t="str">
        <f>+INDEX([1]Detallado!$Q:$Q,MATCH($C966,[1]Detallado!$B:$B,0))</f>
        <v>RFLG</v>
      </c>
      <c r="F966" s="44" t="s">
        <v>4173</v>
      </c>
      <c r="G966" s="45" t="str">
        <f t="shared" si="28"/>
        <v>49RFLG</v>
      </c>
      <c r="H966" s="46" t="str">
        <f>+INDEX([1]Detallado!$D:$D,MATCH(C966,[1]Detallado!$B:$B,0))</f>
        <v>Compass - Pymes 3</v>
      </c>
      <c r="I966" s="27"/>
      <c r="J966" s="43" t="str">
        <f t="shared" si="29"/>
        <v>RFLBU</v>
      </c>
    </row>
    <row r="967" spans="3:10" x14ac:dyDescent="0.35">
      <c r="C967" s="27" t="s">
        <v>3368</v>
      </c>
      <c r="D967" s="47" t="str">
        <f>+INDEX([1]Detallado!$F:$F,MATCH($C967,[1]Detallado!$B:$B,0))</f>
        <v>Renta Fija</v>
      </c>
      <c r="E967" s="30" t="str">
        <f>+INDEX([1]Detallado!$Q:$Q,MATCH($C967,[1]Detallado!$B:$B,0))</f>
        <v>RFLG</v>
      </c>
      <c r="F967" s="44" t="s">
        <v>4173</v>
      </c>
      <c r="G967" s="45" t="str">
        <f t="shared" si="28"/>
        <v>49RFLG</v>
      </c>
      <c r="H967" s="46" t="str">
        <f>+INDEX([1]Detallado!$D:$D,MATCH(C967,[1]Detallado!$B:$B,0))</f>
        <v>Fondo Credicorp Deuda Soles</v>
      </c>
      <c r="I967" s="27"/>
      <c r="J967" s="43" t="str">
        <f t="shared" si="29"/>
        <v>RFLBU</v>
      </c>
    </row>
    <row r="968" spans="3:10" x14ac:dyDescent="0.35">
      <c r="C968" s="27" t="s">
        <v>3369</v>
      </c>
      <c r="D968" s="47" t="str">
        <f>+INDEX([1]Detallado!$F:$F,MATCH($C968,[1]Detallado!$B:$B,0))</f>
        <v>Renta Fija</v>
      </c>
      <c r="E968" s="30" t="str">
        <f>+INDEX([1]Detallado!$Q:$Q,MATCH($C968,[1]Detallado!$B:$B,0))</f>
        <v>RFLG</v>
      </c>
      <c r="F968" s="44" t="s">
        <v>4173</v>
      </c>
      <c r="G968" s="45" t="str">
        <f t="shared" si="28"/>
        <v>49RFLG</v>
      </c>
      <c r="H968" s="46" t="str">
        <f>+INDEX([1]Detallado!$D:$D,MATCH(C968,[1]Detallado!$B:$B,0))</f>
        <v>Fondo HMC II (USD)</v>
      </c>
      <c r="I968" s="27"/>
      <c r="J968" s="43" t="str">
        <f t="shared" si="29"/>
        <v>RFLBU</v>
      </c>
    </row>
    <row r="969" spans="3:10" x14ac:dyDescent="0.35">
      <c r="C969" s="27" t="s">
        <v>3370</v>
      </c>
      <c r="D969" s="47" t="str">
        <f>+INDEX([1]Detallado!$F:$F,MATCH($C969,[1]Detallado!$B:$B,0))</f>
        <v>Renta Fija</v>
      </c>
      <c r="E969" s="30" t="str">
        <f>+INDEX([1]Detallado!$Q:$Q,MATCH($C969,[1]Detallado!$B:$B,0))</f>
        <v>RFLG</v>
      </c>
      <c r="F969" s="44" t="s">
        <v>4173</v>
      </c>
      <c r="G969" s="45" t="str">
        <f t="shared" si="28"/>
        <v>49RFLG</v>
      </c>
      <c r="H969" s="46" t="str">
        <f>+INDEX([1]Detallado!$D:$D,MATCH(C969,[1]Detallado!$B:$B,0))</f>
        <v xml:space="preserve"> Fondo HMC II (PEN)</v>
      </c>
      <c r="I969" s="27"/>
      <c r="J969" s="43" t="str">
        <f t="shared" si="29"/>
        <v>RFLBU</v>
      </c>
    </row>
    <row r="970" spans="3:10" x14ac:dyDescent="0.35">
      <c r="C970" s="27" t="s">
        <v>3371</v>
      </c>
      <c r="D970" s="47" t="str">
        <f>+INDEX([1]Detallado!$F:$F,MATCH($C970,[1]Detallado!$B:$B,0))</f>
        <v>Renta Fija</v>
      </c>
      <c r="E970" s="30" t="str">
        <f>+INDEX([1]Detallado!$Q:$Q,MATCH($C970,[1]Detallado!$B:$B,0))</f>
        <v>RFLG</v>
      </c>
      <c r="F970" s="44" t="s">
        <v>4173</v>
      </c>
      <c r="G970" s="45" t="str">
        <f t="shared" ref="G970:G1033" si="30">LEFT(C970,2)&amp;E970</f>
        <v>49RFLG</v>
      </c>
      <c r="H970" s="46" t="str">
        <f>+INDEX([1]Detallado!$D:$D,MATCH(C970,[1]Detallado!$B:$B,0))</f>
        <v>Fondo HMC PEN</v>
      </c>
      <c r="I970" s="27"/>
      <c r="J970" s="43" t="str">
        <f t="shared" ref="J970:J1033" si="31">IF(E970="ALT",LEFT(E970,3),LEFT(E970,3)&amp;F970)</f>
        <v>RFLBU</v>
      </c>
    </row>
    <row r="971" spans="3:10" x14ac:dyDescent="0.35">
      <c r="C971" s="27" t="s">
        <v>3372</v>
      </c>
      <c r="D971" s="47" t="str">
        <f>+INDEX([1]Detallado!$F:$F,MATCH($C971,[1]Detallado!$B:$B,0))</f>
        <v>Renta Fija</v>
      </c>
      <c r="E971" s="30" t="str">
        <f>+INDEX([1]Detallado!$Q:$Q,MATCH($C971,[1]Detallado!$B:$B,0))</f>
        <v>RFLG</v>
      </c>
      <c r="F971" s="44" t="s">
        <v>4173</v>
      </c>
      <c r="G971" s="45" t="str">
        <f t="shared" si="30"/>
        <v>49RFLG</v>
      </c>
      <c r="H971" s="46" t="str">
        <f>+INDEX([1]Detallado!$D:$D,MATCH(C971,[1]Detallado!$B:$B,0))</f>
        <v>Fondo HMC PEN</v>
      </c>
      <c r="I971" s="27"/>
      <c r="J971" s="43" t="str">
        <f t="shared" si="31"/>
        <v>RFLBU</v>
      </c>
    </row>
    <row r="972" spans="3:10" x14ac:dyDescent="0.35">
      <c r="C972" s="27" t="s">
        <v>343</v>
      </c>
      <c r="D972" s="47" t="str">
        <f>+INDEX([1]Detallado!$F:$F,MATCH($C972,[1]Detallado!$B:$B,0))</f>
        <v>Renta Fija</v>
      </c>
      <c r="E972" s="30" t="str">
        <f>+INDEX([1]Detallado!$Q:$Q,MATCH($C972,[1]Detallado!$B:$B,0))</f>
        <v>RFLC</v>
      </c>
      <c r="F972" s="44" t="s">
        <v>4173</v>
      </c>
      <c r="G972" s="45" t="str">
        <f t="shared" si="30"/>
        <v>25RFLC</v>
      </c>
      <c r="H972" s="46" t="str">
        <f>+INDEX([1]Detallado!$D:$D,MATCH(C972,[1]Detallado!$B:$B,0))</f>
        <v>Financiera Oh! S.A.</v>
      </c>
      <c r="I972" s="27"/>
      <c r="J972" s="43" t="str">
        <f t="shared" si="31"/>
        <v>RFLBU</v>
      </c>
    </row>
    <row r="973" spans="3:10" x14ac:dyDescent="0.35">
      <c r="C973" s="27" t="s">
        <v>3373</v>
      </c>
      <c r="D973" s="47" t="str">
        <f>+INDEX([1]Detallado!$F:$F,MATCH($C973,[1]Detallado!$B:$B,0))</f>
        <v>Renta Fija</v>
      </c>
      <c r="E973" s="30" t="str">
        <f>+INDEX([1]Detallado!$Q:$Q,MATCH($C973,[1]Detallado!$B:$B,0))</f>
        <v>RFLC</v>
      </c>
      <c r="F973" s="44" t="s">
        <v>4173</v>
      </c>
      <c r="G973" s="45" t="str">
        <f t="shared" si="30"/>
        <v>09RFLC</v>
      </c>
      <c r="H973" s="46" t="str">
        <f>+INDEX([1]Detallado!$D:$D,MATCH(C973,[1]Detallado!$B:$B,0))</f>
        <v>Central American Bank for Economic IntegratioN</v>
      </c>
      <c r="I973" s="27"/>
      <c r="J973" s="43" t="str">
        <f t="shared" si="31"/>
        <v>RFLBU</v>
      </c>
    </row>
    <row r="974" spans="3:10" x14ac:dyDescent="0.35">
      <c r="C974" s="27" t="s">
        <v>3374</v>
      </c>
      <c r="D974" s="47" t="str">
        <f>+INDEX([1]Detallado!$F:$F,MATCH($C974,[1]Detallado!$B:$B,0))</f>
        <v>Renta Fija</v>
      </c>
      <c r="E974" s="30" t="str">
        <f>+INDEX([1]Detallado!$Q:$Q,MATCH($C974,[1]Detallado!$B:$B,0))</f>
        <v>RFLC</v>
      </c>
      <c r="F974" s="44" t="s">
        <v>4173</v>
      </c>
      <c r="G974" s="45" t="str">
        <f t="shared" si="30"/>
        <v>16RFLC</v>
      </c>
      <c r="H974" s="46" t="str">
        <f>+INDEX([1]Detallado!$D:$D,MATCH(C974,[1]Detallado!$B:$B,0))</f>
        <v>Banco Latinoamericano de Exportaciones</v>
      </c>
      <c r="I974" s="27"/>
      <c r="J974" s="43" t="str">
        <f t="shared" si="31"/>
        <v>RFLBU</v>
      </c>
    </row>
    <row r="975" spans="3:10" x14ac:dyDescent="0.35">
      <c r="C975" s="27" t="s">
        <v>218</v>
      </c>
      <c r="D975" s="47" t="str">
        <f>+INDEX([1]Detallado!$F:$F,MATCH($C975,[1]Detallado!$B:$B,0))</f>
        <v>Renta Fija</v>
      </c>
      <c r="E975" s="30" t="str">
        <f>+INDEX([1]Detallado!$Q:$Q,MATCH($C975,[1]Detallado!$B:$B,0))</f>
        <v>RFLC</v>
      </c>
      <c r="F975" s="44" t="s">
        <v>4173</v>
      </c>
      <c r="G975" s="45" t="str">
        <f t="shared" si="30"/>
        <v>18RFLC</v>
      </c>
      <c r="H975" s="46" t="str">
        <f>+INDEX([1]Detallado!$D:$D,MATCH(C975,[1]Detallado!$B:$B,0))</f>
        <v>Línea Amarilla S.A.C.</v>
      </c>
      <c r="I975" s="27"/>
      <c r="J975" s="43" t="str">
        <f t="shared" si="31"/>
        <v>RFLBU</v>
      </c>
    </row>
    <row r="976" spans="3:10" x14ac:dyDescent="0.35">
      <c r="C976" s="27" t="s">
        <v>3375</v>
      </c>
      <c r="D976" s="47" t="str">
        <f>+INDEX([1]Detallado!$F:$F,MATCH($C976,[1]Detallado!$B:$B,0))</f>
        <v>Renta Fija</v>
      </c>
      <c r="E976" s="30" t="str">
        <f>+INDEX([1]Detallado!$Q:$Q,MATCH($C976,[1]Detallado!$B:$B,0))</f>
        <v>RFLC</v>
      </c>
      <c r="F976" s="44" t="s">
        <v>4173</v>
      </c>
      <c r="G976" s="45" t="str">
        <f t="shared" si="30"/>
        <v>17RFLC</v>
      </c>
      <c r="H976" s="46" t="str">
        <f>+INDEX([1]Detallado!$D:$D,MATCH(C976,[1]Detallado!$B:$B,0))</f>
        <v>Cencosud Perú</v>
      </c>
      <c r="I976" s="27"/>
      <c r="J976" s="43" t="str">
        <f t="shared" si="31"/>
        <v>RFLBU</v>
      </c>
    </row>
    <row r="977" spans="3:10" x14ac:dyDescent="0.35">
      <c r="C977" s="27" t="s">
        <v>3376</v>
      </c>
      <c r="D977" s="47" t="str">
        <f>+INDEX([1]Detallado!$F:$F,MATCH($C977,[1]Detallado!$B:$B,0))</f>
        <v>Renta Fija</v>
      </c>
      <c r="E977" s="30" t="str">
        <f>+INDEX([1]Detallado!$Q:$Q,MATCH($C977,[1]Detallado!$B:$B,0))</f>
        <v>RFLC</v>
      </c>
      <c r="F977" s="44" t="s">
        <v>4173</v>
      </c>
      <c r="G977" s="45" t="str">
        <f t="shared" si="30"/>
        <v>17RFLC</v>
      </c>
      <c r="H977" s="46" t="str">
        <f>+INDEX([1]Detallado!$D:$D,MATCH(C977,[1]Detallado!$B:$B,0))</f>
        <v>Cencosud Perú</v>
      </c>
      <c r="I977" s="27"/>
      <c r="J977" s="43" t="str">
        <f t="shared" si="31"/>
        <v>RFLBU</v>
      </c>
    </row>
    <row r="978" spans="3:10" x14ac:dyDescent="0.35">
      <c r="C978" s="27" t="s">
        <v>3377</v>
      </c>
      <c r="D978" s="47" t="str">
        <f>+INDEX([1]Detallado!$F:$F,MATCH($C978,[1]Detallado!$B:$B,0))</f>
        <v>Renta Fija</v>
      </c>
      <c r="E978" s="30" t="str">
        <f>+INDEX([1]Detallado!$Q:$Q,MATCH($C978,[1]Detallado!$B:$B,0))</f>
        <v>RFLC</v>
      </c>
      <c r="F978" s="44" t="s">
        <v>4173</v>
      </c>
      <c r="G978" s="45" t="str">
        <f t="shared" si="30"/>
        <v>17RFLC</v>
      </c>
      <c r="H978" s="46" t="str">
        <f>+INDEX([1]Detallado!$D:$D,MATCH(C978,[1]Detallado!$B:$B,0))</f>
        <v>Compañía Nacional de Chocolates</v>
      </c>
      <c r="I978" s="27"/>
      <c r="J978" s="43" t="str">
        <f t="shared" si="31"/>
        <v>RFLBU</v>
      </c>
    </row>
    <row r="979" spans="3:10" x14ac:dyDescent="0.35">
      <c r="C979" s="27" t="s">
        <v>3378</v>
      </c>
      <c r="D979" s="47" t="str">
        <f>+INDEX([1]Detallado!$F:$F,MATCH($C979,[1]Detallado!$B:$B,0))</f>
        <v>Renta Fija</v>
      </c>
      <c r="E979" s="30" t="str">
        <f>+INDEX([1]Detallado!$Q:$Q,MATCH($C979,[1]Detallado!$B:$B,0))</f>
        <v>RFLC</v>
      </c>
      <c r="F979" s="44" t="s">
        <v>4173</v>
      </c>
      <c r="G979" s="45" t="str">
        <f t="shared" si="30"/>
        <v>17RFLC</v>
      </c>
      <c r="H979" s="46" t="str">
        <f>+INDEX([1]Detallado!$D:$D,MATCH(C979,[1]Detallado!$B:$B,0))</f>
        <v>Ripley Corp</v>
      </c>
      <c r="I979" s="27"/>
      <c r="J979" s="43" t="str">
        <f t="shared" si="31"/>
        <v>RFLBU</v>
      </c>
    </row>
    <row r="980" spans="3:10" x14ac:dyDescent="0.35">
      <c r="C980" s="27" t="s">
        <v>3379</v>
      </c>
      <c r="D980" s="47" t="str">
        <f>+INDEX([1]Detallado!$F:$F,MATCH($C980,[1]Detallado!$B:$B,0))</f>
        <v>Renta Fija</v>
      </c>
      <c r="E980" s="30" t="str">
        <f>+INDEX([1]Detallado!$Q:$Q,MATCH($C980,[1]Detallado!$B:$B,0))</f>
        <v>RFLC</v>
      </c>
      <c r="F980" s="44" t="s">
        <v>4173</v>
      </c>
      <c r="G980" s="45" t="str">
        <f t="shared" si="30"/>
        <v>17RFLC</v>
      </c>
      <c r="H980" s="46" t="str">
        <f>+INDEX([1]Detallado!$D:$D,MATCH(C980,[1]Detallado!$B:$B,0))</f>
        <v>Sab Miller PLC-Perú</v>
      </c>
      <c r="I980" s="27"/>
      <c r="J980" s="43" t="str">
        <f t="shared" si="31"/>
        <v>RFLBU</v>
      </c>
    </row>
    <row r="981" spans="3:10" x14ac:dyDescent="0.35">
      <c r="C981" s="27" t="s">
        <v>3380</v>
      </c>
      <c r="D981" s="47" t="str">
        <f>+INDEX([1]Detallado!$F:$F,MATCH($C981,[1]Detallado!$B:$B,0))</f>
        <v>Renta Fija</v>
      </c>
      <c r="E981" s="30" t="str">
        <f>+INDEX([1]Detallado!$Q:$Q,MATCH($C981,[1]Detallado!$B:$B,0))</f>
        <v>RFLC</v>
      </c>
      <c r="F981" s="44" t="s">
        <v>4173</v>
      </c>
      <c r="G981" s="45" t="str">
        <f t="shared" si="30"/>
        <v>18RFLC</v>
      </c>
      <c r="H981" s="46" t="str">
        <f>+INDEX([1]Detallado!$D:$D,MATCH(C981,[1]Detallado!$B:$B,0))</f>
        <v>H2Olmos S.A.</v>
      </c>
      <c r="I981" s="27"/>
      <c r="J981" s="43" t="str">
        <f t="shared" si="31"/>
        <v>RFLBU</v>
      </c>
    </row>
    <row r="982" spans="3:10" x14ac:dyDescent="0.35">
      <c r="C982" s="27" t="s">
        <v>3381</v>
      </c>
      <c r="D982" s="47" t="str">
        <f>+INDEX([1]Detallado!$F:$F,MATCH($C982,[1]Detallado!$B:$B,0))</f>
        <v>Renta Fija</v>
      </c>
      <c r="E982" s="30" t="str">
        <f>+INDEX([1]Detallado!$Q:$Q,MATCH($C982,[1]Detallado!$B:$B,0))</f>
        <v>RFLC</v>
      </c>
      <c r="F982" s="44" t="s">
        <v>4173</v>
      </c>
      <c r="G982" s="45" t="str">
        <f t="shared" si="30"/>
        <v>20RFLC</v>
      </c>
      <c r="H982" s="46" t="str">
        <f>+INDEX([1]Detallado!$D:$D,MATCH(C982,[1]Detallado!$B:$B,0))</f>
        <v>Banco de Crédito del Perú</v>
      </c>
      <c r="I982" s="27"/>
      <c r="J982" s="43" t="str">
        <f t="shared" si="31"/>
        <v>RFLBU</v>
      </c>
    </row>
    <row r="983" spans="3:10" x14ac:dyDescent="0.35">
      <c r="C983" s="27" t="s">
        <v>3382</v>
      </c>
      <c r="D983" s="47" t="str">
        <f>+INDEX([1]Detallado!$F:$F,MATCH($C983,[1]Detallado!$B:$B,0))</f>
        <v>Renta Fija</v>
      </c>
      <c r="E983" s="30" t="str">
        <f>+INDEX([1]Detallado!$Q:$Q,MATCH($C983,[1]Detallado!$B:$B,0))</f>
        <v>RFLC</v>
      </c>
      <c r="F983" s="44" t="s">
        <v>4173</v>
      </c>
      <c r="G983" s="45" t="str">
        <f t="shared" si="30"/>
        <v>20RFLC</v>
      </c>
      <c r="H983" s="46" t="str">
        <f>+INDEX([1]Detallado!$D:$D,MATCH(C983,[1]Detallado!$B:$B,0))</f>
        <v>Banco Continental</v>
      </c>
      <c r="I983" s="27"/>
      <c r="J983" s="43" t="str">
        <f t="shared" si="31"/>
        <v>RFLBU</v>
      </c>
    </row>
    <row r="984" spans="3:10" x14ac:dyDescent="0.35">
      <c r="C984" s="27" t="s">
        <v>3383</v>
      </c>
      <c r="D984" s="47" t="str">
        <f>+INDEX([1]Detallado!$F:$F,MATCH($C984,[1]Detallado!$B:$B,0))</f>
        <v>Renta Fija</v>
      </c>
      <c r="E984" s="30" t="str">
        <f>+INDEX([1]Detallado!$Q:$Q,MATCH($C984,[1]Detallado!$B:$B,0))</f>
        <v>RFLC</v>
      </c>
      <c r="F984" s="44" t="s">
        <v>4173</v>
      </c>
      <c r="G984" s="45" t="str">
        <f t="shared" si="30"/>
        <v>20RFLC</v>
      </c>
      <c r="H984" s="46" t="str">
        <f>+INDEX([1]Detallado!$D:$D,MATCH(C984,[1]Detallado!$B:$B,0))</f>
        <v>Banco Continental</v>
      </c>
      <c r="I984" s="27"/>
      <c r="J984" s="43" t="str">
        <f t="shared" si="31"/>
        <v>RFLBU</v>
      </c>
    </row>
    <row r="985" spans="3:10" x14ac:dyDescent="0.35">
      <c r="C985" s="27" t="s">
        <v>3384</v>
      </c>
      <c r="D985" s="47" t="str">
        <f>+INDEX([1]Detallado!$F:$F,MATCH($C985,[1]Detallado!$B:$B,0))</f>
        <v>Renta Fija</v>
      </c>
      <c r="E985" s="30" t="str">
        <f>+INDEX([1]Detallado!$Q:$Q,MATCH($C985,[1]Detallado!$B:$B,0))</f>
        <v>RFLC</v>
      </c>
      <c r="F985" s="44" t="s">
        <v>4173</v>
      </c>
      <c r="G985" s="45" t="str">
        <f t="shared" si="30"/>
        <v>20RFLC</v>
      </c>
      <c r="H985" s="46" t="str">
        <f>+INDEX([1]Detallado!$D:$D,MATCH(C985,[1]Detallado!$B:$B,0))</f>
        <v>Banco Continental</v>
      </c>
      <c r="I985" s="27"/>
      <c r="J985" s="43" t="str">
        <f t="shared" si="31"/>
        <v>RFLBU</v>
      </c>
    </row>
    <row r="986" spans="3:10" x14ac:dyDescent="0.35">
      <c r="C986" s="27" t="s">
        <v>3385</v>
      </c>
      <c r="D986" s="47" t="str">
        <f>+INDEX([1]Detallado!$F:$F,MATCH($C986,[1]Detallado!$B:$B,0))</f>
        <v>Renta Fija</v>
      </c>
      <c r="E986" s="30" t="str">
        <f>+INDEX([1]Detallado!$Q:$Q,MATCH($C986,[1]Detallado!$B:$B,0))</f>
        <v>RFLC</v>
      </c>
      <c r="F986" s="44" t="s">
        <v>4173</v>
      </c>
      <c r="G986" s="45" t="str">
        <f t="shared" si="30"/>
        <v>20RFLC</v>
      </c>
      <c r="H986" s="46" t="str">
        <f>+INDEX([1]Detallado!$D:$D,MATCH(C986,[1]Detallado!$B:$B,0))</f>
        <v>Banco Continental</v>
      </c>
      <c r="I986" s="27"/>
      <c r="J986" s="43" t="str">
        <f t="shared" si="31"/>
        <v>RFLBU</v>
      </c>
    </row>
    <row r="987" spans="3:10" x14ac:dyDescent="0.35">
      <c r="C987" s="27" t="s">
        <v>3386</v>
      </c>
      <c r="D987" s="47" t="str">
        <f>+INDEX([1]Detallado!$F:$F,MATCH($C987,[1]Detallado!$B:$B,0))</f>
        <v>Renta Fija</v>
      </c>
      <c r="E987" s="30" t="str">
        <f>+INDEX([1]Detallado!$Q:$Q,MATCH($C987,[1]Detallado!$B:$B,0))</f>
        <v>RFLC</v>
      </c>
      <c r="F987" s="44" t="s">
        <v>4173</v>
      </c>
      <c r="G987" s="45" t="str">
        <f t="shared" si="30"/>
        <v>20RFLC</v>
      </c>
      <c r="H987" s="46" t="str">
        <f>+INDEX([1]Detallado!$D:$D,MATCH(C987,[1]Detallado!$B:$B,0))</f>
        <v>Banco Continental</v>
      </c>
      <c r="I987" s="27"/>
      <c r="J987" s="43" t="str">
        <f t="shared" si="31"/>
        <v>RFLBU</v>
      </c>
    </row>
    <row r="988" spans="3:10" x14ac:dyDescent="0.35">
      <c r="C988" s="27" t="s">
        <v>3387</v>
      </c>
      <c r="D988" s="47" t="str">
        <f>+INDEX([1]Detallado!$F:$F,MATCH($C988,[1]Detallado!$B:$B,0))</f>
        <v>Renta Fija</v>
      </c>
      <c r="E988" s="30" t="str">
        <f>+INDEX([1]Detallado!$Q:$Q,MATCH($C988,[1]Detallado!$B:$B,0))</f>
        <v>RFLC</v>
      </c>
      <c r="F988" s="44" t="s">
        <v>4173</v>
      </c>
      <c r="G988" s="45" t="str">
        <f t="shared" si="30"/>
        <v>20RFLC</v>
      </c>
      <c r="H988" s="46" t="str">
        <f>+INDEX([1]Detallado!$D:$D,MATCH(C988,[1]Detallado!$B:$B,0))</f>
        <v>Banco Continental</v>
      </c>
      <c r="I988" s="27"/>
      <c r="J988" s="43" t="str">
        <f t="shared" si="31"/>
        <v>RFLBU</v>
      </c>
    </row>
    <row r="989" spans="3:10" x14ac:dyDescent="0.35">
      <c r="C989" s="27" t="s">
        <v>3388</v>
      </c>
      <c r="D989" s="47" t="str">
        <f>+INDEX([1]Detallado!$F:$F,MATCH($C989,[1]Detallado!$B:$B,0))</f>
        <v>Renta Fija</v>
      </c>
      <c r="E989" s="30" t="str">
        <f>+INDEX([1]Detallado!$Q:$Q,MATCH($C989,[1]Detallado!$B:$B,0))</f>
        <v>RFLC</v>
      </c>
      <c r="F989" s="44" t="s">
        <v>4173</v>
      </c>
      <c r="G989" s="45" t="str">
        <f t="shared" si="30"/>
        <v>25RFLC</v>
      </c>
      <c r="H989" s="46" t="str">
        <f>+INDEX([1]Detallado!$D:$D,MATCH(C989,[1]Detallado!$B:$B,0))</f>
        <v>Banco Continental</v>
      </c>
      <c r="I989" s="27"/>
      <c r="J989" s="43" t="str">
        <f t="shared" si="31"/>
        <v>RFLBU</v>
      </c>
    </row>
    <row r="990" spans="3:10" x14ac:dyDescent="0.35">
      <c r="C990" s="27" t="s">
        <v>3389</v>
      </c>
      <c r="D990" s="47" t="str">
        <f>+INDEX([1]Detallado!$F:$F,MATCH($C990,[1]Detallado!$B:$B,0))</f>
        <v>Renta Fija</v>
      </c>
      <c r="E990" s="30" t="str">
        <f>+INDEX([1]Detallado!$Q:$Q,MATCH($C990,[1]Detallado!$B:$B,0))</f>
        <v>RFLC</v>
      </c>
      <c r="F990" s="44" t="s">
        <v>4173</v>
      </c>
      <c r="G990" s="45" t="str">
        <f t="shared" si="30"/>
        <v>20RFLC</v>
      </c>
      <c r="H990" s="46" t="str">
        <f>+INDEX([1]Detallado!$D:$D,MATCH(C990,[1]Detallado!$B:$B,0))</f>
        <v>Banco Financiero</v>
      </c>
      <c r="I990" s="27"/>
      <c r="J990" s="43" t="str">
        <f t="shared" si="31"/>
        <v>RFLBU</v>
      </c>
    </row>
    <row r="991" spans="3:10" x14ac:dyDescent="0.35">
      <c r="C991" s="27" t="s">
        <v>3390</v>
      </c>
      <c r="D991" s="47" t="str">
        <f>+INDEX([1]Detallado!$F:$F,MATCH($C991,[1]Detallado!$B:$B,0))</f>
        <v>Renta Fija</v>
      </c>
      <c r="E991" s="30" t="str">
        <f>+INDEX([1]Detallado!$Q:$Q,MATCH($C991,[1]Detallado!$B:$B,0))</f>
        <v>RFLC</v>
      </c>
      <c r="F991" s="44" t="s">
        <v>4173</v>
      </c>
      <c r="G991" s="45" t="str">
        <f t="shared" si="30"/>
        <v>20RFLC</v>
      </c>
      <c r="H991" s="46" t="str">
        <f>+INDEX([1]Detallado!$D:$D,MATCH(C991,[1]Detallado!$B:$B,0))</f>
        <v>Banco Financiero</v>
      </c>
      <c r="I991" s="27"/>
      <c r="J991" s="43" t="str">
        <f t="shared" si="31"/>
        <v>RFLBU</v>
      </c>
    </row>
    <row r="992" spans="3:10" x14ac:dyDescent="0.35">
      <c r="C992" s="27" t="s">
        <v>3391</v>
      </c>
      <c r="D992" s="47" t="str">
        <f>+INDEX([1]Detallado!$F:$F,MATCH($C992,[1]Detallado!$B:$B,0))</f>
        <v>Renta Fija</v>
      </c>
      <c r="E992" s="30" t="str">
        <f>+INDEX([1]Detallado!$Q:$Q,MATCH($C992,[1]Detallado!$B:$B,0))</f>
        <v>RFLC</v>
      </c>
      <c r="F992" s="44" t="s">
        <v>4173</v>
      </c>
      <c r="G992" s="45" t="str">
        <f t="shared" si="30"/>
        <v>21RFLC</v>
      </c>
      <c r="H992" s="46" t="str">
        <f>+INDEX([1]Detallado!$D:$D,MATCH(C992,[1]Detallado!$B:$B,0))</f>
        <v>Banco de Crédito del Perú</v>
      </c>
      <c r="I992" s="27"/>
      <c r="J992" s="43" t="str">
        <f t="shared" si="31"/>
        <v>RFLBU</v>
      </c>
    </row>
    <row r="993" spans="3:10" x14ac:dyDescent="0.35">
      <c r="C993" s="27" t="s">
        <v>3392</v>
      </c>
      <c r="D993" s="47" t="str">
        <f>+INDEX([1]Detallado!$F:$F,MATCH($C993,[1]Detallado!$B:$B,0))</f>
        <v>Renta Fija</v>
      </c>
      <c r="E993" s="30" t="str">
        <f>+INDEX([1]Detallado!$Q:$Q,MATCH($C993,[1]Detallado!$B:$B,0))</f>
        <v>RFLC</v>
      </c>
      <c r="F993" s="44" t="s">
        <v>4173</v>
      </c>
      <c r="G993" s="45" t="str">
        <f t="shared" si="30"/>
        <v>21RFLC</v>
      </c>
      <c r="H993" s="46" t="str">
        <f>+INDEX([1]Detallado!$D:$D,MATCH(C993,[1]Detallado!$B:$B,0))</f>
        <v xml:space="preserve">Banco Internacional del Perú </v>
      </c>
      <c r="I993" s="27"/>
      <c r="J993" s="43" t="str">
        <f t="shared" si="31"/>
        <v>RFLBU</v>
      </c>
    </row>
    <row r="994" spans="3:10" x14ac:dyDescent="0.35">
      <c r="C994" s="27" t="s">
        <v>3393</v>
      </c>
      <c r="D994" s="47" t="str">
        <f>+INDEX([1]Detallado!$F:$F,MATCH($C994,[1]Detallado!$B:$B,0))</f>
        <v>Renta Fija</v>
      </c>
      <c r="E994" s="30" t="str">
        <f>+INDEX([1]Detallado!$Q:$Q,MATCH($C994,[1]Detallado!$B:$B,0))</f>
        <v>RFLC</v>
      </c>
      <c r="F994" s="44" t="s">
        <v>4173</v>
      </c>
      <c r="G994" s="45" t="str">
        <f t="shared" si="30"/>
        <v>21RFLC</v>
      </c>
      <c r="H994" s="46" t="str">
        <f>+INDEX([1]Detallado!$D:$D,MATCH(C994,[1]Detallado!$B:$B,0))</f>
        <v xml:space="preserve">Banco Internacional del Perú </v>
      </c>
      <c r="I994" s="27"/>
      <c r="J994" s="43" t="str">
        <f t="shared" si="31"/>
        <v>RFLBU</v>
      </c>
    </row>
    <row r="995" spans="3:10" x14ac:dyDescent="0.35">
      <c r="C995" s="27" t="s">
        <v>3394</v>
      </c>
      <c r="D995" s="47" t="str">
        <f>+INDEX([1]Detallado!$F:$F,MATCH($C995,[1]Detallado!$B:$B,0))</f>
        <v>Renta Fija</v>
      </c>
      <c r="E995" s="30" t="str">
        <f>+INDEX([1]Detallado!$Q:$Q,MATCH($C995,[1]Detallado!$B:$B,0))</f>
        <v>RFLC</v>
      </c>
      <c r="F995" s="44" t="s">
        <v>4173</v>
      </c>
      <c r="G995" s="45" t="str">
        <f t="shared" si="30"/>
        <v>21RFLC</v>
      </c>
      <c r="H995" s="46" t="str">
        <f>+INDEX([1]Detallado!$D:$D,MATCH(C995,[1]Detallado!$B:$B,0))</f>
        <v xml:space="preserve">Banco Internacional del Perú </v>
      </c>
      <c r="I995" s="27"/>
      <c r="J995" s="43" t="str">
        <f t="shared" si="31"/>
        <v>RFLBU</v>
      </c>
    </row>
    <row r="996" spans="3:10" x14ac:dyDescent="0.35">
      <c r="C996" s="27" t="s">
        <v>364</v>
      </c>
      <c r="D996" s="47" t="str">
        <f>+INDEX([1]Detallado!$F:$F,MATCH($C996,[1]Detallado!$B:$B,0))</f>
        <v>Renta Fija</v>
      </c>
      <c r="E996" s="30" t="str">
        <f>+INDEX([1]Detallado!$Q:$Q,MATCH($C996,[1]Detallado!$B:$B,0))</f>
        <v>RFLC</v>
      </c>
      <c r="F996" s="44" t="s">
        <v>4173</v>
      </c>
      <c r="G996" s="45" t="str">
        <f t="shared" si="30"/>
        <v>25RFLC</v>
      </c>
      <c r="H996" s="46" t="str">
        <f>+INDEX([1]Detallado!$D:$D,MATCH(C996,[1]Detallado!$B:$B,0))</f>
        <v xml:space="preserve">Banco Internacional del Perú </v>
      </c>
      <c r="I996" s="27"/>
      <c r="J996" s="43" t="str">
        <f t="shared" si="31"/>
        <v>RFLBU</v>
      </c>
    </row>
    <row r="997" spans="3:10" x14ac:dyDescent="0.35">
      <c r="C997" s="27" t="s">
        <v>3395</v>
      </c>
      <c r="D997" s="47" t="str">
        <f>+INDEX([1]Detallado!$F:$F,MATCH($C997,[1]Detallado!$B:$B,0))</f>
        <v>Renta Fija</v>
      </c>
      <c r="E997" s="30" t="str">
        <f>+INDEX([1]Detallado!$Q:$Q,MATCH($C997,[1]Detallado!$B:$B,0))</f>
        <v>RFLC</v>
      </c>
      <c r="F997" s="44" t="s">
        <v>4173</v>
      </c>
      <c r="G997" s="45" t="str">
        <f t="shared" si="30"/>
        <v>63RFLC</v>
      </c>
      <c r="H997" s="46" t="str">
        <f>+INDEX([1]Detallado!$D:$D,MATCH(C997,[1]Detallado!$B:$B,0))</f>
        <v xml:space="preserve">Banco Internacional del Perú </v>
      </c>
      <c r="I997" s="27"/>
      <c r="J997" s="43" t="str">
        <f t="shared" si="31"/>
        <v>RFLBU</v>
      </c>
    </row>
    <row r="998" spans="3:10" x14ac:dyDescent="0.35">
      <c r="C998" s="27" t="s">
        <v>244</v>
      </c>
      <c r="D998" s="47" t="str">
        <f>+INDEX([1]Detallado!$F:$F,MATCH($C998,[1]Detallado!$B:$B,0))</f>
        <v>Renta Fija</v>
      </c>
      <c r="E998" s="30" t="str">
        <f>+INDEX([1]Detallado!$Q:$Q,MATCH($C998,[1]Detallado!$B:$B,0))</f>
        <v>RFLC</v>
      </c>
      <c r="F998" s="44" t="s">
        <v>4173</v>
      </c>
      <c r="G998" s="45" t="str">
        <f t="shared" si="30"/>
        <v>21RFLC</v>
      </c>
      <c r="H998" s="46" t="str">
        <f>+INDEX([1]Detallado!$D:$D,MATCH(C998,[1]Detallado!$B:$B,0))</f>
        <v>Scotiabank Peru</v>
      </c>
      <c r="I998" s="27"/>
      <c r="J998" s="43" t="str">
        <f t="shared" si="31"/>
        <v>RFLBU</v>
      </c>
    </row>
    <row r="999" spans="3:10" x14ac:dyDescent="0.35">
      <c r="C999" s="27" t="s">
        <v>3396</v>
      </c>
      <c r="D999" s="47" t="str">
        <f>+INDEX([1]Detallado!$F:$F,MATCH($C999,[1]Detallado!$B:$B,0))</f>
        <v>Renta Fija</v>
      </c>
      <c r="E999" s="30" t="str">
        <f>+INDEX([1]Detallado!$Q:$Q,MATCH($C999,[1]Detallado!$B:$B,0))</f>
        <v>RFLC</v>
      </c>
      <c r="F999" s="44" t="s">
        <v>4173</v>
      </c>
      <c r="G999" s="45" t="str">
        <f t="shared" si="30"/>
        <v>25RFLC</v>
      </c>
      <c r="H999" s="46" t="str">
        <f>+INDEX([1]Detallado!$D:$D,MATCH(C999,[1]Detallado!$B:$B,0))</f>
        <v>Banco Continental</v>
      </c>
      <c r="I999" s="27"/>
      <c r="J999" s="43" t="str">
        <f t="shared" si="31"/>
        <v>RFLBU</v>
      </c>
    </row>
    <row r="1000" spans="3:10" x14ac:dyDescent="0.35">
      <c r="C1000" s="27" t="s">
        <v>3397</v>
      </c>
      <c r="D1000" s="47" t="str">
        <f>+INDEX([1]Detallado!$F:$F,MATCH($C1000,[1]Detallado!$B:$B,0))</f>
        <v>Renta Fija</v>
      </c>
      <c r="E1000" s="30" t="str">
        <f>+INDEX([1]Detallado!$Q:$Q,MATCH($C1000,[1]Detallado!$B:$B,0))</f>
        <v>RFLC</v>
      </c>
      <c r="F1000" s="44" t="s">
        <v>4173</v>
      </c>
      <c r="G1000" s="45" t="str">
        <f t="shared" si="30"/>
        <v>21RFLC</v>
      </c>
      <c r="H1000" s="46" t="str">
        <f>+INDEX([1]Detallado!$D:$D,MATCH(C1000,[1]Detallado!$B:$B,0))</f>
        <v>Banco Continental</v>
      </c>
      <c r="I1000" s="27"/>
      <c r="J1000" s="43" t="str">
        <f t="shared" si="31"/>
        <v>RFLBU</v>
      </c>
    </row>
    <row r="1001" spans="3:10" x14ac:dyDescent="0.35">
      <c r="C1001" s="27" t="s">
        <v>3398</v>
      </c>
      <c r="D1001" s="47" t="str">
        <f>+INDEX([1]Detallado!$F:$F,MATCH($C1001,[1]Detallado!$B:$B,0))</f>
        <v>Renta Fija</v>
      </c>
      <c r="E1001" s="30" t="str">
        <f>+INDEX([1]Detallado!$Q:$Q,MATCH($C1001,[1]Detallado!$B:$B,0))</f>
        <v>RFLC</v>
      </c>
      <c r="F1001" s="44" t="s">
        <v>4173</v>
      </c>
      <c r="G1001" s="45" t="str">
        <f t="shared" si="30"/>
        <v>25RFLC</v>
      </c>
      <c r="H1001" s="46" t="str">
        <f>+INDEX([1]Detallado!$D:$D,MATCH(C1001,[1]Detallado!$B:$B,0))</f>
        <v>Banco Continental</v>
      </c>
      <c r="I1001" s="27"/>
      <c r="J1001" s="43" t="str">
        <f t="shared" si="31"/>
        <v>RFLBU</v>
      </c>
    </row>
    <row r="1002" spans="3:10" x14ac:dyDescent="0.35">
      <c r="C1002" s="27" t="s">
        <v>3399</v>
      </c>
      <c r="D1002" s="47" t="str">
        <f>+INDEX([1]Detallado!$F:$F,MATCH($C1002,[1]Detallado!$B:$B,0))</f>
        <v>Renta Fija</v>
      </c>
      <c r="E1002" s="30" t="str">
        <f>+INDEX([1]Detallado!$Q:$Q,MATCH($C1002,[1]Detallado!$B:$B,0))</f>
        <v>RFLC</v>
      </c>
      <c r="F1002" s="44" t="s">
        <v>4173</v>
      </c>
      <c r="G1002" s="45" t="str">
        <f t="shared" si="30"/>
        <v>25RFLC</v>
      </c>
      <c r="H1002" s="46" t="str">
        <f>+INDEX([1]Detallado!$D:$D,MATCH(C1002,[1]Detallado!$B:$B,0))</f>
        <v>Banco Continental</v>
      </c>
      <c r="I1002" s="27"/>
      <c r="J1002" s="43" t="str">
        <f t="shared" si="31"/>
        <v>RFLBU</v>
      </c>
    </row>
    <row r="1003" spans="3:10" x14ac:dyDescent="0.35">
      <c r="C1003" s="27" t="s">
        <v>3400</v>
      </c>
      <c r="D1003" s="47" t="str">
        <f>+INDEX([1]Detallado!$F:$F,MATCH($C1003,[1]Detallado!$B:$B,0))</f>
        <v>Renta Fija</v>
      </c>
      <c r="E1003" s="30" t="str">
        <f>+INDEX([1]Detallado!$Q:$Q,MATCH($C1003,[1]Detallado!$B:$B,0))</f>
        <v>RFLC</v>
      </c>
      <c r="F1003" s="44" t="s">
        <v>4173</v>
      </c>
      <c r="G1003" s="45" t="str">
        <f t="shared" si="30"/>
        <v>25RFLC</v>
      </c>
      <c r="H1003" s="46" t="str">
        <f>+INDEX([1]Detallado!$D:$D,MATCH(C1003,[1]Detallado!$B:$B,0))</f>
        <v>Banco Continental</v>
      </c>
      <c r="I1003" s="27"/>
      <c r="J1003" s="43" t="str">
        <f t="shared" si="31"/>
        <v>RFLBU</v>
      </c>
    </row>
    <row r="1004" spans="3:10" x14ac:dyDescent="0.35">
      <c r="C1004" s="27" t="s">
        <v>232</v>
      </c>
      <c r="D1004" s="47" t="str">
        <f>+INDEX([1]Detallado!$F:$F,MATCH($C1004,[1]Detallado!$B:$B,0))</f>
        <v>Renta Fija</v>
      </c>
      <c r="E1004" s="30" t="str">
        <f>+INDEX([1]Detallado!$Q:$Q,MATCH($C1004,[1]Detallado!$B:$B,0))</f>
        <v>RFLC</v>
      </c>
      <c r="F1004" s="44" t="s">
        <v>4173</v>
      </c>
      <c r="G1004" s="45" t="str">
        <f t="shared" si="30"/>
        <v>21RFLC</v>
      </c>
      <c r="H1004" s="46" t="str">
        <f>+INDEX([1]Detallado!$D:$D,MATCH(C1004,[1]Detallado!$B:$B,0))</f>
        <v>Banco de la Nación</v>
      </c>
      <c r="I1004" s="27"/>
      <c r="J1004" s="43" t="str">
        <f t="shared" si="31"/>
        <v>RFLBU</v>
      </c>
    </row>
    <row r="1005" spans="3:10" x14ac:dyDescent="0.35">
      <c r="C1005" s="27" t="s">
        <v>3401</v>
      </c>
      <c r="D1005" s="47" t="str">
        <f>+INDEX([1]Detallado!$F:$F,MATCH($C1005,[1]Detallado!$B:$B,0))</f>
        <v>Renta Fija</v>
      </c>
      <c r="E1005" s="30" t="str">
        <f>+INDEX([1]Detallado!$Q:$Q,MATCH($C1005,[1]Detallado!$B:$B,0))</f>
        <v>RFLC</v>
      </c>
      <c r="F1005" s="44" t="s">
        <v>4173</v>
      </c>
      <c r="G1005" s="45" t="str">
        <f t="shared" si="30"/>
        <v>21RFLC</v>
      </c>
      <c r="H1005" s="46" t="str">
        <f>+INDEX([1]Detallado!$D:$D,MATCH(C1005,[1]Detallado!$B:$B,0))</f>
        <v>Banco Financiero</v>
      </c>
      <c r="I1005" s="27"/>
      <c r="J1005" s="43" t="str">
        <f t="shared" si="31"/>
        <v>RFLBU</v>
      </c>
    </row>
    <row r="1006" spans="3:10" x14ac:dyDescent="0.35">
      <c r="C1006" s="27" t="s">
        <v>3402</v>
      </c>
      <c r="D1006" s="47" t="str">
        <f>+INDEX([1]Detallado!$F:$F,MATCH($C1006,[1]Detallado!$B:$B,0))</f>
        <v>Renta Fija</v>
      </c>
      <c r="E1006" s="30" t="str">
        <f>+INDEX([1]Detallado!$Q:$Q,MATCH($C1006,[1]Detallado!$B:$B,0))</f>
        <v>RFLC</v>
      </c>
      <c r="F1006" s="44" t="s">
        <v>4173</v>
      </c>
      <c r="G1006" s="45" t="str">
        <f t="shared" si="30"/>
        <v>63RFLC</v>
      </c>
      <c r="H1006" s="46" t="str">
        <f>+INDEX([1]Detallado!$D:$D,MATCH(C1006,[1]Detallado!$B:$B,0))</f>
        <v>Banco Financiero</v>
      </c>
      <c r="I1006" s="27"/>
      <c r="J1006" s="43" t="str">
        <f t="shared" si="31"/>
        <v>RFLBU</v>
      </c>
    </row>
    <row r="1007" spans="3:10" x14ac:dyDescent="0.35">
      <c r="C1007" s="27" t="s">
        <v>227</v>
      </c>
      <c r="D1007" s="47" t="str">
        <f>+INDEX([1]Detallado!$F:$F,MATCH($C1007,[1]Detallado!$B:$B,0))</f>
        <v>Renta Fija</v>
      </c>
      <c r="E1007" s="30" t="str">
        <f>+INDEX([1]Detallado!$Q:$Q,MATCH($C1007,[1]Detallado!$B:$B,0))</f>
        <v>RFLC</v>
      </c>
      <c r="F1007" s="44" t="s">
        <v>4173</v>
      </c>
      <c r="G1007" s="45" t="str">
        <f t="shared" si="30"/>
        <v>21RFLC</v>
      </c>
      <c r="H1007" s="46" t="str">
        <f>+INDEX([1]Detallado!$D:$D,MATCH(C1007,[1]Detallado!$B:$B,0))</f>
        <v>Banco Interamericano de Finanzas</v>
      </c>
      <c r="I1007" s="27"/>
      <c r="J1007" s="43" t="str">
        <f t="shared" si="31"/>
        <v>RFLBU</v>
      </c>
    </row>
    <row r="1008" spans="3:10" x14ac:dyDescent="0.35">
      <c r="C1008" s="27" t="s">
        <v>3403</v>
      </c>
      <c r="D1008" s="47" t="str">
        <f>+INDEX([1]Detallado!$F:$F,MATCH($C1008,[1]Detallado!$B:$B,0))</f>
        <v>Renta Fija</v>
      </c>
      <c r="E1008" s="30" t="str">
        <f>+INDEX([1]Detallado!$Q:$Q,MATCH($C1008,[1]Detallado!$B:$B,0))</f>
        <v>RFLC</v>
      </c>
      <c r="F1008" s="44" t="s">
        <v>4173</v>
      </c>
      <c r="G1008" s="45" t="str">
        <f t="shared" si="30"/>
        <v>21RFLC</v>
      </c>
      <c r="H1008" s="46" t="str">
        <f>+INDEX([1]Detallado!$D:$D,MATCH(C1008,[1]Detallado!$B:$B,0))</f>
        <v>Banco Interamericano de Finanzas</v>
      </c>
      <c r="I1008" s="27"/>
      <c r="J1008" s="43" t="str">
        <f t="shared" si="31"/>
        <v>RFLBU</v>
      </c>
    </row>
    <row r="1009" spans="3:10" x14ac:dyDescent="0.35">
      <c r="C1009" s="27" t="s">
        <v>236</v>
      </c>
      <c r="D1009" s="47" t="str">
        <f>+INDEX([1]Detallado!$F:$F,MATCH($C1009,[1]Detallado!$B:$B,0))</f>
        <v>Renta Fija</v>
      </c>
      <c r="E1009" s="30" t="str">
        <f>+INDEX([1]Detallado!$Q:$Q,MATCH($C1009,[1]Detallado!$B:$B,0))</f>
        <v>RFLC</v>
      </c>
      <c r="F1009" s="44" t="s">
        <v>4173</v>
      </c>
      <c r="G1009" s="45" t="str">
        <f t="shared" si="30"/>
        <v>21RFLC</v>
      </c>
      <c r="H1009" s="46" t="str">
        <f>+INDEX([1]Detallado!$D:$D,MATCH(C1009,[1]Detallado!$B:$B,0))</f>
        <v>Crediscotia</v>
      </c>
      <c r="I1009" s="27"/>
      <c r="J1009" s="43" t="str">
        <f t="shared" si="31"/>
        <v>RFLBU</v>
      </c>
    </row>
    <row r="1010" spans="3:10" x14ac:dyDescent="0.35">
      <c r="C1010" s="27" t="s">
        <v>3404</v>
      </c>
      <c r="D1010" s="47" t="str">
        <f>+INDEX([1]Detallado!$F:$F,MATCH($C1010,[1]Detallado!$B:$B,0))</f>
        <v>Renta Fija</v>
      </c>
      <c r="E1010" s="30" t="str">
        <f>+INDEX([1]Detallado!$Q:$Q,MATCH($C1010,[1]Detallado!$B:$B,0))</f>
        <v>RFLC</v>
      </c>
      <c r="F1010" s="44" t="s">
        <v>4173</v>
      </c>
      <c r="G1010" s="45" t="str">
        <f t="shared" si="30"/>
        <v>21RFLC</v>
      </c>
      <c r="H1010" s="46" t="str">
        <f>+INDEX([1]Detallado!$D:$D,MATCH(C1010,[1]Detallado!$B:$B,0))</f>
        <v>Mibanco</v>
      </c>
      <c r="I1010" s="27"/>
      <c r="J1010" s="43" t="str">
        <f t="shared" si="31"/>
        <v>RFLBU</v>
      </c>
    </row>
    <row r="1011" spans="3:10" x14ac:dyDescent="0.35">
      <c r="C1011" s="27" t="s">
        <v>3405</v>
      </c>
      <c r="D1011" s="47" t="str">
        <f>+INDEX([1]Detallado!$F:$F,MATCH($C1011,[1]Detallado!$B:$B,0))</f>
        <v>Renta Fija</v>
      </c>
      <c r="E1011" s="30" t="str">
        <f>+INDEX([1]Detallado!$Q:$Q,MATCH($C1011,[1]Detallado!$B:$B,0))</f>
        <v>RFLC</v>
      </c>
      <c r="F1011" s="44" t="s">
        <v>4173</v>
      </c>
      <c r="G1011" s="45" t="str">
        <f t="shared" si="30"/>
        <v>22RFLC</v>
      </c>
      <c r="H1011" s="46" t="str">
        <f>+INDEX([1]Detallado!$D:$D,MATCH(C1011,[1]Detallado!$B:$B,0))</f>
        <v>Electro Dunas s.a.a</v>
      </c>
      <c r="I1011" s="27"/>
      <c r="J1011" s="43" t="str">
        <f t="shared" si="31"/>
        <v>RFLBU</v>
      </c>
    </row>
    <row r="1012" spans="3:10" x14ac:dyDescent="0.35">
      <c r="C1012" s="27" t="s">
        <v>3406</v>
      </c>
      <c r="D1012" s="47" t="str">
        <f>+INDEX([1]Detallado!$F:$F,MATCH($C1012,[1]Detallado!$B:$B,0))</f>
        <v>Renta Fija</v>
      </c>
      <c r="E1012" s="30" t="str">
        <f>+INDEX([1]Detallado!$Q:$Q,MATCH($C1012,[1]Detallado!$B:$B,0))</f>
        <v>RFLC</v>
      </c>
      <c r="F1012" s="44" t="s">
        <v>4173</v>
      </c>
      <c r="G1012" s="45" t="str">
        <f t="shared" si="30"/>
        <v>22RFLC</v>
      </c>
      <c r="H1012" s="46" t="str">
        <f>+INDEX([1]Detallado!$D:$D,MATCH(C1012,[1]Detallado!$B:$B,0))</f>
        <v>Unión Andina de Cementos</v>
      </c>
      <c r="I1012" s="27"/>
      <c r="J1012" s="43" t="str">
        <f t="shared" si="31"/>
        <v>RFLBU</v>
      </c>
    </row>
    <row r="1013" spans="3:10" x14ac:dyDescent="0.35">
      <c r="C1013" s="27" t="s">
        <v>3407</v>
      </c>
      <c r="D1013" s="47" t="str">
        <f>+INDEX([1]Detallado!$F:$F,MATCH($C1013,[1]Detallado!$B:$B,0))</f>
        <v>Renta Fija</v>
      </c>
      <c r="E1013" s="30" t="str">
        <f>+INDEX([1]Detallado!$Q:$Q,MATCH($C1013,[1]Detallado!$B:$B,0))</f>
        <v>RFLC</v>
      </c>
      <c r="F1013" s="44" t="s">
        <v>4173</v>
      </c>
      <c r="G1013" s="45" t="str">
        <f t="shared" si="30"/>
        <v>22RFLC</v>
      </c>
      <c r="H1013" s="46" t="str">
        <f>+INDEX([1]Detallado!$D:$D,MATCH(C1013,[1]Detallado!$B:$B,0))</f>
        <v>Unión Andina de Cementos</v>
      </c>
      <c r="I1013" s="27"/>
      <c r="J1013" s="43" t="str">
        <f t="shared" si="31"/>
        <v>RFLBU</v>
      </c>
    </row>
    <row r="1014" spans="3:10" x14ac:dyDescent="0.35">
      <c r="C1014" s="27" t="s">
        <v>3408</v>
      </c>
      <c r="D1014" s="47" t="str">
        <f>+INDEX([1]Detallado!$F:$F,MATCH($C1014,[1]Detallado!$B:$B,0))</f>
        <v>Renta Fija</v>
      </c>
      <c r="E1014" s="30" t="str">
        <f>+INDEX([1]Detallado!$Q:$Q,MATCH($C1014,[1]Detallado!$B:$B,0))</f>
        <v>RFLC</v>
      </c>
      <c r="F1014" s="44" t="s">
        <v>4173</v>
      </c>
      <c r="G1014" s="45" t="str">
        <f t="shared" si="30"/>
        <v>22RFLC</v>
      </c>
      <c r="H1014" s="46" t="str">
        <f>+INDEX([1]Detallado!$D:$D,MATCH(C1014,[1]Detallado!$B:$B,0))</f>
        <v>Unión Andina de Cementos</v>
      </c>
      <c r="I1014" s="27"/>
      <c r="J1014" s="43" t="str">
        <f t="shared" si="31"/>
        <v>RFLBU</v>
      </c>
    </row>
    <row r="1015" spans="3:10" x14ac:dyDescent="0.35">
      <c r="C1015" s="27" t="s">
        <v>3409</v>
      </c>
      <c r="D1015" s="47" t="str">
        <f>+INDEX([1]Detallado!$F:$F,MATCH($C1015,[1]Detallado!$B:$B,0))</f>
        <v>Renta Fija</v>
      </c>
      <c r="E1015" s="30" t="str">
        <f>+INDEX([1]Detallado!$Q:$Q,MATCH($C1015,[1]Detallado!$B:$B,0))</f>
        <v>RFLC</v>
      </c>
      <c r="F1015" s="44" t="s">
        <v>4173</v>
      </c>
      <c r="G1015" s="45" t="str">
        <f t="shared" si="30"/>
        <v>22RFLC</v>
      </c>
      <c r="H1015" s="46" t="str">
        <f>+INDEX([1]Detallado!$D:$D,MATCH(C1015,[1]Detallado!$B:$B,0))</f>
        <v>Unión Andina de Cementos</v>
      </c>
      <c r="I1015" s="27"/>
      <c r="J1015" s="43" t="str">
        <f t="shared" si="31"/>
        <v>RFLBU</v>
      </c>
    </row>
    <row r="1016" spans="3:10" x14ac:dyDescent="0.35">
      <c r="C1016" s="27" t="s">
        <v>3410</v>
      </c>
      <c r="D1016" s="47" t="str">
        <f>+INDEX([1]Detallado!$F:$F,MATCH($C1016,[1]Detallado!$B:$B,0))</f>
        <v>Renta Fija</v>
      </c>
      <c r="E1016" s="30" t="str">
        <f>+INDEX([1]Detallado!$Q:$Q,MATCH($C1016,[1]Detallado!$B:$B,0))</f>
        <v>RFLC</v>
      </c>
      <c r="F1016" s="44" t="s">
        <v>4173</v>
      </c>
      <c r="G1016" s="45" t="str">
        <f t="shared" si="30"/>
        <v>22RFLC</v>
      </c>
      <c r="H1016" s="46" t="str">
        <f>+INDEX([1]Detallado!$D:$D,MATCH(C1016,[1]Detallado!$B:$B,0))</f>
        <v>Unión Andina de Cementos</v>
      </c>
      <c r="I1016" s="27"/>
      <c r="J1016" s="43" t="str">
        <f t="shared" si="31"/>
        <v>RFLBU</v>
      </c>
    </row>
    <row r="1017" spans="3:10" x14ac:dyDescent="0.35">
      <c r="C1017" s="27" t="s">
        <v>3411</v>
      </c>
      <c r="D1017" s="47" t="str">
        <f>+INDEX([1]Detallado!$F:$F,MATCH($C1017,[1]Detallado!$B:$B,0))</f>
        <v>Renta Fija</v>
      </c>
      <c r="E1017" s="30" t="str">
        <f>+INDEX([1]Detallado!$Q:$Q,MATCH($C1017,[1]Detallado!$B:$B,0))</f>
        <v>RFLC</v>
      </c>
      <c r="F1017" s="44" t="s">
        <v>4173</v>
      </c>
      <c r="G1017" s="45" t="str">
        <f t="shared" si="30"/>
        <v>22RFLC</v>
      </c>
      <c r="H1017" s="46" t="str">
        <f>+INDEX([1]Detallado!$D:$D,MATCH(C1017,[1]Detallado!$B:$B,0))</f>
        <v>Unión Andina de Cementos</v>
      </c>
      <c r="I1017" s="27"/>
      <c r="J1017" s="43" t="str">
        <f t="shared" si="31"/>
        <v>RFLBU</v>
      </c>
    </row>
    <row r="1018" spans="3:10" x14ac:dyDescent="0.35">
      <c r="C1018" s="27" t="s">
        <v>3412</v>
      </c>
      <c r="D1018" s="47" t="str">
        <f>+INDEX([1]Detallado!$F:$F,MATCH($C1018,[1]Detallado!$B:$B,0))</f>
        <v>Renta Fija</v>
      </c>
      <c r="E1018" s="30" t="str">
        <f>+INDEX([1]Detallado!$Q:$Q,MATCH($C1018,[1]Detallado!$B:$B,0))</f>
        <v>RFLC</v>
      </c>
      <c r="F1018" s="44" t="s">
        <v>4173</v>
      </c>
      <c r="G1018" s="45" t="str">
        <f t="shared" si="30"/>
        <v>22RFLC</v>
      </c>
      <c r="H1018" s="46" t="str">
        <f>+INDEX([1]Detallado!$D:$D,MATCH(C1018,[1]Detallado!$B:$B,0))</f>
        <v>Unión Andina de Cementos</v>
      </c>
      <c r="I1018" s="27"/>
      <c r="J1018" s="43" t="str">
        <f t="shared" si="31"/>
        <v>RFLBU</v>
      </c>
    </row>
    <row r="1019" spans="3:10" x14ac:dyDescent="0.35">
      <c r="C1019" s="27" t="s">
        <v>3413</v>
      </c>
      <c r="D1019" s="47" t="str">
        <f>+INDEX([1]Detallado!$F:$F,MATCH($C1019,[1]Detallado!$B:$B,0))</f>
        <v>Renta Fija</v>
      </c>
      <c r="E1019" s="30" t="str">
        <f>+INDEX([1]Detallado!$Q:$Q,MATCH($C1019,[1]Detallado!$B:$B,0))</f>
        <v>RFLC</v>
      </c>
      <c r="F1019" s="44" t="s">
        <v>4173</v>
      </c>
      <c r="G1019" s="45" t="str">
        <f t="shared" si="30"/>
        <v>22RFLC</v>
      </c>
      <c r="H1019" s="46" t="str">
        <f>+INDEX([1]Detallado!$D:$D,MATCH(C1019,[1]Detallado!$B:$B,0))</f>
        <v>Unión Andina de Cementos</v>
      </c>
      <c r="I1019" s="27"/>
      <c r="J1019" s="43" t="str">
        <f t="shared" si="31"/>
        <v>RFLBU</v>
      </c>
    </row>
    <row r="1020" spans="3:10" x14ac:dyDescent="0.35">
      <c r="C1020" s="27" t="s">
        <v>3414</v>
      </c>
      <c r="D1020" s="47" t="str">
        <f>+INDEX([1]Detallado!$F:$F,MATCH($C1020,[1]Detallado!$B:$B,0))</f>
        <v>Renta Fija</v>
      </c>
      <c r="E1020" s="30" t="str">
        <f>+INDEX([1]Detallado!$Q:$Q,MATCH($C1020,[1]Detallado!$B:$B,0))</f>
        <v>RFLC</v>
      </c>
      <c r="F1020" s="44" t="s">
        <v>4173</v>
      </c>
      <c r="G1020" s="45" t="str">
        <f t="shared" si="30"/>
        <v>22RFLC</v>
      </c>
      <c r="H1020" s="46" t="str">
        <f>+INDEX([1]Detallado!$D:$D,MATCH(C1020,[1]Detallado!$B:$B,0))</f>
        <v xml:space="preserve">Luz del Sur </v>
      </c>
      <c r="I1020" s="27"/>
      <c r="J1020" s="43" t="str">
        <f t="shared" si="31"/>
        <v>RFLBU</v>
      </c>
    </row>
    <row r="1021" spans="3:10" x14ac:dyDescent="0.35">
      <c r="C1021" s="27" t="s">
        <v>3415</v>
      </c>
      <c r="D1021" s="47" t="str">
        <f>+INDEX([1]Detallado!$F:$F,MATCH($C1021,[1]Detallado!$B:$B,0))</f>
        <v>Renta Fija</v>
      </c>
      <c r="E1021" s="30" t="str">
        <f>+INDEX([1]Detallado!$Q:$Q,MATCH($C1021,[1]Detallado!$B:$B,0))</f>
        <v>RFLC</v>
      </c>
      <c r="F1021" s="44" t="s">
        <v>4173</v>
      </c>
      <c r="G1021" s="45" t="str">
        <f t="shared" si="30"/>
        <v>22RFLC</v>
      </c>
      <c r="H1021" s="46" t="str">
        <f>+INDEX([1]Detallado!$D:$D,MATCH(C1021,[1]Detallado!$B:$B,0))</f>
        <v xml:space="preserve">Luz del Sur </v>
      </c>
      <c r="I1021" s="27"/>
      <c r="J1021" s="43" t="str">
        <f t="shared" si="31"/>
        <v>RFLBU</v>
      </c>
    </row>
    <row r="1022" spans="3:10" x14ac:dyDescent="0.35">
      <c r="C1022" s="27" t="s">
        <v>3416</v>
      </c>
      <c r="D1022" s="47" t="str">
        <f>+INDEX([1]Detallado!$F:$F,MATCH($C1022,[1]Detallado!$B:$B,0))</f>
        <v>Renta Fija</v>
      </c>
      <c r="E1022" s="30" t="str">
        <f>+INDEX([1]Detallado!$Q:$Q,MATCH($C1022,[1]Detallado!$B:$B,0))</f>
        <v>RFLC</v>
      </c>
      <c r="F1022" s="44" t="s">
        <v>4173</v>
      </c>
      <c r="G1022" s="45" t="str">
        <f t="shared" si="30"/>
        <v>22RFLC</v>
      </c>
      <c r="H1022" s="46" t="str">
        <f>+INDEX([1]Detallado!$D:$D,MATCH(C1022,[1]Detallado!$B:$B,0))</f>
        <v xml:space="preserve">Luz del Sur </v>
      </c>
      <c r="I1022" s="27"/>
      <c r="J1022" s="43" t="str">
        <f t="shared" si="31"/>
        <v>RFLBU</v>
      </c>
    </row>
    <row r="1023" spans="3:10" x14ac:dyDescent="0.35">
      <c r="C1023" s="27" t="s">
        <v>3417</v>
      </c>
      <c r="D1023" s="47" t="str">
        <f>+INDEX([1]Detallado!$F:$F,MATCH($C1023,[1]Detallado!$B:$B,0))</f>
        <v>Renta Fija</v>
      </c>
      <c r="E1023" s="30" t="str">
        <f>+INDEX([1]Detallado!$Q:$Q,MATCH($C1023,[1]Detallado!$B:$B,0))</f>
        <v>RFLC</v>
      </c>
      <c r="F1023" s="44" t="s">
        <v>4173</v>
      </c>
      <c r="G1023" s="45" t="str">
        <f t="shared" si="30"/>
        <v>22RFLC</v>
      </c>
      <c r="H1023" s="46" t="str">
        <f>+INDEX([1]Detallado!$D:$D,MATCH(C1023,[1]Detallado!$B:$B,0))</f>
        <v xml:space="preserve">Luz del Sur </v>
      </c>
      <c r="I1023" s="27"/>
      <c r="J1023" s="43" t="str">
        <f t="shared" si="31"/>
        <v>RFLBU</v>
      </c>
    </row>
    <row r="1024" spans="3:10" x14ac:dyDescent="0.35">
      <c r="C1024" s="27" t="s">
        <v>3418</v>
      </c>
      <c r="D1024" s="47" t="str">
        <f>+INDEX([1]Detallado!$F:$F,MATCH($C1024,[1]Detallado!$B:$B,0))</f>
        <v>Renta Fija</v>
      </c>
      <c r="E1024" s="30" t="str">
        <f>+INDEX([1]Detallado!$Q:$Q,MATCH($C1024,[1]Detallado!$B:$B,0))</f>
        <v>RFLC</v>
      </c>
      <c r="F1024" s="44" t="s">
        <v>4173</v>
      </c>
      <c r="G1024" s="45" t="str">
        <f t="shared" si="30"/>
        <v>22RFLC</v>
      </c>
      <c r="H1024" s="46" t="str">
        <f>+INDEX([1]Detallado!$D:$D,MATCH(C1024,[1]Detallado!$B:$B,0))</f>
        <v xml:space="preserve">Luz del Sur </v>
      </c>
      <c r="I1024" s="27"/>
      <c r="J1024" s="43" t="str">
        <f t="shared" si="31"/>
        <v>RFLBU</v>
      </c>
    </row>
    <row r="1025" spans="3:10" x14ac:dyDescent="0.35">
      <c r="C1025" s="27" t="s">
        <v>3419</v>
      </c>
      <c r="D1025" s="47" t="str">
        <f>+INDEX([1]Detallado!$F:$F,MATCH($C1025,[1]Detallado!$B:$B,0))</f>
        <v>Renta Fija</v>
      </c>
      <c r="E1025" s="30" t="str">
        <f>+INDEX([1]Detallado!$Q:$Q,MATCH($C1025,[1]Detallado!$B:$B,0))</f>
        <v>RFLC</v>
      </c>
      <c r="F1025" s="44" t="s">
        <v>4173</v>
      </c>
      <c r="G1025" s="45" t="str">
        <f t="shared" si="30"/>
        <v>22RFLC</v>
      </c>
      <c r="H1025" s="46" t="str">
        <f>+INDEX([1]Detallado!$D:$D,MATCH(C1025,[1]Detallado!$B:$B,0))</f>
        <v xml:space="preserve">Luz del Sur </v>
      </c>
      <c r="I1025" s="27"/>
      <c r="J1025" s="43" t="str">
        <f t="shared" si="31"/>
        <v>RFLBU</v>
      </c>
    </row>
    <row r="1026" spans="3:10" x14ac:dyDescent="0.35">
      <c r="C1026" s="27" t="s">
        <v>3420</v>
      </c>
      <c r="D1026" s="47" t="str">
        <f>+INDEX([1]Detallado!$F:$F,MATCH($C1026,[1]Detallado!$B:$B,0))</f>
        <v>Renta Fija</v>
      </c>
      <c r="E1026" s="30" t="str">
        <f>+INDEX([1]Detallado!$Q:$Q,MATCH($C1026,[1]Detallado!$B:$B,0))</f>
        <v>RFLC</v>
      </c>
      <c r="F1026" s="44" t="s">
        <v>4173</v>
      </c>
      <c r="G1026" s="45" t="str">
        <f t="shared" si="30"/>
        <v>22RFLC</v>
      </c>
      <c r="H1026" s="46" t="str">
        <f>+INDEX([1]Detallado!$D:$D,MATCH(C1026,[1]Detallado!$B:$B,0))</f>
        <v xml:space="preserve">Luz del Sur </v>
      </c>
      <c r="I1026" s="27"/>
      <c r="J1026" s="43" t="str">
        <f t="shared" si="31"/>
        <v>RFLBU</v>
      </c>
    </row>
    <row r="1027" spans="3:10" x14ac:dyDescent="0.35">
      <c r="C1027" s="27" t="s">
        <v>3421</v>
      </c>
      <c r="D1027" s="47" t="str">
        <f>+INDEX([1]Detallado!$F:$F,MATCH($C1027,[1]Detallado!$B:$B,0))</f>
        <v>Renta Fija</v>
      </c>
      <c r="E1027" s="30" t="str">
        <f>+INDEX([1]Detallado!$Q:$Q,MATCH($C1027,[1]Detallado!$B:$B,0))</f>
        <v>RFLC</v>
      </c>
      <c r="F1027" s="44" t="s">
        <v>4173</v>
      </c>
      <c r="G1027" s="45" t="str">
        <f t="shared" si="30"/>
        <v>22RFLC</v>
      </c>
      <c r="H1027" s="46" t="str">
        <f>+INDEX([1]Detallado!$D:$D,MATCH(C1027,[1]Detallado!$B:$B,0))</f>
        <v xml:space="preserve">Luz del Sur </v>
      </c>
      <c r="I1027" s="27"/>
      <c r="J1027" s="43" t="str">
        <f t="shared" si="31"/>
        <v>RFLBU</v>
      </c>
    </row>
    <row r="1028" spans="3:10" x14ac:dyDescent="0.35">
      <c r="C1028" s="27" t="s">
        <v>3422</v>
      </c>
      <c r="D1028" s="47" t="str">
        <f>+INDEX([1]Detallado!$F:$F,MATCH($C1028,[1]Detallado!$B:$B,0))</f>
        <v>Renta Fija</v>
      </c>
      <c r="E1028" s="30" t="str">
        <f>+INDEX([1]Detallado!$Q:$Q,MATCH($C1028,[1]Detallado!$B:$B,0))</f>
        <v>RFLC</v>
      </c>
      <c r="F1028" s="44" t="s">
        <v>4173</v>
      </c>
      <c r="G1028" s="45" t="str">
        <f t="shared" si="30"/>
        <v>22RFLC</v>
      </c>
      <c r="H1028" s="46" t="str">
        <f>+INDEX([1]Detallado!$D:$D,MATCH(C1028,[1]Detallado!$B:$B,0))</f>
        <v xml:space="preserve">Luz del Sur </v>
      </c>
      <c r="I1028" s="27"/>
      <c r="J1028" s="43" t="str">
        <f t="shared" si="31"/>
        <v>RFLBU</v>
      </c>
    </row>
    <row r="1029" spans="3:10" x14ac:dyDescent="0.35">
      <c r="C1029" s="27" t="s">
        <v>3423</v>
      </c>
      <c r="D1029" s="47" t="str">
        <f>+INDEX([1]Detallado!$F:$F,MATCH($C1029,[1]Detallado!$B:$B,0))</f>
        <v>Renta Fija</v>
      </c>
      <c r="E1029" s="30" t="str">
        <f>+INDEX([1]Detallado!$Q:$Q,MATCH($C1029,[1]Detallado!$B:$B,0))</f>
        <v>RFLC</v>
      </c>
      <c r="F1029" s="44" t="s">
        <v>4173</v>
      </c>
      <c r="G1029" s="45" t="str">
        <f t="shared" si="30"/>
        <v>22RFLC</v>
      </c>
      <c r="H1029" s="46" t="str">
        <f>+INDEX([1]Detallado!$D:$D,MATCH(C1029,[1]Detallado!$B:$B,0))</f>
        <v xml:space="preserve">Luz del Sur </v>
      </c>
      <c r="I1029" s="27"/>
      <c r="J1029" s="43" t="str">
        <f t="shared" si="31"/>
        <v>RFLBU</v>
      </c>
    </row>
    <row r="1030" spans="3:10" x14ac:dyDescent="0.35">
      <c r="C1030" s="27" t="s">
        <v>3424</v>
      </c>
      <c r="D1030" s="47" t="str">
        <f>+INDEX([1]Detallado!$F:$F,MATCH($C1030,[1]Detallado!$B:$B,0))</f>
        <v>Renta Fija</v>
      </c>
      <c r="E1030" s="30" t="str">
        <f>+INDEX([1]Detallado!$Q:$Q,MATCH($C1030,[1]Detallado!$B:$B,0))</f>
        <v>RFLC</v>
      </c>
      <c r="F1030" s="44" t="s">
        <v>4173</v>
      </c>
      <c r="G1030" s="45" t="str">
        <f t="shared" si="30"/>
        <v>22RFLC</v>
      </c>
      <c r="H1030" s="46" t="str">
        <f>+INDEX([1]Detallado!$D:$D,MATCH(C1030,[1]Detallado!$B:$B,0))</f>
        <v xml:space="preserve">Luz del Sur </v>
      </c>
      <c r="I1030" s="27"/>
      <c r="J1030" s="43" t="str">
        <f t="shared" si="31"/>
        <v>RFLBU</v>
      </c>
    </row>
    <row r="1031" spans="3:10" x14ac:dyDescent="0.35">
      <c r="C1031" s="27" t="s">
        <v>3425</v>
      </c>
      <c r="D1031" s="47" t="str">
        <f>+INDEX([1]Detallado!$F:$F,MATCH($C1031,[1]Detallado!$B:$B,0))</f>
        <v>Renta Fija</v>
      </c>
      <c r="E1031" s="30" t="str">
        <f>+INDEX([1]Detallado!$Q:$Q,MATCH($C1031,[1]Detallado!$B:$B,0))</f>
        <v>RFLC</v>
      </c>
      <c r="F1031" s="44" t="s">
        <v>4173</v>
      </c>
      <c r="G1031" s="45" t="str">
        <f t="shared" si="30"/>
        <v>22RFLC</v>
      </c>
      <c r="H1031" s="46" t="str">
        <f>+INDEX([1]Detallado!$D:$D,MATCH(C1031,[1]Detallado!$B:$B,0))</f>
        <v xml:space="preserve">Luz del Sur </v>
      </c>
      <c r="I1031" s="27"/>
      <c r="J1031" s="43" t="str">
        <f t="shared" si="31"/>
        <v>RFLBU</v>
      </c>
    </row>
    <row r="1032" spans="3:10" x14ac:dyDescent="0.35">
      <c r="C1032" s="27" t="s">
        <v>3426</v>
      </c>
      <c r="D1032" s="47" t="str">
        <f>+INDEX([1]Detallado!$F:$F,MATCH($C1032,[1]Detallado!$B:$B,0))</f>
        <v>Renta Fija</v>
      </c>
      <c r="E1032" s="30" t="str">
        <f>+INDEX([1]Detallado!$Q:$Q,MATCH($C1032,[1]Detallado!$B:$B,0))</f>
        <v>RFLC</v>
      </c>
      <c r="F1032" s="44" t="s">
        <v>4173</v>
      </c>
      <c r="G1032" s="45" t="str">
        <f t="shared" si="30"/>
        <v>22RFLC</v>
      </c>
      <c r="H1032" s="46" t="str">
        <f>+INDEX([1]Detallado!$D:$D,MATCH(C1032,[1]Detallado!$B:$B,0))</f>
        <v xml:space="preserve">Luz del Sur </v>
      </c>
      <c r="I1032" s="27"/>
      <c r="J1032" s="43" t="str">
        <f t="shared" si="31"/>
        <v>RFLBU</v>
      </c>
    </row>
    <row r="1033" spans="3:10" x14ac:dyDescent="0.35">
      <c r="C1033" s="27" t="s">
        <v>3427</v>
      </c>
      <c r="D1033" s="47" t="str">
        <f>+INDEX([1]Detallado!$F:$F,MATCH($C1033,[1]Detallado!$B:$B,0))</f>
        <v>Renta Fija</v>
      </c>
      <c r="E1033" s="30" t="str">
        <f>+INDEX([1]Detallado!$Q:$Q,MATCH($C1033,[1]Detallado!$B:$B,0))</f>
        <v>RFLC</v>
      </c>
      <c r="F1033" s="44" t="s">
        <v>4173</v>
      </c>
      <c r="G1033" s="45" t="str">
        <f t="shared" si="30"/>
        <v>22RFLC</v>
      </c>
      <c r="H1033" s="46" t="str">
        <f>+INDEX([1]Detallado!$D:$D,MATCH(C1033,[1]Detallado!$B:$B,0))</f>
        <v xml:space="preserve">Luz del Sur </v>
      </c>
      <c r="I1033" s="27"/>
      <c r="J1033" s="43" t="str">
        <f t="shared" si="31"/>
        <v>RFLBU</v>
      </c>
    </row>
    <row r="1034" spans="3:10" x14ac:dyDescent="0.35">
      <c r="C1034" s="27" t="s">
        <v>3428</v>
      </c>
      <c r="D1034" s="47" t="str">
        <f>+INDEX([1]Detallado!$F:$F,MATCH($C1034,[1]Detallado!$B:$B,0))</f>
        <v>Renta Fija</v>
      </c>
      <c r="E1034" s="30" t="str">
        <f>+INDEX([1]Detallado!$Q:$Q,MATCH($C1034,[1]Detallado!$B:$B,0))</f>
        <v>RFLC</v>
      </c>
      <c r="F1034" s="44" t="s">
        <v>4173</v>
      </c>
      <c r="G1034" s="45" t="str">
        <f t="shared" ref="G1034:G1097" si="32">LEFT(C1034,2)&amp;E1034</f>
        <v>22RFLC</v>
      </c>
      <c r="H1034" s="46" t="str">
        <f>+INDEX([1]Detallado!$D:$D,MATCH(C1034,[1]Detallado!$B:$B,0))</f>
        <v xml:space="preserve">Luz del Sur </v>
      </c>
      <c r="I1034" s="27"/>
      <c r="J1034" s="43" t="str">
        <f t="shared" ref="J1034:J1097" si="33">IF(E1034="ALT",LEFT(E1034,3),LEFT(E1034,3)&amp;F1034)</f>
        <v>RFLBU</v>
      </c>
    </row>
    <row r="1035" spans="3:10" x14ac:dyDescent="0.35">
      <c r="C1035" s="27" t="s">
        <v>3429</v>
      </c>
      <c r="D1035" s="47" t="str">
        <f>+INDEX([1]Detallado!$F:$F,MATCH($C1035,[1]Detallado!$B:$B,0))</f>
        <v>Renta Fija</v>
      </c>
      <c r="E1035" s="30" t="str">
        <f>+INDEX([1]Detallado!$Q:$Q,MATCH($C1035,[1]Detallado!$B:$B,0))</f>
        <v>RFLC</v>
      </c>
      <c r="F1035" s="44" t="s">
        <v>4173</v>
      </c>
      <c r="G1035" s="45" t="str">
        <f t="shared" si="32"/>
        <v>22RFLC</v>
      </c>
      <c r="H1035" s="46" t="str">
        <f>+INDEX([1]Detallado!$D:$D,MATCH(C1035,[1]Detallado!$B:$B,0))</f>
        <v xml:space="preserve">Luz del Sur </v>
      </c>
      <c r="I1035" s="27"/>
      <c r="J1035" s="43" t="str">
        <f t="shared" si="33"/>
        <v>RFLBU</v>
      </c>
    </row>
    <row r="1036" spans="3:10" x14ac:dyDescent="0.35">
      <c r="C1036" s="27" t="s">
        <v>3430</v>
      </c>
      <c r="D1036" s="47" t="str">
        <f>+INDEX([1]Detallado!$F:$F,MATCH($C1036,[1]Detallado!$B:$B,0))</f>
        <v>Renta Fija</v>
      </c>
      <c r="E1036" s="30" t="str">
        <f>+INDEX([1]Detallado!$Q:$Q,MATCH($C1036,[1]Detallado!$B:$B,0))</f>
        <v>RFLC</v>
      </c>
      <c r="F1036" s="44" t="s">
        <v>4173</v>
      </c>
      <c r="G1036" s="45" t="str">
        <f t="shared" si="32"/>
        <v>22RFLC</v>
      </c>
      <c r="H1036" s="46" t="str">
        <f>+INDEX([1]Detallado!$D:$D,MATCH(C1036,[1]Detallado!$B:$B,0))</f>
        <v xml:space="preserve">Luz del Sur </v>
      </c>
      <c r="I1036" s="27"/>
      <c r="J1036" s="43" t="str">
        <f t="shared" si="33"/>
        <v>RFLBU</v>
      </c>
    </row>
    <row r="1037" spans="3:10" x14ac:dyDescent="0.35">
      <c r="C1037" s="27" t="s">
        <v>3431</v>
      </c>
      <c r="D1037" s="47" t="str">
        <f>+INDEX([1]Detallado!$F:$F,MATCH($C1037,[1]Detallado!$B:$B,0))</f>
        <v>Renta Fija</v>
      </c>
      <c r="E1037" s="30" t="str">
        <f>+INDEX([1]Detallado!$Q:$Q,MATCH($C1037,[1]Detallado!$B:$B,0))</f>
        <v>RFLC</v>
      </c>
      <c r="F1037" s="44" t="s">
        <v>4173</v>
      </c>
      <c r="G1037" s="45" t="str">
        <f t="shared" si="32"/>
        <v>22RFLC</v>
      </c>
      <c r="H1037" s="46" t="str">
        <f>+INDEX([1]Detallado!$D:$D,MATCH(C1037,[1]Detallado!$B:$B,0))</f>
        <v xml:space="preserve">Luz del Sur </v>
      </c>
      <c r="I1037" s="27"/>
      <c r="J1037" s="43" t="str">
        <f t="shared" si="33"/>
        <v>RFLBU</v>
      </c>
    </row>
    <row r="1038" spans="3:10" x14ac:dyDescent="0.35">
      <c r="C1038" s="27" t="s">
        <v>3432</v>
      </c>
      <c r="D1038" s="47" t="str">
        <f>+INDEX([1]Detallado!$F:$F,MATCH($C1038,[1]Detallado!$B:$B,0))</f>
        <v>Renta Fija</v>
      </c>
      <c r="E1038" s="30" t="str">
        <f>+INDEX([1]Detallado!$Q:$Q,MATCH($C1038,[1]Detallado!$B:$B,0))</f>
        <v>RFLC</v>
      </c>
      <c r="F1038" s="44" t="s">
        <v>4173</v>
      </c>
      <c r="G1038" s="45" t="str">
        <f t="shared" si="32"/>
        <v>22RFLC</v>
      </c>
      <c r="H1038" s="46" t="str">
        <f>+INDEX([1]Detallado!$D:$D,MATCH(C1038,[1]Detallado!$B:$B,0))</f>
        <v xml:space="preserve">Luz del Sur </v>
      </c>
      <c r="I1038" s="27"/>
      <c r="J1038" s="43" t="str">
        <f t="shared" si="33"/>
        <v>RFLBU</v>
      </c>
    </row>
    <row r="1039" spans="3:10" x14ac:dyDescent="0.35">
      <c r="C1039" s="27" t="s">
        <v>3433</v>
      </c>
      <c r="D1039" s="47" t="str">
        <f>+INDEX([1]Detallado!$F:$F,MATCH($C1039,[1]Detallado!$B:$B,0))</f>
        <v>Renta Fija</v>
      </c>
      <c r="E1039" s="30" t="str">
        <f>+INDEX([1]Detallado!$Q:$Q,MATCH($C1039,[1]Detallado!$B:$B,0))</f>
        <v>RFLC</v>
      </c>
      <c r="F1039" s="44" t="s">
        <v>4173</v>
      </c>
      <c r="G1039" s="45" t="str">
        <f t="shared" si="32"/>
        <v>22RFLC</v>
      </c>
      <c r="H1039" s="46" t="str">
        <f>+INDEX([1]Detallado!$D:$D,MATCH(C1039,[1]Detallado!$B:$B,0))</f>
        <v xml:space="preserve">Luz del Sur </v>
      </c>
      <c r="I1039" s="27"/>
      <c r="J1039" s="43" t="str">
        <f t="shared" si="33"/>
        <v>RFLBU</v>
      </c>
    </row>
    <row r="1040" spans="3:10" x14ac:dyDescent="0.35">
      <c r="C1040" s="27" t="s">
        <v>3434</v>
      </c>
      <c r="D1040" s="47" t="str">
        <f>+INDEX([1]Detallado!$F:$F,MATCH($C1040,[1]Detallado!$B:$B,0))</f>
        <v>Renta Fija</v>
      </c>
      <c r="E1040" s="30" t="str">
        <f>+INDEX([1]Detallado!$Q:$Q,MATCH($C1040,[1]Detallado!$B:$B,0))</f>
        <v>RFLC</v>
      </c>
      <c r="F1040" s="44" t="s">
        <v>4173</v>
      </c>
      <c r="G1040" s="45" t="str">
        <f t="shared" si="32"/>
        <v>22RFLC</v>
      </c>
      <c r="H1040" s="46" t="str">
        <f>+INDEX([1]Detallado!$D:$D,MATCH(C1040,[1]Detallado!$B:$B,0))</f>
        <v xml:space="preserve">Luz del Sur </v>
      </c>
      <c r="I1040" s="27"/>
      <c r="J1040" s="43" t="str">
        <f t="shared" si="33"/>
        <v>RFLBU</v>
      </c>
    </row>
    <row r="1041" spans="3:10" x14ac:dyDescent="0.35">
      <c r="C1041" s="27" t="s">
        <v>3435</v>
      </c>
      <c r="D1041" s="47" t="str">
        <f>+INDEX([1]Detallado!$F:$F,MATCH($C1041,[1]Detallado!$B:$B,0))</f>
        <v>Renta Fija</v>
      </c>
      <c r="E1041" s="30" t="str">
        <f>+INDEX([1]Detallado!$Q:$Q,MATCH($C1041,[1]Detallado!$B:$B,0))</f>
        <v>RFLC</v>
      </c>
      <c r="F1041" s="44" t="s">
        <v>4173</v>
      </c>
      <c r="G1041" s="45" t="str">
        <f t="shared" si="32"/>
        <v>22RFLC</v>
      </c>
      <c r="H1041" s="46" t="str">
        <f>+INDEX([1]Detallado!$D:$D,MATCH(C1041,[1]Detallado!$B:$B,0))</f>
        <v xml:space="preserve">Luz del Sur </v>
      </c>
      <c r="I1041" s="27"/>
      <c r="J1041" s="43" t="str">
        <f t="shared" si="33"/>
        <v>RFLBU</v>
      </c>
    </row>
    <row r="1042" spans="3:10" x14ac:dyDescent="0.35">
      <c r="C1042" s="27" t="s">
        <v>3436</v>
      </c>
      <c r="D1042" s="47" t="str">
        <f>+INDEX([1]Detallado!$F:$F,MATCH($C1042,[1]Detallado!$B:$B,0))</f>
        <v>Renta Fija</v>
      </c>
      <c r="E1042" s="30" t="str">
        <f>+INDEX([1]Detallado!$Q:$Q,MATCH($C1042,[1]Detallado!$B:$B,0))</f>
        <v>RFLC</v>
      </c>
      <c r="F1042" s="44" t="s">
        <v>4173</v>
      </c>
      <c r="G1042" s="45" t="str">
        <f t="shared" si="32"/>
        <v>22RFLC</v>
      </c>
      <c r="H1042" s="46" t="str">
        <f>+INDEX([1]Detallado!$D:$D,MATCH(C1042,[1]Detallado!$B:$B,0))</f>
        <v xml:space="preserve">Luz del Sur </v>
      </c>
      <c r="I1042" s="27"/>
      <c r="J1042" s="43" t="str">
        <f t="shared" si="33"/>
        <v>RFLBU</v>
      </c>
    </row>
    <row r="1043" spans="3:10" x14ac:dyDescent="0.35">
      <c r="C1043" s="27" t="s">
        <v>3437</v>
      </c>
      <c r="D1043" s="47" t="str">
        <f>+INDEX([1]Detallado!$F:$F,MATCH($C1043,[1]Detallado!$B:$B,0))</f>
        <v>Renta Fija</v>
      </c>
      <c r="E1043" s="30" t="str">
        <f>+INDEX([1]Detallado!$Q:$Q,MATCH($C1043,[1]Detallado!$B:$B,0))</f>
        <v>RFLC</v>
      </c>
      <c r="F1043" s="44" t="s">
        <v>4173</v>
      </c>
      <c r="G1043" s="45" t="str">
        <f t="shared" si="32"/>
        <v>22RFLC</v>
      </c>
      <c r="H1043" s="46" t="str">
        <f>+INDEX([1]Detallado!$D:$D,MATCH(C1043,[1]Detallado!$B:$B,0))</f>
        <v xml:space="preserve">Luz del Sur </v>
      </c>
      <c r="I1043" s="27"/>
      <c r="J1043" s="43" t="str">
        <f t="shared" si="33"/>
        <v>RFLBU</v>
      </c>
    </row>
    <row r="1044" spans="3:10" x14ac:dyDescent="0.35">
      <c r="C1044" s="27" t="s">
        <v>3438</v>
      </c>
      <c r="D1044" s="47" t="str">
        <f>+INDEX([1]Detallado!$F:$F,MATCH($C1044,[1]Detallado!$B:$B,0))</f>
        <v>Renta Fija</v>
      </c>
      <c r="E1044" s="30" t="str">
        <f>+INDEX([1]Detallado!$Q:$Q,MATCH($C1044,[1]Detallado!$B:$B,0))</f>
        <v>RFLC</v>
      </c>
      <c r="F1044" s="44" t="s">
        <v>4173</v>
      </c>
      <c r="G1044" s="45" t="str">
        <f t="shared" si="32"/>
        <v>22RFLC</v>
      </c>
      <c r="H1044" s="46" t="str">
        <f>+INDEX([1]Detallado!$D:$D,MATCH(C1044,[1]Detallado!$B:$B,0))</f>
        <v xml:space="preserve">Alicorp </v>
      </c>
      <c r="I1044" s="27"/>
      <c r="J1044" s="43" t="str">
        <f t="shared" si="33"/>
        <v>RFLBU</v>
      </c>
    </row>
    <row r="1045" spans="3:10" x14ac:dyDescent="0.35">
      <c r="C1045" s="27" t="s">
        <v>3439</v>
      </c>
      <c r="D1045" s="47" t="str">
        <f>+INDEX([1]Detallado!$F:$F,MATCH($C1045,[1]Detallado!$B:$B,0))</f>
        <v>Renta Fija</v>
      </c>
      <c r="E1045" s="30" t="str">
        <f>+INDEX([1]Detallado!$Q:$Q,MATCH($C1045,[1]Detallado!$B:$B,0))</f>
        <v>RFLC</v>
      </c>
      <c r="F1045" s="44" t="s">
        <v>4173</v>
      </c>
      <c r="G1045" s="45" t="str">
        <f t="shared" si="32"/>
        <v>22RFLC</v>
      </c>
      <c r="H1045" s="46" t="str">
        <f>+INDEX([1]Detallado!$D:$D,MATCH(C1045,[1]Detallado!$B:$B,0))</f>
        <v xml:space="preserve">Alicorp </v>
      </c>
      <c r="I1045" s="27"/>
      <c r="J1045" s="43" t="str">
        <f t="shared" si="33"/>
        <v>RFLBU</v>
      </c>
    </row>
    <row r="1046" spans="3:10" x14ac:dyDescent="0.35">
      <c r="C1046" s="27" t="s">
        <v>3440</v>
      </c>
      <c r="D1046" s="47" t="str">
        <f>+INDEX([1]Detallado!$F:$F,MATCH($C1046,[1]Detallado!$B:$B,0))</f>
        <v>Renta Fija</v>
      </c>
      <c r="E1046" s="30" t="str">
        <f>+INDEX([1]Detallado!$Q:$Q,MATCH($C1046,[1]Detallado!$B:$B,0))</f>
        <v>RFLC</v>
      </c>
      <c r="F1046" s="44" t="s">
        <v>4173</v>
      </c>
      <c r="G1046" s="45" t="str">
        <f t="shared" si="32"/>
        <v>22RFLC</v>
      </c>
      <c r="H1046" s="46" t="str">
        <f>+INDEX([1]Detallado!$D:$D,MATCH(C1046,[1]Detallado!$B:$B,0))</f>
        <v xml:space="preserve">Alicorp </v>
      </c>
      <c r="I1046" s="27"/>
      <c r="J1046" s="43" t="str">
        <f t="shared" si="33"/>
        <v>RFLBU</v>
      </c>
    </row>
    <row r="1047" spans="3:10" x14ac:dyDescent="0.35">
      <c r="C1047" s="27" t="s">
        <v>299</v>
      </c>
      <c r="D1047" s="47" t="str">
        <f>+INDEX([1]Detallado!$F:$F,MATCH($C1047,[1]Detallado!$B:$B,0))</f>
        <v>Renta Fija</v>
      </c>
      <c r="E1047" s="30" t="str">
        <f>+INDEX([1]Detallado!$Q:$Q,MATCH($C1047,[1]Detallado!$B:$B,0))</f>
        <v>RFLC</v>
      </c>
      <c r="F1047" s="44" t="s">
        <v>4173</v>
      </c>
      <c r="G1047" s="45" t="str">
        <f t="shared" si="32"/>
        <v>22RFLC</v>
      </c>
      <c r="H1047" s="46" t="str">
        <f>+INDEX([1]Detallado!$D:$D,MATCH(C1047,[1]Detallado!$B:$B,0))</f>
        <v xml:space="preserve">Alicorp </v>
      </c>
      <c r="I1047" s="27"/>
      <c r="J1047" s="43" t="str">
        <f t="shared" si="33"/>
        <v>RFLBU</v>
      </c>
    </row>
    <row r="1048" spans="3:10" x14ac:dyDescent="0.35">
      <c r="C1048" s="27" t="s">
        <v>3441</v>
      </c>
      <c r="D1048" s="47" t="str">
        <f>+INDEX([1]Detallado!$F:$F,MATCH($C1048,[1]Detallado!$B:$B,0))</f>
        <v>Renta Fija</v>
      </c>
      <c r="E1048" s="30" t="str">
        <f>+INDEX([1]Detallado!$Q:$Q,MATCH($C1048,[1]Detallado!$B:$B,0))</f>
        <v>RFLC</v>
      </c>
      <c r="F1048" s="44" t="s">
        <v>4173</v>
      </c>
      <c r="G1048" s="45" t="str">
        <f t="shared" si="32"/>
        <v>22RFLC</v>
      </c>
      <c r="H1048" s="46" t="str">
        <f>+INDEX([1]Detallado!$D:$D,MATCH(C1048,[1]Detallado!$B:$B,0))</f>
        <v xml:space="preserve">Alicorp </v>
      </c>
      <c r="I1048" s="27"/>
      <c r="J1048" s="43" t="str">
        <f t="shared" si="33"/>
        <v>RFLBU</v>
      </c>
    </row>
    <row r="1049" spans="3:10" x14ac:dyDescent="0.35">
      <c r="C1049" s="27" t="s">
        <v>3442</v>
      </c>
      <c r="D1049" s="47" t="str">
        <f>+INDEX([1]Detallado!$F:$F,MATCH($C1049,[1]Detallado!$B:$B,0))</f>
        <v>Renta Fija</v>
      </c>
      <c r="E1049" s="30" t="str">
        <f>+INDEX([1]Detallado!$Q:$Q,MATCH($C1049,[1]Detallado!$B:$B,0))</f>
        <v>RFLC</v>
      </c>
      <c r="F1049" s="44" t="s">
        <v>4173</v>
      </c>
      <c r="G1049" s="45" t="str">
        <f t="shared" si="32"/>
        <v>22RFLC</v>
      </c>
      <c r="H1049" s="46" t="str">
        <f>+INDEX([1]Detallado!$D:$D,MATCH(C1049,[1]Detallado!$B:$B,0))</f>
        <v xml:space="preserve">Alicorp </v>
      </c>
      <c r="I1049" s="27"/>
      <c r="J1049" s="43" t="str">
        <f t="shared" si="33"/>
        <v>RFLBU</v>
      </c>
    </row>
    <row r="1050" spans="3:10" x14ac:dyDescent="0.35">
      <c r="C1050" s="27" t="s">
        <v>3443</v>
      </c>
      <c r="D1050" s="47" t="str">
        <f>+INDEX([1]Detallado!$F:$F,MATCH($C1050,[1]Detallado!$B:$B,0))</f>
        <v>Renta Fija</v>
      </c>
      <c r="E1050" s="30" t="str">
        <f>+INDEX([1]Detallado!$Q:$Q,MATCH($C1050,[1]Detallado!$B:$B,0))</f>
        <v>RFLC</v>
      </c>
      <c r="F1050" s="44" t="s">
        <v>4173</v>
      </c>
      <c r="G1050" s="45" t="str">
        <f t="shared" si="32"/>
        <v>22RFLC</v>
      </c>
      <c r="H1050" s="46" t="str">
        <f>+INDEX([1]Detallado!$D:$D,MATCH(C1050,[1]Detallado!$B:$B,0))</f>
        <v xml:space="preserve">Alicorp </v>
      </c>
      <c r="I1050" s="27"/>
      <c r="J1050" s="43" t="str">
        <f t="shared" si="33"/>
        <v>RFLBU</v>
      </c>
    </row>
    <row r="1051" spans="3:10" x14ac:dyDescent="0.35">
      <c r="C1051" s="27" t="s">
        <v>3444</v>
      </c>
      <c r="D1051" s="47" t="str">
        <f>+INDEX([1]Detallado!$F:$F,MATCH($C1051,[1]Detallado!$B:$B,0))</f>
        <v>Renta Fija</v>
      </c>
      <c r="E1051" s="30" t="str">
        <f>+INDEX([1]Detallado!$Q:$Q,MATCH($C1051,[1]Detallado!$B:$B,0))</f>
        <v>RFLC</v>
      </c>
      <c r="F1051" s="44" t="s">
        <v>4173</v>
      </c>
      <c r="G1051" s="45" t="str">
        <f t="shared" si="32"/>
        <v>22RFLC</v>
      </c>
      <c r="H1051" s="46" t="str">
        <f>+INDEX([1]Detallado!$D:$D,MATCH(C1051,[1]Detallado!$B:$B,0))</f>
        <v>Gloria</v>
      </c>
      <c r="I1051" s="27"/>
      <c r="J1051" s="43" t="str">
        <f t="shared" si="33"/>
        <v>RFLBU</v>
      </c>
    </row>
    <row r="1052" spans="3:10" x14ac:dyDescent="0.35">
      <c r="C1052" s="27" t="s">
        <v>3445</v>
      </c>
      <c r="D1052" s="47" t="str">
        <f>+INDEX([1]Detallado!$F:$F,MATCH($C1052,[1]Detallado!$B:$B,0))</f>
        <v>Renta Fija</v>
      </c>
      <c r="E1052" s="30" t="str">
        <f>+INDEX([1]Detallado!$Q:$Q,MATCH($C1052,[1]Detallado!$B:$B,0))</f>
        <v>RFLC</v>
      </c>
      <c r="F1052" s="44" t="s">
        <v>4173</v>
      </c>
      <c r="G1052" s="45" t="str">
        <f t="shared" si="32"/>
        <v>22RFLC</v>
      </c>
      <c r="H1052" s="46" t="str">
        <f>+INDEX([1]Detallado!$D:$D,MATCH(C1052,[1]Detallado!$B:$B,0))</f>
        <v>Gloria</v>
      </c>
      <c r="I1052" s="27"/>
      <c r="J1052" s="43" t="str">
        <f t="shared" si="33"/>
        <v>RFLBU</v>
      </c>
    </row>
    <row r="1053" spans="3:10" x14ac:dyDescent="0.35">
      <c r="C1053" s="27" t="s">
        <v>3446</v>
      </c>
      <c r="D1053" s="47" t="str">
        <f>+INDEX([1]Detallado!$F:$F,MATCH($C1053,[1]Detallado!$B:$B,0))</f>
        <v>Renta Fija</v>
      </c>
      <c r="E1053" s="30" t="str">
        <f>+INDEX([1]Detallado!$Q:$Q,MATCH($C1053,[1]Detallado!$B:$B,0))</f>
        <v>RFLC</v>
      </c>
      <c r="F1053" s="44" t="s">
        <v>4173</v>
      </c>
      <c r="G1053" s="45" t="str">
        <f t="shared" si="32"/>
        <v>22RFLC</v>
      </c>
      <c r="H1053" s="46" t="str">
        <f>+INDEX([1]Detallado!$D:$D,MATCH(C1053,[1]Detallado!$B:$B,0))</f>
        <v>Gloria</v>
      </c>
      <c r="I1053" s="27"/>
      <c r="J1053" s="43" t="str">
        <f t="shared" si="33"/>
        <v>RFLBU</v>
      </c>
    </row>
    <row r="1054" spans="3:10" x14ac:dyDescent="0.35">
      <c r="C1054" s="27" t="s">
        <v>3447</v>
      </c>
      <c r="D1054" s="47" t="str">
        <f>+INDEX([1]Detallado!$F:$F,MATCH($C1054,[1]Detallado!$B:$B,0))</f>
        <v>Renta Fija</v>
      </c>
      <c r="E1054" s="30" t="str">
        <f>+INDEX([1]Detallado!$Q:$Q,MATCH($C1054,[1]Detallado!$B:$B,0))</f>
        <v>RFLC</v>
      </c>
      <c r="F1054" s="44" t="s">
        <v>4173</v>
      </c>
      <c r="G1054" s="45" t="str">
        <f t="shared" si="32"/>
        <v>22RFLC</v>
      </c>
      <c r="H1054" s="46" t="str">
        <f>+INDEX([1]Detallado!$D:$D,MATCH(C1054,[1]Detallado!$B:$B,0))</f>
        <v>Gloria</v>
      </c>
      <c r="I1054" s="27"/>
      <c r="J1054" s="43" t="str">
        <f t="shared" si="33"/>
        <v>RFLBU</v>
      </c>
    </row>
    <row r="1055" spans="3:10" x14ac:dyDescent="0.35">
      <c r="C1055" s="27" t="s">
        <v>3448</v>
      </c>
      <c r="D1055" s="47" t="str">
        <f>+INDEX([1]Detallado!$F:$F,MATCH($C1055,[1]Detallado!$B:$B,0))</f>
        <v>Renta Fija</v>
      </c>
      <c r="E1055" s="30" t="str">
        <f>+INDEX([1]Detallado!$Q:$Q,MATCH($C1055,[1]Detallado!$B:$B,0))</f>
        <v>RFLC</v>
      </c>
      <c r="F1055" s="44" t="s">
        <v>4173</v>
      </c>
      <c r="G1055" s="45" t="str">
        <f t="shared" si="32"/>
        <v>22RFLC</v>
      </c>
      <c r="H1055" s="46" t="str">
        <f>+INDEX([1]Detallado!$D:$D,MATCH(C1055,[1]Detallado!$B:$B,0))</f>
        <v>Gloria</v>
      </c>
      <c r="I1055" s="27"/>
      <c r="J1055" s="43" t="str">
        <f t="shared" si="33"/>
        <v>RFLBU</v>
      </c>
    </row>
    <row r="1056" spans="3:10" x14ac:dyDescent="0.35">
      <c r="C1056" s="27" t="s">
        <v>3449</v>
      </c>
      <c r="D1056" s="47" t="str">
        <f>+INDEX([1]Detallado!$F:$F,MATCH($C1056,[1]Detallado!$B:$B,0))</f>
        <v>Renta Fija</v>
      </c>
      <c r="E1056" s="30" t="str">
        <f>+INDEX([1]Detallado!$Q:$Q,MATCH($C1056,[1]Detallado!$B:$B,0))</f>
        <v>RFLC</v>
      </c>
      <c r="F1056" s="44" t="s">
        <v>4173</v>
      </c>
      <c r="G1056" s="45" t="str">
        <f t="shared" si="32"/>
        <v>22RFLC</v>
      </c>
      <c r="H1056" s="46" t="str">
        <f>+INDEX([1]Detallado!$D:$D,MATCH(C1056,[1]Detallado!$B:$B,0))</f>
        <v>Gloria</v>
      </c>
      <c r="I1056" s="27"/>
      <c r="J1056" s="43" t="str">
        <f t="shared" si="33"/>
        <v>RFLBU</v>
      </c>
    </row>
    <row r="1057" spans="3:10" x14ac:dyDescent="0.35">
      <c r="C1057" s="27" t="s">
        <v>3450</v>
      </c>
      <c r="D1057" s="47" t="str">
        <f>+INDEX([1]Detallado!$F:$F,MATCH($C1057,[1]Detallado!$B:$B,0))</f>
        <v>Renta Fija</v>
      </c>
      <c r="E1057" s="30" t="str">
        <f>+INDEX([1]Detallado!$Q:$Q,MATCH($C1057,[1]Detallado!$B:$B,0))</f>
        <v>RFLC</v>
      </c>
      <c r="F1057" s="44" t="s">
        <v>4173</v>
      </c>
      <c r="G1057" s="45" t="str">
        <f t="shared" si="32"/>
        <v>22RFLC</v>
      </c>
      <c r="H1057" s="46" t="str">
        <f>+INDEX([1]Detallado!$D:$D,MATCH(C1057,[1]Detallado!$B:$B,0))</f>
        <v>Gloria</v>
      </c>
      <c r="I1057" s="27"/>
      <c r="J1057" s="43" t="str">
        <f t="shared" si="33"/>
        <v>RFLBU</v>
      </c>
    </row>
    <row r="1058" spans="3:10" x14ac:dyDescent="0.35">
      <c r="C1058" s="27" t="s">
        <v>3451</v>
      </c>
      <c r="D1058" s="47" t="str">
        <f>+INDEX([1]Detallado!$F:$F,MATCH($C1058,[1]Detallado!$B:$B,0))</f>
        <v>Renta Fija</v>
      </c>
      <c r="E1058" s="30" t="str">
        <f>+INDEX([1]Detallado!$Q:$Q,MATCH($C1058,[1]Detallado!$B:$B,0))</f>
        <v>RFLC</v>
      </c>
      <c r="F1058" s="44" t="s">
        <v>4173</v>
      </c>
      <c r="G1058" s="45" t="str">
        <f t="shared" si="32"/>
        <v>22RFLC</v>
      </c>
      <c r="H1058" s="46" t="str">
        <f>+INDEX([1]Detallado!$D:$D,MATCH(C1058,[1]Detallado!$B:$B,0))</f>
        <v>Gloria</v>
      </c>
      <c r="I1058" s="27"/>
      <c r="J1058" s="43" t="str">
        <f t="shared" si="33"/>
        <v>RFLBU</v>
      </c>
    </row>
    <row r="1059" spans="3:10" x14ac:dyDescent="0.35">
      <c r="C1059" s="27" t="s">
        <v>3452</v>
      </c>
      <c r="D1059" s="47" t="str">
        <f>+INDEX([1]Detallado!$F:$F,MATCH($C1059,[1]Detallado!$B:$B,0))</f>
        <v>Renta Fija</v>
      </c>
      <c r="E1059" s="30" t="str">
        <f>+INDEX([1]Detallado!$Q:$Q,MATCH($C1059,[1]Detallado!$B:$B,0))</f>
        <v>RFLC</v>
      </c>
      <c r="F1059" s="44" t="s">
        <v>4173</v>
      </c>
      <c r="G1059" s="45" t="str">
        <f t="shared" si="32"/>
        <v>22RFLC</v>
      </c>
      <c r="H1059" s="46" t="str">
        <f>+INDEX([1]Detallado!$D:$D,MATCH(C1059,[1]Detallado!$B:$B,0))</f>
        <v>Edelnor</v>
      </c>
      <c r="I1059" s="27"/>
      <c r="J1059" s="43" t="str">
        <f t="shared" si="33"/>
        <v>RFLBU</v>
      </c>
    </row>
    <row r="1060" spans="3:10" x14ac:dyDescent="0.35">
      <c r="C1060" s="27" t="s">
        <v>3453</v>
      </c>
      <c r="D1060" s="47" t="str">
        <f>+INDEX([1]Detallado!$F:$F,MATCH($C1060,[1]Detallado!$B:$B,0))</f>
        <v>Renta Fija</v>
      </c>
      <c r="E1060" s="30" t="str">
        <f>+INDEX([1]Detallado!$Q:$Q,MATCH($C1060,[1]Detallado!$B:$B,0))</f>
        <v>RFLC</v>
      </c>
      <c r="F1060" s="44" t="s">
        <v>4173</v>
      </c>
      <c r="G1060" s="45" t="str">
        <f t="shared" si="32"/>
        <v>22RFLC</v>
      </c>
      <c r="H1060" s="46" t="str">
        <f>+INDEX([1]Detallado!$D:$D,MATCH(C1060,[1]Detallado!$B:$B,0))</f>
        <v>Edelnor</v>
      </c>
      <c r="I1060" s="27"/>
      <c r="J1060" s="43" t="str">
        <f t="shared" si="33"/>
        <v>RFLBU</v>
      </c>
    </row>
    <row r="1061" spans="3:10" x14ac:dyDescent="0.35">
      <c r="C1061" s="27" t="s">
        <v>3454</v>
      </c>
      <c r="D1061" s="47" t="str">
        <f>+INDEX([1]Detallado!$F:$F,MATCH($C1061,[1]Detallado!$B:$B,0))</f>
        <v>Renta Fija</v>
      </c>
      <c r="E1061" s="30" t="str">
        <f>+INDEX([1]Detallado!$Q:$Q,MATCH($C1061,[1]Detallado!$B:$B,0))</f>
        <v>RFLC</v>
      </c>
      <c r="F1061" s="44" t="s">
        <v>4173</v>
      </c>
      <c r="G1061" s="45" t="str">
        <f t="shared" si="32"/>
        <v>22RFLC</v>
      </c>
      <c r="H1061" s="46" t="str">
        <f>+INDEX([1]Detallado!$D:$D,MATCH(C1061,[1]Detallado!$B:$B,0))</f>
        <v>Edelnor</v>
      </c>
      <c r="I1061" s="27"/>
      <c r="J1061" s="43" t="str">
        <f t="shared" si="33"/>
        <v>RFLBU</v>
      </c>
    </row>
    <row r="1062" spans="3:10" x14ac:dyDescent="0.35">
      <c r="C1062" s="27" t="s">
        <v>3455</v>
      </c>
      <c r="D1062" s="47" t="str">
        <f>+INDEX([1]Detallado!$F:$F,MATCH($C1062,[1]Detallado!$B:$B,0))</f>
        <v>Renta Fija</v>
      </c>
      <c r="E1062" s="30" t="str">
        <f>+INDEX([1]Detallado!$Q:$Q,MATCH($C1062,[1]Detallado!$B:$B,0))</f>
        <v>RFLC</v>
      </c>
      <c r="F1062" s="44" t="s">
        <v>4173</v>
      </c>
      <c r="G1062" s="45" t="str">
        <f t="shared" si="32"/>
        <v>22RFLC</v>
      </c>
      <c r="H1062" s="46" t="str">
        <f>+INDEX([1]Detallado!$D:$D,MATCH(C1062,[1]Detallado!$B:$B,0))</f>
        <v>Edelnor</v>
      </c>
      <c r="I1062" s="27"/>
      <c r="J1062" s="43" t="str">
        <f t="shared" si="33"/>
        <v>RFLBU</v>
      </c>
    </row>
    <row r="1063" spans="3:10" x14ac:dyDescent="0.35">
      <c r="C1063" s="27" t="s">
        <v>3456</v>
      </c>
      <c r="D1063" s="47" t="str">
        <f>+INDEX([1]Detallado!$F:$F,MATCH($C1063,[1]Detallado!$B:$B,0))</f>
        <v>Renta Fija</v>
      </c>
      <c r="E1063" s="30" t="str">
        <f>+INDEX([1]Detallado!$Q:$Q,MATCH($C1063,[1]Detallado!$B:$B,0))</f>
        <v>RFLC</v>
      </c>
      <c r="F1063" s="44" t="s">
        <v>4173</v>
      </c>
      <c r="G1063" s="45" t="str">
        <f t="shared" si="32"/>
        <v>22RFLC</v>
      </c>
      <c r="H1063" s="46" t="str">
        <f>+INDEX([1]Detallado!$D:$D,MATCH(C1063,[1]Detallado!$B:$B,0))</f>
        <v>Edelnor</v>
      </c>
      <c r="I1063" s="27"/>
      <c r="J1063" s="43" t="str">
        <f t="shared" si="33"/>
        <v>RFLBU</v>
      </c>
    </row>
    <row r="1064" spans="3:10" x14ac:dyDescent="0.35">
      <c r="C1064" s="27" t="s">
        <v>3457</v>
      </c>
      <c r="D1064" s="47" t="str">
        <f>+INDEX([1]Detallado!$F:$F,MATCH($C1064,[1]Detallado!$B:$B,0))</f>
        <v>Renta Fija</v>
      </c>
      <c r="E1064" s="30" t="str">
        <f>+INDEX([1]Detallado!$Q:$Q,MATCH($C1064,[1]Detallado!$B:$B,0))</f>
        <v>RFLC</v>
      </c>
      <c r="F1064" s="44" t="s">
        <v>4173</v>
      </c>
      <c r="G1064" s="45" t="str">
        <f t="shared" si="32"/>
        <v>22RFLC</v>
      </c>
      <c r="H1064" s="46" t="str">
        <f>+INDEX([1]Detallado!$D:$D,MATCH(C1064,[1]Detallado!$B:$B,0))</f>
        <v>Edelnor</v>
      </c>
      <c r="I1064" s="27"/>
      <c r="J1064" s="43" t="str">
        <f t="shared" si="33"/>
        <v>RFLBU</v>
      </c>
    </row>
    <row r="1065" spans="3:10" x14ac:dyDescent="0.35">
      <c r="C1065" s="27" t="s">
        <v>3458</v>
      </c>
      <c r="D1065" s="47" t="str">
        <f>+INDEX([1]Detallado!$F:$F,MATCH($C1065,[1]Detallado!$B:$B,0))</f>
        <v>Renta Fija</v>
      </c>
      <c r="E1065" s="30" t="str">
        <f>+INDEX([1]Detallado!$Q:$Q,MATCH($C1065,[1]Detallado!$B:$B,0))</f>
        <v>RFLC</v>
      </c>
      <c r="F1065" s="44" t="s">
        <v>4173</v>
      </c>
      <c r="G1065" s="45" t="str">
        <f t="shared" si="32"/>
        <v>22RFLC</v>
      </c>
      <c r="H1065" s="46" t="str">
        <f>+INDEX([1]Detallado!$D:$D,MATCH(C1065,[1]Detallado!$B:$B,0))</f>
        <v>Edelnor</v>
      </c>
      <c r="I1065" s="27"/>
      <c r="J1065" s="43" t="str">
        <f t="shared" si="33"/>
        <v>RFLBU</v>
      </c>
    </row>
    <row r="1066" spans="3:10" x14ac:dyDescent="0.35">
      <c r="C1066" s="27" t="s">
        <v>3459</v>
      </c>
      <c r="D1066" s="47" t="str">
        <f>+INDEX([1]Detallado!$F:$F,MATCH($C1066,[1]Detallado!$B:$B,0))</f>
        <v>Renta Fija</v>
      </c>
      <c r="E1066" s="30" t="str">
        <f>+INDEX([1]Detallado!$Q:$Q,MATCH($C1066,[1]Detallado!$B:$B,0))</f>
        <v>RFLC</v>
      </c>
      <c r="F1066" s="44" t="s">
        <v>4173</v>
      </c>
      <c r="G1066" s="45" t="str">
        <f t="shared" si="32"/>
        <v>22RFLC</v>
      </c>
      <c r="H1066" s="46" t="str">
        <f>+INDEX([1]Detallado!$D:$D,MATCH(C1066,[1]Detallado!$B:$B,0))</f>
        <v>Edelnor</v>
      </c>
      <c r="I1066" s="27"/>
      <c r="J1066" s="43" t="str">
        <f t="shared" si="33"/>
        <v>RFLBU</v>
      </c>
    </row>
    <row r="1067" spans="3:10" x14ac:dyDescent="0.35">
      <c r="C1067" s="27" t="s">
        <v>3460</v>
      </c>
      <c r="D1067" s="47" t="str">
        <f>+INDEX([1]Detallado!$F:$F,MATCH($C1067,[1]Detallado!$B:$B,0))</f>
        <v>Renta Fija</v>
      </c>
      <c r="E1067" s="30" t="str">
        <f>+INDEX([1]Detallado!$Q:$Q,MATCH($C1067,[1]Detallado!$B:$B,0))</f>
        <v>RFLC</v>
      </c>
      <c r="F1067" s="44" t="s">
        <v>4173</v>
      </c>
      <c r="G1067" s="45" t="str">
        <f t="shared" si="32"/>
        <v>22RFLC</v>
      </c>
      <c r="H1067" s="46" t="str">
        <f>+INDEX([1]Detallado!$D:$D,MATCH(C1067,[1]Detallado!$B:$B,0))</f>
        <v>Edelnor</v>
      </c>
      <c r="I1067" s="27"/>
      <c r="J1067" s="43" t="str">
        <f t="shared" si="33"/>
        <v>RFLBU</v>
      </c>
    </row>
    <row r="1068" spans="3:10" x14ac:dyDescent="0.35">
      <c r="C1068" s="27" t="s">
        <v>3461</v>
      </c>
      <c r="D1068" s="47" t="str">
        <f>+INDEX([1]Detallado!$F:$F,MATCH($C1068,[1]Detallado!$B:$B,0))</f>
        <v>Renta Fija</v>
      </c>
      <c r="E1068" s="30" t="str">
        <f>+INDEX([1]Detallado!$Q:$Q,MATCH($C1068,[1]Detallado!$B:$B,0))</f>
        <v>RFLC</v>
      </c>
      <c r="F1068" s="44" t="s">
        <v>4173</v>
      </c>
      <c r="G1068" s="45" t="str">
        <f t="shared" si="32"/>
        <v>22RFLC</v>
      </c>
      <c r="H1068" s="46" t="str">
        <f>+INDEX([1]Detallado!$D:$D,MATCH(C1068,[1]Detallado!$B:$B,0))</f>
        <v>Edelnor</v>
      </c>
      <c r="I1068" s="27"/>
      <c r="J1068" s="43" t="str">
        <f t="shared" si="33"/>
        <v>RFLBU</v>
      </c>
    </row>
    <row r="1069" spans="3:10" x14ac:dyDescent="0.35">
      <c r="C1069" s="27" t="s">
        <v>3462</v>
      </c>
      <c r="D1069" s="47" t="str">
        <f>+INDEX([1]Detallado!$F:$F,MATCH($C1069,[1]Detallado!$B:$B,0))</f>
        <v>Renta Fija</v>
      </c>
      <c r="E1069" s="30" t="str">
        <f>+INDEX([1]Detallado!$Q:$Q,MATCH($C1069,[1]Detallado!$B:$B,0))</f>
        <v>RFLC</v>
      </c>
      <c r="F1069" s="44" t="s">
        <v>4173</v>
      </c>
      <c r="G1069" s="45" t="str">
        <f t="shared" si="32"/>
        <v>22RFLC</v>
      </c>
      <c r="H1069" s="46" t="str">
        <f>+INDEX([1]Detallado!$D:$D,MATCH(C1069,[1]Detallado!$B:$B,0))</f>
        <v>Edelnor</v>
      </c>
      <c r="I1069" s="27"/>
      <c r="J1069" s="43" t="str">
        <f t="shared" si="33"/>
        <v>RFLBU</v>
      </c>
    </row>
    <row r="1070" spans="3:10" x14ac:dyDescent="0.35">
      <c r="C1070" s="27" t="s">
        <v>3463</v>
      </c>
      <c r="D1070" s="47" t="str">
        <f>+INDEX([1]Detallado!$F:$F,MATCH($C1070,[1]Detallado!$B:$B,0))</f>
        <v>Renta Fija</v>
      </c>
      <c r="E1070" s="30" t="str">
        <f>+INDEX([1]Detallado!$Q:$Q,MATCH($C1070,[1]Detallado!$B:$B,0))</f>
        <v>RFLC</v>
      </c>
      <c r="F1070" s="44" t="s">
        <v>4173</v>
      </c>
      <c r="G1070" s="45" t="str">
        <f t="shared" si="32"/>
        <v>22RFLC</v>
      </c>
      <c r="H1070" s="46" t="str">
        <f>+INDEX([1]Detallado!$D:$D,MATCH(C1070,[1]Detallado!$B:$B,0))</f>
        <v>Edelnor</v>
      </c>
      <c r="I1070" s="27"/>
      <c r="J1070" s="43" t="str">
        <f t="shared" si="33"/>
        <v>RFLBU</v>
      </c>
    </row>
    <row r="1071" spans="3:10" x14ac:dyDescent="0.35">
      <c r="C1071" s="27" t="s">
        <v>3464</v>
      </c>
      <c r="D1071" s="47" t="str">
        <f>+INDEX([1]Detallado!$F:$F,MATCH($C1071,[1]Detallado!$B:$B,0))</f>
        <v>Renta Fija</v>
      </c>
      <c r="E1071" s="30" t="str">
        <f>+INDEX([1]Detallado!$Q:$Q,MATCH($C1071,[1]Detallado!$B:$B,0))</f>
        <v>RFLC</v>
      </c>
      <c r="F1071" s="44" t="s">
        <v>4173</v>
      </c>
      <c r="G1071" s="45" t="str">
        <f t="shared" si="32"/>
        <v>22RFLC</v>
      </c>
      <c r="H1071" s="46" t="str">
        <f>+INDEX([1]Detallado!$D:$D,MATCH(C1071,[1]Detallado!$B:$B,0))</f>
        <v>Edelnor</v>
      </c>
      <c r="I1071" s="27"/>
      <c r="J1071" s="43" t="str">
        <f t="shared" si="33"/>
        <v>RFLBU</v>
      </c>
    </row>
    <row r="1072" spans="3:10" x14ac:dyDescent="0.35">
      <c r="C1072" s="27" t="s">
        <v>3465</v>
      </c>
      <c r="D1072" s="47" t="str">
        <f>+INDEX([1]Detallado!$F:$F,MATCH($C1072,[1]Detallado!$B:$B,0))</f>
        <v>Renta Fija</v>
      </c>
      <c r="E1072" s="30" t="str">
        <f>+INDEX([1]Detallado!$Q:$Q,MATCH($C1072,[1]Detallado!$B:$B,0))</f>
        <v>RFLC</v>
      </c>
      <c r="F1072" s="44" t="s">
        <v>4173</v>
      </c>
      <c r="G1072" s="45" t="str">
        <f t="shared" si="32"/>
        <v>22RFLC</v>
      </c>
      <c r="H1072" s="46" t="str">
        <f>+INDEX([1]Detallado!$D:$D,MATCH(C1072,[1]Detallado!$B:$B,0))</f>
        <v>Edelnor</v>
      </c>
      <c r="I1072" s="27"/>
      <c r="J1072" s="43" t="str">
        <f t="shared" si="33"/>
        <v>RFLBU</v>
      </c>
    </row>
    <row r="1073" spans="3:10" x14ac:dyDescent="0.35">
      <c r="C1073" s="27" t="s">
        <v>3466</v>
      </c>
      <c r="D1073" s="47" t="str">
        <f>+INDEX([1]Detallado!$F:$F,MATCH($C1073,[1]Detallado!$B:$B,0))</f>
        <v>Renta Fija</v>
      </c>
      <c r="E1073" s="30" t="str">
        <f>+INDEX([1]Detallado!$Q:$Q,MATCH($C1073,[1]Detallado!$B:$B,0))</f>
        <v>RFLC</v>
      </c>
      <c r="F1073" s="44" t="s">
        <v>4173</v>
      </c>
      <c r="G1073" s="45" t="str">
        <f t="shared" si="32"/>
        <v>22RFLC</v>
      </c>
      <c r="H1073" s="46" t="str">
        <f>+INDEX([1]Detallado!$D:$D,MATCH(C1073,[1]Detallado!$B:$B,0))</f>
        <v>Edelnor</v>
      </c>
      <c r="I1073" s="27"/>
      <c r="J1073" s="43" t="str">
        <f t="shared" si="33"/>
        <v>RFLBU</v>
      </c>
    </row>
    <row r="1074" spans="3:10" x14ac:dyDescent="0.35">
      <c r="C1074" s="27" t="s">
        <v>3467</v>
      </c>
      <c r="D1074" s="47" t="str">
        <f>+INDEX([1]Detallado!$F:$F,MATCH($C1074,[1]Detallado!$B:$B,0))</f>
        <v>Renta Fija</v>
      </c>
      <c r="E1074" s="30" t="str">
        <f>+INDEX([1]Detallado!$Q:$Q,MATCH($C1074,[1]Detallado!$B:$B,0))</f>
        <v>RFLC</v>
      </c>
      <c r="F1074" s="44" t="s">
        <v>4173</v>
      </c>
      <c r="G1074" s="45" t="str">
        <f t="shared" si="32"/>
        <v>22RFLC</v>
      </c>
      <c r="H1074" s="46" t="str">
        <f>+INDEX([1]Detallado!$D:$D,MATCH(C1074,[1]Detallado!$B:$B,0))</f>
        <v>Edelnor</v>
      </c>
      <c r="I1074" s="27"/>
      <c r="J1074" s="43" t="str">
        <f t="shared" si="33"/>
        <v>RFLBU</v>
      </c>
    </row>
    <row r="1075" spans="3:10" x14ac:dyDescent="0.35">
      <c r="C1075" s="27" t="s">
        <v>3468</v>
      </c>
      <c r="D1075" s="47" t="str">
        <f>+INDEX([1]Detallado!$F:$F,MATCH($C1075,[1]Detallado!$B:$B,0))</f>
        <v>Renta Fija</v>
      </c>
      <c r="E1075" s="30" t="str">
        <f>+INDEX([1]Detallado!$Q:$Q,MATCH($C1075,[1]Detallado!$B:$B,0))</f>
        <v>RFLC</v>
      </c>
      <c r="F1075" s="44" t="s">
        <v>4173</v>
      </c>
      <c r="G1075" s="45" t="str">
        <f t="shared" si="32"/>
        <v>22RFLC</v>
      </c>
      <c r="H1075" s="46" t="str">
        <f>+INDEX([1]Detallado!$D:$D,MATCH(C1075,[1]Detallado!$B:$B,0))</f>
        <v>Edelnor</v>
      </c>
      <c r="I1075" s="27"/>
      <c r="J1075" s="43" t="str">
        <f t="shared" si="33"/>
        <v>RFLBU</v>
      </c>
    </row>
    <row r="1076" spans="3:10" x14ac:dyDescent="0.35">
      <c r="C1076" s="27" t="s">
        <v>3469</v>
      </c>
      <c r="D1076" s="47" t="str">
        <f>+INDEX([1]Detallado!$F:$F,MATCH($C1076,[1]Detallado!$B:$B,0))</f>
        <v>Renta Fija</v>
      </c>
      <c r="E1076" s="30" t="str">
        <f>+INDEX([1]Detallado!$Q:$Q,MATCH($C1076,[1]Detallado!$B:$B,0))</f>
        <v>RFLC</v>
      </c>
      <c r="F1076" s="44" t="s">
        <v>4173</v>
      </c>
      <c r="G1076" s="45" t="str">
        <f t="shared" si="32"/>
        <v>22RFLC</v>
      </c>
      <c r="H1076" s="46" t="str">
        <f>+INDEX([1]Detallado!$D:$D,MATCH(C1076,[1]Detallado!$B:$B,0))</f>
        <v>Edelnor</v>
      </c>
      <c r="I1076" s="27"/>
      <c r="J1076" s="43" t="str">
        <f t="shared" si="33"/>
        <v>RFLBU</v>
      </c>
    </row>
    <row r="1077" spans="3:10" x14ac:dyDescent="0.35">
      <c r="C1077" s="27" t="s">
        <v>3470</v>
      </c>
      <c r="D1077" s="47" t="str">
        <f>+INDEX([1]Detallado!$F:$F,MATCH($C1077,[1]Detallado!$B:$B,0))</f>
        <v>Renta Fija</v>
      </c>
      <c r="E1077" s="30" t="str">
        <f>+INDEX([1]Detallado!$Q:$Q,MATCH($C1077,[1]Detallado!$B:$B,0))</f>
        <v>RFLC</v>
      </c>
      <c r="F1077" s="44" t="s">
        <v>4173</v>
      </c>
      <c r="G1077" s="45" t="str">
        <f t="shared" si="32"/>
        <v>22RFLC</v>
      </c>
      <c r="H1077" s="46" t="str">
        <f>+INDEX([1]Detallado!$D:$D,MATCH(C1077,[1]Detallado!$B:$B,0))</f>
        <v>Edelnor</v>
      </c>
      <c r="I1077" s="27"/>
      <c r="J1077" s="43" t="str">
        <f t="shared" si="33"/>
        <v>RFLBU</v>
      </c>
    </row>
    <row r="1078" spans="3:10" x14ac:dyDescent="0.35">
      <c r="C1078" s="27" t="s">
        <v>3471</v>
      </c>
      <c r="D1078" s="47" t="str">
        <f>+INDEX([1]Detallado!$F:$F,MATCH($C1078,[1]Detallado!$B:$B,0))</f>
        <v>Renta Fija</v>
      </c>
      <c r="E1078" s="30" t="str">
        <f>+INDEX([1]Detallado!$Q:$Q,MATCH($C1078,[1]Detallado!$B:$B,0))</f>
        <v>RFLC</v>
      </c>
      <c r="F1078" s="44" t="s">
        <v>4173</v>
      </c>
      <c r="G1078" s="45" t="str">
        <f t="shared" si="32"/>
        <v>22RFLC</v>
      </c>
      <c r="H1078" s="46" t="str">
        <f>+INDEX([1]Detallado!$D:$D,MATCH(C1078,[1]Detallado!$B:$B,0))</f>
        <v>Edelnor</v>
      </c>
      <c r="I1078" s="27"/>
      <c r="J1078" s="43" t="str">
        <f t="shared" si="33"/>
        <v>RFLBU</v>
      </c>
    </row>
    <row r="1079" spans="3:10" x14ac:dyDescent="0.35">
      <c r="C1079" s="27" t="s">
        <v>3472</v>
      </c>
      <c r="D1079" s="47" t="str">
        <f>+INDEX([1]Detallado!$F:$F,MATCH($C1079,[1]Detallado!$B:$B,0))</f>
        <v>Renta Fija</v>
      </c>
      <c r="E1079" s="30" t="str">
        <f>+INDEX([1]Detallado!$Q:$Q,MATCH($C1079,[1]Detallado!$B:$B,0))</f>
        <v>RFLC</v>
      </c>
      <c r="F1079" s="44" t="s">
        <v>4173</v>
      </c>
      <c r="G1079" s="45" t="str">
        <f t="shared" si="32"/>
        <v>22RFLC</v>
      </c>
      <c r="H1079" s="46" t="str">
        <f>+INDEX([1]Detallado!$D:$D,MATCH(C1079,[1]Detallado!$B:$B,0))</f>
        <v>Edelnor</v>
      </c>
      <c r="I1079" s="27"/>
      <c r="J1079" s="43" t="str">
        <f t="shared" si="33"/>
        <v>RFLBU</v>
      </c>
    </row>
    <row r="1080" spans="3:10" x14ac:dyDescent="0.35">
      <c r="C1080" s="27" t="s">
        <v>3473</v>
      </c>
      <c r="D1080" s="47" t="str">
        <f>+INDEX([1]Detallado!$F:$F,MATCH($C1080,[1]Detallado!$B:$B,0))</f>
        <v>Renta Fija</v>
      </c>
      <c r="E1080" s="30" t="str">
        <f>+INDEX([1]Detallado!$Q:$Q,MATCH($C1080,[1]Detallado!$B:$B,0))</f>
        <v>RFLC</v>
      </c>
      <c r="F1080" s="44" t="s">
        <v>4173</v>
      </c>
      <c r="G1080" s="45" t="str">
        <f t="shared" si="32"/>
        <v>22RFLC</v>
      </c>
      <c r="H1080" s="46" t="str">
        <f>+INDEX([1]Detallado!$D:$D,MATCH(C1080,[1]Detallado!$B:$B,0))</f>
        <v>Edelnor</v>
      </c>
      <c r="I1080" s="27"/>
      <c r="J1080" s="43" t="str">
        <f t="shared" si="33"/>
        <v>RFLBU</v>
      </c>
    </row>
    <row r="1081" spans="3:10" x14ac:dyDescent="0.35">
      <c r="C1081" s="27" t="s">
        <v>3474</v>
      </c>
      <c r="D1081" s="47" t="str">
        <f>+INDEX([1]Detallado!$F:$F,MATCH($C1081,[1]Detallado!$B:$B,0))</f>
        <v>Renta Fija</v>
      </c>
      <c r="E1081" s="30" t="str">
        <f>+INDEX([1]Detallado!$Q:$Q,MATCH($C1081,[1]Detallado!$B:$B,0))</f>
        <v>RFLC</v>
      </c>
      <c r="F1081" s="44" t="s">
        <v>4173</v>
      </c>
      <c r="G1081" s="45" t="str">
        <f t="shared" si="32"/>
        <v>22RFLC</v>
      </c>
      <c r="H1081" s="46" t="str">
        <f>+INDEX([1]Detallado!$D:$D,MATCH(C1081,[1]Detallado!$B:$B,0))</f>
        <v xml:space="preserve">Edegel </v>
      </c>
      <c r="I1081" s="27"/>
      <c r="J1081" s="43" t="str">
        <f t="shared" si="33"/>
        <v>RFLBU</v>
      </c>
    </row>
    <row r="1082" spans="3:10" x14ac:dyDescent="0.35">
      <c r="C1082" s="27" t="s">
        <v>3475</v>
      </c>
      <c r="D1082" s="47" t="str">
        <f>+INDEX([1]Detallado!$F:$F,MATCH($C1082,[1]Detallado!$B:$B,0))</f>
        <v>Renta Fija</v>
      </c>
      <c r="E1082" s="30" t="str">
        <f>+INDEX([1]Detallado!$Q:$Q,MATCH($C1082,[1]Detallado!$B:$B,0))</f>
        <v>RFLC</v>
      </c>
      <c r="F1082" s="44" t="s">
        <v>4173</v>
      </c>
      <c r="G1082" s="45" t="str">
        <f t="shared" si="32"/>
        <v>22RFLC</v>
      </c>
      <c r="H1082" s="46" t="str">
        <f>+INDEX([1]Detallado!$D:$D,MATCH(C1082,[1]Detallado!$B:$B,0))</f>
        <v>Edelnor</v>
      </c>
      <c r="I1082" s="27"/>
      <c r="J1082" s="43" t="str">
        <f t="shared" si="33"/>
        <v>RFLBU</v>
      </c>
    </row>
    <row r="1083" spans="3:10" x14ac:dyDescent="0.35">
      <c r="C1083" s="27" t="s">
        <v>3476</v>
      </c>
      <c r="D1083" s="47" t="str">
        <f>+INDEX([1]Detallado!$F:$F,MATCH($C1083,[1]Detallado!$B:$B,0))</f>
        <v>Renta Fija</v>
      </c>
      <c r="E1083" s="30" t="str">
        <f>+INDEX([1]Detallado!$Q:$Q,MATCH($C1083,[1]Detallado!$B:$B,0))</f>
        <v>RFLC</v>
      </c>
      <c r="F1083" s="44" t="s">
        <v>4173</v>
      </c>
      <c r="G1083" s="45" t="str">
        <f t="shared" si="32"/>
        <v>22RFLC</v>
      </c>
      <c r="H1083" s="46" t="str">
        <f>+INDEX([1]Detallado!$D:$D,MATCH(C1083,[1]Detallado!$B:$B,0))</f>
        <v>Edelnor</v>
      </c>
      <c r="I1083" s="27"/>
      <c r="J1083" s="43" t="str">
        <f t="shared" si="33"/>
        <v>RFLBU</v>
      </c>
    </row>
    <row r="1084" spans="3:10" x14ac:dyDescent="0.35">
      <c r="C1084" s="27" t="s">
        <v>3477</v>
      </c>
      <c r="D1084" s="47" t="str">
        <f>+INDEX([1]Detallado!$F:$F,MATCH($C1084,[1]Detallado!$B:$B,0))</f>
        <v>Renta Fija</v>
      </c>
      <c r="E1084" s="30" t="str">
        <f>+INDEX([1]Detallado!$Q:$Q,MATCH($C1084,[1]Detallado!$B:$B,0))</f>
        <v>RFLC</v>
      </c>
      <c r="F1084" s="44" t="s">
        <v>4173</v>
      </c>
      <c r="G1084" s="45" t="str">
        <f t="shared" si="32"/>
        <v>22RFLC</v>
      </c>
      <c r="H1084" s="46" t="str">
        <f>+INDEX([1]Detallado!$D:$D,MATCH(C1084,[1]Detallado!$B:$B,0))</f>
        <v xml:space="preserve">Edegel </v>
      </c>
      <c r="I1084" s="27"/>
      <c r="J1084" s="43" t="str">
        <f t="shared" si="33"/>
        <v>RFLBU</v>
      </c>
    </row>
    <row r="1085" spans="3:10" x14ac:dyDescent="0.35">
      <c r="C1085" s="27" t="s">
        <v>3478</v>
      </c>
      <c r="D1085" s="47" t="str">
        <f>+INDEX([1]Detallado!$F:$F,MATCH($C1085,[1]Detallado!$B:$B,0))</f>
        <v>Renta Fija</v>
      </c>
      <c r="E1085" s="30" t="str">
        <f>+INDEX([1]Detallado!$Q:$Q,MATCH($C1085,[1]Detallado!$B:$B,0))</f>
        <v>RFLC</v>
      </c>
      <c r="F1085" s="44" t="s">
        <v>4173</v>
      </c>
      <c r="G1085" s="45" t="str">
        <f t="shared" si="32"/>
        <v>22RFLC</v>
      </c>
      <c r="H1085" s="46" t="str">
        <f>+INDEX([1]Detallado!$D:$D,MATCH(C1085,[1]Detallado!$B:$B,0))</f>
        <v>Edelnor</v>
      </c>
      <c r="I1085" s="27"/>
      <c r="J1085" s="43" t="str">
        <f t="shared" si="33"/>
        <v>RFLBU</v>
      </c>
    </row>
    <row r="1086" spans="3:10" x14ac:dyDescent="0.35">
      <c r="C1086" s="27" t="s">
        <v>3479</v>
      </c>
      <c r="D1086" s="47" t="str">
        <f>+INDEX([1]Detallado!$F:$F,MATCH($C1086,[1]Detallado!$B:$B,0))</f>
        <v>Renta Fija</v>
      </c>
      <c r="E1086" s="30" t="str">
        <f>+INDEX([1]Detallado!$Q:$Q,MATCH($C1086,[1]Detallado!$B:$B,0))</f>
        <v>RFLC</v>
      </c>
      <c r="F1086" s="44" t="s">
        <v>4173</v>
      </c>
      <c r="G1086" s="45" t="str">
        <f t="shared" si="32"/>
        <v>22RFLC</v>
      </c>
      <c r="H1086" s="46" t="str">
        <f>+INDEX([1]Detallado!$D:$D,MATCH(C1086,[1]Detallado!$B:$B,0))</f>
        <v xml:space="preserve">Edegel </v>
      </c>
      <c r="I1086" s="27"/>
      <c r="J1086" s="43" t="str">
        <f t="shared" si="33"/>
        <v>RFLBU</v>
      </c>
    </row>
    <row r="1087" spans="3:10" x14ac:dyDescent="0.35">
      <c r="C1087" s="27" t="s">
        <v>3480</v>
      </c>
      <c r="D1087" s="47" t="str">
        <f>+INDEX([1]Detallado!$F:$F,MATCH($C1087,[1]Detallado!$B:$B,0))</f>
        <v>Renta Fija</v>
      </c>
      <c r="E1087" s="30" t="str">
        <f>+INDEX([1]Detallado!$Q:$Q,MATCH($C1087,[1]Detallado!$B:$B,0))</f>
        <v>RFLC</v>
      </c>
      <c r="F1087" s="44" t="s">
        <v>4173</v>
      </c>
      <c r="G1087" s="45" t="str">
        <f t="shared" si="32"/>
        <v>22RFLC</v>
      </c>
      <c r="H1087" s="46" t="str">
        <f>+INDEX([1]Detallado!$D:$D,MATCH(C1087,[1]Detallado!$B:$B,0))</f>
        <v>Edelnor</v>
      </c>
      <c r="I1087" s="27"/>
      <c r="J1087" s="43" t="str">
        <f t="shared" si="33"/>
        <v>RFLBU</v>
      </c>
    </row>
    <row r="1088" spans="3:10" x14ac:dyDescent="0.35">
      <c r="C1088" s="27" t="s">
        <v>3481</v>
      </c>
      <c r="D1088" s="47" t="str">
        <f>+INDEX([1]Detallado!$F:$F,MATCH($C1088,[1]Detallado!$B:$B,0))</f>
        <v>Renta Fija</v>
      </c>
      <c r="E1088" s="30" t="str">
        <f>+INDEX([1]Detallado!$Q:$Q,MATCH($C1088,[1]Detallado!$B:$B,0))</f>
        <v>RFLC</v>
      </c>
      <c r="F1088" s="44" t="s">
        <v>4173</v>
      </c>
      <c r="G1088" s="45" t="str">
        <f t="shared" si="32"/>
        <v>22RFLC</v>
      </c>
      <c r="H1088" s="46" t="str">
        <f>+INDEX([1]Detallado!$D:$D,MATCH(C1088,[1]Detallado!$B:$B,0))</f>
        <v>Edelnor</v>
      </c>
      <c r="I1088" s="27"/>
      <c r="J1088" s="43" t="str">
        <f t="shared" si="33"/>
        <v>RFLBU</v>
      </c>
    </row>
    <row r="1089" spans="3:10" x14ac:dyDescent="0.35">
      <c r="C1089" s="27" t="s">
        <v>3482</v>
      </c>
      <c r="D1089" s="47" t="str">
        <f>+INDEX([1]Detallado!$F:$F,MATCH($C1089,[1]Detallado!$B:$B,0))</f>
        <v>Renta Fija</v>
      </c>
      <c r="E1089" s="30" t="str">
        <f>+INDEX([1]Detallado!$Q:$Q,MATCH($C1089,[1]Detallado!$B:$B,0))</f>
        <v>RFLC</v>
      </c>
      <c r="F1089" s="44" t="s">
        <v>4173</v>
      </c>
      <c r="G1089" s="45" t="str">
        <f t="shared" si="32"/>
        <v>22RFLC</v>
      </c>
      <c r="H1089" s="46" t="str">
        <f>+INDEX([1]Detallado!$D:$D,MATCH(C1089,[1]Detallado!$B:$B,0))</f>
        <v>Edelnor</v>
      </c>
      <c r="I1089" s="27"/>
      <c r="J1089" s="43" t="str">
        <f t="shared" si="33"/>
        <v>RFLBU</v>
      </c>
    </row>
    <row r="1090" spans="3:10" x14ac:dyDescent="0.35">
      <c r="C1090" s="27" t="s">
        <v>3483</v>
      </c>
      <c r="D1090" s="47" t="str">
        <f>+INDEX([1]Detallado!$F:$F,MATCH($C1090,[1]Detallado!$B:$B,0))</f>
        <v>Renta Fija</v>
      </c>
      <c r="E1090" s="30" t="str">
        <f>+INDEX([1]Detallado!$Q:$Q,MATCH($C1090,[1]Detallado!$B:$B,0))</f>
        <v>RFLC</v>
      </c>
      <c r="F1090" s="44" t="s">
        <v>4173</v>
      </c>
      <c r="G1090" s="45" t="str">
        <f t="shared" si="32"/>
        <v>22RFLC</v>
      </c>
      <c r="H1090" s="46" t="str">
        <f>+INDEX([1]Detallado!$D:$D,MATCH(C1090,[1]Detallado!$B:$B,0))</f>
        <v>Edelnor</v>
      </c>
      <c r="I1090" s="27"/>
      <c r="J1090" s="43" t="str">
        <f t="shared" si="33"/>
        <v>RFLBU</v>
      </c>
    </row>
    <row r="1091" spans="3:10" x14ac:dyDescent="0.35">
      <c r="C1091" s="27" t="s">
        <v>3484</v>
      </c>
      <c r="D1091" s="47" t="str">
        <f>+INDEX([1]Detallado!$F:$F,MATCH($C1091,[1]Detallado!$B:$B,0))</f>
        <v>Renta Fija</v>
      </c>
      <c r="E1091" s="30" t="str">
        <f>+INDEX([1]Detallado!$Q:$Q,MATCH($C1091,[1]Detallado!$B:$B,0))</f>
        <v>RFLC</v>
      </c>
      <c r="F1091" s="44" t="s">
        <v>4173</v>
      </c>
      <c r="G1091" s="45" t="str">
        <f t="shared" si="32"/>
        <v>22RFLC</v>
      </c>
      <c r="H1091" s="46" t="str">
        <f>+INDEX([1]Detallado!$D:$D,MATCH(C1091,[1]Detallado!$B:$B,0))</f>
        <v xml:space="preserve">Cementos Yura </v>
      </c>
      <c r="I1091" s="27"/>
      <c r="J1091" s="43" t="str">
        <f t="shared" si="33"/>
        <v>RFLBU</v>
      </c>
    </row>
    <row r="1092" spans="3:10" x14ac:dyDescent="0.35">
      <c r="C1092" s="27" t="s">
        <v>3485</v>
      </c>
      <c r="D1092" s="47" t="str">
        <f>+INDEX([1]Detallado!$F:$F,MATCH($C1092,[1]Detallado!$B:$B,0))</f>
        <v>Renta Fija</v>
      </c>
      <c r="E1092" s="30" t="str">
        <f>+INDEX([1]Detallado!$Q:$Q,MATCH($C1092,[1]Detallado!$B:$B,0))</f>
        <v>RFLC</v>
      </c>
      <c r="F1092" s="44" t="s">
        <v>4173</v>
      </c>
      <c r="G1092" s="45" t="str">
        <f t="shared" si="32"/>
        <v>22RFLC</v>
      </c>
      <c r="H1092" s="46" t="str">
        <f>+INDEX([1]Detallado!$D:$D,MATCH(C1092,[1]Detallado!$B:$B,0))</f>
        <v xml:space="preserve">Cementos Yura </v>
      </c>
      <c r="I1092" s="27"/>
      <c r="J1092" s="43" t="str">
        <f t="shared" si="33"/>
        <v>RFLBU</v>
      </c>
    </row>
    <row r="1093" spans="3:10" x14ac:dyDescent="0.35">
      <c r="C1093" s="27" t="s">
        <v>3486</v>
      </c>
      <c r="D1093" s="47" t="str">
        <f>+INDEX([1]Detallado!$F:$F,MATCH($C1093,[1]Detallado!$B:$B,0))</f>
        <v>Renta Fija</v>
      </c>
      <c r="E1093" s="30" t="str">
        <f>+INDEX([1]Detallado!$Q:$Q,MATCH($C1093,[1]Detallado!$B:$B,0))</f>
        <v>RFLC</v>
      </c>
      <c r="F1093" s="44" t="s">
        <v>4173</v>
      </c>
      <c r="G1093" s="45" t="str">
        <f t="shared" si="32"/>
        <v>22RFLC</v>
      </c>
      <c r="H1093" s="46" t="str">
        <f>+INDEX([1]Detallado!$D:$D,MATCH(C1093,[1]Detallado!$B:$B,0))</f>
        <v xml:space="preserve">Cementos Yura </v>
      </c>
      <c r="I1093" s="27"/>
      <c r="J1093" s="43" t="str">
        <f t="shared" si="33"/>
        <v>RFLBU</v>
      </c>
    </row>
    <row r="1094" spans="3:10" x14ac:dyDescent="0.35">
      <c r="C1094" s="27" t="s">
        <v>3487</v>
      </c>
      <c r="D1094" s="47" t="str">
        <f>+INDEX([1]Detallado!$F:$F,MATCH($C1094,[1]Detallado!$B:$B,0))</f>
        <v>Renta Fija</v>
      </c>
      <c r="E1094" s="30" t="str">
        <f>+INDEX([1]Detallado!$Q:$Q,MATCH($C1094,[1]Detallado!$B:$B,0))</f>
        <v>RFLC</v>
      </c>
      <c r="F1094" s="44" t="s">
        <v>4173</v>
      </c>
      <c r="G1094" s="45" t="str">
        <f t="shared" si="32"/>
        <v>22RFLC</v>
      </c>
      <c r="H1094" s="46" t="str">
        <f>+INDEX([1]Detallado!$D:$D,MATCH(C1094,[1]Detallado!$B:$B,0))</f>
        <v xml:space="preserve">Cementos Yura </v>
      </c>
      <c r="I1094" s="27"/>
      <c r="J1094" s="43" t="str">
        <f t="shared" si="33"/>
        <v>RFLBU</v>
      </c>
    </row>
    <row r="1095" spans="3:10" x14ac:dyDescent="0.35">
      <c r="C1095" s="27" t="s">
        <v>3488</v>
      </c>
      <c r="D1095" s="47" t="str">
        <f>+INDEX([1]Detallado!$F:$F,MATCH($C1095,[1]Detallado!$B:$B,0))</f>
        <v>Renta Fija</v>
      </c>
      <c r="E1095" s="30" t="str">
        <f>+INDEX([1]Detallado!$Q:$Q,MATCH($C1095,[1]Detallado!$B:$B,0))</f>
        <v>RFLC</v>
      </c>
      <c r="F1095" s="44" t="s">
        <v>4173</v>
      </c>
      <c r="G1095" s="45" t="str">
        <f t="shared" si="32"/>
        <v>22RFLC</v>
      </c>
      <c r="H1095" s="46" t="str">
        <f>+INDEX([1]Detallado!$D:$D,MATCH(C1095,[1]Detallado!$B:$B,0))</f>
        <v xml:space="preserve">Cementos Yura </v>
      </c>
      <c r="I1095" s="27"/>
      <c r="J1095" s="43" t="str">
        <f t="shared" si="33"/>
        <v>RFLBU</v>
      </c>
    </row>
    <row r="1096" spans="3:10" x14ac:dyDescent="0.35">
      <c r="C1096" s="27" t="s">
        <v>3489</v>
      </c>
      <c r="D1096" s="47" t="str">
        <f>+INDEX([1]Detallado!$F:$F,MATCH($C1096,[1]Detallado!$B:$B,0))</f>
        <v>Renta Fija</v>
      </c>
      <c r="E1096" s="30" t="str">
        <f>+INDEX([1]Detallado!$Q:$Q,MATCH($C1096,[1]Detallado!$B:$B,0))</f>
        <v>RFLC</v>
      </c>
      <c r="F1096" s="44" t="s">
        <v>4173</v>
      </c>
      <c r="G1096" s="45" t="str">
        <f t="shared" si="32"/>
        <v>22RFLC</v>
      </c>
      <c r="H1096" s="46" t="str">
        <f>+INDEX([1]Detallado!$D:$D,MATCH(C1096,[1]Detallado!$B:$B,0))</f>
        <v>Productos Tissue del Perú</v>
      </c>
      <c r="I1096" s="27"/>
      <c r="J1096" s="43" t="str">
        <f t="shared" si="33"/>
        <v>RFLBU</v>
      </c>
    </row>
    <row r="1097" spans="3:10" x14ac:dyDescent="0.35">
      <c r="C1097" s="27" t="s">
        <v>3490</v>
      </c>
      <c r="D1097" s="47" t="str">
        <f>+INDEX([1]Detallado!$F:$F,MATCH($C1097,[1]Detallado!$B:$B,0))</f>
        <v>Renta Fija</v>
      </c>
      <c r="E1097" s="30" t="str">
        <f>+INDEX([1]Detallado!$Q:$Q,MATCH($C1097,[1]Detallado!$B:$B,0))</f>
        <v>RFLC</v>
      </c>
      <c r="F1097" s="44" t="s">
        <v>4173</v>
      </c>
      <c r="G1097" s="45" t="str">
        <f t="shared" si="32"/>
        <v>22RFLC</v>
      </c>
      <c r="H1097" s="46" t="str">
        <f>+INDEX([1]Detallado!$D:$D,MATCH(C1097,[1]Detallado!$B:$B,0))</f>
        <v xml:space="preserve">Edegel </v>
      </c>
      <c r="I1097" s="27"/>
      <c r="J1097" s="43" t="str">
        <f t="shared" si="33"/>
        <v>RFLBU</v>
      </c>
    </row>
    <row r="1098" spans="3:10" x14ac:dyDescent="0.35">
      <c r="C1098" s="27" t="s">
        <v>3491</v>
      </c>
      <c r="D1098" s="47" t="str">
        <f>+INDEX([1]Detallado!$F:$F,MATCH($C1098,[1]Detallado!$B:$B,0))</f>
        <v>Renta Fija</v>
      </c>
      <c r="E1098" s="30" t="str">
        <f>+INDEX([1]Detallado!$Q:$Q,MATCH($C1098,[1]Detallado!$B:$B,0))</f>
        <v>RFLC</v>
      </c>
      <c r="F1098" s="44" t="s">
        <v>4173</v>
      </c>
      <c r="G1098" s="45" t="str">
        <f t="shared" ref="G1098:G1161" si="34">LEFT(C1098,2)&amp;E1098</f>
        <v>22RFLC</v>
      </c>
      <c r="H1098" s="46" t="str">
        <f>+INDEX([1]Detallado!$D:$D,MATCH(C1098,[1]Detallado!$B:$B,0))</f>
        <v xml:space="preserve">Edegel </v>
      </c>
      <c r="I1098" s="27"/>
      <c r="J1098" s="43" t="str">
        <f t="shared" ref="J1098:J1161" si="35">IF(E1098="ALT",LEFT(E1098,3),LEFT(E1098,3)&amp;F1098)</f>
        <v>RFLBU</v>
      </c>
    </row>
    <row r="1099" spans="3:10" x14ac:dyDescent="0.35">
      <c r="C1099" s="27" t="s">
        <v>3492</v>
      </c>
      <c r="D1099" s="47" t="str">
        <f>+INDEX([1]Detallado!$F:$F,MATCH($C1099,[1]Detallado!$B:$B,0))</f>
        <v>Renta Fija</v>
      </c>
      <c r="E1099" s="30" t="str">
        <f>+INDEX([1]Detallado!$Q:$Q,MATCH($C1099,[1]Detallado!$B:$B,0))</f>
        <v>RFLC</v>
      </c>
      <c r="F1099" s="44" t="s">
        <v>4173</v>
      </c>
      <c r="G1099" s="45" t="str">
        <f t="shared" si="34"/>
        <v>22RFLC</v>
      </c>
      <c r="H1099" s="46" t="str">
        <f>+INDEX([1]Detallado!$D:$D,MATCH(C1099,[1]Detallado!$B:$B,0))</f>
        <v xml:space="preserve">Edegel </v>
      </c>
      <c r="I1099" s="27"/>
      <c r="J1099" s="43" t="str">
        <f t="shared" si="35"/>
        <v>RFLBU</v>
      </c>
    </row>
    <row r="1100" spans="3:10" x14ac:dyDescent="0.35">
      <c r="C1100" s="27" t="s">
        <v>3493</v>
      </c>
      <c r="D1100" s="47" t="str">
        <f>+INDEX([1]Detallado!$F:$F,MATCH($C1100,[1]Detallado!$B:$B,0))</f>
        <v>Renta Fija</v>
      </c>
      <c r="E1100" s="30" t="str">
        <f>+INDEX([1]Detallado!$Q:$Q,MATCH($C1100,[1]Detallado!$B:$B,0))</f>
        <v>RFLC</v>
      </c>
      <c r="F1100" s="44" t="s">
        <v>4173</v>
      </c>
      <c r="G1100" s="45" t="str">
        <f t="shared" si="34"/>
        <v>22RFLC</v>
      </c>
      <c r="H1100" s="46" t="str">
        <f>+INDEX([1]Detallado!$D:$D,MATCH(C1100,[1]Detallado!$B:$B,0))</f>
        <v xml:space="preserve">Edegel </v>
      </c>
      <c r="I1100" s="27"/>
      <c r="J1100" s="43" t="str">
        <f t="shared" si="35"/>
        <v>RFLBU</v>
      </c>
    </row>
    <row r="1101" spans="3:10" x14ac:dyDescent="0.35">
      <c r="C1101" s="27" t="s">
        <v>306</v>
      </c>
      <c r="D1101" s="47" t="str">
        <f>+INDEX([1]Detallado!$F:$F,MATCH($C1101,[1]Detallado!$B:$B,0))</f>
        <v>Renta Fija</v>
      </c>
      <c r="E1101" s="30" t="str">
        <f>+INDEX([1]Detallado!$Q:$Q,MATCH($C1101,[1]Detallado!$B:$B,0))</f>
        <v>RFLC</v>
      </c>
      <c r="F1101" s="44" t="s">
        <v>4173</v>
      </c>
      <c r="G1101" s="45" t="str">
        <f t="shared" si="34"/>
        <v>22RFLC</v>
      </c>
      <c r="H1101" s="46" t="str">
        <f>+INDEX([1]Detallado!$D:$D,MATCH(C1101,[1]Detallado!$B:$B,0))</f>
        <v>Cementos Pacasmayo</v>
      </c>
      <c r="I1101" s="27"/>
      <c r="J1101" s="43" t="str">
        <f t="shared" si="35"/>
        <v>RFLBU</v>
      </c>
    </row>
    <row r="1102" spans="3:10" x14ac:dyDescent="0.35">
      <c r="C1102" s="27" t="s">
        <v>3494</v>
      </c>
      <c r="D1102" s="47" t="str">
        <f>+INDEX([1]Detallado!$F:$F,MATCH($C1102,[1]Detallado!$B:$B,0))</f>
        <v>Renta Fija</v>
      </c>
      <c r="E1102" s="30" t="str">
        <f>+INDEX([1]Detallado!$Q:$Q,MATCH($C1102,[1]Detallado!$B:$B,0))</f>
        <v>RFLC</v>
      </c>
      <c r="F1102" s="44" t="s">
        <v>4173</v>
      </c>
      <c r="G1102" s="45" t="str">
        <f t="shared" si="34"/>
        <v>22RFLC</v>
      </c>
      <c r="H1102" s="46" t="str">
        <f>+INDEX([1]Detallado!$D:$D,MATCH(C1102,[1]Detallado!$B:$B,0))</f>
        <v>Cementos Pacasmayo</v>
      </c>
      <c r="I1102" s="27"/>
      <c r="J1102" s="43" t="str">
        <f t="shared" si="35"/>
        <v>RFLBU</v>
      </c>
    </row>
    <row r="1103" spans="3:10" x14ac:dyDescent="0.35">
      <c r="C1103" s="27" t="s">
        <v>293</v>
      </c>
      <c r="D1103" s="47" t="str">
        <f>+INDEX([1]Detallado!$F:$F,MATCH($C1103,[1]Detallado!$B:$B,0))</f>
        <v>Renta Fija</v>
      </c>
      <c r="E1103" s="30" t="str">
        <f>+INDEX([1]Detallado!$Q:$Q,MATCH($C1103,[1]Detallado!$B:$B,0))</f>
        <v>RFLC</v>
      </c>
      <c r="F1103" s="44" t="s">
        <v>4173</v>
      </c>
      <c r="G1103" s="45" t="str">
        <f t="shared" si="34"/>
        <v>22RFLC</v>
      </c>
      <c r="H1103" s="46" t="str">
        <f>+INDEX([1]Detallado!$D:$D,MATCH(C1103,[1]Detallado!$B:$B,0))</f>
        <v>Tecsup</v>
      </c>
      <c r="I1103" s="27"/>
      <c r="J1103" s="43" t="str">
        <f t="shared" si="35"/>
        <v>RFLBU</v>
      </c>
    </row>
    <row r="1104" spans="3:10" x14ac:dyDescent="0.35">
      <c r="C1104" s="27" t="s">
        <v>3495</v>
      </c>
      <c r="D1104" s="47" t="str">
        <f>+INDEX([1]Detallado!$F:$F,MATCH($C1104,[1]Detallado!$B:$B,0))</f>
        <v>Renta Fija</v>
      </c>
      <c r="E1104" s="30" t="str">
        <f>+INDEX([1]Detallado!$Q:$Q,MATCH($C1104,[1]Detallado!$B:$B,0))</f>
        <v>RFLC</v>
      </c>
      <c r="F1104" s="44" t="s">
        <v>4173</v>
      </c>
      <c r="G1104" s="45" t="str">
        <f t="shared" si="34"/>
        <v>22RFLC</v>
      </c>
      <c r="H1104" s="46" t="str">
        <f>+INDEX([1]Detallado!$D:$D,MATCH(C1104,[1]Detallado!$B:$B,0))</f>
        <v xml:space="preserve">Red de Energía del Perú </v>
      </c>
      <c r="I1104" s="27"/>
      <c r="J1104" s="43" t="str">
        <f t="shared" si="35"/>
        <v>RFLBU</v>
      </c>
    </row>
    <row r="1105" spans="3:10" x14ac:dyDescent="0.35">
      <c r="C1105" s="27" t="s">
        <v>3496</v>
      </c>
      <c r="D1105" s="47" t="str">
        <f>+INDEX([1]Detallado!$F:$F,MATCH($C1105,[1]Detallado!$B:$B,0))</f>
        <v>Renta Fija</v>
      </c>
      <c r="E1105" s="30" t="str">
        <f>+INDEX([1]Detallado!$Q:$Q,MATCH($C1105,[1]Detallado!$B:$B,0))</f>
        <v>RFLC</v>
      </c>
      <c r="F1105" s="44" t="s">
        <v>4173</v>
      </c>
      <c r="G1105" s="45" t="str">
        <f t="shared" si="34"/>
        <v>22RFLC</v>
      </c>
      <c r="H1105" s="46" t="str">
        <f>+INDEX([1]Detallado!$D:$D,MATCH(C1105,[1]Detallado!$B:$B,0))</f>
        <v xml:space="preserve">Red de Energía del Perú </v>
      </c>
      <c r="I1105" s="27"/>
      <c r="J1105" s="43" t="str">
        <f t="shared" si="35"/>
        <v>RFLBU</v>
      </c>
    </row>
    <row r="1106" spans="3:10" x14ac:dyDescent="0.35">
      <c r="C1106" s="27" t="s">
        <v>3497</v>
      </c>
      <c r="D1106" s="47" t="str">
        <f>+INDEX([1]Detallado!$F:$F,MATCH($C1106,[1]Detallado!$B:$B,0))</f>
        <v>Renta Fija</v>
      </c>
      <c r="E1106" s="30" t="str">
        <f>+INDEX([1]Detallado!$Q:$Q,MATCH($C1106,[1]Detallado!$B:$B,0))</f>
        <v>RFLC</v>
      </c>
      <c r="F1106" s="44" t="s">
        <v>4173</v>
      </c>
      <c r="G1106" s="45" t="str">
        <f t="shared" si="34"/>
        <v>22RFLC</v>
      </c>
      <c r="H1106" s="46" t="str">
        <f>+INDEX([1]Detallado!$D:$D,MATCH(C1106,[1]Detallado!$B:$B,0))</f>
        <v xml:space="preserve">Energía del Sur </v>
      </c>
      <c r="I1106" s="27"/>
      <c r="J1106" s="43" t="str">
        <f t="shared" si="35"/>
        <v>RFLBU</v>
      </c>
    </row>
    <row r="1107" spans="3:10" x14ac:dyDescent="0.35">
      <c r="C1107" s="27" t="s">
        <v>3498</v>
      </c>
      <c r="D1107" s="47" t="str">
        <f>+INDEX([1]Detallado!$F:$F,MATCH($C1107,[1]Detallado!$B:$B,0))</f>
        <v>Renta Fija</v>
      </c>
      <c r="E1107" s="30" t="str">
        <f>+INDEX([1]Detallado!$Q:$Q,MATCH($C1107,[1]Detallado!$B:$B,0))</f>
        <v>RFLC</v>
      </c>
      <c r="F1107" s="44" t="s">
        <v>4173</v>
      </c>
      <c r="G1107" s="45" t="str">
        <f t="shared" si="34"/>
        <v>22RFLC</v>
      </c>
      <c r="H1107" s="46" t="str">
        <f>+INDEX([1]Detallado!$D:$D,MATCH(C1107,[1]Detallado!$B:$B,0))</f>
        <v xml:space="preserve">Energía del Sur </v>
      </c>
      <c r="I1107" s="27"/>
      <c r="J1107" s="43" t="str">
        <f t="shared" si="35"/>
        <v>RFLBU</v>
      </c>
    </row>
    <row r="1108" spans="3:10" x14ac:dyDescent="0.35">
      <c r="C1108" s="27" t="s">
        <v>3499</v>
      </c>
      <c r="D1108" s="47" t="str">
        <f>+INDEX([1]Detallado!$F:$F,MATCH($C1108,[1]Detallado!$B:$B,0))</f>
        <v>Renta Fija</v>
      </c>
      <c r="E1108" s="30" t="str">
        <f>+INDEX([1]Detallado!$Q:$Q,MATCH($C1108,[1]Detallado!$B:$B,0))</f>
        <v>RFLC</v>
      </c>
      <c r="F1108" s="44" t="s">
        <v>4173</v>
      </c>
      <c r="G1108" s="45" t="str">
        <f t="shared" si="34"/>
        <v>22RFLC</v>
      </c>
      <c r="H1108" s="46" t="str">
        <f>+INDEX([1]Detallado!$D:$D,MATCH(C1108,[1]Detallado!$B:$B,0))</f>
        <v xml:space="preserve">Energía del Sur </v>
      </c>
      <c r="I1108" s="27"/>
      <c r="J1108" s="43" t="str">
        <f t="shared" si="35"/>
        <v>RFLBU</v>
      </c>
    </row>
    <row r="1109" spans="3:10" x14ac:dyDescent="0.35">
      <c r="C1109" s="27" t="s">
        <v>3500</v>
      </c>
      <c r="D1109" s="47" t="str">
        <f>+INDEX([1]Detallado!$F:$F,MATCH($C1109,[1]Detallado!$B:$B,0))</f>
        <v>Renta Fija</v>
      </c>
      <c r="E1109" s="30" t="str">
        <f>+INDEX([1]Detallado!$Q:$Q,MATCH($C1109,[1]Detallado!$B:$B,0))</f>
        <v>RFLC</v>
      </c>
      <c r="F1109" s="44" t="s">
        <v>4173</v>
      </c>
      <c r="G1109" s="45" t="str">
        <f t="shared" si="34"/>
        <v>22RFLC</v>
      </c>
      <c r="H1109" s="46" t="str">
        <f>+INDEX([1]Detallado!$D:$D,MATCH(C1109,[1]Detallado!$B:$B,0))</f>
        <v xml:space="preserve">Energía del Sur </v>
      </c>
      <c r="I1109" s="27"/>
      <c r="J1109" s="43" t="str">
        <f t="shared" si="35"/>
        <v>RFLBU</v>
      </c>
    </row>
    <row r="1110" spans="3:10" x14ac:dyDescent="0.35">
      <c r="C1110" s="27" t="s">
        <v>3501</v>
      </c>
      <c r="D1110" s="47" t="str">
        <f>+INDEX([1]Detallado!$F:$F,MATCH($C1110,[1]Detallado!$B:$B,0))</f>
        <v>Renta Fija</v>
      </c>
      <c r="E1110" s="30" t="str">
        <f>+INDEX([1]Detallado!$Q:$Q,MATCH($C1110,[1]Detallado!$B:$B,0))</f>
        <v>RFLC</v>
      </c>
      <c r="F1110" s="44" t="s">
        <v>4173</v>
      </c>
      <c r="G1110" s="45" t="str">
        <f t="shared" si="34"/>
        <v>22RFLC</v>
      </c>
      <c r="H1110" s="46" t="str">
        <f>+INDEX([1]Detallado!$D:$D,MATCH(C1110,[1]Detallado!$B:$B,0))</f>
        <v xml:space="preserve">Energía del Sur </v>
      </c>
      <c r="I1110" s="27"/>
      <c r="J1110" s="43" t="str">
        <f t="shared" si="35"/>
        <v>RFLBU</v>
      </c>
    </row>
    <row r="1111" spans="3:10" x14ac:dyDescent="0.35">
      <c r="C1111" s="27" t="s">
        <v>332</v>
      </c>
      <c r="D1111" s="47" t="str">
        <f>+INDEX([1]Detallado!$F:$F,MATCH($C1111,[1]Detallado!$B:$B,0))</f>
        <v>Renta Fija</v>
      </c>
      <c r="E1111" s="30" t="str">
        <f>+INDEX([1]Detallado!$Q:$Q,MATCH($C1111,[1]Detallado!$B:$B,0))</f>
        <v>RFLC</v>
      </c>
      <c r="F1111" s="44" t="s">
        <v>4173</v>
      </c>
      <c r="G1111" s="45" t="str">
        <f t="shared" si="34"/>
        <v>22RFLC</v>
      </c>
      <c r="H1111" s="46" t="str">
        <f>+INDEX([1]Detallado!$D:$D,MATCH(C1111,[1]Detallado!$B:$B,0))</f>
        <v xml:space="preserve">Energía del Sur </v>
      </c>
      <c r="I1111" s="27"/>
      <c r="J1111" s="43" t="str">
        <f t="shared" si="35"/>
        <v>RFLBU</v>
      </c>
    </row>
    <row r="1112" spans="3:10" x14ac:dyDescent="0.35">
      <c r="C1112" s="27" t="s">
        <v>3502</v>
      </c>
      <c r="D1112" s="47" t="str">
        <f>+INDEX([1]Detallado!$F:$F,MATCH($C1112,[1]Detallado!$B:$B,0))</f>
        <v>Renta Fija</v>
      </c>
      <c r="E1112" s="30" t="str">
        <f>+INDEX([1]Detallado!$Q:$Q,MATCH($C1112,[1]Detallado!$B:$B,0))</f>
        <v>RFLC</v>
      </c>
      <c r="F1112" s="44" t="s">
        <v>4173</v>
      </c>
      <c r="G1112" s="45" t="str">
        <f t="shared" si="34"/>
        <v>22RFLC</v>
      </c>
      <c r="H1112" s="46" t="str">
        <f>+INDEX([1]Detallado!$D:$D,MATCH(C1112,[1]Detallado!$B:$B,0))</f>
        <v xml:space="preserve">Supermercados Peruanos </v>
      </c>
      <c r="I1112" s="27"/>
      <c r="J1112" s="43" t="str">
        <f t="shared" si="35"/>
        <v>RFLBU</v>
      </c>
    </row>
    <row r="1113" spans="3:10" x14ac:dyDescent="0.35">
      <c r="C1113" s="27" t="s">
        <v>3503</v>
      </c>
      <c r="D1113" s="47" t="str">
        <f>+INDEX([1]Detallado!$F:$F,MATCH($C1113,[1]Detallado!$B:$B,0))</f>
        <v>Renta Fija</v>
      </c>
      <c r="E1113" s="30" t="str">
        <f>+INDEX([1]Detallado!$Q:$Q,MATCH($C1113,[1]Detallado!$B:$B,0))</f>
        <v>RFLC</v>
      </c>
      <c r="F1113" s="44" t="s">
        <v>4173</v>
      </c>
      <c r="G1113" s="45" t="str">
        <f t="shared" si="34"/>
        <v>22RFLC</v>
      </c>
      <c r="H1113" s="46" t="str">
        <f>+INDEX([1]Detallado!$D:$D,MATCH(C1113,[1]Detallado!$B:$B,0))</f>
        <v xml:space="preserve">Supermercados Peruanos </v>
      </c>
      <c r="I1113" s="27"/>
      <c r="J1113" s="43" t="str">
        <f t="shared" si="35"/>
        <v>RFLBU</v>
      </c>
    </row>
    <row r="1114" spans="3:10" x14ac:dyDescent="0.35">
      <c r="C1114" s="27" t="s">
        <v>3504</v>
      </c>
      <c r="D1114" s="47" t="str">
        <f>+INDEX([1]Detallado!$F:$F,MATCH($C1114,[1]Detallado!$B:$B,0))</f>
        <v>Renta Fija</v>
      </c>
      <c r="E1114" s="30" t="str">
        <f>+INDEX([1]Detallado!$Q:$Q,MATCH($C1114,[1]Detallado!$B:$B,0))</f>
        <v>RFLC</v>
      </c>
      <c r="F1114" s="44" t="s">
        <v>4173</v>
      </c>
      <c r="G1114" s="45" t="str">
        <f t="shared" si="34"/>
        <v>22RFLC</v>
      </c>
      <c r="H1114" s="46" t="str">
        <f>+INDEX([1]Detallado!$D:$D,MATCH(C1114,[1]Detallado!$B:$B,0))</f>
        <v xml:space="preserve">Supermercados Peruanos </v>
      </c>
      <c r="I1114" s="27"/>
      <c r="J1114" s="43" t="str">
        <f t="shared" si="35"/>
        <v>RFLBU</v>
      </c>
    </row>
    <row r="1115" spans="3:10" x14ac:dyDescent="0.35">
      <c r="C1115" s="27" t="s">
        <v>3505</v>
      </c>
      <c r="D1115" s="47" t="str">
        <f>+INDEX([1]Detallado!$F:$F,MATCH($C1115,[1]Detallado!$B:$B,0))</f>
        <v>Renta Fija</v>
      </c>
      <c r="E1115" s="30" t="str">
        <f>+INDEX([1]Detallado!$Q:$Q,MATCH($C1115,[1]Detallado!$B:$B,0))</f>
        <v>RFLC</v>
      </c>
      <c r="F1115" s="44" t="s">
        <v>4173</v>
      </c>
      <c r="G1115" s="45" t="str">
        <f t="shared" si="34"/>
        <v>22RFLC</v>
      </c>
      <c r="H1115" s="46" t="str">
        <f>+INDEX([1]Detallado!$D:$D,MATCH(C1115,[1]Detallado!$B:$B,0))</f>
        <v xml:space="preserve">Saga Falabella </v>
      </c>
      <c r="I1115" s="27"/>
      <c r="J1115" s="43" t="str">
        <f t="shared" si="35"/>
        <v>RFLBU</v>
      </c>
    </row>
    <row r="1116" spans="3:10" x14ac:dyDescent="0.35">
      <c r="C1116" s="27" t="s">
        <v>3506</v>
      </c>
      <c r="D1116" s="47" t="str">
        <f>+INDEX([1]Detallado!$F:$F,MATCH($C1116,[1]Detallado!$B:$B,0))</f>
        <v>Renta Fija</v>
      </c>
      <c r="E1116" s="30" t="str">
        <f>+INDEX([1]Detallado!$Q:$Q,MATCH($C1116,[1]Detallado!$B:$B,0))</f>
        <v>RFLC</v>
      </c>
      <c r="F1116" s="44" t="s">
        <v>4173</v>
      </c>
      <c r="G1116" s="45" t="str">
        <f t="shared" si="34"/>
        <v>22RFLC</v>
      </c>
      <c r="H1116" s="46" t="str">
        <f>+INDEX([1]Detallado!$D:$D,MATCH(C1116,[1]Detallado!$B:$B,0))</f>
        <v>Sab Miller PLC-Perú</v>
      </c>
      <c r="I1116" s="27"/>
      <c r="J1116" s="43" t="str">
        <f t="shared" si="35"/>
        <v>RFLBU</v>
      </c>
    </row>
    <row r="1117" spans="3:10" x14ac:dyDescent="0.35">
      <c r="C1117" s="27" t="s">
        <v>3507</v>
      </c>
      <c r="D1117" s="47" t="str">
        <f>+INDEX([1]Detallado!$F:$F,MATCH($C1117,[1]Detallado!$B:$B,0))</f>
        <v>Renta Fija</v>
      </c>
      <c r="E1117" s="30" t="str">
        <f>+INDEX([1]Detallado!$Q:$Q,MATCH($C1117,[1]Detallado!$B:$B,0))</f>
        <v>RFLC</v>
      </c>
      <c r="F1117" s="44" t="s">
        <v>4173</v>
      </c>
      <c r="G1117" s="45" t="str">
        <f t="shared" si="34"/>
        <v>22RFLC</v>
      </c>
      <c r="H1117" s="46" t="str">
        <f>+INDEX([1]Detallado!$D:$D,MATCH(C1117,[1]Detallado!$B:$B,0))</f>
        <v xml:space="preserve">Saga Falabella </v>
      </c>
      <c r="I1117" s="27"/>
      <c r="J1117" s="43" t="str">
        <f t="shared" si="35"/>
        <v>RFLBU</v>
      </c>
    </row>
    <row r="1118" spans="3:10" x14ac:dyDescent="0.35">
      <c r="C1118" s="27" t="s">
        <v>3508</v>
      </c>
      <c r="D1118" s="47" t="str">
        <f>+INDEX([1]Detallado!$F:$F,MATCH($C1118,[1]Detallado!$B:$B,0))</f>
        <v>Renta Fija</v>
      </c>
      <c r="E1118" s="30" t="str">
        <f>+INDEX([1]Detallado!$Q:$Q,MATCH($C1118,[1]Detallado!$B:$B,0))</f>
        <v>RFLC</v>
      </c>
      <c r="F1118" s="44" t="s">
        <v>4173</v>
      </c>
      <c r="G1118" s="45" t="str">
        <f t="shared" si="34"/>
        <v>22RFLC</v>
      </c>
      <c r="H1118" s="46" t="str">
        <f>+INDEX([1]Detallado!$D:$D,MATCH(C1118,[1]Detallado!$B:$B,0))</f>
        <v xml:space="preserve">Saga Falabella </v>
      </c>
      <c r="I1118" s="27"/>
      <c r="J1118" s="43" t="str">
        <f t="shared" si="35"/>
        <v>RFLBU</v>
      </c>
    </row>
    <row r="1119" spans="3:10" x14ac:dyDescent="0.35">
      <c r="C1119" s="27" t="s">
        <v>3509</v>
      </c>
      <c r="D1119" s="47" t="str">
        <f>+INDEX([1]Detallado!$F:$F,MATCH($C1119,[1]Detallado!$B:$B,0))</f>
        <v>Renta Fija</v>
      </c>
      <c r="E1119" s="30" t="str">
        <f>+INDEX([1]Detallado!$Q:$Q,MATCH($C1119,[1]Detallado!$B:$B,0))</f>
        <v>RFLC</v>
      </c>
      <c r="F1119" s="44" t="s">
        <v>4173</v>
      </c>
      <c r="G1119" s="45" t="str">
        <f t="shared" si="34"/>
        <v>22RFLC</v>
      </c>
      <c r="H1119" s="46" t="str">
        <f>+INDEX([1]Detallado!$D:$D,MATCH(C1119,[1]Detallado!$B:$B,0))</f>
        <v xml:space="preserve">Saga Falabella </v>
      </c>
      <c r="I1119" s="27"/>
      <c r="J1119" s="43" t="str">
        <f t="shared" si="35"/>
        <v>RFLBU</v>
      </c>
    </row>
    <row r="1120" spans="3:10" x14ac:dyDescent="0.35">
      <c r="C1120" s="27" t="s">
        <v>3510</v>
      </c>
      <c r="D1120" s="47" t="str">
        <f>+INDEX([1]Detallado!$F:$F,MATCH($C1120,[1]Detallado!$B:$B,0))</f>
        <v>Renta Fija</v>
      </c>
      <c r="E1120" s="30" t="str">
        <f>+INDEX([1]Detallado!$Q:$Q,MATCH($C1120,[1]Detallado!$B:$B,0))</f>
        <v>RFLC</v>
      </c>
      <c r="F1120" s="44" t="s">
        <v>4173</v>
      </c>
      <c r="G1120" s="45" t="str">
        <f t="shared" si="34"/>
        <v>22RFLC</v>
      </c>
      <c r="H1120" s="46" t="str">
        <f>+INDEX([1]Detallado!$D:$D,MATCH(C1120,[1]Detallado!$B:$B,0))</f>
        <v xml:space="preserve">Saga Falabella </v>
      </c>
      <c r="I1120" s="27"/>
      <c r="J1120" s="43" t="str">
        <f t="shared" si="35"/>
        <v>RFLBU</v>
      </c>
    </row>
    <row r="1121" spans="3:10" x14ac:dyDescent="0.35">
      <c r="C1121" s="27" t="s">
        <v>3511</v>
      </c>
      <c r="D1121" s="47" t="str">
        <f>+INDEX([1]Detallado!$F:$F,MATCH($C1121,[1]Detallado!$B:$B,0))</f>
        <v>Renta Fija</v>
      </c>
      <c r="E1121" s="30" t="str">
        <f>+INDEX([1]Detallado!$Q:$Q,MATCH($C1121,[1]Detallado!$B:$B,0))</f>
        <v>RFLC</v>
      </c>
      <c r="F1121" s="44" t="s">
        <v>4173</v>
      </c>
      <c r="G1121" s="45" t="str">
        <f t="shared" si="34"/>
        <v>22RFLC</v>
      </c>
      <c r="H1121" s="46" t="str">
        <f>+INDEX([1]Detallado!$D:$D,MATCH(C1121,[1]Detallado!$B:$B,0))</f>
        <v xml:space="preserve">Palmas del Espino </v>
      </c>
      <c r="I1121" s="27"/>
      <c r="J1121" s="43" t="str">
        <f t="shared" si="35"/>
        <v>RFLBU</v>
      </c>
    </row>
    <row r="1122" spans="3:10" x14ac:dyDescent="0.35">
      <c r="C1122" s="27" t="s">
        <v>3512</v>
      </c>
      <c r="D1122" s="47" t="str">
        <f>+INDEX([1]Detallado!$F:$F,MATCH($C1122,[1]Detallado!$B:$B,0))</f>
        <v>Renta Fija</v>
      </c>
      <c r="E1122" s="30" t="str">
        <f>+INDEX([1]Detallado!$Q:$Q,MATCH($C1122,[1]Detallado!$B:$B,0))</f>
        <v>RFLC</v>
      </c>
      <c r="F1122" s="44" t="s">
        <v>4173</v>
      </c>
      <c r="G1122" s="45" t="str">
        <f t="shared" si="34"/>
        <v>22RFLC</v>
      </c>
      <c r="H1122" s="46" t="str">
        <f>+INDEX([1]Detallado!$D:$D,MATCH(C1122,[1]Detallado!$B:$B,0))</f>
        <v>Pacifico S.A. Entidad Prestadora de Salud</v>
      </c>
      <c r="I1122" s="27"/>
      <c r="J1122" s="43" t="str">
        <f t="shared" si="35"/>
        <v>RFLBU</v>
      </c>
    </row>
    <row r="1123" spans="3:10" x14ac:dyDescent="0.35">
      <c r="C1123" s="27" t="s">
        <v>3513</v>
      </c>
      <c r="D1123" s="47" t="str">
        <f>+INDEX([1]Detallado!$F:$F,MATCH($C1123,[1]Detallado!$B:$B,0))</f>
        <v>Renta Fija</v>
      </c>
      <c r="E1123" s="30" t="str">
        <f>+INDEX([1]Detallado!$Q:$Q,MATCH($C1123,[1]Detallado!$B:$B,0))</f>
        <v>RFLC</v>
      </c>
      <c r="F1123" s="44" t="s">
        <v>4173</v>
      </c>
      <c r="G1123" s="45" t="str">
        <f t="shared" si="34"/>
        <v>22RFLC</v>
      </c>
      <c r="H1123" s="46" t="str">
        <f>+INDEX([1]Detallado!$D:$D,MATCH(C1123,[1]Detallado!$B:$B,0))</f>
        <v xml:space="preserve">Palmas del Espino </v>
      </c>
      <c r="I1123" s="27"/>
      <c r="J1123" s="43" t="str">
        <f t="shared" si="35"/>
        <v>RFLBU</v>
      </c>
    </row>
    <row r="1124" spans="3:10" x14ac:dyDescent="0.35">
      <c r="C1124" s="27" t="s">
        <v>3514</v>
      </c>
      <c r="D1124" s="47" t="str">
        <f>+INDEX([1]Detallado!$F:$F,MATCH($C1124,[1]Detallado!$B:$B,0))</f>
        <v>Renta Fija</v>
      </c>
      <c r="E1124" s="30" t="str">
        <f>+INDEX([1]Detallado!$Q:$Q,MATCH($C1124,[1]Detallado!$B:$B,0))</f>
        <v>RFLC</v>
      </c>
      <c r="F1124" s="44" t="s">
        <v>4173</v>
      </c>
      <c r="G1124" s="45" t="str">
        <f t="shared" si="34"/>
        <v>22RFLC</v>
      </c>
      <c r="H1124" s="46" t="str">
        <f>+INDEX([1]Detallado!$D:$D,MATCH(C1124,[1]Detallado!$B:$B,0))</f>
        <v xml:space="preserve">Palmas del Espino </v>
      </c>
      <c r="I1124" s="27"/>
      <c r="J1124" s="43" t="str">
        <f t="shared" si="35"/>
        <v>RFLBU</v>
      </c>
    </row>
    <row r="1125" spans="3:10" x14ac:dyDescent="0.35">
      <c r="C1125" s="27" t="s">
        <v>3515</v>
      </c>
      <c r="D1125" s="47" t="str">
        <f>+INDEX([1]Detallado!$F:$F,MATCH($C1125,[1]Detallado!$B:$B,0))</f>
        <v>Renta Fija</v>
      </c>
      <c r="E1125" s="30" t="str">
        <f>+INDEX([1]Detallado!$Q:$Q,MATCH($C1125,[1]Detallado!$B:$B,0))</f>
        <v>RFLC</v>
      </c>
      <c r="F1125" s="44" t="s">
        <v>4173</v>
      </c>
      <c r="G1125" s="45" t="str">
        <f t="shared" si="34"/>
        <v>22RFLC</v>
      </c>
      <c r="H1125" s="46" t="str">
        <f>+INDEX([1]Detallado!$D:$D,MATCH(C1125,[1]Detallado!$B:$B,0))</f>
        <v>Corporación J.R. Lindley</v>
      </c>
      <c r="I1125" s="27"/>
      <c r="J1125" s="43" t="str">
        <f t="shared" si="35"/>
        <v>RFLBU</v>
      </c>
    </row>
    <row r="1126" spans="3:10" x14ac:dyDescent="0.35">
      <c r="C1126" s="27" t="s">
        <v>3516</v>
      </c>
      <c r="D1126" s="47" t="str">
        <f>+INDEX([1]Detallado!$F:$F,MATCH($C1126,[1]Detallado!$B:$B,0))</f>
        <v>Renta Fija</v>
      </c>
      <c r="E1126" s="30" t="str">
        <f>+INDEX([1]Detallado!$Q:$Q,MATCH($C1126,[1]Detallado!$B:$B,0))</f>
        <v>RFLC</v>
      </c>
      <c r="F1126" s="44" t="s">
        <v>4173</v>
      </c>
      <c r="G1126" s="45" t="str">
        <f t="shared" si="34"/>
        <v>22RFLC</v>
      </c>
      <c r="H1126" s="46" t="str">
        <f>+INDEX([1]Detallado!$D:$D,MATCH(C1126,[1]Detallado!$B:$B,0))</f>
        <v>Inmuebles</v>
      </c>
      <c r="I1126" s="27"/>
      <c r="J1126" s="43" t="str">
        <f t="shared" si="35"/>
        <v>RFLBU</v>
      </c>
    </row>
    <row r="1127" spans="3:10" x14ac:dyDescent="0.35">
      <c r="C1127" s="27" t="s">
        <v>3517</v>
      </c>
      <c r="D1127" s="47" t="str">
        <f>+INDEX([1]Detallado!$F:$F,MATCH($C1127,[1]Detallado!$B:$B,0))</f>
        <v>Renta Fija</v>
      </c>
      <c r="E1127" s="30" t="str">
        <f>+INDEX([1]Detallado!$Q:$Q,MATCH($C1127,[1]Detallado!$B:$B,0))</f>
        <v>RFLC</v>
      </c>
      <c r="F1127" s="44" t="s">
        <v>4173</v>
      </c>
      <c r="G1127" s="45" t="str">
        <f t="shared" si="34"/>
        <v>22RFLC</v>
      </c>
      <c r="H1127" s="46" t="str">
        <f>+INDEX([1]Detallado!$D:$D,MATCH(C1127,[1]Detallado!$B:$B,0))</f>
        <v>Chinango</v>
      </c>
      <c r="I1127" s="27"/>
      <c r="J1127" s="43" t="str">
        <f t="shared" si="35"/>
        <v>RFLBU</v>
      </c>
    </row>
    <row r="1128" spans="3:10" x14ac:dyDescent="0.35">
      <c r="C1128" s="27" t="s">
        <v>3518</v>
      </c>
      <c r="D1128" s="47" t="str">
        <f>+INDEX([1]Detallado!$F:$F,MATCH($C1128,[1]Detallado!$B:$B,0))</f>
        <v>Renta Fija</v>
      </c>
      <c r="E1128" s="30" t="str">
        <f>+INDEX([1]Detallado!$Q:$Q,MATCH($C1128,[1]Detallado!$B:$B,0))</f>
        <v>RFLC</v>
      </c>
      <c r="F1128" s="44" t="s">
        <v>4173</v>
      </c>
      <c r="G1128" s="45" t="str">
        <f t="shared" si="34"/>
        <v>22RFLC</v>
      </c>
      <c r="H1128" s="46" t="str">
        <f>+INDEX([1]Detallado!$D:$D,MATCH(C1128,[1]Detallado!$B:$B,0))</f>
        <v>Chinango</v>
      </c>
      <c r="I1128" s="27"/>
      <c r="J1128" s="43" t="str">
        <f t="shared" si="35"/>
        <v>RFLBU</v>
      </c>
    </row>
    <row r="1129" spans="3:10" x14ac:dyDescent="0.35">
      <c r="C1129" s="27" t="s">
        <v>3519</v>
      </c>
      <c r="D1129" s="47" t="str">
        <f>+INDEX([1]Detallado!$F:$F,MATCH($C1129,[1]Detallado!$B:$B,0))</f>
        <v>Renta Fija</v>
      </c>
      <c r="E1129" s="30" t="str">
        <f>+INDEX([1]Detallado!$Q:$Q,MATCH($C1129,[1]Detallado!$B:$B,0))</f>
        <v>RFLC</v>
      </c>
      <c r="F1129" s="44" t="s">
        <v>4173</v>
      </c>
      <c r="G1129" s="45" t="str">
        <f t="shared" si="34"/>
        <v>22RFLC</v>
      </c>
      <c r="H1129" s="46" t="str">
        <f>+INDEX([1]Detallado!$D:$D,MATCH(C1129,[1]Detallado!$B:$B,0))</f>
        <v>Corporación Azucarera del Perú S.A.</v>
      </c>
      <c r="I1129" s="27"/>
      <c r="J1129" s="43" t="str">
        <f t="shared" si="35"/>
        <v>RFLBU</v>
      </c>
    </row>
    <row r="1130" spans="3:10" x14ac:dyDescent="0.35">
      <c r="C1130" s="27" t="s">
        <v>3520</v>
      </c>
      <c r="D1130" s="47" t="str">
        <f>+INDEX([1]Detallado!$F:$F,MATCH($C1130,[1]Detallado!$B:$B,0))</f>
        <v>Renta Fija</v>
      </c>
      <c r="E1130" s="30" t="str">
        <f>+INDEX([1]Detallado!$Q:$Q,MATCH($C1130,[1]Detallado!$B:$B,0))</f>
        <v>RFLC</v>
      </c>
      <c r="F1130" s="44" t="s">
        <v>4173</v>
      </c>
      <c r="G1130" s="45" t="str">
        <f t="shared" si="34"/>
        <v>22RFLC</v>
      </c>
      <c r="H1130" s="46" t="str">
        <f>+INDEX([1]Detallado!$D:$D,MATCH(C1130,[1]Detallado!$B:$B,0))</f>
        <v>Cineplex</v>
      </c>
      <c r="I1130" s="27"/>
      <c r="J1130" s="43" t="str">
        <f t="shared" si="35"/>
        <v>RFLBU</v>
      </c>
    </row>
    <row r="1131" spans="3:10" x14ac:dyDescent="0.35">
      <c r="C1131" s="27" t="s">
        <v>3521</v>
      </c>
      <c r="D1131" s="47" t="str">
        <f>+INDEX([1]Detallado!$F:$F,MATCH($C1131,[1]Detallado!$B:$B,0))</f>
        <v>Renta Fija</v>
      </c>
      <c r="E1131" s="30" t="str">
        <f>+INDEX([1]Detallado!$Q:$Q,MATCH($C1131,[1]Detallado!$B:$B,0))</f>
        <v>RFLC</v>
      </c>
      <c r="F1131" s="44" t="s">
        <v>4173</v>
      </c>
      <c r="G1131" s="45" t="str">
        <f t="shared" si="34"/>
        <v>22RFLC</v>
      </c>
      <c r="H1131" s="46" t="str">
        <f>+INDEX([1]Detallado!$D:$D,MATCH(C1131,[1]Detallado!$B:$B,0))</f>
        <v>Cineplex</v>
      </c>
      <c r="I1131" s="27"/>
      <c r="J1131" s="43" t="str">
        <f t="shared" si="35"/>
        <v>RFLBU</v>
      </c>
    </row>
    <row r="1132" spans="3:10" x14ac:dyDescent="0.35">
      <c r="C1132" s="27" t="s">
        <v>3522</v>
      </c>
      <c r="D1132" s="47" t="str">
        <f>+INDEX([1]Detallado!$F:$F,MATCH($C1132,[1]Detallado!$B:$B,0))</f>
        <v>Renta Fija</v>
      </c>
      <c r="E1132" s="30" t="str">
        <f>+INDEX([1]Detallado!$Q:$Q,MATCH($C1132,[1]Detallado!$B:$B,0))</f>
        <v>RFLC</v>
      </c>
      <c r="F1132" s="44" t="s">
        <v>4173</v>
      </c>
      <c r="G1132" s="45" t="str">
        <f t="shared" si="34"/>
        <v>22RFLC</v>
      </c>
      <c r="H1132" s="46" t="str">
        <f>+INDEX([1]Detallado!$D:$D,MATCH(C1132,[1]Detallado!$B:$B,0))</f>
        <v>IICGSA</v>
      </c>
      <c r="I1132" s="27"/>
      <c r="J1132" s="43" t="str">
        <f t="shared" si="35"/>
        <v>RFLBU</v>
      </c>
    </row>
    <row r="1133" spans="3:10" x14ac:dyDescent="0.35">
      <c r="C1133" s="27" t="s">
        <v>3523</v>
      </c>
      <c r="D1133" s="47" t="str">
        <f>+INDEX([1]Detallado!$F:$F,MATCH($C1133,[1]Detallado!$B:$B,0))</f>
        <v>Renta Fija</v>
      </c>
      <c r="E1133" s="30" t="str">
        <f>+INDEX([1]Detallado!$Q:$Q,MATCH($C1133,[1]Detallado!$B:$B,0))</f>
        <v>RFLC</v>
      </c>
      <c r="F1133" s="44" t="s">
        <v>4173</v>
      </c>
      <c r="G1133" s="45" t="str">
        <f t="shared" si="34"/>
        <v>22RFLC</v>
      </c>
      <c r="H1133" s="46" t="str">
        <f>+INDEX([1]Detallado!$D:$D,MATCH(C1133,[1]Detallado!$B:$B,0))</f>
        <v>Norvial</v>
      </c>
      <c r="I1133" s="27"/>
      <c r="J1133" s="43" t="str">
        <f t="shared" si="35"/>
        <v>RFLBU</v>
      </c>
    </row>
    <row r="1134" spans="3:10" x14ac:dyDescent="0.35">
      <c r="C1134" s="27" t="s">
        <v>258</v>
      </c>
      <c r="D1134" s="47" t="str">
        <f>+INDEX([1]Detallado!$F:$F,MATCH($C1134,[1]Detallado!$B:$B,0))</f>
        <v>Renta Fija</v>
      </c>
      <c r="E1134" s="30" t="str">
        <f>+INDEX([1]Detallado!$Q:$Q,MATCH($C1134,[1]Detallado!$B:$B,0))</f>
        <v>RFLC</v>
      </c>
      <c r="F1134" s="44" t="s">
        <v>4173</v>
      </c>
      <c r="G1134" s="45" t="str">
        <f t="shared" si="34"/>
        <v>22RFLC</v>
      </c>
      <c r="H1134" s="46" t="str">
        <f>+INDEX([1]Detallado!$D:$D,MATCH(C1134,[1]Detallado!$B:$B,0))</f>
        <v>Norvial</v>
      </c>
      <c r="I1134" s="27"/>
      <c r="J1134" s="43" t="str">
        <f t="shared" si="35"/>
        <v>RFLBU</v>
      </c>
    </row>
    <row r="1135" spans="3:10" x14ac:dyDescent="0.35">
      <c r="C1135" s="27" t="s">
        <v>3524</v>
      </c>
      <c r="D1135" s="47" t="str">
        <f>+INDEX([1]Detallado!$F:$F,MATCH($C1135,[1]Detallado!$B:$B,0))</f>
        <v>Renta Fija</v>
      </c>
      <c r="E1135" s="30" t="str">
        <f>+INDEX([1]Detallado!$Q:$Q,MATCH($C1135,[1]Detallado!$B:$B,0))</f>
        <v>RFLC</v>
      </c>
      <c r="F1135" s="44" t="s">
        <v>4173</v>
      </c>
      <c r="G1135" s="45" t="str">
        <f t="shared" si="34"/>
        <v>22RFLC</v>
      </c>
      <c r="H1135" s="46" t="str">
        <f>+INDEX([1]Detallado!$D:$D,MATCH(C1135,[1]Detallado!$B:$B,0))</f>
        <v>Falabella Perú</v>
      </c>
      <c r="I1135" s="27"/>
      <c r="J1135" s="43" t="str">
        <f t="shared" si="35"/>
        <v>RFLBU</v>
      </c>
    </row>
    <row r="1136" spans="3:10" x14ac:dyDescent="0.35">
      <c r="C1136" s="27" t="s">
        <v>3525</v>
      </c>
      <c r="D1136" s="47" t="str">
        <f>+INDEX([1]Detallado!$F:$F,MATCH($C1136,[1]Detallado!$B:$B,0))</f>
        <v>Renta Fija</v>
      </c>
      <c r="E1136" s="30" t="str">
        <f>+INDEX([1]Detallado!$Q:$Q,MATCH($C1136,[1]Detallado!$B:$B,0))</f>
        <v>RFLC</v>
      </c>
      <c r="F1136" s="44" t="s">
        <v>4173</v>
      </c>
      <c r="G1136" s="45" t="str">
        <f t="shared" si="34"/>
        <v>22RFLC</v>
      </c>
      <c r="H1136" s="46" t="str">
        <f>+INDEX([1]Detallado!$D:$D,MATCH(C1136,[1]Detallado!$B:$B,0))</f>
        <v>Falabella Perú</v>
      </c>
      <c r="I1136" s="27"/>
      <c r="J1136" s="43" t="str">
        <f t="shared" si="35"/>
        <v>RFLBU</v>
      </c>
    </row>
    <row r="1137" spans="3:10" x14ac:dyDescent="0.35">
      <c r="C1137" s="27" t="s">
        <v>3526</v>
      </c>
      <c r="D1137" s="47" t="str">
        <f>+INDEX([1]Detallado!$F:$F,MATCH($C1137,[1]Detallado!$B:$B,0))</f>
        <v>Renta Fija</v>
      </c>
      <c r="E1137" s="30" t="str">
        <f>+INDEX([1]Detallado!$Q:$Q,MATCH($C1137,[1]Detallado!$B:$B,0))</f>
        <v>RFLC</v>
      </c>
      <c r="F1137" s="44" t="s">
        <v>4173</v>
      </c>
      <c r="G1137" s="45" t="str">
        <f t="shared" si="34"/>
        <v>22RFLC</v>
      </c>
      <c r="H1137" s="46" t="str">
        <f>+INDEX([1]Detallado!$D:$D,MATCH(C1137,[1]Detallado!$B:$B,0))</f>
        <v>Falabella Perú</v>
      </c>
      <c r="I1137" s="27"/>
      <c r="J1137" s="43" t="str">
        <f t="shared" si="35"/>
        <v>RFLBU</v>
      </c>
    </row>
    <row r="1138" spans="3:10" x14ac:dyDescent="0.35">
      <c r="C1138" s="27" t="s">
        <v>3527</v>
      </c>
      <c r="D1138" s="47" t="str">
        <f>+INDEX([1]Detallado!$F:$F,MATCH($C1138,[1]Detallado!$B:$B,0))</f>
        <v>Renta Fija</v>
      </c>
      <c r="E1138" s="30" t="str">
        <f>+INDEX([1]Detallado!$Q:$Q,MATCH($C1138,[1]Detallado!$B:$B,0))</f>
        <v>RFLC</v>
      </c>
      <c r="F1138" s="44" t="s">
        <v>4173</v>
      </c>
      <c r="G1138" s="45" t="str">
        <f t="shared" si="34"/>
        <v>22RFLC</v>
      </c>
      <c r="H1138" s="46" t="str">
        <f>+INDEX([1]Detallado!$D:$D,MATCH(C1138,[1]Detallado!$B:$B,0))</f>
        <v>Cosapi S.A.</v>
      </c>
      <c r="I1138" s="27"/>
      <c r="J1138" s="43" t="str">
        <f t="shared" si="35"/>
        <v>RFLBU</v>
      </c>
    </row>
    <row r="1139" spans="3:10" x14ac:dyDescent="0.35">
      <c r="C1139" s="27" t="s">
        <v>261</v>
      </c>
      <c r="D1139" s="47" t="str">
        <f>+INDEX([1]Detallado!$F:$F,MATCH($C1139,[1]Detallado!$B:$B,0))</f>
        <v>Renta Fija</v>
      </c>
      <c r="E1139" s="30" t="str">
        <f>+INDEX([1]Detallado!$Q:$Q,MATCH($C1139,[1]Detallado!$B:$B,0))</f>
        <v>RFLC</v>
      </c>
      <c r="F1139" s="44" t="s">
        <v>4173</v>
      </c>
      <c r="G1139" s="45" t="str">
        <f t="shared" si="34"/>
        <v>22RFLC</v>
      </c>
      <c r="H1139" s="46" t="str">
        <f>+INDEX([1]Detallado!$D:$D,MATCH(C1139,[1]Detallado!$B:$B,0))</f>
        <v>Jockey Plaza</v>
      </c>
      <c r="I1139" s="27"/>
      <c r="J1139" s="43" t="str">
        <f t="shared" si="35"/>
        <v>RFLBU</v>
      </c>
    </row>
    <row r="1140" spans="3:10" x14ac:dyDescent="0.35">
      <c r="C1140" s="27" t="s">
        <v>3528</v>
      </c>
      <c r="D1140" s="47" t="str">
        <f>+INDEX([1]Detallado!$F:$F,MATCH($C1140,[1]Detallado!$B:$B,0))</f>
        <v>Renta Fija</v>
      </c>
      <c r="E1140" s="30" t="str">
        <f>+INDEX([1]Detallado!$Q:$Q,MATCH($C1140,[1]Detallado!$B:$B,0))</f>
        <v>RFLC</v>
      </c>
      <c r="F1140" s="44" t="s">
        <v>4173</v>
      </c>
      <c r="G1140" s="45" t="str">
        <f t="shared" si="34"/>
        <v>22RFLC</v>
      </c>
      <c r="H1140" s="46" t="str">
        <f>+INDEX([1]Detallado!$D:$D,MATCH(C1140,[1]Detallado!$B:$B,0))</f>
        <v xml:space="preserve">Telefónica del Perú </v>
      </c>
      <c r="I1140" s="27"/>
      <c r="J1140" s="43" t="str">
        <f t="shared" si="35"/>
        <v>RFLBU</v>
      </c>
    </row>
    <row r="1141" spans="3:10" x14ac:dyDescent="0.35">
      <c r="C1141" s="27" t="s">
        <v>320</v>
      </c>
      <c r="D1141" s="47" t="str">
        <f>+INDEX([1]Detallado!$F:$F,MATCH($C1141,[1]Detallado!$B:$B,0))</f>
        <v>Renta Fija</v>
      </c>
      <c r="E1141" s="30" t="str">
        <f>+INDEX([1]Detallado!$Q:$Q,MATCH($C1141,[1]Detallado!$B:$B,0))</f>
        <v>RFLC</v>
      </c>
      <c r="F1141" s="44" t="s">
        <v>4173</v>
      </c>
      <c r="G1141" s="45" t="str">
        <f t="shared" si="34"/>
        <v>22RFLC</v>
      </c>
      <c r="H1141" s="46" t="str">
        <f>+INDEX([1]Detallado!$D:$D,MATCH(C1141,[1]Detallado!$B:$B,0))</f>
        <v xml:space="preserve">Telefónica del Perú </v>
      </c>
      <c r="I1141" s="27"/>
      <c r="J1141" s="43" t="str">
        <f t="shared" si="35"/>
        <v>RFLBU</v>
      </c>
    </row>
    <row r="1142" spans="3:10" x14ac:dyDescent="0.35">
      <c r="C1142" s="27" t="s">
        <v>3529</v>
      </c>
      <c r="D1142" s="47" t="str">
        <f>+INDEX([1]Detallado!$F:$F,MATCH($C1142,[1]Detallado!$B:$B,0))</f>
        <v>Renta Fija</v>
      </c>
      <c r="E1142" s="30" t="str">
        <f>+INDEX([1]Detallado!$Q:$Q,MATCH($C1142,[1]Detallado!$B:$B,0))</f>
        <v>RFLC</v>
      </c>
      <c r="F1142" s="44" t="s">
        <v>4173</v>
      </c>
      <c r="G1142" s="45" t="str">
        <f t="shared" si="34"/>
        <v>22RFLC</v>
      </c>
      <c r="H1142" s="46" t="str">
        <f>+INDEX([1]Detallado!$D:$D,MATCH(C1142,[1]Detallado!$B:$B,0))</f>
        <v xml:space="preserve">Telefónica del Perú </v>
      </c>
      <c r="I1142" s="27"/>
      <c r="J1142" s="43" t="str">
        <f t="shared" si="35"/>
        <v>RFLBU</v>
      </c>
    </row>
    <row r="1143" spans="3:10" x14ac:dyDescent="0.35">
      <c r="C1143" s="27" t="s">
        <v>3530</v>
      </c>
      <c r="D1143" s="47" t="str">
        <f>+INDEX([1]Detallado!$F:$F,MATCH($C1143,[1]Detallado!$B:$B,0))</f>
        <v>Renta Fija</v>
      </c>
      <c r="E1143" s="30" t="str">
        <f>+INDEX([1]Detallado!$Q:$Q,MATCH($C1143,[1]Detallado!$B:$B,0))</f>
        <v>RFLC</v>
      </c>
      <c r="F1143" s="44" t="s">
        <v>4173</v>
      </c>
      <c r="G1143" s="45" t="str">
        <f t="shared" si="34"/>
        <v>22RFLC</v>
      </c>
      <c r="H1143" s="46" t="str">
        <f>+INDEX([1]Detallado!$D:$D,MATCH(C1143,[1]Detallado!$B:$B,0))</f>
        <v xml:space="preserve">Telefónica del Perú </v>
      </c>
      <c r="I1143" s="27"/>
      <c r="J1143" s="43" t="str">
        <f t="shared" si="35"/>
        <v>RFLBU</v>
      </c>
    </row>
    <row r="1144" spans="3:10" x14ac:dyDescent="0.35">
      <c r="C1144" s="27" t="s">
        <v>3531</v>
      </c>
      <c r="D1144" s="47" t="str">
        <f>+INDEX([1]Detallado!$F:$F,MATCH($C1144,[1]Detallado!$B:$B,0))</f>
        <v>Renta Fija</v>
      </c>
      <c r="E1144" s="30" t="str">
        <f>+INDEX([1]Detallado!$Q:$Q,MATCH($C1144,[1]Detallado!$B:$B,0))</f>
        <v>RFLC</v>
      </c>
      <c r="F1144" s="44" t="s">
        <v>4173</v>
      </c>
      <c r="G1144" s="45" t="str">
        <f t="shared" si="34"/>
        <v>22RFLC</v>
      </c>
      <c r="H1144" s="46" t="str">
        <f>+INDEX([1]Detallado!$D:$D,MATCH(C1144,[1]Detallado!$B:$B,0))</f>
        <v xml:space="preserve">Telefónica del Perú </v>
      </c>
      <c r="I1144" s="27"/>
      <c r="J1144" s="43" t="str">
        <f t="shared" si="35"/>
        <v>RFLBU</v>
      </c>
    </row>
    <row r="1145" spans="3:10" x14ac:dyDescent="0.35">
      <c r="C1145" s="27" t="s">
        <v>3532</v>
      </c>
      <c r="D1145" s="47" t="str">
        <f>+INDEX([1]Detallado!$F:$F,MATCH($C1145,[1]Detallado!$B:$B,0))</f>
        <v>Renta Fija</v>
      </c>
      <c r="E1145" s="30" t="str">
        <f>+INDEX([1]Detallado!$Q:$Q,MATCH($C1145,[1]Detallado!$B:$B,0))</f>
        <v>RFLC</v>
      </c>
      <c r="F1145" s="44" t="s">
        <v>4173</v>
      </c>
      <c r="G1145" s="45" t="str">
        <f t="shared" si="34"/>
        <v>22RFLC</v>
      </c>
      <c r="H1145" s="46" t="str">
        <f>+INDEX([1]Detallado!$D:$D,MATCH(C1145,[1]Detallado!$B:$B,0))</f>
        <v xml:space="preserve">Telefónica del Perú </v>
      </c>
      <c r="I1145" s="27"/>
      <c r="J1145" s="43" t="str">
        <f t="shared" si="35"/>
        <v>RFLBU</v>
      </c>
    </row>
    <row r="1146" spans="3:10" x14ac:dyDescent="0.35">
      <c r="C1146" s="27" t="s">
        <v>3533</v>
      </c>
      <c r="D1146" s="47" t="str">
        <f>+INDEX([1]Detallado!$F:$F,MATCH($C1146,[1]Detallado!$B:$B,0))</f>
        <v>Renta Fija</v>
      </c>
      <c r="E1146" s="30" t="str">
        <f>+INDEX([1]Detallado!$Q:$Q,MATCH($C1146,[1]Detallado!$B:$B,0))</f>
        <v>RFLC</v>
      </c>
      <c r="F1146" s="44" t="s">
        <v>4173</v>
      </c>
      <c r="G1146" s="45" t="str">
        <f t="shared" si="34"/>
        <v>22RFLC</v>
      </c>
      <c r="H1146" s="46" t="str">
        <f>+INDEX([1]Detallado!$D:$D,MATCH(C1146,[1]Detallado!$B:$B,0))</f>
        <v xml:space="preserve">Telefónica del Perú </v>
      </c>
      <c r="I1146" s="27"/>
      <c r="J1146" s="43" t="str">
        <f t="shared" si="35"/>
        <v>RFLBU</v>
      </c>
    </row>
    <row r="1147" spans="3:10" x14ac:dyDescent="0.35">
      <c r="C1147" s="27" t="s">
        <v>3534</v>
      </c>
      <c r="D1147" s="47" t="str">
        <f>+INDEX([1]Detallado!$F:$F,MATCH($C1147,[1]Detallado!$B:$B,0))</f>
        <v>Renta Fija</v>
      </c>
      <c r="E1147" s="30" t="str">
        <f>+INDEX([1]Detallado!$Q:$Q,MATCH($C1147,[1]Detallado!$B:$B,0))</f>
        <v>RFLC</v>
      </c>
      <c r="F1147" s="44" t="s">
        <v>4173</v>
      </c>
      <c r="G1147" s="45" t="str">
        <f t="shared" si="34"/>
        <v>22RFLC</v>
      </c>
      <c r="H1147" s="46" t="str">
        <f>+INDEX([1]Detallado!$D:$D,MATCH(C1147,[1]Detallado!$B:$B,0))</f>
        <v xml:space="preserve">Telefónica del Perú </v>
      </c>
      <c r="I1147" s="27"/>
      <c r="J1147" s="43" t="str">
        <f t="shared" si="35"/>
        <v>RFLBU</v>
      </c>
    </row>
    <row r="1148" spans="3:10" x14ac:dyDescent="0.35">
      <c r="C1148" s="27" t="s">
        <v>3535</v>
      </c>
      <c r="D1148" s="47" t="str">
        <f>+INDEX([1]Detallado!$F:$F,MATCH($C1148,[1]Detallado!$B:$B,0))</f>
        <v>Renta Fija</v>
      </c>
      <c r="E1148" s="30" t="str">
        <f>+INDEX([1]Detallado!$Q:$Q,MATCH($C1148,[1]Detallado!$B:$B,0))</f>
        <v>RFLC</v>
      </c>
      <c r="F1148" s="44" t="s">
        <v>4173</v>
      </c>
      <c r="G1148" s="45" t="str">
        <f t="shared" si="34"/>
        <v>22RFLC</v>
      </c>
      <c r="H1148" s="46" t="str">
        <f>+INDEX([1]Detallado!$D:$D,MATCH(C1148,[1]Detallado!$B:$B,0))</f>
        <v xml:space="preserve">Telefónica del Perú </v>
      </c>
      <c r="I1148" s="27"/>
      <c r="J1148" s="43" t="str">
        <f t="shared" si="35"/>
        <v>RFLBU</v>
      </c>
    </row>
    <row r="1149" spans="3:10" x14ac:dyDescent="0.35">
      <c r="C1149" s="27" t="s">
        <v>3536</v>
      </c>
      <c r="D1149" s="47" t="str">
        <f>+INDEX([1]Detallado!$F:$F,MATCH($C1149,[1]Detallado!$B:$B,0))</f>
        <v>Renta Fija</v>
      </c>
      <c r="E1149" s="30" t="str">
        <f>+INDEX([1]Detallado!$Q:$Q,MATCH($C1149,[1]Detallado!$B:$B,0))</f>
        <v>RFLC</v>
      </c>
      <c r="F1149" s="44" t="s">
        <v>4173</v>
      </c>
      <c r="G1149" s="45" t="str">
        <f t="shared" si="34"/>
        <v>22RFLC</v>
      </c>
      <c r="H1149" s="46" t="str">
        <f>+INDEX([1]Detallado!$D:$D,MATCH(C1149,[1]Detallado!$B:$B,0))</f>
        <v xml:space="preserve">Telefónica del Perú </v>
      </c>
      <c r="I1149" s="27"/>
      <c r="J1149" s="43" t="str">
        <f t="shared" si="35"/>
        <v>RFLBU</v>
      </c>
    </row>
    <row r="1150" spans="3:10" x14ac:dyDescent="0.35">
      <c r="C1150" s="27" t="s">
        <v>2629</v>
      </c>
      <c r="D1150" s="47" t="str">
        <f>+INDEX([1]Detallado!$F:$F,MATCH($C1150,[1]Detallado!$B:$B,0))</f>
        <v>Renta Fija</v>
      </c>
      <c r="E1150" s="30" t="str">
        <f>+INDEX([1]Detallado!$Q:$Q,MATCH($C1150,[1]Detallado!$B:$B,0))</f>
        <v>RFLC</v>
      </c>
      <c r="F1150" s="44" t="s">
        <v>4173</v>
      </c>
      <c r="G1150" s="45" t="str">
        <f t="shared" si="34"/>
        <v>22RFLC</v>
      </c>
      <c r="H1150" s="46" t="str">
        <f>+INDEX([1]Detallado!$D:$D,MATCH(C1150,[1]Detallado!$B:$B,0))</f>
        <v xml:space="preserve">Telefónica del Perú </v>
      </c>
      <c r="I1150" s="27"/>
      <c r="J1150" s="43" t="str">
        <f t="shared" si="35"/>
        <v>RFLBU</v>
      </c>
    </row>
    <row r="1151" spans="3:10" x14ac:dyDescent="0.35">
      <c r="C1151" s="27" t="s">
        <v>3537</v>
      </c>
      <c r="D1151" s="47" t="str">
        <f>+INDEX([1]Detallado!$F:$F,MATCH($C1151,[1]Detallado!$B:$B,0))</f>
        <v>Renta Fija</v>
      </c>
      <c r="E1151" s="30" t="str">
        <f>+INDEX([1]Detallado!$Q:$Q,MATCH($C1151,[1]Detallado!$B:$B,0))</f>
        <v>RFLC</v>
      </c>
      <c r="F1151" s="44" t="s">
        <v>4173</v>
      </c>
      <c r="G1151" s="45" t="str">
        <f t="shared" si="34"/>
        <v>22RFLC</v>
      </c>
      <c r="H1151" s="46" t="str">
        <f>+INDEX([1]Detallado!$D:$D,MATCH(C1151,[1]Detallado!$B:$B,0))</f>
        <v xml:space="preserve">Telefónica Móviles </v>
      </c>
      <c r="I1151" s="27"/>
      <c r="J1151" s="43" t="str">
        <f t="shared" si="35"/>
        <v>RFLBU</v>
      </c>
    </row>
    <row r="1152" spans="3:10" x14ac:dyDescent="0.35">
      <c r="C1152" s="27" t="s">
        <v>3538</v>
      </c>
      <c r="D1152" s="47" t="str">
        <f>+INDEX([1]Detallado!$F:$F,MATCH($C1152,[1]Detallado!$B:$B,0))</f>
        <v>Renta Fija</v>
      </c>
      <c r="E1152" s="30" t="str">
        <f>+INDEX([1]Detallado!$Q:$Q,MATCH($C1152,[1]Detallado!$B:$B,0))</f>
        <v>RFLC</v>
      </c>
      <c r="F1152" s="44" t="s">
        <v>4173</v>
      </c>
      <c r="G1152" s="45" t="str">
        <f t="shared" si="34"/>
        <v>22RFLC</v>
      </c>
      <c r="H1152" s="46" t="str">
        <f>+INDEX([1]Detallado!$D:$D,MATCH(C1152,[1]Detallado!$B:$B,0))</f>
        <v xml:space="preserve">Telefónica Móviles </v>
      </c>
      <c r="I1152" s="27"/>
      <c r="J1152" s="43" t="str">
        <f t="shared" si="35"/>
        <v>RFLBU</v>
      </c>
    </row>
    <row r="1153" spans="3:10" x14ac:dyDescent="0.35">
      <c r="C1153" s="27" t="s">
        <v>3539</v>
      </c>
      <c r="D1153" s="47" t="str">
        <f>+INDEX([1]Detallado!$F:$F,MATCH($C1153,[1]Detallado!$B:$B,0))</f>
        <v>Renta Fija</v>
      </c>
      <c r="E1153" s="30" t="str">
        <f>+INDEX([1]Detallado!$Q:$Q,MATCH($C1153,[1]Detallado!$B:$B,0))</f>
        <v>RFLC</v>
      </c>
      <c r="F1153" s="44" t="s">
        <v>4173</v>
      </c>
      <c r="G1153" s="45" t="str">
        <f t="shared" si="34"/>
        <v>22RFLC</v>
      </c>
      <c r="H1153" s="46" t="str">
        <f>+INDEX([1]Detallado!$D:$D,MATCH(C1153,[1]Detallado!$B:$B,0))</f>
        <v xml:space="preserve">Telefónica Móviles </v>
      </c>
      <c r="I1153" s="27"/>
      <c r="J1153" s="43" t="str">
        <f t="shared" si="35"/>
        <v>RFLBU</v>
      </c>
    </row>
    <row r="1154" spans="3:10" x14ac:dyDescent="0.35">
      <c r="C1154" s="27" t="s">
        <v>3540</v>
      </c>
      <c r="D1154" s="47" t="str">
        <f>+INDEX([1]Detallado!$F:$F,MATCH($C1154,[1]Detallado!$B:$B,0))</f>
        <v>Renta Fija</v>
      </c>
      <c r="E1154" s="30" t="str">
        <f>+INDEX([1]Detallado!$Q:$Q,MATCH($C1154,[1]Detallado!$B:$B,0))</f>
        <v>RFLC</v>
      </c>
      <c r="F1154" s="44" t="s">
        <v>4173</v>
      </c>
      <c r="G1154" s="45" t="str">
        <f t="shared" si="34"/>
        <v>22RFLC</v>
      </c>
      <c r="H1154" s="46" t="str">
        <f>+INDEX([1]Detallado!$D:$D,MATCH(C1154,[1]Detallado!$B:$B,0))</f>
        <v xml:space="preserve">Telefónica Móviles </v>
      </c>
      <c r="I1154" s="27"/>
      <c r="J1154" s="43" t="str">
        <f t="shared" si="35"/>
        <v>RFLBU</v>
      </c>
    </row>
    <row r="1155" spans="3:10" x14ac:dyDescent="0.35">
      <c r="C1155" s="27" t="s">
        <v>3541</v>
      </c>
      <c r="D1155" s="47" t="str">
        <f>+INDEX([1]Detallado!$F:$F,MATCH($C1155,[1]Detallado!$B:$B,0))</f>
        <v>Renta Fija</v>
      </c>
      <c r="E1155" s="30" t="str">
        <f>+INDEX([1]Detallado!$Q:$Q,MATCH($C1155,[1]Detallado!$B:$B,0))</f>
        <v>RFLC</v>
      </c>
      <c r="F1155" s="44" t="s">
        <v>4173</v>
      </c>
      <c r="G1155" s="45" t="str">
        <f t="shared" si="34"/>
        <v>22RFLC</v>
      </c>
      <c r="H1155" s="46" t="str">
        <f>+INDEX([1]Detallado!$D:$D,MATCH(C1155,[1]Detallado!$B:$B,0))</f>
        <v xml:space="preserve">Telefónica Móviles </v>
      </c>
      <c r="I1155" s="27"/>
      <c r="J1155" s="43" t="str">
        <f t="shared" si="35"/>
        <v>RFLBU</v>
      </c>
    </row>
    <row r="1156" spans="3:10" x14ac:dyDescent="0.35">
      <c r="C1156" s="27" t="s">
        <v>3542</v>
      </c>
      <c r="D1156" s="47" t="str">
        <f>+INDEX([1]Detallado!$F:$F,MATCH($C1156,[1]Detallado!$B:$B,0))</f>
        <v>Renta Fija</v>
      </c>
      <c r="E1156" s="30" t="str">
        <f>+INDEX([1]Detallado!$Q:$Q,MATCH($C1156,[1]Detallado!$B:$B,0))</f>
        <v>RFLC</v>
      </c>
      <c r="F1156" s="44" t="s">
        <v>4173</v>
      </c>
      <c r="G1156" s="45" t="str">
        <f t="shared" si="34"/>
        <v>22RFLC</v>
      </c>
      <c r="H1156" s="46" t="str">
        <f>+INDEX([1]Detallado!$D:$D,MATCH(C1156,[1]Detallado!$B:$B,0))</f>
        <v xml:space="preserve">Telefónica Móviles </v>
      </c>
      <c r="I1156" s="27"/>
      <c r="J1156" s="43" t="str">
        <f t="shared" si="35"/>
        <v>RFLBU</v>
      </c>
    </row>
    <row r="1157" spans="3:10" x14ac:dyDescent="0.35">
      <c r="C1157" s="27" t="s">
        <v>3543</v>
      </c>
      <c r="D1157" s="47" t="str">
        <f>+INDEX([1]Detallado!$F:$F,MATCH($C1157,[1]Detallado!$B:$B,0))</f>
        <v>Renta Fija</v>
      </c>
      <c r="E1157" s="30" t="str">
        <f>+INDEX([1]Detallado!$Q:$Q,MATCH($C1157,[1]Detallado!$B:$B,0))</f>
        <v>RFLC</v>
      </c>
      <c r="F1157" s="44" t="s">
        <v>4173</v>
      </c>
      <c r="G1157" s="45" t="str">
        <f t="shared" si="34"/>
        <v>22RFLC</v>
      </c>
      <c r="H1157" s="46" t="str">
        <f>+INDEX([1]Detallado!$D:$D,MATCH(C1157,[1]Detallado!$B:$B,0))</f>
        <v xml:space="preserve">Telefónica Móviles </v>
      </c>
      <c r="I1157" s="27"/>
      <c r="J1157" s="43" t="str">
        <f t="shared" si="35"/>
        <v>RFLBU</v>
      </c>
    </row>
    <row r="1158" spans="3:10" x14ac:dyDescent="0.35">
      <c r="C1158" s="27" t="s">
        <v>273</v>
      </c>
      <c r="D1158" s="47" t="str">
        <f>+INDEX([1]Detallado!$F:$F,MATCH($C1158,[1]Detallado!$B:$B,0))</f>
        <v>Renta Fija</v>
      </c>
      <c r="E1158" s="30" t="str">
        <f>+INDEX([1]Detallado!$Q:$Q,MATCH($C1158,[1]Detallado!$B:$B,0))</f>
        <v>RFLC</v>
      </c>
      <c r="F1158" s="44" t="s">
        <v>4173</v>
      </c>
      <c r="G1158" s="45" t="str">
        <f t="shared" si="34"/>
        <v>22RFLC</v>
      </c>
      <c r="H1158" s="46" t="str">
        <f>+INDEX([1]Detallado!$D:$D,MATCH(C1158,[1]Detallado!$B:$B,0))</f>
        <v>Primax</v>
      </c>
      <c r="I1158" s="27"/>
      <c r="J1158" s="43" t="str">
        <f t="shared" si="35"/>
        <v>RFLBU</v>
      </c>
    </row>
    <row r="1159" spans="3:10" x14ac:dyDescent="0.35">
      <c r="C1159" s="27" t="s">
        <v>3544</v>
      </c>
      <c r="D1159" s="47" t="str">
        <f>+INDEX([1]Detallado!$F:$F,MATCH($C1159,[1]Detallado!$B:$B,0))</f>
        <v>Renta Fija</v>
      </c>
      <c r="E1159" s="30" t="str">
        <f>+INDEX([1]Detallado!$Q:$Q,MATCH($C1159,[1]Detallado!$B:$B,0))</f>
        <v>RFLC</v>
      </c>
      <c r="F1159" s="44" t="s">
        <v>4173</v>
      </c>
      <c r="G1159" s="45" t="str">
        <f t="shared" si="34"/>
        <v>22RFLC</v>
      </c>
      <c r="H1159" s="46" t="str">
        <f>+INDEX([1]Detallado!$D:$D,MATCH(C1159,[1]Detallado!$B:$B,0))</f>
        <v>Primax</v>
      </c>
      <c r="I1159" s="27"/>
      <c r="J1159" s="43" t="str">
        <f t="shared" si="35"/>
        <v>RFLBU</v>
      </c>
    </row>
    <row r="1160" spans="3:10" x14ac:dyDescent="0.35">
      <c r="C1160" s="27" t="s">
        <v>3545</v>
      </c>
      <c r="D1160" s="47" t="str">
        <f>+INDEX([1]Detallado!$F:$F,MATCH($C1160,[1]Detallado!$B:$B,0))</f>
        <v>Renta Fija</v>
      </c>
      <c r="E1160" s="30" t="str">
        <f>+INDEX([1]Detallado!$Q:$Q,MATCH($C1160,[1]Detallado!$B:$B,0))</f>
        <v>RFLC</v>
      </c>
      <c r="F1160" s="44" t="s">
        <v>4173</v>
      </c>
      <c r="G1160" s="45" t="str">
        <f t="shared" si="34"/>
        <v>22RFLC</v>
      </c>
      <c r="H1160" s="46" t="str">
        <f>+INDEX([1]Detallado!$D:$D,MATCH(C1160,[1]Detallado!$B:$B,0))</f>
        <v>Primax</v>
      </c>
      <c r="I1160" s="27"/>
      <c r="J1160" s="43" t="str">
        <f t="shared" si="35"/>
        <v>RFLBU</v>
      </c>
    </row>
    <row r="1161" spans="3:10" x14ac:dyDescent="0.35">
      <c r="C1161" s="27" t="s">
        <v>3546</v>
      </c>
      <c r="D1161" s="47" t="str">
        <f>+INDEX([1]Detallado!$F:$F,MATCH($C1161,[1]Detallado!$B:$B,0))</f>
        <v>Renta Fija</v>
      </c>
      <c r="E1161" s="30" t="str">
        <f>+INDEX([1]Detallado!$Q:$Q,MATCH($C1161,[1]Detallado!$B:$B,0))</f>
        <v>RFLC</v>
      </c>
      <c r="F1161" s="44" t="s">
        <v>4173</v>
      </c>
      <c r="G1161" s="45" t="str">
        <f t="shared" si="34"/>
        <v>22RFLC</v>
      </c>
      <c r="H1161" s="46" t="str">
        <f>+INDEX([1]Detallado!$D:$D,MATCH(C1161,[1]Detallado!$B:$B,0))</f>
        <v>Primax</v>
      </c>
      <c r="I1161" s="27"/>
      <c r="J1161" s="43" t="str">
        <f t="shared" si="35"/>
        <v>RFLBU</v>
      </c>
    </row>
    <row r="1162" spans="3:10" x14ac:dyDescent="0.35">
      <c r="C1162" s="27" t="s">
        <v>3547</v>
      </c>
      <c r="D1162" s="47" t="str">
        <f>+INDEX([1]Detallado!$F:$F,MATCH($C1162,[1]Detallado!$B:$B,0))</f>
        <v>Renta Fija</v>
      </c>
      <c r="E1162" s="30" t="str">
        <f>+INDEX([1]Detallado!$Q:$Q,MATCH($C1162,[1]Detallado!$B:$B,0))</f>
        <v>RFLC</v>
      </c>
      <c r="F1162" s="44" t="s">
        <v>4173</v>
      </c>
      <c r="G1162" s="45" t="str">
        <f t="shared" ref="G1162:G1225" si="36">LEFT(C1162,2)&amp;E1162</f>
        <v>22RFLC</v>
      </c>
      <c r="H1162" s="46" t="str">
        <f>+INDEX([1]Detallado!$D:$D,MATCH(C1162,[1]Detallado!$B:$B,0))</f>
        <v>Primax</v>
      </c>
      <c r="I1162" s="27"/>
      <c r="J1162" s="43" t="str">
        <f t="shared" ref="J1162:J1225" si="37">IF(E1162="ALT",LEFT(E1162,3),LEFT(E1162,3)&amp;F1162)</f>
        <v>RFLBU</v>
      </c>
    </row>
    <row r="1163" spans="3:10" x14ac:dyDescent="0.35">
      <c r="C1163" s="27" t="s">
        <v>3548</v>
      </c>
      <c r="D1163" s="47" t="str">
        <f>+INDEX([1]Detallado!$F:$F,MATCH($C1163,[1]Detallado!$B:$B,0))</f>
        <v>Renta Fija</v>
      </c>
      <c r="E1163" s="30" t="str">
        <f>+INDEX([1]Detallado!$Q:$Q,MATCH($C1163,[1]Detallado!$B:$B,0))</f>
        <v>RFLC</v>
      </c>
      <c r="F1163" s="44" t="s">
        <v>4173</v>
      </c>
      <c r="G1163" s="45" t="str">
        <f t="shared" si="36"/>
        <v>22RFLC</v>
      </c>
      <c r="H1163" s="46" t="str">
        <f>+INDEX([1]Detallado!$D:$D,MATCH(C1163,[1]Detallado!$B:$B,0))</f>
        <v>Primax</v>
      </c>
      <c r="I1163" s="27"/>
      <c r="J1163" s="43" t="str">
        <f t="shared" si="37"/>
        <v>RFLBU</v>
      </c>
    </row>
    <row r="1164" spans="3:10" x14ac:dyDescent="0.35">
      <c r="C1164" s="27" t="s">
        <v>276</v>
      </c>
      <c r="D1164" s="47" t="str">
        <f>+INDEX([1]Detallado!$F:$F,MATCH($C1164,[1]Detallado!$B:$B,0))</f>
        <v>Renta Fija</v>
      </c>
      <c r="E1164" s="30" t="str">
        <f>+INDEX([1]Detallado!$Q:$Q,MATCH($C1164,[1]Detallado!$B:$B,0))</f>
        <v>RFLC</v>
      </c>
      <c r="F1164" s="44" t="s">
        <v>4173</v>
      </c>
      <c r="G1164" s="45" t="str">
        <f t="shared" si="36"/>
        <v>22RFLC</v>
      </c>
      <c r="H1164" s="46" t="str">
        <f>+INDEX([1]Detallado!$D:$D,MATCH(C1164,[1]Detallado!$B:$B,0))</f>
        <v>Hermes</v>
      </c>
      <c r="I1164" s="27"/>
      <c r="J1164" s="43" t="str">
        <f t="shared" si="37"/>
        <v>RFLBU</v>
      </c>
    </row>
    <row r="1165" spans="3:10" x14ac:dyDescent="0.35">
      <c r="C1165" s="27" t="s">
        <v>291</v>
      </c>
      <c r="D1165" s="47" t="str">
        <f>+INDEX([1]Detallado!$F:$F,MATCH($C1165,[1]Detallado!$B:$B,0))</f>
        <v>Renta Fija</v>
      </c>
      <c r="E1165" s="30" t="str">
        <f>+INDEX([1]Detallado!$Q:$Q,MATCH($C1165,[1]Detallado!$B:$B,0))</f>
        <v>RFLC</v>
      </c>
      <c r="F1165" s="44" t="s">
        <v>4173</v>
      </c>
      <c r="G1165" s="45" t="str">
        <f t="shared" si="36"/>
        <v>22RFLC</v>
      </c>
      <c r="H1165" s="46" t="str">
        <f>+INDEX([1]Detallado!$D:$D,MATCH(C1165,[1]Detallado!$B:$B,0))</f>
        <v>Palo Alto</v>
      </c>
      <c r="I1165" s="27"/>
      <c r="J1165" s="43" t="str">
        <f t="shared" si="37"/>
        <v>RFLBU</v>
      </c>
    </row>
    <row r="1166" spans="3:10" x14ac:dyDescent="0.35">
      <c r="C1166" s="27" t="s">
        <v>3549</v>
      </c>
      <c r="D1166" s="47" t="str">
        <f>+INDEX([1]Detallado!$F:$F,MATCH($C1166,[1]Detallado!$B:$B,0))</f>
        <v>Renta Fija</v>
      </c>
      <c r="E1166" s="30" t="str">
        <f>+INDEX([1]Detallado!$Q:$Q,MATCH($C1166,[1]Detallado!$B:$B,0))</f>
        <v>RFLC</v>
      </c>
      <c r="F1166" s="44" t="s">
        <v>4173</v>
      </c>
      <c r="G1166" s="45" t="str">
        <f t="shared" si="36"/>
        <v>23RFLC</v>
      </c>
      <c r="H1166" s="46" t="str">
        <f>+INDEX([1]Detallado!$D:$D,MATCH(C1166,[1]Detallado!$B:$B,0))</f>
        <v xml:space="preserve">Telefónica del Perú </v>
      </c>
      <c r="I1166" s="27"/>
      <c r="J1166" s="43" t="str">
        <f t="shared" si="37"/>
        <v>RFLBU</v>
      </c>
    </row>
    <row r="1167" spans="3:10" x14ac:dyDescent="0.35">
      <c r="C1167" s="27" t="s">
        <v>3550</v>
      </c>
      <c r="D1167" s="47" t="str">
        <f>+INDEX([1]Detallado!$F:$F,MATCH($C1167,[1]Detallado!$B:$B,0))</f>
        <v>Renta Fija</v>
      </c>
      <c r="E1167" s="30" t="str">
        <f>+INDEX([1]Detallado!$Q:$Q,MATCH($C1167,[1]Detallado!$B:$B,0))</f>
        <v>RFLC</v>
      </c>
      <c r="F1167" s="44" t="s">
        <v>4173</v>
      </c>
      <c r="G1167" s="45" t="str">
        <f t="shared" si="36"/>
        <v>25RFLC</v>
      </c>
      <c r="H1167" s="46" t="str">
        <f>+INDEX([1]Detallado!$D:$D,MATCH(C1167,[1]Detallado!$B:$B,0))</f>
        <v>Banco Santander Perú</v>
      </c>
      <c r="I1167" s="27"/>
      <c r="J1167" s="43" t="str">
        <f t="shared" si="37"/>
        <v>RFLBU</v>
      </c>
    </row>
    <row r="1168" spans="3:10" x14ac:dyDescent="0.35">
      <c r="C1168" s="27" t="s">
        <v>3551</v>
      </c>
      <c r="D1168" s="47" t="str">
        <f>+INDEX([1]Detallado!$F:$F,MATCH($C1168,[1]Detallado!$B:$B,0))</f>
        <v>Renta Fija</v>
      </c>
      <c r="E1168" s="30" t="str">
        <f>+INDEX([1]Detallado!$Q:$Q,MATCH($C1168,[1]Detallado!$B:$B,0))</f>
        <v>RFLC</v>
      </c>
      <c r="F1168" s="44" t="s">
        <v>4173</v>
      </c>
      <c r="G1168" s="45" t="str">
        <f t="shared" si="36"/>
        <v>25RFLC</v>
      </c>
      <c r="H1168" s="46" t="str">
        <f>+INDEX([1]Detallado!$D:$D,MATCH(C1168,[1]Detallado!$B:$B,0))</f>
        <v>Banco de Crédito del Perú</v>
      </c>
      <c r="I1168" s="27"/>
      <c r="J1168" s="43" t="str">
        <f t="shared" si="37"/>
        <v>RFLBU</v>
      </c>
    </row>
    <row r="1169" spans="3:10" x14ac:dyDescent="0.35">
      <c r="C1169" s="27" t="s">
        <v>3552</v>
      </c>
      <c r="D1169" s="47" t="str">
        <f>+INDEX([1]Detallado!$F:$F,MATCH($C1169,[1]Detallado!$B:$B,0))</f>
        <v>Renta Fija</v>
      </c>
      <c r="E1169" s="30" t="str">
        <f>+INDEX([1]Detallado!$Q:$Q,MATCH($C1169,[1]Detallado!$B:$B,0))</f>
        <v>RFLC</v>
      </c>
      <c r="F1169" s="44" t="s">
        <v>4173</v>
      </c>
      <c r="G1169" s="45" t="str">
        <f t="shared" si="36"/>
        <v>25RFLC</v>
      </c>
      <c r="H1169" s="46" t="str">
        <f>+INDEX([1]Detallado!$D:$D,MATCH(C1169,[1]Detallado!$B:$B,0))</f>
        <v>Banco de Crédito del Perú</v>
      </c>
      <c r="I1169" s="27"/>
      <c r="J1169" s="43" t="str">
        <f t="shared" si="37"/>
        <v>RFLBU</v>
      </c>
    </row>
    <row r="1170" spans="3:10" x14ac:dyDescent="0.35">
      <c r="C1170" s="27" t="s">
        <v>3553</v>
      </c>
      <c r="D1170" s="47" t="str">
        <f>+INDEX([1]Detallado!$F:$F,MATCH($C1170,[1]Detallado!$B:$B,0))</f>
        <v>Renta Fija</v>
      </c>
      <c r="E1170" s="30" t="str">
        <f>+INDEX([1]Detallado!$Q:$Q,MATCH($C1170,[1]Detallado!$B:$B,0))</f>
        <v>RFLC</v>
      </c>
      <c r="F1170" s="44" t="s">
        <v>4173</v>
      </c>
      <c r="G1170" s="45" t="str">
        <f t="shared" si="36"/>
        <v>25RFLC</v>
      </c>
      <c r="H1170" s="46" t="str">
        <f>+INDEX([1]Detallado!$D:$D,MATCH(C1170,[1]Detallado!$B:$B,0))</f>
        <v>Banco de Crédito del Perú</v>
      </c>
      <c r="I1170" s="27"/>
      <c r="J1170" s="43" t="str">
        <f t="shared" si="37"/>
        <v>RFLBU</v>
      </c>
    </row>
    <row r="1171" spans="3:10" x14ac:dyDescent="0.35">
      <c r="C1171" s="27" t="s">
        <v>3554</v>
      </c>
      <c r="D1171" s="47" t="str">
        <f>+INDEX([1]Detallado!$F:$F,MATCH($C1171,[1]Detallado!$B:$B,0))</f>
        <v>Renta Fija</v>
      </c>
      <c r="E1171" s="30" t="str">
        <f>+INDEX([1]Detallado!$Q:$Q,MATCH($C1171,[1]Detallado!$B:$B,0))</f>
        <v>RFLC</v>
      </c>
      <c r="F1171" s="44" t="s">
        <v>4173</v>
      </c>
      <c r="G1171" s="45" t="str">
        <f t="shared" si="36"/>
        <v>25RFLC</v>
      </c>
      <c r="H1171" s="46" t="str">
        <f>+INDEX([1]Detallado!$D:$D,MATCH(C1171,[1]Detallado!$B:$B,0))</f>
        <v>Banco de Crédito del Perú</v>
      </c>
      <c r="I1171" s="27"/>
      <c r="J1171" s="43" t="str">
        <f t="shared" si="37"/>
        <v>RFLBU</v>
      </c>
    </row>
    <row r="1172" spans="3:10" x14ac:dyDescent="0.35">
      <c r="C1172" s="27" t="s">
        <v>3555</v>
      </c>
      <c r="D1172" s="47" t="str">
        <f>+INDEX([1]Detallado!$F:$F,MATCH($C1172,[1]Detallado!$B:$B,0))</f>
        <v>Renta Fija</v>
      </c>
      <c r="E1172" s="30" t="str">
        <f>+INDEX([1]Detallado!$Q:$Q,MATCH($C1172,[1]Detallado!$B:$B,0))</f>
        <v>RFLC</v>
      </c>
      <c r="F1172" s="44" t="s">
        <v>4173</v>
      </c>
      <c r="G1172" s="45" t="str">
        <f t="shared" si="36"/>
        <v>25RFLC</v>
      </c>
      <c r="H1172" s="46" t="str">
        <f>+INDEX([1]Detallado!$D:$D,MATCH(C1172,[1]Detallado!$B:$B,0))</f>
        <v>Banco de Crédito del Perú</v>
      </c>
      <c r="I1172" s="27"/>
      <c r="J1172" s="43" t="str">
        <f t="shared" si="37"/>
        <v>RFLBU</v>
      </c>
    </row>
    <row r="1173" spans="3:10" x14ac:dyDescent="0.35">
      <c r="C1173" s="27" t="s">
        <v>3556</v>
      </c>
      <c r="D1173" s="47" t="str">
        <f>+INDEX([1]Detallado!$F:$F,MATCH($C1173,[1]Detallado!$B:$B,0))</f>
        <v>Renta Fija</v>
      </c>
      <c r="E1173" s="30" t="str">
        <f>+INDEX([1]Detallado!$Q:$Q,MATCH($C1173,[1]Detallado!$B:$B,0))</f>
        <v>RFLC</v>
      </c>
      <c r="F1173" s="44" t="s">
        <v>4173</v>
      </c>
      <c r="G1173" s="45" t="str">
        <f t="shared" si="36"/>
        <v>25RFLC</v>
      </c>
      <c r="H1173" s="46" t="str">
        <f>+INDEX([1]Detallado!$D:$D,MATCH(C1173,[1]Detallado!$B:$B,0))</f>
        <v>Banco de Crédito del Perú</v>
      </c>
      <c r="I1173" s="27"/>
      <c r="J1173" s="43" t="str">
        <f t="shared" si="37"/>
        <v>RFLBU</v>
      </c>
    </row>
    <row r="1174" spans="3:10" x14ac:dyDescent="0.35">
      <c r="C1174" s="27" t="s">
        <v>3557</v>
      </c>
      <c r="D1174" s="47" t="str">
        <f>+INDEX([1]Detallado!$F:$F,MATCH($C1174,[1]Detallado!$B:$B,0))</f>
        <v>Renta Fija</v>
      </c>
      <c r="E1174" s="30" t="str">
        <f>+INDEX([1]Detallado!$Q:$Q,MATCH($C1174,[1]Detallado!$B:$B,0))</f>
        <v>RFLC</v>
      </c>
      <c r="F1174" s="44" t="s">
        <v>4173</v>
      </c>
      <c r="G1174" s="45" t="str">
        <f t="shared" si="36"/>
        <v>25RFLC</v>
      </c>
      <c r="H1174" s="46" t="str">
        <f>+INDEX([1]Detallado!$D:$D,MATCH(C1174,[1]Detallado!$B:$B,0))</f>
        <v>Banco de Crédito del Perú</v>
      </c>
      <c r="I1174" s="27"/>
      <c r="J1174" s="43" t="str">
        <f t="shared" si="37"/>
        <v>RFLBU</v>
      </c>
    </row>
    <row r="1175" spans="3:10" x14ac:dyDescent="0.35">
      <c r="C1175" s="27" t="s">
        <v>3558</v>
      </c>
      <c r="D1175" s="47" t="str">
        <f>+INDEX([1]Detallado!$F:$F,MATCH($C1175,[1]Detallado!$B:$B,0))</f>
        <v>Renta Fija</v>
      </c>
      <c r="E1175" s="30" t="str">
        <f>+INDEX([1]Detallado!$Q:$Q,MATCH($C1175,[1]Detallado!$B:$B,0))</f>
        <v>RFLC</v>
      </c>
      <c r="F1175" s="44" t="s">
        <v>4173</v>
      </c>
      <c r="G1175" s="45" t="str">
        <f t="shared" si="36"/>
        <v>25RFLC</v>
      </c>
      <c r="H1175" s="46" t="str">
        <f>+INDEX([1]Detallado!$D:$D,MATCH(C1175,[1]Detallado!$B:$B,0))</f>
        <v>Banco de Crédito del Perú</v>
      </c>
      <c r="I1175" s="27"/>
      <c r="J1175" s="43" t="str">
        <f t="shared" si="37"/>
        <v>RFLBU</v>
      </c>
    </row>
    <row r="1176" spans="3:10" x14ac:dyDescent="0.35">
      <c r="C1176" s="27" t="s">
        <v>3559</v>
      </c>
      <c r="D1176" s="47" t="str">
        <f>+INDEX([1]Detallado!$F:$F,MATCH($C1176,[1]Detallado!$B:$B,0))</f>
        <v>Renta Fija</v>
      </c>
      <c r="E1176" s="30" t="str">
        <f>+INDEX([1]Detallado!$Q:$Q,MATCH($C1176,[1]Detallado!$B:$B,0))</f>
        <v>RFLC</v>
      </c>
      <c r="F1176" s="44" t="s">
        <v>4173</v>
      </c>
      <c r="G1176" s="45" t="str">
        <f t="shared" si="36"/>
        <v>25RFLC</v>
      </c>
      <c r="H1176" s="46" t="str">
        <f>+INDEX([1]Detallado!$D:$D,MATCH(C1176,[1]Detallado!$B:$B,0))</f>
        <v>Banco de Crédito del Perú</v>
      </c>
      <c r="I1176" s="27"/>
      <c r="J1176" s="43" t="str">
        <f t="shared" si="37"/>
        <v>RFLBU</v>
      </c>
    </row>
    <row r="1177" spans="3:10" x14ac:dyDescent="0.35">
      <c r="C1177" s="27" t="s">
        <v>3560</v>
      </c>
      <c r="D1177" s="47" t="str">
        <f>+INDEX([1]Detallado!$F:$F,MATCH($C1177,[1]Detallado!$B:$B,0))</f>
        <v>Renta Fija</v>
      </c>
      <c r="E1177" s="30" t="str">
        <f>+INDEX([1]Detallado!$Q:$Q,MATCH($C1177,[1]Detallado!$B:$B,0))</f>
        <v>RFLC</v>
      </c>
      <c r="F1177" s="44" t="s">
        <v>4173</v>
      </c>
      <c r="G1177" s="45" t="str">
        <f t="shared" si="36"/>
        <v>25RFLC</v>
      </c>
      <c r="H1177" s="46" t="str">
        <f>+INDEX([1]Detallado!$D:$D,MATCH(C1177,[1]Detallado!$B:$B,0))</f>
        <v>Banco de Crédito del Perú</v>
      </c>
      <c r="I1177" s="27"/>
      <c r="J1177" s="43" t="str">
        <f t="shared" si="37"/>
        <v>RFLBU</v>
      </c>
    </row>
    <row r="1178" spans="3:10" x14ac:dyDescent="0.35">
      <c r="C1178" s="27" t="s">
        <v>3561</v>
      </c>
      <c r="D1178" s="47" t="str">
        <f>+INDEX([1]Detallado!$F:$F,MATCH($C1178,[1]Detallado!$B:$B,0))</f>
        <v>Renta Fija</v>
      </c>
      <c r="E1178" s="30" t="str">
        <f>+INDEX([1]Detallado!$Q:$Q,MATCH($C1178,[1]Detallado!$B:$B,0))</f>
        <v>RFLC</v>
      </c>
      <c r="F1178" s="44" t="s">
        <v>4173</v>
      </c>
      <c r="G1178" s="45" t="str">
        <f t="shared" si="36"/>
        <v>25RFLC</v>
      </c>
      <c r="H1178" s="46" t="str">
        <f>+INDEX([1]Detallado!$D:$D,MATCH(C1178,[1]Detallado!$B:$B,0))</f>
        <v>Banco de Crédito del Perú</v>
      </c>
      <c r="I1178" s="27"/>
      <c r="J1178" s="43" t="str">
        <f t="shared" si="37"/>
        <v>RFLBU</v>
      </c>
    </row>
    <row r="1179" spans="3:10" x14ac:dyDescent="0.35">
      <c r="C1179" s="27" t="s">
        <v>3562</v>
      </c>
      <c r="D1179" s="47" t="str">
        <f>+INDEX([1]Detallado!$F:$F,MATCH($C1179,[1]Detallado!$B:$B,0))</f>
        <v>Renta Fija</v>
      </c>
      <c r="E1179" s="30" t="str">
        <f>+INDEX([1]Detallado!$Q:$Q,MATCH($C1179,[1]Detallado!$B:$B,0))</f>
        <v>RFLC</v>
      </c>
      <c r="F1179" s="44" t="s">
        <v>4173</v>
      </c>
      <c r="G1179" s="45" t="str">
        <f t="shared" si="36"/>
        <v>25RFLC</v>
      </c>
      <c r="H1179" s="46" t="str">
        <f>+INDEX([1]Detallado!$D:$D,MATCH(C1179,[1]Detallado!$B:$B,0))</f>
        <v>Banco de Crédito del Perú</v>
      </c>
      <c r="I1179" s="27"/>
      <c r="J1179" s="43" t="str">
        <f t="shared" si="37"/>
        <v>RFLBU</v>
      </c>
    </row>
    <row r="1180" spans="3:10" x14ac:dyDescent="0.35">
      <c r="C1180" s="27" t="s">
        <v>3563</v>
      </c>
      <c r="D1180" s="47" t="str">
        <f>+INDEX([1]Detallado!$F:$F,MATCH($C1180,[1]Detallado!$B:$B,0))</f>
        <v>Renta Fija</v>
      </c>
      <c r="E1180" s="30" t="str">
        <f>+INDEX([1]Detallado!$Q:$Q,MATCH($C1180,[1]Detallado!$B:$B,0))</f>
        <v>RFLC</v>
      </c>
      <c r="F1180" s="44" t="s">
        <v>4173</v>
      </c>
      <c r="G1180" s="45" t="str">
        <f t="shared" si="36"/>
        <v>25RFLC</v>
      </c>
      <c r="H1180" s="46" t="str">
        <f>+INDEX([1]Detallado!$D:$D,MATCH(C1180,[1]Detallado!$B:$B,0))</f>
        <v>Banco de Crédito del Perú</v>
      </c>
      <c r="I1180" s="27"/>
      <c r="J1180" s="43" t="str">
        <f t="shared" si="37"/>
        <v>RFLBU</v>
      </c>
    </row>
    <row r="1181" spans="3:10" x14ac:dyDescent="0.35">
      <c r="C1181" s="27" t="s">
        <v>3564</v>
      </c>
      <c r="D1181" s="47" t="str">
        <f>+INDEX([1]Detallado!$F:$F,MATCH($C1181,[1]Detallado!$B:$B,0))</f>
        <v>Renta Fija</v>
      </c>
      <c r="E1181" s="30" t="str">
        <f>+INDEX([1]Detallado!$Q:$Q,MATCH($C1181,[1]Detallado!$B:$B,0))</f>
        <v>RFLC</v>
      </c>
      <c r="F1181" s="44" t="s">
        <v>4173</v>
      </c>
      <c r="G1181" s="45" t="str">
        <f t="shared" si="36"/>
        <v>25RFLC</v>
      </c>
      <c r="H1181" s="46" t="str">
        <f>+INDEX([1]Detallado!$D:$D,MATCH(C1181,[1]Detallado!$B:$B,0))</f>
        <v>Banco de Crédito del Perú</v>
      </c>
      <c r="I1181" s="27"/>
      <c r="J1181" s="43" t="str">
        <f t="shared" si="37"/>
        <v>RFLBU</v>
      </c>
    </row>
    <row r="1182" spans="3:10" x14ac:dyDescent="0.35">
      <c r="C1182" s="27" t="s">
        <v>3565</v>
      </c>
      <c r="D1182" s="47" t="str">
        <f>+INDEX([1]Detallado!$F:$F,MATCH($C1182,[1]Detallado!$B:$B,0))</f>
        <v>Renta Fija</v>
      </c>
      <c r="E1182" s="30" t="str">
        <f>+INDEX([1]Detallado!$Q:$Q,MATCH($C1182,[1]Detallado!$B:$B,0))</f>
        <v>RFLC</v>
      </c>
      <c r="F1182" s="44" t="s">
        <v>4173</v>
      </c>
      <c r="G1182" s="45" t="str">
        <f t="shared" si="36"/>
        <v>25RFLC</v>
      </c>
      <c r="H1182" s="46" t="str">
        <f>+INDEX([1]Detallado!$D:$D,MATCH(C1182,[1]Detallado!$B:$B,0))</f>
        <v>Banco de Crédito del Perú</v>
      </c>
      <c r="I1182" s="27"/>
      <c r="J1182" s="43" t="str">
        <f t="shared" si="37"/>
        <v>RFLBU</v>
      </c>
    </row>
    <row r="1183" spans="3:10" x14ac:dyDescent="0.35">
      <c r="C1183" s="27" t="s">
        <v>3566</v>
      </c>
      <c r="D1183" s="47" t="str">
        <f>+INDEX([1]Detallado!$F:$F,MATCH($C1183,[1]Detallado!$B:$B,0))</f>
        <v>Renta Fija</v>
      </c>
      <c r="E1183" s="30" t="str">
        <f>+INDEX([1]Detallado!$Q:$Q,MATCH($C1183,[1]Detallado!$B:$B,0))</f>
        <v>RFLC</v>
      </c>
      <c r="F1183" s="44" t="s">
        <v>4173</v>
      </c>
      <c r="G1183" s="45" t="str">
        <f t="shared" si="36"/>
        <v>25RFLC</v>
      </c>
      <c r="H1183" s="46" t="str">
        <f>+INDEX([1]Detallado!$D:$D,MATCH(C1183,[1]Detallado!$B:$B,0))</f>
        <v>Banco de Crédito del Perú</v>
      </c>
      <c r="I1183" s="27"/>
      <c r="J1183" s="43" t="str">
        <f t="shared" si="37"/>
        <v>RFLBU</v>
      </c>
    </row>
    <row r="1184" spans="3:10" x14ac:dyDescent="0.35">
      <c r="C1184" s="27" t="s">
        <v>3567</v>
      </c>
      <c r="D1184" s="47" t="str">
        <f>+INDEX([1]Detallado!$F:$F,MATCH($C1184,[1]Detallado!$B:$B,0))</f>
        <v>Renta Fija</v>
      </c>
      <c r="E1184" s="30" t="str">
        <f>+INDEX([1]Detallado!$Q:$Q,MATCH($C1184,[1]Detallado!$B:$B,0))</f>
        <v>RFLC</v>
      </c>
      <c r="F1184" s="44" t="s">
        <v>4173</v>
      </c>
      <c r="G1184" s="45" t="str">
        <f t="shared" si="36"/>
        <v>25RFLC</v>
      </c>
      <c r="H1184" s="46" t="str">
        <f>+INDEX([1]Detallado!$D:$D,MATCH(C1184,[1]Detallado!$B:$B,0))</f>
        <v>Scotiabank Peru</v>
      </c>
      <c r="I1184" s="27"/>
      <c r="J1184" s="43" t="str">
        <f t="shared" si="37"/>
        <v>RFLBU</v>
      </c>
    </row>
    <row r="1185" spans="3:10" x14ac:dyDescent="0.35">
      <c r="C1185" s="27" t="s">
        <v>3568</v>
      </c>
      <c r="D1185" s="47" t="str">
        <f>+INDEX([1]Detallado!$F:$F,MATCH($C1185,[1]Detallado!$B:$B,0))</f>
        <v>Renta Fija</v>
      </c>
      <c r="E1185" s="30" t="str">
        <f>+INDEX([1]Detallado!$Q:$Q,MATCH($C1185,[1]Detallado!$B:$B,0))</f>
        <v>RFLC</v>
      </c>
      <c r="F1185" s="44" t="s">
        <v>4173</v>
      </c>
      <c r="G1185" s="45" t="str">
        <f t="shared" si="36"/>
        <v>25RFLC</v>
      </c>
      <c r="H1185" s="46" t="str">
        <f>+INDEX([1]Detallado!$D:$D,MATCH(C1185,[1]Detallado!$B:$B,0))</f>
        <v>Scotiabank Peru</v>
      </c>
      <c r="I1185" s="27"/>
      <c r="J1185" s="43" t="str">
        <f t="shared" si="37"/>
        <v>RFLBU</v>
      </c>
    </row>
    <row r="1186" spans="3:10" x14ac:dyDescent="0.35">
      <c r="C1186" s="27" t="s">
        <v>3569</v>
      </c>
      <c r="D1186" s="47" t="str">
        <f>+INDEX([1]Detallado!$F:$F,MATCH($C1186,[1]Detallado!$B:$B,0))</f>
        <v>Renta Fija</v>
      </c>
      <c r="E1186" s="30" t="str">
        <f>+INDEX([1]Detallado!$Q:$Q,MATCH($C1186,[1]Detallado!$B:$B,0))</f>
        <v>RFLC</v>
      </c>
      <c r="F1186" s="44" t="s">
        <v>4173</v>
      </c>
      <c r="G1186" s="45" t="str">
        <f t="shared" si="36"/>
        <v>25RFLC</v>
      </c>
      <c r="H1186" s="46" t="str">
        <f>+INDEX([1]Detallado!$D:$D,MATCH(C1186,[1]Detallado!$B:$B,0))</f>
        <v>Scotiabank Peru</v>
      </c>
      <c r="I1186" s="27"/>
      <c r="J1186" s="43" t="str">
        <f t="shared" si="37"/>
        <v>RFLBU</v>
      </c>
    </row>
    <row r="1187" spans="3:10" x14ac:dyDescent="0.35">
      <c r="C1187" s="27" t="s">
        <v>3570</v>
      </c>
      <c r="D1187" s="47" t="str">
        <f>+INDEX([1]Detallado!$F:$F,MATCH($C1187,[1]Detallado!$B:$B,0))</f>
        <v>Renta Fija</v>
      </c>
      <c r="E1187" s="30" t="str">
        <f>+INDEX([1]Detallado!$Q:$Q,MATCH($C1187,[1]Detallado!$B:$B,0))</f>
        <v>RFLC</v>
      </c>
      <c r="F1187" s="44" t="s">
        <v>4173</v>
      </c>
      <c r="G1187" s="45" t="str">
        <f t="shared" si="36"/>
        <v>25RFLC</v>
      </c>
      <c r="H1187" s="46" t="str">
        <f>+INDEX([1]Detallado!$D:$D,MATCH(C1187,[1]Detallado!$B:$B,0))</f>
        <v>Scotiabank Peru</v>
      </c>
      <c r="I1187" s="27"/>
      <c r="J1187" s="43" t="str">
        <f t="shared" si="37"/>
        <v>RFLBU</v>
      </c>
    </row>
    <row r="1188" spans="3:10" x14ac:dyDescent="0.35">
      <c r="C1188" s="27" t="s">
        <v>3571</v>
      </c>
      <c r="D1188" s="47" t="str">
        <f>+INDEX([1]Detallado!$F:$F,MATCH($C1188,[1]Detallado!$B:$B,0))</f>
        <v>Renta Fija</v>
      </c>
      <c r="E1188" s="30" t="str">
        <f>+INDEX([1]Detallado!$Q:$Q,MATCH($C1188,[1]Detallado!$B:$B,0))</f>
        <v>RFLC</v>
      </c>
      <c r="F1188" s="44" t="s">
        <v>4173</v>
      </c>
      <c r="G1188" s="45" t="str">
        <f t="shared" si="36"/>
        <v>25RFLC</v>
      </c>
      <c r="H1188" s="46" t="str">
        <f>+INDEX([1]Detallado!$D:$D,MATCH(C1188,[1]Detallado!$B:$B,0))</f>
        <v>Scotiabank Peru</v>
      </c>
      <c r="I1188" s="27"/>
      <c r="J1188" s="43" t="str">
        <f t="shared" si="37"/>
        <v>RFLBU</v>
      </c>
    </row>
    <row r="1189" spans="3:10" x14ac:dyDescent="0.35">
      <c r="C1189" s="27" t="s">
        <v>3572</v>
      </c>
      <c r="D1189" s="47" t="str">
        <f>+INDEX([1]Detallado!$F:$F,MATCH($C1189,[1]Detallado!$B:$B,0))</f>
        <v>Renta Fija</v>
      </c>
      <c r="E1189" s="30" t="str">
        <f>+INDEX([1]Detallado!$Q:$Q,MATCH($C1189,[1]Detallado!$B:$B,0))</f>
        <v>RFLC</v>
      </c>
      <c r="F1189" s="44" t="s">
        <v>4173</v>
      </c>
      <c r="G1189" s="45" t="str">
        <f t="shared" si="36"/>
        <v>25RFLC</v>
      </c>
      <c r="H1189" s="46" t="str">
        <f>+INDEX([1]Detallado!$D:$D,MATCH(C1189,[1]Detallado!$B:$B,0))</f>
        <v>Scotiabank Peru</v>
      </c>
      <c r="I1189" s="27"/>
      <c r="J1189" s="43" t="str">
        <f t="shared" si="37"/>
        <v>RFLBU</v>
      </c>
    </row>
    <row r="1190" spans="3:10" x14ac:dyDescent="0.35">
      <c r="C1190" s="27" t="s">
        <v>3573</v>
      </c>
      <c r="D1190" s="47" t="str">
        <f>+INDEX([1]Detallado!$F:$F,MATCH($C1190,[1]Detallado!$B:$B,0))</f>
        <v>Renta Fija</v>
      </c>
      <c r="E1190" s="30" t="str">
        <f>+INDEX([1]Detallado!$Q:$Q,MATCH($C1190,[1]Detallado!$B:$B,0))</f>
        <v>RFLC</v>
      </c>
      <c r="F1190" s="44" t="s">
        <v>4173</v>
      </c>
      <c r="G1190" s="45" t="str">
        <f t="shared" si="36"/>
        <v>25RFLC</v>
      </c>
      <c r="H1190" s="46" t="str">
        <f>+INDEX([1]Detallado!$D:$D,MATCH(C1190,[1]Detallado!$B:$B,0))</f>
        <v>Scotiabank Peru</v>
      </c>
      <c r="I1190" s="27"/>
      <c r="J1190" s="43" t="str">
        <f t="shared" si="37"/>
        <v>RFLBU</v>
      </c>
    </row>
    <row r="1191" spans="3:10" x14ac:dyDescent="0.35">
      <c r="C1191" s="27" t="s">
        <v>3574</v>
      </c>
      <c r="D1191" s="47" t="str">
        <f>+INDEX([1]Detallado!$F:$F,MATCH($C1191,[1]Detallado!$B:$B,0))</f>
        <v>Renta Fija</v>
      </c>
      <c r="E1191" s="30" t="str">
        <f>+INDEX([1]Detallado!$Q:$Q,MATCH($C1191,[1]Detallado!$B:$B,0))</f>
        <v>RFLC</v>
      </c>
      <c r="F1191" s="44" t="s">
        <v>4173</v>
      </c>
      <c r="G1191" s="45" t="str">
        <f t="shared" si="36"/>
        <v>25RFLC</v>
      </c>
      <c r="H1191" s="46" t="str">
        <f>+INDEX([1]Detallado!$D:$D,MATCH(C1191,[1]Detallado!$B:$B,0))</f>
        <v>Scotiabank Peru</v>
      </c>
      <c r="I1191" s="27"/>
      <c r="J1191" s="43" t="str">
        <f t="shared" si="37"/>
        <v>RFLBU</v>
      </c>
    </row>
    <row r="1192" spans="3:10" x14ac:dyDescent="0.35">
      <c r="C1192" s="27" t="s">
        <v>3575</v>
      </c>
      <c r="D1192" s="47" t="str">
        <f>+INDEX([1]Detallado!$F:$F,MATCH($C1192,[1]Detallado!$B:$B,0))</f>
        <v>Renta Fija</v>
      </c>
      <c r="E1192" s="30" t="str">
        <f>+INDEX([1]Detallado!$Q:$Q,MATCH($C1192,[1]Detallado!$B:$B,0))</f>
        <v>RFLC</v>
      </c>
      <c r="F1192" s="44" t="s">
        <v>4173</v>
      </c>
      <c r="G1192" s="45" t="str">
        <f t="shared" si="36"/>
        <v>25RFLC</v>
      </c>
      <c r="H1192" s="46" t="str">
        <f>+INDEX([1]Detallado!$D:$D,MATCH(C1192,[1]Detallado!$B:$B,0))</f>
        <v>Scotiabank Peru</v>
      </c>
      <c r="I1192" s="27"/>
      <c r="J1192" s="43" t="str">
        <f t="shared" si="37"/>
        <v>RFLBU</v>
      </c>
    </row>
    <row r="1193" spans="3:10" x14ac:dyDescent="0.35">
      <c r="C1193" s="27" t="s">
        <v>3576</v>
      </c>
      <c r="D1193" s="47" t="str">
        <f>+INDEX([1]Detallado!$F:$F,MATCH($C1193,[1]Detallado!$B:$B,0))</f>
        <v>Renta Fija</v>
      </c>
      <c r="E1193" s="30" t="str">
        <f>+INDEX([1]Detallado!$Q:$Q,MATCH($C1193,[1]Detallado!$B:$B,0))</f>
        <v>RFLC</v>
      </c>
      <c r="F1193" s="44" t="s">
        <v>4173</v>
      </c>
      <c r="G1193" s="45" t="str">
        <f t="shared" si="36"/>
        <v>25RFLC</v>
      </c>
      <c r="H1193" s="46" t="str">
        <f>+INDEX([1]Detallado!$D:$D,MATCH(C1193,[1]Detallado!$B:$B,0))</f>
        <v>Scotiabank Peru</v>
      </c>
      <c r="I1193" s="27"/>
      <c r="J1193" s="43" t="str">
        <f t="shared" si="37"/>
        <v>RFLBU</v>
      </c>
    </row>
    <row r="1194" spans="3:10" x14ac:dyDescent="0.35">
      <c r="C1194" s="27" t="s">
        <v>3577</v>
      </c>
      <c r="D1194" s="47" t="str">
        <f>+INDEX([1]Detallado!$F:$F,MATCH($C1194,[1]Detallado!$B:$B,0))</f>
        <v>Renta Fija</v>
      </c>
      <c r="E1194" s="30" t="str">
        <f>+INDEX([1]Detallado!$Q:$Q,MATCH($C1194,[1]Detallado!$B:$B,0))</f>
        <v>RFLC</v>
      </c>
      <c r="F1194" s="44" t="s">
        <v>4173</v>
      </c>
      <c r="G1194" s="45" t="str">
        <f t="shared" si="36"/>
        <v>25RFLC</v>
      </c>
      <c r="H1194" s="46" t="str">
        <f>+INDEX([1]Detallado!$D:$D,MATCH(C1194,[1]Detallado!$B:$B,0))</f>
        <v>Scotiabank Peru</v>
      </c>
      <c r="I1194" s="27"/>
      <c r="J1194" s="43" t="str">
        <f t="shared" si="37"/>
        <v>RFLBU</v>
      </c>
    </row>
    <row r="1195" spans="3:10" x14ac:dyDescent="0.35">
      <c r="C1195" s="27" t="s">
        <v>3578</v>
      </c>
      <c r="D1195" s="47" t="str">
        <f>+INDEX([1]Detallado!$F:$F,MATCH($C1195,[1]Detallado!$B:$B,0))</f>
        <v>Renta Fija</v>
      </c>
      <c r="E1195" s="30" t="str">
        <f>+INDEX([1]Detallado!$Q:$Q,MATCH($C1195,[1]Detallado!$B:$B,0))</f>
        <v>RFLC</v>
      </c>
      <c r="F1195" s="44" t="s">
        <v>4173</v>
      </c>
      <c r="G1195" s="45" t="str">
        <f t="shared" si="36"/>
        <v>25RFLC</v>
      </c>
      <c r="H1195" s="46" t="str">
        <f>+INDEX([1]Detallado!$D:$D,MATCH(C1195,[1]Detallado!$B:$B,0))</f>
        <v>Scotiabank Peru</v>
      </c>
      <c r="I1195" s="27"/>
      <c r="J1195" s="43" t="str">
        <f t="shared" si="37"/>
        <v>RFLBU</v>
      </c>
    </row>
    <row r="1196" spans="3:10" x14ac:dyDescent="0.35">
      <c r="C1196" s="27" t="s">
        <v>3579</v>
      </c>
      <c r="D1196" s="47" t="str">
        <f>+INDEX([1]Detallado!$F:$F,MATCH($C1196,[1]Detallado!$B:$B,0))</f>
        <v>Renta Fija</v>
      </c>
      <c r="E1196" s="30" t="str">
        <f>+INDEX([1]Detallado!$Q:$Q,MATCH($C1196,[1]Detallado!$B:$B,0))</f>
        <v>RFLC</v>
      </c>
      <c r="F1196" s="44" t="s">
        <v>4173</v>
      </c>
      <c r="G1196" s="45" t="str">
        <f t="shared" si="36"/>
        <v>25RFLC</v>
      </c>
      <c r="H1196" s="46" t="str">
        <f>+INDEX([1]Detallado!$D:$D,MATCH(C1196,[1]Detallado!$B:$B,0))</f>
        <v>Scotiabank Peru</v>
      </c>
      <c r="I1196" s="27"/>
      <c r="J1196" s="43" t="str">
        <f t="shared" si="37"/>
        <v>RFLBU</v>
      </c>
    </row>
    <row r="1197" spans="3:10" x14ac:dyDescent="0.35">
      <c r="C1197" s="27" t="s">
        <v>3580</v>
      </c>
      <c r="D1197" s="47" t="str">
        <f>+INDEX([1]Detallado!$F:$F,MATCH($C1197,[1]Detallado!$B:$B,0))</f>
        <v>Renta Fija</v>
      </c>
      <c r="E1197" s="30" t="str">
        <f>+INDEX([1]Detallado!$Q:$Q,MATCH($C1197,[1]Detallado!$B:$B,0))</f>
        <v>RFLC</v>
      </c>
      <c r="F1197" s="44" t="s">
        <v>4173</v>
      </c>
      <c r="G1197" s="45" t="str">
        <f t="shared" si="36"/>
        <v>25RFLC</v>
      </c>
      <c r="H1197" s="46" t="str">
        <f>+INDEX([1]Detallado!$D:$D,MATCH(C1197,[1]Detallado!$B:$B,0))</f>
        <v>Scotiabank Peru</v>
      </c>
      <c r="I1197" s="27"/>
      <c r="J1197" s="43" t="str">
        <f t="shared" si="37"/>
        <v>RFLBU</v>
      </c>
    </row>
    <row r="1198" spans="3:10" x14ac:dyDescent="0.35">
      <c r="C1198" s="27" t="s">
        <v>3581</v>
      </c>
      <c r="D1198" s="47" t="str">
        <f>+INDEX([1]Detallado!$F:$F,MATCH($C1198,[1]Detallado!$B:$B,0))</f>
        <v>Renta Fija</v>
      </c>
      <c r="E1198" s="30" t="str">
        <f>+INDEX([1]Detallado!$Q:$Q,MATCH($C1198,[1]Detallado!$B:$B,0))</f>
        <v>RFLC</v>
      </c>
      <c r="F1198" s="44" t="s">
        <v>4173</v>
      </c>
      <c r="G1198" s="45" t="str">
        <f t="shared" si="36"/>
        <v>25RFLC</v>
      </c>
      <c r="H1198" s="46" t="str">
        <f>+INDEX([1]Detallado!$D:$D,MATCH(C1198,[1]Detallado!$B:$B,0))</f>
        <v>Scotiabank Peru</v>
      </c>
      <c r="I1198" s="27"/>
      <c r="J1198" s="43" t="str">
        <f t="shared" si="37"/>
        <v>RFLBU</v>
      </c>
    </row>
    <row r="1199" spans="3:10" x14ac:dyDescent="0.35">
      <c r="C1199" s="27" t="s">
        <v>3582</v>
      </c>
      <c r="D1199" s="47" t="str">
        <f>+INDEX([1]Detallado!$F:$F,MATCH($C1199,[1]Detallado!$B:$B,0))</f>
        <v>Renta Fija</v>
      </c>
      <c r="E1199" s="30" t="str">
        <f>+INDEX([1]Detallado!$Q:$Q,MATCH($C1199,[1]Detallado!$B:$B,0))</f>
        <v>RFLC</v>
      </c>
      <c r="F1199" s="44" t="s">
        <v>4173</v>
      </c>
      <c r="G1199" s="45" t="str">
        <f t="shared" si="36"/>
        <v>25RFLC</v>
      </c>
      <c r="H1199" s="46" t="str">
        <f>+INDEX([1]Detallado!$D:$D,MATCH(C1199,[1]Detallado!$B:$B,0))</f>
        <v>Banco Continental</v>
      </c>
      <c r="I1199" s="27"/>
      <c r="J1199" s="43" t="str">
        <f t="shared" si="37"/>
        <v>RFLBU</v>
      </c>
    </row>
    <row r="1200" spans="3:10" x14ac:dyDescent="0.35">
      <c r="C1200" s="27" t="s">
        <v>3583</v>
      </c>
      <c r="D1200" s="47" t="str">
        <f>+INDEX([1]Detallado!$F:$F,MATCH($C1200,[1]Detallado!$B:$B,0))</f>
        <v>Renta Fija</v>
      </c>
      <c r="E1200" s="30" t="str">
        <f>+INDEX([1]Detallado!$Q:$Q,MATCH($C1200,[1]Detallado!$B:$B,0))</f>
        <v>RFLC</v>
      </c>
      <c r="F1200" s="44" t="s">
        <v>4173</v>
      </c>
      <c r="G1200" s="45" t="str">
        <f t="shared" si="36"/>
        <v>25RFLC</v>
      </c>
      <c r="H1200" s="46" t="str">
        <f>+INDEX([1]Detallado!$D:$D,MATCH(C1200,[1]Detallado!$B:$B,0))</f>
        <v>Banco Continental</v>
      </c>
      <c r="I1200" s="27"/>
      <c r="J1200" s="43" t="str">
        <f t="shared" si="37"/>
        <v>RFLBU</v>
      </c>
    </row>
    <row r="1201" spans="3:10" x14ac:dyDescent="0.35">
      <c r="C1201" s="27" t="s">
        <v>3584</v>
      </c>
      <c r="D1201" s="47" t="str">
        <f>+INDEX([1]Detallado!$F:$F,MATCH($C1201,[1]Detallado!$B:$B,0))</f>
        <v>Renta Fija</v>
      </c>
      <c r="E1201" s="30" t="str">
        <f>+INDEX([1]Detallado!$Q:$Q,MATCH($C1201,[1]Detallado!$B:$B,0))</f>
        <v>RFLC</v>
      </c>
      <c r="F1201" s="44" t="s">
        <v>4173</v>
      </c>
      <c r="G1201" s="45" t="str">
        <f t="shared" si="36"/>
        <v>25RFLC</v>
      </c>
      <c r="H1201" s="46" t="str">
        <f>+INDEX([1]Detallado!$D:$D,MATCH(C1201,[1]Detallado!$B:$B,0))</f>
        <v>Banco Continental</v>
      </c>
      <c r="I1201" s="27"/>
      <c r="J1201" s="43" t="str">
        <f t="shared" si="37"/>
        <v>RFLBU</v>
      </c>
    </row>
    <row r="1202" spans="3:10" x14ac:dyDescent="0.35">
      <c r="C1202" s="27" t="s">
        <v>3585</v>
      </c>
      <c r="D1202" s="47" t="str">
        <f>+INDEX([1]Detallado!$F:$F,MATCH($C1202,[1]Detallado!$B:$B,0))</f>
        <v>Renta Fija</v>
      </c>
      <c r="E1202" s="30" t="str">
        <f>+INDEX([1]Detallado!$Q:$Q,MATCH($C1202,[1]Detallado!$B:$B,0))</f>
        <v>RFLC</v>
      </c>
      <c r="F1202" s="44" t="s">
        <v>4173</v>
      </c>
      <c r="G1202" s="45" t="str">
        <f t="shared" si="36"/>
        <v>25RFLC</v>
      </c>
      <c r="H1202" s="46" t="str">
        <f>+INDEX([1]Detallado!$D:$D,MATCH(C1202,[1]Detallado!$B:$B,0))</f>
        <v>Banco Continental</v>
      </c>
      <c r="I1202" s="27"/>
      <c r="J1202" s="43" t="str">
        <f t="shared" si="37"/>
        <v>RFLBU</v>
      </c>
    </row>
    <row r="1203" spans="3:10" x14ac:dyDescent="0.35">
      <c r="C1203" s="27" t="s">
        <v>3586</v>
      </c>
      <c r="D1203" s="47" t="str">
        <f>+INDEX([1]Detallado!$F:$F,MATCH($C1203,[1]Detallado!$B:$B,0))</f>
        <v>Renta Fija</v>
      </c>
      <c r="E1203" s="30" t="str">
        <f>+INDEX([1]Detallado!$Q:$Q,MATCH($C1203,[1]Detallado!$B:$B,0))</f>
        <v>RFLC</v>
      </c>
      <c r="F1203" s="44" t="s">
        <v>4173</v>
      </c>
      <c r="G1203" s="45" t="str">
        <f t="shared" si="36"/>
        <v>25RFLC</v>
      </c>
      <c r="H1203" s="46" t="str">
        <f>+INDEX([1]Detallado!$D:$D,MATCH(C1203,[1]Detallado!$B:$B,0))</f>
        <v>Banco Continental</v>
      </c>
      <c r="I1203" s="27"/>
      <c r="J1203" s="43" t="str">
        <f t="shared" si="37"/>
        <v>RFLBU</v>
      </c>
    </row>
    <row r="1204" spans="3:10" x14ac:dyDescent="0.35">
      <c r="C1204" s="27" t="s">
        <v>3587</v>
      </c>
      <c r="D1204" s="47" t="str">
        <f>+INDEX([1]Detallado!$F:$F,MATCH($C1204,[1]Detallado!$B:$B,0))</f>
        <v>Renta Fija</v>
      </c>
      <c r="E1204" s="30" t="str">
        <f>+INDEX([1]Detallado!$Q:$Q,MATCH($C1204,[1]Detallado!$B:$B,0))</f>
        <v>RFLC</v>
      </c>
      <c r="F1204" s="44" t="s">
        <v>4173</v>
      </c>
      <c r="G1204" s="45" t="str">
        <f t="shared" si="36"/>
        <v>25RFLC</v>
      </c>
      <c r="H1204" s="46" t="str">
        <f>+INDEX([1]Detallado!$D:$D,MATCH(C1204,[1]Detallado!$B:$B,0))</f>
        <v>Banco Continental</v>
      </c>
      <c r="I1204" s="27"/>
      <c r="J1204" s="43" t="str">
        <f t="shared" si="37"/>
        <v>RFLBU</v>
      </c>
    </row>
    <row r="1205" spans="3:10" x14ac:dyDescent="0.35">
      <c r="C1205" s="27" t="s">
        <v>3588</v>
      </c>
      <c r="D1205" s="47" t="str">
        <f>+INDEX([1]Detallado!$F:$F,MATCH($C1205,[1]Detallado!$B:$B,0))</f>
        <v>Renta Fija</v>
      </c>
      <c r="E1205" s="30" t="str">
        <f>+INDEX([1]Detallado!$Q:$Q,MATCH($C1205,[1]Detallado!$B:$B,0))</f>
        <v>RFLC</v>
      </c>
      <c r="F1205" s="44" t="s">
        <v>4173</v>
      </c>
      <c r="G1205" s="45" t="str">
        <f t="shared" si="36"/>
        <v>25RFLC</v>
      </c>
      <c r="H1205" s="46" t="str">
        <f>+INDEX([1]Detallado!$D:$D,MATCH(C1205,[1]Detallado!$B:$B,0))</f>
        <v>Banco Continental</v>
      </c>
      <c r="I1205" s="27"/>
      <c r="J1205" s="43" t="str">
        <f t="shared" si="37"/>
        <v>RFLBU</v>
      </c>
    </row>
    <row r="1206" spans="3:10" x14ac:dyDescent="0.35">
      <c r="C1206" s="27" t="s">
        <v>3589</v>
      </c>
      <c r="D1206" s="47" t="str">
        <f>+INDEX([1]Detallado!$F:$F,MATCH($C1206,[1]Detallado!$B:$B,0))</f>
        <v>Renta Fija</v>
      </c>
      <c r="E1206" s="30" t="str">
        <f>+INDEX([1]Detallado!$Q:$Q,MATCH($C1206,[1]Detallado!$B:$B,0))</f>
        <v>RFLC</v>
      </c>
      <c r="F1206" s="44" t="s">
        <v>4173</v>
      </c>
      <c r="G1206" s="45" t="str">
        <f t="shared" si="36"/>
        <v>25RFLC</v>
      </c>
      <c r="H1206" s="46" t="str">
        <f>+INDEX([1]Detallado!$D:$D,MATCH(C1206,[1]Detallado!$B:$B,0))</f>
        <v>Banco Continental</v>
      </c>
      <c r="I1206" s="27"/>
      <c r="J1206" s="43" t="str">
        <f t="shared" si="37"/>
        <v>RFLBU</v>
      </c>
    </row>
    <row r="1207" spans="3:10" x14ac:dyDescent="0.35">
      <c r="C1207" s="27" t="s">
        <v>3590</v>
      </c>
      <c r="D1207" s="47" t="str">
        <f>+INDEX([1]Detallado!$F:$F,MATCH($C1207,[1]Detallado!$B:$B,0))</f>
        <v>Renta Fija</v>
      </c>
      <c r="E1207" s="30" t="str">
        <f>+INDEX([1]Detallado!$Q:$Q,MATCH($C1207,[1]Detallado!$B:$B,0))</f>
        <v>RFLC</v>
      </c>
      <c r="F1207" s="44" t="s">
        <v>4173</v>
      </c>
      <c r="G1207" s="45" t="str">
        <f t="shared" si="36"/>
        <v>25RFLC</v>
      </c>
      <c r="H1207" s="46" t="str">
        <f>+INDEX([1]Detallado!$D:$D,MATCH(C1207,[1]Detallado!$B:$B,0))</f>
        <v>Banco Continental</v>
      </c>
      <c r="I1207" s="27"/>
      <c r="J1207" s="43" t="str">
        <f t="shared" si="37"/>
        <v>RFLBU</v>
      </c>
    </row>
    <row r="1208" spans="3:10" x14ac:dyDescent="0.35">
      <c r="C1208" s="27" t="s">
        <v>3591</v>
      </c>
      <c r="D1208" s="47" t="str">
        <f>+INDEX([1]Detallado!$F:$F,MATCH($C1208,[1]Detallado!$B:$B,0))</f>
        <v>Renta Fija</v>
      </c>
      <c r="E1208" s="30" t="str">
        <f>+INDEX([1]Detallado!$Q:$Q,MATCH($C1208,[1]Detallado!$B:$B,0))</f>
        <v>RFLC</v>
      </c>
      <c r="F1208" s="44" t="s">
        <v>4173</v>
      </c>
      <c r="G1208" s="45" t="str">
        <f t="shared" si="36"/>
        <v>25RFLC</v>
      </c>
      <c r="H1208" s="46" t="str">
        <f>+INDEX([1]Detallado!$D:$D,MATCH(C1208,[1]Detallado!$B:$B,0))</f>
        <v>Banco Continental</v>
      </c>
      <c r="I1208" s="27"/>
      <c r="J1208" s="43" t="str">
        <f t="shared" si="37"/>
        <v>RFLBU</v>
      </c>
    </row>
    <row r="1209" spans="3:10" x14ac:dyDescent="0.35">
      <c r="C1209" s="27" t="s">
        <v>3592</v>
      </c>
      <c r="D1209" s="47" t="str">
        <f>+INDEX([1]Detallado!$F:$F,MATCH($C1209,[1]Detallado!$B:$B,0))</f>
        <v>Renta Fija</v>
      </c>
      <c r="E1209" s="30" t="str">
        <f>+INDEX([1]Detallado!$Q:$Q,MATCH($C1209,[1]Detallado!$B:$B,0))</f>
        <v>RFLC</v>
      </c>
      <c r="F1209" s="44" t="s">
        <v>4173</v>
      </c>
      <c r="G1209" s="45" t="str">
        <f t="shared" si="36"/>
        <v>25RFLC</v>
      </c>
      <c r="H1209" s="46" t="str">
        <f>+INDEX([1]Detallado!$D:$D,MATCH(C1209,[1]Detallado!$B:$B,0))</f>
        <v>Banco Continental</v>
      </c>
      <c r="I1209" s="27"/>
      <c r="J1209" s="43" t="str">
        <f t="shared" si="37"/>
        <v>RFLBU</v>
      </c>
    </row>
    <row r="1210" spans="3:10" x14ac:dyDescent="0.35">
      <c r="C1210" s="27" t="s">
        <v>3593</v>
      </c>
      <c r="D1210" s="47" t="str">
        <f>+INDEX([1]Detallado!$F:$F,MATCH($C1210,[1]Detallado!$B:$B,0))</f>
        <v>Renta Fija</v>
      </c>
      <c r="E1210" s="30" t="str">
        <f>+INDEX([1]Detallado!$Q:$Q,MATCH($C1210,[1]Detallado!$B:$B,0))</f>
        <v>RFLC</v>
      </c>
      <c r="F1210" s="44" t="s">
        <v>4173</v>
      </c>
      <c r="G1210" s="45" t="str">
        <f t="shared" si="36"/>
        <v>25RFLC</v>
      </c>
      <c r="H1210" s="46" t="str">
        <f>+INDEX([1]Detallado!$D:$D,MATCH(C1210,[1]Detallado!$B:$B,0))</f>
        <v>Banco Financiero</v>
      </c>
      <c r="I1210" s="27"/>
      <c r="J1210" s="43" t="str">
        <f t="shared" si="37"/>
        <v>RFLBU</v>
      </c>
    </row>
    <row r="1211" spans="3:10" x14ac:dyDescent="0.35">
      <c r="C1211" s="27" t="s">
        <v>3594</v>
      </c>
      <c r="D1211" s="47" t="str">
        <f>+INDEX([1]Detallado!$F:$F,MATCH($C1211,[1]Detallado!$B:$B,0))</f>
        <v>Renta Fija</v>
      </c>
      <c r="E1211" s="30" t="str">
        <f>+INDEX([1]Detallado!$Q:$Q,MATCH($C1211,[1]Detallado!$B:$B,0))</f>
        <v>RFLC</v>
      </c>
      <c r="F1211" s="44" t="s">
        <v>4173</v>
      </c>
      <c r="G1211" s="45" t="str">
        <f t="shared" si="36"/>
        <v>25RFLC</v>
      </c>
      <c r="H1211" s="46" t="str">
        <f>+INDEX([1]Detallado!$D:$D,MATCH(C1211,[1]Detallado!$B:$B,0))</f>
        <v>Banco Financiero</v>
      </c>
      <c r="I1211" s="27"/>
      <c r="J1211" s="43" t="str">
        <f t="shared" si="37"/>
        <v>RFLBU</v>
      </c>
    </row>
    <row r="1212" spans="3:10" x14ac:dyDescent="0.35">
      <c r="C1212" s="27" t="s">
        <v>3595</v>
      </c>
      <c r="D1212" s="47" t="str">
        <f>+INDEX([1]Detallado!$F:$F,MATCH($C1212,[1]Detallado!$B:$B,0))</f>
        <v>Renta Fija</v>
      </c>
      <c r="E1212" s="30" t="str">
        <f>+INDEX([1]Detallado!$Q:$Q,MATCH($C1212,[1]Detallado!$B:$B,0))</f>
        <v>RFLC</v>
      </c>
      <c r="F1212" s="44" t="s">
        <v>4173</v>
      </c>
      <c r="G1212" s="45" t="str">
        <f t="shared" si="36"/>
        <v>25RFLC</v>
      </c>
      <c r="H1212" s="46" t="str">
        <f>+INDEX([1]Detallado!$D:$D,MATCH(C1212,[1]Detallado!$B:$B,0))</f>
        <v>Crediscotia</v>
      </c>
      <c r="I1212" s="27"/>
      <c r="J1212" s="43" t="str">
        <f t="shared" si="37"/>
        <v>RFLBU</v>
      </c>
    </row>
    <row r="1213" spans="3:10" x14ac:dyDescent="0.35">
      <c r="C1213" s="27" t="s">
        <v>3596</v>
      </c>
      <c r="D1213" s="47" t="str">
        <f>+INDEX([1]Detallado!$F:$F,MATCH($C1213,[1]Detallado!$B:$B,0))</f>
        <v>Renta Fija</v>
      </c>
      <c r="E1213" s="30" t="str">
        <f>+INDEX([1]Detallado!$Q:$Q,MATCH($C1213,[1]Detallado!$B:$B,0))</f>
        <v>RFLC</v>
      </c>
      <c r="F1213" s="44" t="s">
        <v>4173</v>
      </c>
      <c r="G1213" s="45" t="str">
        <f t="shared" si="36"/>
        <v>25RFLC</v>
      </c>
      <c r="H1213" s="46" t="str">
        <f>+INDEX([1]Detallado!$D:$D,MATCH(C1213,[1]Detallado!$B:$B,0))</f>
        <v>Crediscotia</v>
      </c>
      <c r="I1213" s="27"/>
      <c r="J1213" s="43" t="str">
        <f t="shared" si="37"/>
        <v>RFLBU</v>
      </c>
    </row>
    <row r="1214" spans="3:10" x14ac:dyDescent="0.35">
      <c r="C1214" s="27" t="s">
        <v>3597</v>
      </c>
      <c r="D1214" s="47" t="str">
        <f>+INDEX([1]Detallado!$F:$F,MATCH($C1214,[1]Detallado!$B:$B,0))</f>
        <v>Renta Fija</v>
      </c>
      <c r="E1214" s="30" t="str">
        <f>+INDEX([1]Detallado!$Q:$Q,MATCH($C1214,[1]Detallado!$B:$B,0))</f>
        <v>RFLC</v>
      </c>
      <c r="F1214" s="44" t="s">
        <v>4173</v>
      </c>
      <c r="G1214" s="45" t="str">
        <f t="shared" si="36"/>
        <v>25RFLC</v>
      </c>
      <c r="H1214" s="46" t="str">
        <f>+INDEX([1]Detallado!$D:$D,MATCH(C1214,[1]Detallado!$B:$B,0))</f>
        <v>Crediscotia</v>
      </c>
      <c r="I1214" s="27"/>
      <c r="J1214" s="43" t="str">
        <f t="shared" si="37"/>
        <v>RFLBU</v>
      </c>
    </row>
    <row r="1215" spans="3:10" x14ac:dyDescent="0.35">
      <c r="C1215" s="27" t="s">
        <v>3598</v>
      </c>
      <c r="D1215" s="47" t="str">
        <f>+INDEX([1]Detallado!$F:$F,MATCH($C1215,[1]Detallado!$B:$B,0))</f>
        <v>Renta Fija</v>
      </c>
      <c r="E1215" s="30" t="str">
        <f>+INDEX([1]Detallado!$Q:$Q,MATCH($C1215,[1]Detallado!$B:$B,0))</f>
        <v>RFLC</v>
      </c>
      <c r="F1215" s="44" t="s">
        <v>4173</v>
      </c>
      <c r="G1215" s="45" t="str">
        <f t="shared" si="36"/>
        <v>25RFLC</v>
      </c>
      <c r="H1215" s="46" t="str">
        <f>+INDEX([1]Detallado!$D:$D,MATCH(C1215,[1]Detallado!$B:$B,0))</f>
        <v>Crediscotia Financiera</v>
      </c>
      <c r="I1215" s="27"/>
      <c r="J1215" s="43" t="str">
        <f t="shared" si="37"/>
        <v>RFLBU</v>
      </c>
    </row>
    <row r="1216" spans="3:10" x14ac:dyDescent="0.35">
      <c r="C1216" s="27" t="s">
        <v>3599</v>
      </c>
      <c r="D1216" s="47" t="str">
        <f>+INDEX([1]Detallado!$F:$F,MATCH($C1216,[1]Detallado!$B:$B,0))</f>
        <v>Renta Fija</v>
      </c>
      <c r="E1216" s="30" t="str">
        <f>+INDEX([1]Detallado!$Q:$Q,MATCH($C1216,[1]Detallado!$B:$B,0))</f>
        <v>RFLC</v>
      </c>
      <c r="F1216" s="44" t="s">
        <v>4173</v>
      </c>
      <c r="G1216" s="45" t="str">
        <f t="shared" si="36"/>
        <v>25RFLC</v>
      </c>
      <c r="H1216" s="46" t="str">
        <f>+INDEX([1]Detallado!$D:$D,MATCH(C1216,[1]Detallado!$B:$B,0))</f>
        <v>Mibanco</v>
      </c>
      <c r="I1216" s="27"/>
      <c r="J1216" s="43" t="str">
        <f t="shared" si="37"/>
        <v>RFLBU</v>
      </c>
    </row>
    <row r="1217" spans="3:10" x14ac:dyDescent="0.35">
      <c r="C1217" s="27" t="s">
        <v>3600</v>
      </c>
      <c r="D1217" s="47" t="str">
        <f>+INDEX([1]Detallado!$F:$F,MATCH($C1217,[1]Detallado!$B:$B,0))</f>
        <v>Renta Fija</v>
      </c>
      <c r="E1217" s="30" t="str">
        <f>+INDEX([1]Detallado!$Q:$Q,MATCH($C1217,[1]Detallado!$B:$B,0))</f>
        <v>RFLC</v>
      </c>
      <c r="F1217" s="44" t="s">
        <v>4173</v>
      </c>
      <c r="G1217" s="45" t="str">
        <f t="shared" si="36"/>
        <v>25RFLC</v>
      </c>
      <c r="H1217" s="46" t="str">
        <f>+INDEX([1]Detallado!$D:$D,MATCH(C1217,[1]Detallado!$B:$B,0))</f>
        <v>Mibanco</v>
      </c>
      <c r="I1217" s="27"/>
      <c r="J1217" s="43" t="str">
        <f t="shared" si="37"/>
        <v>RFLBU</v>
      </c>
    </row>
    <row r="1218" spans="3:10" x14ac:dyDescent="0.35">
      <c r="C1218" s="27" t="s">
        <v>3601</v>
      </c>
      <c r="D1218" s="47" t="str">
        <f>+INDEX([1]Detallado!$F:$F,MATCH($C1218,[1]Detallado!$B:$B,0))</f>
        <v>Renta Fija</v>
      </c>
      <c r="E1218" s="30" t="str">
        <f>+INDEX([1]Detallado!$Q:$Q,MATCH($C1218,[1]Detallado!$B:$B,0))</f>
        <v>RFLC</v>
      </c>
      <c r="F1218" s="44" t="s">
        <v>4173</v>
      </c>
      <c r="G1218" s="45" t="str">
        <f t="shared" si="36"/>
        <v>25RFLC</v>
      </c>
      <c r="H1218" s="46" t="str">
        <f>+INDEX([1]Detallado!$D:$D,MATCH(C1218,[1]Detallado!$B:$B,0))</f>
        <v>Mibanco</v>
      </c>
      <c r="I1218" s="27"/>
      <c r="J1218" s="43" t="str">
        <f t="shared" si="37"/>
        <v>RFLBU</v>
      </c>
    </row>
    <row r="1219" spans="3:10" x14ac:dyDescent="0.35">
      <c r="C1219" s="27" t="s">
        <v>3602</v>
      </c>
      <c r="D1219" s="47" t="str">
        <f>+INDEX([1]Detallado!$F:$F,MATCH($C1219,[1]Detallado!$B:$B,0))</f>
        <v>Renta Fija</v>
      </c>
      <c r="E1219" s="30" t="str">
        <f>+INDEX([1]Detallado!$Q:$Q,MATCH($C1219,[1]Detallado!$B:$B,0))</f>
        <v>RFLC</v>
      </c>
      <c r="F1219" s="44" t="s">
        <v>4173</v>
      </c>
      <c r="G1219" s="45" t="str">
        <f t="shared" si="36"/>
        <v>25RFLC</v>
      </c>
      <c r="H1219" s="46" t="str">
        <f>+INDEX([1]Detallado!$D:$D,MATCH(C1219,[1]Detallado!$B:$B,0))</f>
        <v>Mibanco</v>
      </c>
      <c r="I1219" s="27"/>
      <c r="J1219" s="43" t="str">
        <f t="shared" si="37"/>
        <v>RFLBU</v>
      </c>
    </row>
    <row r="1220" spans="3:10" x14ac:dyDescent="0.35">
      <c r="C1220" s="27" t="s">
        <v>3603</v>
      </c>
      <c r="D1220" s="47" t="str">
        <f>+INDEX([1]Detallado!$F:$F,MATCH($C1220,[1]Detallado!$B:$B,0))</f>
        <v>Renta Fija</v>
      </c>
      <c r="E1220" s="30" t="str">
        <f>+INDEX([1]Detallado!$Q:$Q,MATCH($C1220,[1]Detallado!$B:$B,0))</f>
        <v>RFLC</v>
      </c>
      <c r="F1220" s="44" t="s">
        <v>4173</v>
      </c>
      <c r="G1220" s="45" t="str">
        <f t="shared" si="36"/>
        <v>25RFLC</v>
      </c>
      <c r="H1220" s="46" t="str">
        <f>+INDEX([1]Detallado!$D:$D,MATCH(C1220,[1]Detallado!$B:$B,0))</f>
        <v>Mibanco</v>
      </c>
      <c r="I1220" s="27"/>
      <c r="J1220" s="43" t="str">
        <f t="shared" si="37"/>
        <v>RFLBU</v>
      </c>
    </row>
    <row r="1221" spans="3:10" x14ac:dyDescent="0.35">
      <c r="C1221" s="27" t="s">
        <v>3604</v>
      </c>
      <c r="D1221" s="47" t="str">
        <f>+INDEX([1]Detallado!$F:$F,MATCH($C1221,[1]Detallado!$B:$B,0))</f>
        <v>Renta Fija</v>
      </c>
      <c r="E1221" s="30" t="str">
        <f>+INDEX([1]Detallado!$Q:$Q,MATCH($C1221,[1]Detallado!$B:$B,0))</f>
        <v>RFLC</v>
      </c>
      <c r="F1221" s="44" t="s">
        <v>4173</v>
      </c>
      <c r="G1221" s="45" t="str">
        <f t="shared" si="36"/>
        <v>25RFLC</v>
      </c>
      <c r="H1221" s="46" t="str">
        <f>+INDEX([1]Detallado!$D:$D,MATCH(C1221,[1]Detallado!$B:$B,0))</f>
        <v>Mibanco</v>
      </c>
      <c r="I1221" s="27"/>
      <c r="J1221" s="43" t="str">
        <f t="shared" si="37"/>
        <v>RFLBU</v>
      </c>
    </row>
    <row r="1222" spans="3:10" x14ac:dyDescent="0.35">
      <c r="C1222" s="27" t="s">
        <v>3605</v>
      </c>
      <c r="D1222" s="47" t="str">
        <f>+INDEX([1]Detallado!$F:$F,MATCH($C1222,[1]Detallado!$B:$B,0))</f>
        <v>Renta Fija</v>
      </c>
      <c r="E1222" s="30" t="str">
        <f>+INDEX([1]Detallado!$Q:$Q,MATCH($C1222,[1]Detallado!$B:$B,0))</f>
        <v>RFLC</v>
      </c>
      <c r="F1222" s="44" t="s">
        <v>4173</v>
      </c>
      <c r="G1222" s="45" t="str">
        <f t="shared" si="36"/>
        <v>25RFLC</v>
      </c>
      <c r="H1222" s="46" t="str">
        <f>+INDEX([1]Detallado!$D:$D,MATCH(C1222,[1]Detallado!$B:$B,0))</f>
        <v>Mibanco</v>
      </c>
      <c r="I1222" s="27"/>
      <c r="J1222" s="43" t="str">
        <f t="shared" si="37"/>
        <v>RFLBU</v>
      </c>
    </row>
    <row r="1223" spans="3:10" x14ac:dyDescent="0.35">
      <c r="C1223" s="27" t="s">
        <v>3606</v>
      </c>
      <c r="D1223" s="47" t="str">
        <f>+INDEX([1]Detallado!$F:$F,MATCH($C1223,[1]Detallado!$B:$B,0))</f>
        <v>Renta Fija</v>
      </c>
      <c r="E1223" s="30" t="str">
        <f>+INDEX([1]Detallado!$Q:$Q,MATCH($C1223,[1]Detallado!$B:$B,0))</f>
        <v>RFLC</v>
      </c>
      <c r="F1223" s="44" t="s">
        <v>4173</v>
      </c>
      <c r="G1223" s="45" t="str">
        <f t="shared" si="36"/>
        <v>25RFLC</v>
      </c>
      <c r="H1223" s="46" t="str">
        <f>+INDEX([1]Detallado!$D:$D,MATCH(C1223,[1]Detallado!$B:$B,0))</f>
        <v>Mibanco</v>
      </c>
      <c r="I1223" s="27"/>
      <c r="J1223" s="43" t="str">
        <f t="shared" si="37"/>
        <v>RFLBU</v>
      </c>
    </row>
    <row r="1224" spans="3:10" x14ac:dyDescent="0.35">
      <c r="C1224" s="27" t="s">
        <v>359</v>
      </c>
      <c r="D1224" s="47" t="str">
        <f>+INDEX([1]Detallado!$F:$F,MATCH($C1224,[1]Detallado!$B:$B,0))</f>
        <v>Renta Fija</v>
      </c>
      <c r="E1224" s="30" t="str">
        <f>+INDEX([1]Detallado!$Q:$Q,MATCH($C1224,[1]Detallado!$B:$B,0))</f>
        <v>RFLC</v>
      </c>
      <c r="F1224" s="44" t="s">
        <v>4173</v>
      </c>
      <c r="G1224" s="45" t="str">
        <f t="shared" si="36"/>
        <v>25RFLC</v>
      </c>
      <c r="H1224" s="46" t="str">
        <f>+INDEX([1]Detallado!$D:$D,MATCH(C1224,[1]Detallado!$B:$B,0))</f>
        <v>COFIDE</v>
      </c>
      <c r="I1224" s="27"/>
      <c r="J1224" s="43" t="str">
        <f t="shared" si="37"/>
        <v>RFLBU</v>
      </c>
    </row>
    <row r="1225" spans="3:10" x14ac:dyDescent="0.35">
      <c r="C1225" s="27" t="s">
        <v>3607</v>
      </c>
      <c r="D1225" s="47" t="str">
        <f>+INDEX([1]Detallado!$F:$F,MATCH($C1225,[1]Detallado!$B:$B,0))</f>
        <v>Renta Fija</v>
      </c>
      <c r="E1225" s="30" t="str">
        <f>+INDEX([1]Detallado!$Q:$Q,MATCH($C1225,[1]Detallado!$B:$B,0))</f>
        <v>RFLC</v>
      </c>
      <c r="F1225" s="44" t="s">
        <v>4173</v>
      </c>
      <c r="G1225" s="45" t="str">
        <f t="shared" si="36"/>
        <v>25RFLC</v>
      </c>
      <c r="H1225" s="46" t="str">
        <f>+INDEX([1]Detallado!$D:$D,MATCH(C1225,[1]Detallado!$B:$B,0))</f>
        <v>COFIDE</v>
      </c>
      <c r="I1225" s="27"/>
      <c r="J1225" s="43" t="str">
        <f t="shared" si="37"/>
        <v>RFLBU</v>
      </c>
    </row>
    <row r="1226" spans="3:10" x14ac:dyDescent="0.35">
      <c r="C1226" s="27" t="s">
        <v>3608</v>
      </c>
      <c r="D1226" s="47" t="str">
        <f>+INDEX([1]Detallado!$F:$F,MATCH($C1226,[1]Detallado!$B:$B,0))</f>
        <v>Renta Fija</v>
      </c>
      <c r="E1226" s="30" t="str">
        <f>+INDEX([1]Detallado!$Q:$Q,MATCH($C1226,[1]Detallado!$B:$B,0))</f>
        <v>RFLC</v>
      </c>
      <c r="F1226" s="44" t="s">
        <v>4173</v>
      </c>
      <c r="G1226" s="45" t="str">
        <f t="shared" ref="G1226:G1289" si="38">LEFT(C1226,2)&amp;E1226</f>
        <v>25RFLC</v>
      </c>
      <c r="H1226" s="46" t="str">
        <f>+INDEX([1]Detallado!$D:$D,MATCH(C1226,[1]Detallado!$B:$B,0))</f>
        <v>COFIDE</v>
      </c>
      <c r="I1226" s="27"/>
      <c r="J1226" s="43" t="str">
        <f t="shared" ref="J1226:J1289" si="39">IF(E1226="ALT",LEFT(E1226,3),LEFT(E1226,3)&amp;F1226)</f>
        <v>RFLBU</v>
      </c>
    </row>
    <row r="1227" spans="3:10" x14ac:dyDescent="0.35">
      <c r="C1227" s="27" t="s">
        <v>3609</v>
      </c>
      <c r="D1227" s="47" t="str">
        <f>+INDEX([1]Detallado!$F:$F,MATCH($C1227,[1]Detallado!$B:$B,0))</f>
        <v>Renta Fija</v>
      </c>
      <c r="E1227" s="30" t="str">
        <f>+INDEX([1]Detallado!$Q:$Q,MATCH($C1227,[1]Detallado!$B:$B,0))</f>
        <v>RFLC</v>
      </c>
      <c r="F1227" s="44" t="s">
        <v>4173</v>
      </c>
      <c r="G1227" s="45" t="str">
        <f t="shared" si="38"/>
        <v>25RFLC</v>
      </c>
      <c r="H1227" s="46" t="str">
        <f>+INDEX([1]Detallado!$D:$D,MATCH(C1227,[1]Detallado!$B:$B,0))</f>
        <v>CORPORACION FINANCIERA DE DESARROLLO</v>
      </c>
      <c r="I1227" s="27"/>
      <c r="J1227" s="43" t="str">
        <f t="shared" si="39"/>
        <v>RFLBU</v>
      </c>
    </row>
    <row r="1228" spans="3:10" x14ac:dyDescent="0.35">
      <c r="C1228" s="27" t="s">
        <v>3610</v>
      </c>
      <c r="D1228" s="47" t="str">
        <f>+INDEX([1]Detallado!$F:$F,MATCH($C1228,[1]Detallado!$B:$B,0))</f>
        <v>Renta Fija</v>
      </c>
      <c r="E1228" s="30" t="str">
        <f>+INDEX([1]Detallado!$Q:$Q,MATCH($C1228,[1]Detallado!$B:$B,0))</f>
        <v>RFLC</v>
      </c>
      <c r="F1228" s="44" t="s">
        <v>4173</v>
      </c>
      <c r="G1228" s="45" t="str">
        <f t="shared" si="38"/>
        <v>25RFLC</v>
      </c>
      <c r="H1228" s="46" t="str">
        <f>+INDEX([1]Detallado!$D:$D,MATCH(C1228,[1]Detallado!$B:$B,0))</f>
        <v>CORPORACION FINANCIERA DE DESARROLLO</v>
      </c>
      <c r="I1228" s="27"/>
      <c r="J1228" s="43" t="str">
        <f t="shared" si="39"/>
        <v>RFLBU</v>
      </c>
    </row>
    <row r="1229" spans="3:10" x14ac:dyDescent="0.35">
      <c r="C1229" s="27" t="s">
        <v>3611</v>
      </c>
      <c r="D1229" s="47" t="str">
        <f>+INDEX([1]Detallado!$F:$F,MATCH($C1229,[1]Detallado!$B:$B,0))</f>
        <v>Renta Fija</v>
      </c>
      <c r="E1229" s="30" t="str">
        <f>+INDEX([1]Detallado!$Q:$Q,MATCH($C1229,[1]Detallado!$B:$B,0))</f>
        <v>RFLC</v>
      </c>
      <c r="F1229" s="44" t="s">
        <v>4173</v>
      </c>
      <c r="G1229" s="45" t="str">
        <f t="shared" si="38"/>
        <v>25RFLC</v>
      </c>
      <c r="H1229" s="46" t="str">
        <f>+INDEX([1]Detallado!$D:$D,MATCH(C1229,[1]Detallado!$B:$B,0))</f>
        <v>COFIDE</v>
      </c>
      <c r="I1229" s="27"/>
      <c r="J1229" s="43" t="str">
        <f t="shared" si="39"/>
        <v>RFLBU</v>
      </c>
    </row>
    <row r="1230" spans="3:10" x14ac:dyDescent="0.35">
      <c r="C1230" s="27" t="s">
        <v>3612</v>
      </c>
      <c r="D1230" s="47" t="str">
        <f>+INDEX([1]Detallado!$F:$F,MATCH($C1230,[1]Detallado!$B:$B,0))</f>
        <v>Renta Fija</v>
      </c>
      <c r="E1230" s="30" t="str">
        <f>+INDEX([1]Detallado!$Q:$Q,MATCH($C1230,[1]Detallado!$B:$B,0))</f>
        <v>RFLC</v>
      </c>
      <c r="F1230" s="44" t="s">
        <v>4173</v>
      </c>
      <c r="G1230" s="45" t="str">
        <f t="shared" si="38"/>
        <v>25RFLC</v>
      </c>
      <c r="H1230" s="46" t="str">
        <f>+INDEX([1]Detallado!$D:$D,MATCH(C1230,[1]Detallado!$B:$B,0))</f>
        <v>COFIDE</v>
      </c>
      <c r="I1230" s="27"/>
      <c r="J1230" s="43" t="str">
        <f t="shared" si="39"/>
        <v>RFLBU</v>
      </c>
    </row>
    <row r="1231" spans="3:10" x14ac:dyDescent="0.35">
      <c r="C1231" s="27" t="s">
        <v>358</v>
      </c>
      <c r="D1231" s="47" t="str">
        <f>+INDEX([1]Detallado!$F:$F,MATCH($C1231,[1]Detallado!$B:$B,0))</f>
        <v>Renta Fija</v>
      </c>
      <c r="E1231" s="30" t="str">
        <f>+INDEX([1]Detallado!$Q:$Q,MATCH($C1231,[1]Detallado!$B:$B,0))</f>
        <v>RFLC</v>
      </c>
      <c r="F1231" s="44" t="s">
        <v>4173</v>
      </c>
      <c r="G1231" s="45" t="str">
        <f t="shared" si="38"/>
        <v>25RFLC</v>
      </c>
      <c r="H1231" s="46" t="str">
        <f>+INDEX([1]Detallado!$D:$D,MATCH(C1231,[1]Detallado!$B:$B,0))</f>
        <v>COFIDE</v>
      </c>
      <c r="I1231" s="27"/>
      <c r="J1231" s="43" t="str">
        <f t="shared" si="39"/>
        <v>RFLBU</v>
      </c>
    </row>
    <row r="1232" spans="3:10" x14ac:dyDescent="0.35">
      <c r="C1232" s="27" t="s">
        <v>3613</v>
      </c>
      <c r="D1232" s="47" t="str">
        <f>+INDEX([1]Detallado!$F:$F,MATCH($C1232,[1]Detallado!$B:$B,0))</f>
        <v>Renta Fija</v>
      </c>
      <c r="E1232" s="30" t="str">
        <f>+INDEX([1]Detallado!$Q:$Q,MATCH($C1232,[1]Detallado!$B:$B,0))</f>
        <v>RFLC</v>
      </c>
      <c r="F1232" s="44" t="s">
        <v>4173</v>
      </c>
      <c r="G1232" s="45" t="str">
        <f t="shared" si="38"/>
        <v>25RFLC</v>
      </c>
      <c r="H1232" s="46" t="str">
        <f>+INDEX([1]Detallado!$D:$D,MATCH(C1232,[1]Detallado!$B:$B,0))</f>
        <v>CORPORACION FINANCIERA DE DESARROLLO</v>
      </c>
      <c r="I1232" s="27"/>
      <c r="J1232" s="43" t="str">
        <f t="shared" si="39"/>
        <v>RFLBU</v>
      </c>
    </row>
    <row r="1233" spans="3:10" x14ac:dyDescent="0.35">
      <c r="C1233" s="27" t="s">
        <v>3614</v>
      </c>
      <c r="D1233" s="47" t="str">
        <f>+INDEX([1]Detallado!$F:$F,MATCH($C1233,[1]Detallado!$B:$B,0))</f>
        <v>Renta Fija</v>
      </c>
      <c r="E1233" s="30" t="str">
        <f>+INDEX([1]Detallado!$Q:$Q,MATCH($C1233,[1]Detallado!$B:$B,0))</f>
        <v>RFLC</v>
      </c>
      <c r="F1233" s="44" t="s">
        <v>4173</v>
      </c>
      <c r="G1233" s="45" t="str">
        <f t="shared" si="38"/>
        <v>25RFLC</v>
      </c>
      <c r="H1233" s="46" t="str">
        <f>+INDEX([1]Detallado!$D:$D,MATCH(C1233,[1]Detallado!$B:$B,0))</f>
        <v>COFIDE</v>
      </c>
      <c r="I1233" s="27"/>
      <c r="J1233" s="43" t="str">
        <f t="shared" si="39"/>
        <v>RFLBU</v>
      </c>
    </row>
    <row r="1234" spans="3:10" x14ac:dyDescent="0.35">
      <c r="C1234" s="27" t="s">
        <v>3615</v>
      </c>
      <c r="D1234" s="47" t="str">
        <f>+INDEX([1]Detallado!$F:$F,MATCH($C1234,[1]Detallado!$B:$B,0))</f>
        <v>Renta Fija</v>
      </c>
      <c r="E1234" s="30" t="str">
        <f>+INDEX([1]Detallado!$Q:$Q,MATCH($C1234,[1]Detallado!$B:$B,0))</f>
        <v>RFLC</v>
      </c>
      <c r="F1234" s="44" t="s">
        <v>4173</v>
      </c>
      <c r="G1234" s="45" t="str">
        <f t="shared" si="38"/>
        <v>25RFLC</v>
      </c>
      <c r="H1234" s="46" t="str">
        <f>+INDEX([1]Detallado!$D:$D,MATCH(C1234,[1]Detallado!$B:$B,0))</f>
        <v>CORPORACION FINANCIERA DE DESARROLLO</v>
      </c>
      <c r="I1234" s="27"/>
      <c r="J1234" s="43" t="str">
        <f t="shared" si="39"/>
        <v>RFLBU</v>
      </c>
    </row>
    <row r="1235" spans="3:10" x14ac:dyDescent="0.35">
      <c r="C1235" s="27" t="s">
        <v>3616</v>
      </c>
      <c r="D1235" s="47" t="str">
        <f>+INDEX([1]Detallado!$F:$F,MATCH($C1235,[1]Detallado!$B:$B,0))</f>
        <v>Renta Fija</v>
      </c>
      <c r="E1235" s="30" t="str">
        <f>+INDEX([1]Detallado!$Q:$Q,MATCH($C1235,[1]Detallado!$B:$B,0))</f>
        <v>RFLC</v>
      </c>
      <c r="F1235" s="44" t="s">
        <v>4173</v>
      </c>
      <c r="G1235" s="45" t="str">
        <f t="shared" si="38"/>
        <v>25RFLC</v>
      </c>
      <c r="H1235" s="46" t="str">
        <f>+INDEX([1]Detallado!$D:$D,MATCH(C1235,[1]Detallado!$B:$B,0))</f>
        <v>CORPORACION FINANCIERA DE DESARROLLO</v>
      </c>
      <c r="I1235" s="27"/>
      <c r="J1235" s="43" t="str">
        <f t="shared" si="39"/>
        <v>RFLBU</v>
      </c>
    </row>
    <row r="1236" spans="3:10" x14ac:dyDescent="0.35">
      <c r="C1236" s="27" t="s">
        <v>3617</v>
      </c>
      <c r="D1236" s="47" t="str">
        <f>+INDEX([1]Detallado!$F:$F,MATCH($C1236,[1]Detallado!$B:$B,0))</f>
        <v>Renta Fija</v>
      </c>
      <c r="E1236" s="30" t="str">
        <f>+INDEX([1]Detallado!$Q:$Q,MATCH($C1236,[1]Detallado!$B:$B,0))</f>
        <v>RFLC</v>
      </c>
      <c r="F1236" s="44" t="s">
        <v>4173</v>
      </c>
      <c r="G1236" s="45" t="str">
        <f t="shared" si="38"/>
        <v>25RFLC</v>
      </c>
      <c r="H1236" s="46" t="str">
        <f>+INDEX([1]Detallado!$D:$D,MATCH(C1236,[1]Detallado!$B:$B,0))</f>
        <v>CORPORACION FINANCIERA DE DESARROLLO</v>
      </c>
      <c r="I1236" s="27"/>
      <c r="J1236" s="43" t="str">
        <f t="shared" si="39"/>
        <v>RFLBU</v>
      </c>
    </row>
    <row r="1237" spans="3:10" x14ac:dyDescent="0.35">
      <c r="C1237" s="27" t="s">
        <v>3618</v>
      </c>
      <c r="D1237" s="47" t="str">
        <f>+INDEX([1]Detallado!$F:$F,MATCH($C1237,[1]Detallado!$B:$B,0))</f>
        <v>Renta Fija</v>
      </c>
      <c r="E1237" s="30" t="str">
        <f>+INDEX([1]Detallado!$Q:$Q,MATCH($C1237,[1]Detallado!$B:$B,0))</f>
        <v>RFLC</v>
      </c>
      <c r="F1237" s="44" t="s">
        <v>4173</v>
      </c>
      <c r="G1237" s="45" t="str">
        <f t="shared" si="38"/>
        <v>25RFLC</v>
      </c>
      <c r="H1237" s="46" t="str">
        <f>+INDEX([1]Detallado!$D:$D,MATCH(C1237,[1]Detallado!$B:$B,0))</f>
        <v>CORPORACION FINANCIERA DE DESARROLLO</v>
      </c>
      <c r="I1237" s="27"/>
      <c r="J1237" s="43" t="str">
        <f t="shared" si="39"/>
        <v>RFLBU</v>
      </c>
    </row>
    <row r="1238" spans="3:10" x14ac:dyDescent="0.35">
      <c r="C1238" s="27" t="s">
        <v>3619</v>
      </c>
      <c r="D1238" s="47" t="str">
        <f>+INDEX([1]Detallado!$F:$F,MATCH($C1238,[1]Detallado!$B:$B,0))</f>
        <v>Renta Fija</v>
      </c>
      <c r="E1238" s="30" t="str">
        <f>+INDEX([1]Detallado!$Q:$Q,MATCH($C1238,[1]Detallado!$B:$B,0))</f>
        <v>RFLC</v>
      </c>
      <c r="F1238" s="44" t="s">
        <v>4173</v>
      </c>
      <c r="G1238" s="45" t="str">
        <f t="shared" si="38"/>
        <v>23RFLC</v>
      </c>
      <c r="H1238" s="46" t="str">
        <f>+INDEX([1]Detallado!$D:$D,MATCH(C1238,[1]Detallado!$B:$B,0))</f>
        <v>CORPORACION FINANCIERA DE DESARROLLO</v>
      </c>
      <c r="I1238" s="27"/>
      <c r="J1238" s="43" t="str">
        <f t="shared" si="39"/>
        <v>RFLBU</v>
      </c>
    </row>
    <row r="1239" spans="3:10" x14ac:dyDescent="0.35">
      <c r="C1239" s="27" t="s">
        <v>3620</v>
      </c>
      <c r="D1239" s="47" t="str">
        <f>+INDEX([1]Detallado!$F:$F,MATCH($C1239,[1]Detallado!$B:$B,0))</f>
        <v>Renta Fija</v>
      </c>
      <c r="E1239" s="30" t="str">
        <f>+INDEX([1]Detallado!$Q:$Q,MATCH($C1239,[1]Detallado!$B:$B,0))</f>
        <v>RFLC</v>
      </c>
      <c r="F1239" s="44" t="s">
        <v>4173</v>
      </c>
      <c r="G1239" s="45" t="str">
        <f t="shared" si="38"/>
        <v>23RFLC</v>
      </c>
      <c r="H1239" s="46" t="str">
        <f>+INDEX([1]Detallado!$D:$D,MATCH(C1239,[1]Detallado!$B:$B,0))</f>
        <v>CORPORACION FINANCIERA DE DESARROLLO</v>
      </c>
      <c r="I1239" s="27"/>
      <c r="J1239" s="43" t="str">
        <f t="shared" si="39"/>
        <v>RFLBU</v>
      </c>
    </row>
    <row r="1240" spans="3:10" x14ac:dyDescent="0.35">
      <c r="C1240" s="27" t="s">
        <v>3621</v>
      </c>
      <c r="D1240" s="47" t="str">
        <f>+INDEX([1]Detallado!$F:$F,MATCH($C1240,[1]Detallado!$B:$B,0))</f>
        <v>Renta Fija</v>
      </c>
      <c r="E1240" s="30" t="str">
        <f>+INDEX([1]Detallado!$Q:$Q,MATCH($C1240,[1]Detallado!$B:$B,0))</f>
        <v>RFLC</v>
      </c>
      <c r="F1240" s="44" t="s">
        <v>4173</v>
      </c>
      <c r="G1240" s="45" t="str">
        <f t="shared" si="38"/>
        <v>23RFLC</v>
      </c>
      <c r="H1240" s="46" t="str">
        <f>+INDEX([1]Detallado!$D:$D,MATCH(C1240,[1]Detallado!$B:$B,0))</f>
        <v>CORPORACION FINANCIERA DE DESARROLLO</v>
      </c>
      <c r="I1240" s="27"/>
      <c r="J1240" s="43" t="str">
        <f t="shared" si="39"/>
        <v>RFLBU</v>
      </c>
    </row>
    <row r="1241" spans="3:10" x14ac:dyDescent="0.35">
      <c r="C1241" s="27" t="s">
        <v>3622</v>
      </c>
      <c r="D1241" s="47" t="str">
        <f>+INDEX([1]Detallado!$F:$F,MATCH($C1241,[1]Detallado!$B:$B,0))</f>
        <v>Renta Fija</v>
      </c>
      <c r="E1241" s="30" t="str">
        <f>+INDEX([1]Detallado!$Q:$Q,MATCH($C1241,[1]Detallado!$B:$B,0))</f>
        <v>RFLC</v>
      </c>
      <c r="F1241" s="44" t="s">
        <v>4173</v>
      </c>
      <c r="G1241" s="45" t="str">
        <f t="shared" si="38"/>
        <v>25RFLC</v>
      </c>
      <c r="H1241" s="46" t="str">
        <f>+INDEX([1]Detallado!$D:$D,MATCH(C1241,[1]Detallado!$B:$B,0))</f>
        <v>CORPORACION FINANCIERA DE DESARROLLO</v>
      </c>
      <c r="I1241" s="27"/>
      <c r="J1241" s="43" t="str">
        <f t="shared" si="39"/>
        <v>RFLBU</v>
      </c>
    </row>
    <row r="1242" spans="3:10" x14ac:dyDescent="0.35">
      <c r="C1242" s="27" t="s">
        <v>3623</v>
      </c>
      <c r="D1242" s="47" t="str">
        <f>+INDEX([1]Detallado!$F:$F,MATCH($C1242,[1]Detallado!$B:$B,0))</f>
        <v>Renta Fija</v>
      </c>
      <c r="E1242" s="30" t="str">
        <f>+INDEX([1]Detallado!$Q:$Q,MATCH($C1242,[1]Detallado!$B:$B,0))</f>
        <v>RFLC</v>
      </c>
      <c r="F1242" s="44" t="s">
        <v>4173</v>
      </c>
      <c r="G1242" s="45" t="str">
        <f t="shared" si="38"/>
        <v>25RFLC</v>
      </c>
      <c r="H1242" s="46" t="str">
        <f>+INDEX([1]Detallado!$D:$D,MATCH(C1242,[1]Detallado!$B:$B,0))</f>
        <v>CORPORACION FINANCIERA DE DESARROLLO</v>
      </c>
      <c r="I1242" s="27"/>
      <c r="J1242" s="43" t="str">
        <f t="shared" si="39"/>
        <v>RFLBU</v>
      </c>
    </row>
    <row r="1243" spans="3:10" x14ac:dyDescent="0.35">
      <c r="C1243" s="27" t="s">
        <v>3624</v>
      </c>
      <c r="D1243" s="47" t="str">
        <f>+INDEX([1]Detallado!$F:$F,MATCH($C1243,[1]Detallado!$B:$B,0))</f>
        <v>Renta Fija</v>
      </c>
      <c r="E1243" s="30" t="str">
        <f>+INDEX([1]Detallado!$Q:$Q,MATCH($C1243,[1]Detallado!$B:$B,0))</f>
        <v>RFLC</v>
      </c>
      <c r="F1243" s="44" t="s">
        <v>4173</v>
      </c>
      <c r="G1243" s="45" t="str">
        <f t="shared" si="38"/>
        <v>25RFLC</v>
      </c>
      <c r="H1243" s="46" t="str">
        <f>+INDEX([1]Detallado!$D:$D,MATCH(C1243,[1]Detallado!$B:$B,0))</f>
        <v>Banco Falabella</v>
      </c>
      <c r="I1243" s="27"/>
      <c r="J1243" s="43" t="str">
        <f t="shared" si="39"/>
        <v>RFLBU</v>
      </c>
    </row>
    <row r="1244" spans="3:10" x14ac:dyDescent="0.35">
      <c r="C1244" s="27" t="s">
        <v>3625</v>
      </c>
      <c r="D1244" s="47" t="str">
        <f>+INDEX([1]Detallado!$F:$F,MATCH($C1244,[1]Detallado!$B:$B,0))</f>
        <v>Renta Fija</v>
      </c>
      <c r="E1244" s="30" t="str">
        <f>+INDEX([1]Detallado!$Q:$Q,MATCH($C1244,[1]Detallado!$B:$B,0))</f>
        <v>RFLC</v>
      </c>
      <c r="F1244" s="44" t="s">
        <v>4173</v>
      </c>
      <c r="G1244" s="45" t="str">
        <f t="shared" si="38"/>
        <v>25RFLC</v>
      </c>
      <c r="H1244" s="46" t="str">
        <f>+INDEX([1]Detallado!$D:$D,MATCH(C1244,[1]Detallado!$B:$B,0))</f>
        <v>Banco Falabella</v>
      </c>
      <c r="I1244" s="27"/>
      <c r="J1244" s="43" t="str">
        <f t="shared" si="39"/>
        <v>RFLBU</v>
      </c>
    </row>
    <row r="1245" spans="3:10" x14ac:dyDescent="0.35">
      <c r="C1245" s="27" t="s">
        <v>3626</v>
      </c>
      <c r="D1245" s="47" t="str">
        <f>+INDEX([1]Detallado!$F:$F,MATCH($C1245,[1]Detallado!$B:$B,0))</f>
        <v>Renta Fija</v>
      </c>
      <c r="E1245" s="30" t="str">
        <f>+INDEX([1]Detallado!$Q:$Q,MATCH($C1245,[1]Detallado!$B:$B,0))</f>
        <v>RFLC</v>
      </c>
      <c r="F1245" s="44" t="s">
        <v>4173</v>
      </c>
      <c r="G1245" s="45" t="str">
        <f t="shared" si="38"/>
        <v>25RFLC</v>
      </c>
      <c r="H1245" s="46" t="str">
        <f>+INDEX([1]Detallado!$D:$D,MATCH(C1245,[1]Detallado!$B:$B,0))</f>
        <v>Banco Falabella</v>
      </c>
      <c r="I1245" s="27"/>
      <c r="J1245" s="43" t="str">
        <f t="shared" si="39"/>
        <v>RFLBU</v>
      </c>
    </row>
    <row r="1246" spans="3:10" x14ac:dyDescent="0.35">
      <c r="C1246" s="27" t="s">
        <v>3627</v>
      </c>
      <c r="D1246" s="47" t="str">
        <f>+INDEX([1]Detallado!$F:$F,MATCH($C1246,[1]Detallado!$B:$B,0))</f>
        <v>Renta Fija</v>
      </c>
      <c r="E1246" s="30" t="str">
        <f>+INDEX([1]Detallado!$Q:$Q,MATCH($C1246,[1]Detallado!$B:$B,0))</f>
        <v>RFLC</v>
      </c>
      <c r="F1246" s="44" t="s">
        <v>4173</v>
      </c>
      <c r="G1246" s="45" t="str">
        <f t="shared" si="38"/>
        <v>25RFLC</v>
      </c>
      <c r="H1246" s="46" t="str">
        <f>+INDEX([1]Detallado!$D:$D,MATCH(C1246,[1]Detallado!$B:$B,0))</f>
        <v>Banco Falabella</v>
      </c>
      <c r="I1246" s="27"/>
      <c r="J1246" s="43" t="str">
        <f t="shared" si="39"/>
        <v>RFLBU</v>
      </c>
    </row>
    <row r="1247" spans="3:10" x14ac:dyDescent="0.35">
      <c r="C1247" s="27" t="s">
        <v>3628</v>
      </c>
      <c r="D1247" s="47" t="str">
        <f>+INDEX([1]Detallado!$F:$F,MATCH($C1247,[1]Detallado!$B:$B,0))</f>
        <v>Renta Fija</v>
      </c>
      <c r="E1247" s="30" t="str">
        <f>+INDEX([1]Detallado!$Q:$Q,MATCH($C1247,[1]Detallado!$B:$B,0))</f>
        <v>RFLC</v>
      </c>
      <c r="F1247" s="44" t="s">
        <v>4173</v>
      </c>
      <c r="G1247" s="45" t="str">
        <f t="shared" si="38"/>
        <v>25RFLC</v>
      </c>
      <c r="H1247" s="46" t="str">
        <f>+INDEX([1]Detallado!$D:$D,MATCH(C1247,[1]Detallado!$B:$B,0))</f>
        <v>Banco Falabella</v>
      </c>
      <c r="I1247" s="27"/>
      <c r="J1247" s="43" t="str">
        <f t="shared" si="39"/>
        <v>RFLBU</v>
      </c>
    </row>
    <row r="1248" spans="3:10" x14ac:dyDescent="0.35">
      <c r="C1248" s="27" t="s">
        <v>3629</v>
      </c>
      <c r="D1248" s="47" t="str">
        <f>+INDEX([1]Detallado!$F:$F,MATCH($C1248,[1]Detallado!$B:$B,0))</f>
        <v>Renta Fija</v>
      </c>
      <c r="E1248" s="30" t="str">
        <f>+INDEX([1]Detallado!$Q:$Q,MATCH($C1248,[1]Detallado!$B:$B,0))</f>
        <v>RFLC</v>
      </c>
      <c r="F1248" s="44" t="s">
        <v>4173</v>
      </c>
      <c r="G1248" s="45" t="str">
        <f t="shared" si="38"/>
        <v>25RFLC</v>
      </c>
      <c r="H1248" s="46" t="str">
        <f>+INDEX([1]Detallado!$D:$D,MATCH(C1248,[1]Detallado!$B:$B,0))</f>
        <v>Banco Ripley</v>
      </c>
      <c r="I1248" s="27"/>
      <c r="J1248" s="43" t="str">
        <f t="shared" si="39"/>
        <v>RFLBU</v>
      </c>
    </row>
    <row r="1249" spans="3:10" x14ac:dyDescent="0.35">
      <c r="C1249" s="27" t="s">
        <v>3630</v>
      </c>
      <c r="D1249" s="47" t="str">
        <f>+INDEX([1]Detallado!$F:$F,MATCH($C1249,[1]Detallado!$B:$B,0))</f>
        <v>Renta Fija</v>
      </c>
      <c r="E1249" s="30" t="str">
        <f>+INDEX([1]Detallado!$Q:$Q,MATCH($C1249,[1]Detallado!$B:$B,0))</f>
        <v>RFLC</v>
      </c>
      <c r="F1249" s="44" t="s">
        <v>4173</v>
      </c>
      <c r="G1249" s="45" t="str">
        <f t="shared" si="38"/>
        <v>25RFLC</v>
      </c>
      <c r="H1249" s="46" t="str">
        <f>+INDEX([1]Detallado!$D:$D,MATCH(C1249,[1]Detallado!$B:$B,0))</f>
        <v>Banco Ripley</v>
      </c>
      <c r="I1249" s="27"/>
      <c r="J1249" s="43" t="str">
        <f t="shared" si="39"/>
        <v>RFLBU</v>
      </c>
    </row>
    <row r="1250" spans="3:10" x14ac:dyDescent="0.35">
      <c r="C1250" s="27" t="s">
        <v>3631</v>
      </c>
      <c r="D1250" s="47" t="str">
        <f>+INDEX([1]Detallado!$F:$F,MATCH($C1250,[1]Detallado!$B:$B,0))</f>
        <v>Renta Fija</v>
      </c>
      <c r="E1250" s="30" t="str">
        <f>+INDEX([1]Detallado!$Q:$Q,MATCH($C1250,[1]Detallado!$B:$B,0))</f>
        <v>RFLC</v>
      </c>
      <c r="F1250" s="44" t="s">
        <v>4173</v>
      </c>
      <c r="G1250" s="45" t="str">
        <f t="shared" si="38"/>
        <v>25RFLC</v>
      </c>
      <c r="H1250" s="46" t="str">
        <f>+INDEX([1]Detallado!$D:$D,MATCH(C1250,[1]Detallado!$B:$B,0))</f>
        <v>Banco Ripley</v>
      </c>
      <c r="I1250" s="27"/>
      <c r="J1250" s="43" t="str">
        <f t="shared" si="39"/>
        <v>RFLBU</v>
      </c>
    </row>
    <row r="1251" spans="3:10" x14ac:dyDescent="0.35">
      <c r="C1251" s="27" t="s">
        <v>3632</v>
      </c>
      <c r="D1251" s="47" t="str">
        <f>+INDEX([1]Detallado!$F:$F,MATCH($C1251,[1]Detallado!$B:$B,0))</f>
        <v>Renta Fija</v>
      </c>
      <c r="E1251" s="30" t="str">
        <f>+INDEX([1]Detallado!$Q:$Q,MATCH($C1251,[1]Detallado!$B:$B,0))</f>
        <v>RFLC</v>
      </c>
      <c r="F1251" s="44" t="s">
        <v>4173</v>
      </c>
      <c r="G1251" s="45" t="str">
        <f t="shared" si="38"/>
        <v>25RFLC</v>
      </c>
      <c r="H1251" s="46" t="str">
        <f>+INDEX([1]Detallado!$D:$D,MATCH(C1251,[1]Detallado!$B:$B,0))</f>
        <v>Banco Ripley</v>
      </c>
      <c r="I1251" s="27"/>
      <c r="J1251" s="43" t="str">
        <f t="shared" si="39"/>
        <v>RFLBU</v>
      </c>
    </row>
    <row r="1252" spans="3:10" x14ac:dyDescent="0.35">
      <c r="C1252" s="27" t="s">
        <v>3633</v>
      </c>
      <c r="D1252" s="47" t="str">
        <f>+INDEX([1]Detallado!$F:$F,MATCH($C1252,[1]Detallado!$B:$B,0))</f>
        <v>Renta Fija</v>
      </c>
      <c r="E1252" s="30" t="str">
        <f>+INDEX([1]Detallado!$Q:$Q,MATCH($C1252,[1]Detallado!$B:$B,0))</f>
        <v>RFLC</v>
      </c>
      <c r="F1252" s="44" t="s">
        <v>4173</v>
      </c>
      <c r="G1252" s="45" t="str">
        <f t="shared" si="38"/>
        <v>25RFLC</v>
      </c>
      <c r="H1252" s="46" t="str">
        <f>+INDEX([1]Detallado!$D:$D,MATCH(C1252,[1]Detallado!$B:$B,0))</f>
        <v>Banco Ripley</v>
      </c>
      <c r="I1252" s="27"/>
      <c r="J1252" s="43" t="str">
        <f t="shared" si="39"/>
        <v>RFLBU</v>
      </c>
    </row>
    <row r="1253" spans="3:10" x14ac:dyDescent="0.35">
      <c r="C1253" s="27" t="s">
        <v>3634</v>
      </c>
      <c r="D1253" s="47" t="str">
        <f>+INDEX([1]Detallado!$F:$F,MATCH($C1253,[1]Detallado!$B:$B,0))</f>
        <v>Renta Fija</v>
      </c>
      <c r="E1253" s="30" t="str">
        <f>+INDEX([1]Detallado!$Q:$Q,MATCH($C1253,[1]Detallado!$B:$B,0))</f>
        <v>RFLC</v>
      </c>
      <c r="F1253" s="44" t="s">
        <v>4173</v>
      </c>
      <c r="G1253" s="45" t="str">
        <f t="shared" si="38"/>
        <v>25RFLC</v>
      </c>
      <c r="H1253" s="46" t="str">
        <f>+INDEX([1]Detallado!$D:$D,MATCH(C1253,[1]Detallado!$B:$B,0))</f>
        <v>Banco Ripley</v>
      </c>
      <c r="I1253" s="27"/>
      <c r="J1253" s="43" t="str">
        <f t="shared" si="39"/>
        <v>RFLBU</v>
      </c>
    </row>
    <row r="1254" spans="3:10" x14ac:dyDescent="0.35">
      <c r="C1254" s="27" t="s">
        <v>3635</v>
      </c>
      <c r="D1254" s="47" t="str">
        <f>+INDEX([1]Detallado!$F:$F,MATCH($C1254,[1]Detallado!$B:$B,0))</f>
        <v>Renta Fija</v>
      </c>
      <c r="E1254" s="30" t="str">
        <f>+INDEX([1]Detallado!$Q:$Q,MATCH($C1254,[1]Detallado!$B:$B,0))</f>
        <v>RFLC</v>
      </c>
      <c r="F1254" s="44" t="s">
        <v>4173</v>
      </c>
      <c r="G1254" s="45" t="str">
        <f t="shared" si="38"/>
        <v>25RFLC</v>
      </c>
      <c r="H1254" s="46" t="str">
        <f>+INDEX([1]Detallado!$D:$D,MATCH(C1254,[1]Detallado!$B:$B,0))</f>
        <v>Banco Ripley</v>
      </c>
      <c r="I1254" s="27"/>
      <c r="J1254" s="43" t="str">
        <f t="shared" si="39"/>
        <v>RFLBU</v>
      </c>
    </row>
    <row r="1255" spans="3:10" x14ac:dyDescent="0.35">
      <c r="C1255" s="27" t="s">
        <v>3636</v>
      </c>
      <c r="D1255" s="47" t="str">
        <f>+INDEX([1]Detallado!$F:$F,MATCH($C1255,[1]Detallado!$B:$B,0))</f>
        <v>Renta Fija</v>
      </c>
      <c r="E1255" s="30" t="str">
        <f>+INDEX([1]Detallado!$Q:$Q,MATCH($C1255,[1]Detallado!$B:$B,0))</f>
        <v>RFLC</v>
      </c>
      <c r="F1255" s="44" t="s">
        <v>4173</v>
      </c>
      <c r="G1255" s="45" t="str">
        <f t="shared" si="38"/>
        <v>25RFLC</v>
      </c>
      <c r="H1255" s="46" t="str">
        <f>+INDEX([1]Detallado!$D:$D,MATCH(C1255,[1]Detallado!$B:$B,0))</f>
        <v>Banco Ripley</v>
      </c>
      <c r="I1255" s="27"/>
      <c r="J1255" s="43" t="str">
        <f t="shared" si="39"/>
        <v>RFLBU</v>
      </c>
    </row>
    <row r="1256" spans="3:10" x14ac:dyDescent="0.35">
      <c r="C1256" s="27" t="s">
        <v>3637</v>
      </c>
      <c r="D1256" s="47" t="str">
        <f>+INDEX([1]Detallado!$F:$F,MATCH($C1256,[1]Detallado!$B:$B,0))</f>
        <v>Renta Fija</v>
      </c>
      <c r="E1256" s="30" t="str">
        <f>+INDEX([1]Detallado!$Q:$Q,MATCH($C1256,[1]Detallado!$B:$B,0))</f>
        <v>RFLC</v>
      </c>
      <c r="F1256" s="44" t="s">
        <v>4173</v>
      </c>
      <c r="G1256" s="45" t="str">
        <f t="shared" si="38"/>
        <v>63RFLC</v>
      </c>
      <c r="H1256" s="46" t="str">
        <f>+INDEX([1]Detallado!$D:$D,MATCH(C1256,[1]Detallado!$B:$B,0))</f>
        <v>Banco Ripley</v>
      </c>
      <c r="I1256" s="27"/>
      <c r="J1256" s="43" t="str">
        <f t="shared" si="39"/>
        <v>RFLBU</v>
      </c>
    </row>
    <row r="1257" spans="3:10" x14ac:dyDescent="0.35">
      <c r="C1257" s="27" t="s">
        <v>3638</v>
      </c>
      <c r="D1257" s="47" t="str">
        <f>+INDEX([1]Detallado!$F:$F,MATCH($C1257,[1]Detallado!$B:$B,0))</f>
        <v>Renta Fija</v>
      </c>
      <c r="E1257" s="30" t="str">
        <f>+INDEX([1]Detallado!$Q:$Q,MATCH($C1257,[1]Detallado!$B:$B,0))</f>
        <v>RFLC</v>
      </c>
      <c r="F1257" s="44" t="s">
        <v>4173</v>
      </c>
      <c r="G1257" s="45" t="str">
        <f t="shared" si="38"/>
        <v>63RFLC</v>
      </c>
      <c r="H1257" s="46" t="str">
        <f>+INDEX([1]Detallado!$D:$D,MATCH(C1257,[1]Detallado!$B:$B,0))</f>
        <v>Banco Ripley</v>
      </c>
      <c r="I1257" s="27"/>
      <c r="J1257" s="43" t="str">
        <f t="shared" si="39"/>
        <v>RFLBU</v>
      </c>
    </row>
    <row r="1258" spans="3:10" x14ac:dyDescent="0.35">
      <c r="C1258" s="27" t="s">
        <v>3639</v>
      </c>
      <c r="D1258" s="47" t="str">
        <f>+INDEX([1]Detallado!$F:$F,MATCH($C1258,[1]Detallado!$B:$B,0))</f>
        <v>Renta Fija</v>
      </c>
      <c r="E1258" s="30" t="str">
        <f>+INDEX([1]Detallado!$Q:$Q,MATCH($C1258,[1]Detallado!$B:$B,0))</f>
        <v>RFLC</v>
      </c>
      <c r="F1258" s="44" t="s">
        <v>4173</v>
      </c>
      <c r="G1258" s="45" t="str">
        <f t="shared" si="38"/>
        <v>63RFLC</v>
      </c>
      <c r="H1258" s="46" t="str">
        <f>+INDEX([1]Detallado!$D:$D,MATCH(C1258,[1]Detallado!$B:$B,0))</f>
        <v>Banco Ripley</v>
      </c>
      <c r="I1258" s="27"/>
      <c r="J1258" s="43" t="str">
        <f t="shared" si="39"/>
        <v>RFLBU</v>
      </c>
    </row>
    <row r="1259" spans="3:10" x14ac:dyDescent="0.35">
      <c r="C1259" s="27" t="s">
        <v>3640</v>
      </c>
      <c r="D1259" s="47" t="str">
        <f>+INDEX([1]Detallado!$F:$F,MATCH($C1259,[1]Detallado!$B:$B,0))</f>
        <v>Renta Fija</v>
      </c>
      <c r="E1259" s="30" t="str">
        <f>+INDEX([1]Detallado!$Q:$Q,MATCH($C1259,[1]Detallado!$B:$B,0))</f>
        <v>RFLC</v>
      </c>
      <c r="F1259" s="44" t="s">
        <v>4173</v>
      </c>
      <c r="G1259" s="45" t="str">
        <f t="shared" si="38"/>
        <v>63RFLC</v>
      </c>
      <c r="H1259" s="46" t="str">
        <f>+INDEX([1]Detallado!$D:$D,MATCH(C1259,[1]Detallado!$B:$B,0))</f>
        <v>Banco Ripley</v>
      </c>
      <c r="I1259" s="27"/>
      <c r="J1259" s="43" t="str">
        <f t="shared" si="39"/>
        <v>RFLBU</v>
      </c>
    </row>
    <row r="1260" spans="3:10" x14ac:dyDescent="0.35">
      <c r="C1260" s="27" t="s">
        <v>3641</v>
      </c>
      <c r="D1260" s="47" t="str">
        <f>+INDEX([1]Detallado!$F:$F,MATCH($C1260,[1]Detallado!$B:$B,0))</f>
        <v>Renta Fija</v>
      </c>
      <c r="E1260" s="30" t="str">
        <f>+INDEX([1]Detallado!$Q:$Q,MATCH($C1260,[1]Detallado!$B:$B,0))</f>
        <v>RFLC</v>
      </c>
      <c r="F1260" s="44" t="s">
        <v>4173</v>
      </c>
      <c r="G1260" s="45" t="str">
        <f t="shared" si="38"/>
        <v>63RFLC</v>
      </c>
      <c r="H1260" s="46" t="str">
        <f>+INDEX([1]Detallado!$D:$D,MATCH(C1260,[1]Detallado!$B:$B,0))</f>
        <v>Banco Ripley</v>
      </c>
      <c r="I1260" s="27"/>
      <c r="J1260" s="43" t="str">
        <f t="shared" si="39"/>
        <v>RFLBU</v>
      </c>
    </row>
    <row r="1261" spans="3:10" x14ac:dyDescent="0.35">
      <c r="C1261" s="27" t="s">
        <v>3642</v>
      </c>
      <c r="D1261" s="47" t="str">
        <f>+INDEX([1]Detallado!$F:$F,MATCH($C1261,[1]Detallado!$B:$B,0))</f>
        <v>Renta Fija</v>
      </c>
      <c r="E1261" s="30" t="str">
        <f>+INDEX([1]Detallado!$Q:$Q,MATCH($C1261,[1]Detallado!$B:$B,0))</f>
        <v>RFLC</v>
      </c>
      <c r="F1261" s="44" t="s">
        <v>4173</v>
      </c>
      <c r="G1261" s="45" t="str">
        <f t="shared" si="38"/>
        <v>63RFLC</v>
      </c>
      <c r="H1261" s="46" t="str">
        <f>+INDEX([1]Detallado!$D:$D,MATCH(C1261,[1]Detallado!$B:$B,0))</f>
        <v>Banco Ripley</v>
      </c>
      <c r="I1261" s="27"/>
      <c r="J1261" s="43" t="str">
        <f t="shared" si="39"/>
        <v>RFLBU</v>
      </c>
    </row>
    <row r="1262" spans="3:10" x14ac:dyDescent="0.35">
      <c r="C1262" s="27" t="s">
        <v>3643</v>
      </c>
      <c r="D1262" s="47" t="str">
        <f>+INDEX([1]Detallado!$F:$F,MATCH($C1262,[1]Detallado!$B:$B,0))</f>
        <v>Renta Fija</v>
      </c>
      <c r="E1262" s="30" t="str">
        <f>+INDEX([1]Detallado!$Q:$Q,MATCH($C1262,[1]Detallado!$B:$B,0))</f>
        <v>RFLC</v>
      </c>
      <c r="F1262" s="44" t="s">
        <v>4173</v>
      </c>
      <c r="G1262" s="45" t="str">
        <f t="shared" si="38"/>
        <v>25RFLC</v>
      </c>
      <c r="H1262" s="46" t="str">
        <f>+INDEX([1]Detallado!$D:$D,MATCH(C1262,[1]Detallado!$B:$B,0))</f>
        <v>Edyficar</v>
      </c>
      <c r="I1262" s="27"/>
      <c r="J1262" s="43" t="str">
        <f t="shared" si="39"/>
        <v>RFLBU</v>
      </c>
    </row>
    <row r="1263" spans="3:10" x14ac:dyDescent="0.35">
      <c r="C1263" s="27" t="s">
        <v>3644</v>
      </c>
      <c r="D1263" s="47" t="str">
        <f>+INDEX([1]Detallado!$F:$F,MATCH($C1263,[1]Detallado!$B:$B,0))</f>
        <v>Renta Fija</v>
      </c>
      <c r="E1263" s="30" t="str">
        <f>+INDEX([1]Detallado!$Q:$Q,MATCH($C1263,[1]Detallado!$B:$B,0))</f>
        <v>RFLC</v>
      </c>
      <c r="F1263" s="44" t="s">
        <v>4173</v>
      </c>
      <c r="G1263" s="45" t="str">
        <f t="shared" si="38"/>
        <v>25RFLC</v>
      </c>
      <c r="H1263" s="46" t="str">
        <f>+INDEX([1]Detallado!$D:$D,MATCH(C1263,[1]Detallado!$B:$B,0))</f>
        <v>Edyficar</v>
      </c>
      <c r="I1263" s="27"/>
      <c r="J1263" s="43" t="str">
        <f t="shared" si="39"/>
        <v>RFLBU</v>
      </c>
    </row>
    <row r="1264" spans="3:10" x14ac:dyDescent="0.35">
      <c r="C1264" s="27" t="s">
        <v>3645</v>
      </c>
      <c r="D1264" s="47" t="str">
        <f>+INDEX([1]Detallado!$F:$F,MATCH($C1264,[1]Detallado!$B:$B,0))</f>
        <v>Renta Fija</v>
      </c>
      <c r="E1264" s="30" t="str">
        <f>+INDEX([1]Detallado!$Q:$Q,MATCH($C1264,[1]Detallado!$B:$B,0))</f>
        <v>RFLC</v>
      </c>
      <c r="F1264" s="44" t="s">
        <v>4173</v>
      </c>
      <c r="G1264" s="45" t="str">
        <f t="shared" si="38"/>
        <v>25RFLC</v>
      </c>
      <c r="H1264" s="46" t="str">
        <f>+INDEX([1]Detallado!$D:$D,MATCH(C1264,[1]Detallado!$B:$B,0))</f>
        <v>Financiera Efectiva</v>
      </c>
      <c r="I1264" s="27"/>
      <c r="J1264" s="43" t="str">
        <f t="shared" si="39"/>
        <v>RFLBU</v>
      </c>
    </row>
    <row r="1265" spans="3:10" x14ac:dyDescent="0.35">
      <c r="C1265" s="27" t="s">
        <v>3646</v>
      </c>
      <c r="D1265" s="47" t="str">
        <f>+INDEX([1]Detallado!$F:$F,MATCH($C1265,[1]Detallado!$B:$B,0))</f>
        <v>Renta Fija</v>
      </c>
      <c r="E1265" s="30" t="str">
        <f>+INDEX([1]Detallado!$Q:$Q,MATCH($C1265,[1]Detallado!$B:$B,0))</f>
        <v>RFLC</v>
      </c>
      <c r="F1265" s="44" t="s">
        <v>4173</v>
      </c>
      <c r="G1265" s="45" t="str">
        <f t="shared" si="38"/>
        <v>25RFLC</v>
      </c>
      <c r="H1265" s="46" t="str">
        <f>+INDEX([1]Detallado!$D:$D,MATCH(C1265,[1]Detallado!$B:$B,0))</f>
        <v>Financiera OH</v>
      </c>
      <c r="I1265" s="27"/>
      <c r="J1265" s="43" t="str">
        <f t="shared" si="39"/>
        <v>RFLBU</v>
      </c>
    </row>
    <row r="1266" spans="3:10" x14ac:dyDescent="0.35">
      <c r="C1266" s="27" t="s">
        <v>3647</v>
      </c>
      <c r="D1266" s="47" t="str">
        <f>+INDEX([1]Detallado!$F:$F,MATCH($C1266,[1]Detallado!$B:$B,0))</f>
        <v>Renta Fija</v>
      </c>
      <c r="E1266" s="30" t="str">
        <f>+INDEX([1]Detallado!$Q:$Q,MATCH($C1266,[1]Detallado!$B:$B,0))</f>
        <v>RFLC</v>
      </c>
      <c r="F1266" s="44" t="s">
        <v>4173</v>
      </c>
      <c r="G1266" s="45" t="str">
        <f t="shared" si="38"/>
        <v>63RFLC</v>
      </c>
      <c r="H1266" s="46" t="str">
        <f>+INDEX([1]Detallado!$D:$D,MATCH(C1266,[1]Detallado!$B:$B,0))</f>
        <v>Financiera OH</v>
      </c>
      <c r="I1266" s="27"/>
      <c r="J1266" s="43" t="str">
        <f t="shared" si="39"/>
        <v>RFLBU</v>
      </c>
    </row>
    <row r="1267" spans="3:10" x14ac:dyDescent="0.35">
      <c r="C1267" s="27" t="s">
        <v>3648</v>
      </c>
      <c r="D1267" s="47" t="str">
        <f>+INDEX([1]Detallado!$F:$F,MATCH($C1267,[1]Detallado!$B:$B,0))</f>
        <v>Renta Fija</v>
      </c>
      <c r="E1267" s="30" t="str">
        <f>+INDEX([1]Detallado!$Q:$Q,MATCH($C1267,[1]Detallado!$B:$B,0))</f>
        <v>RFLC</v>
      </c>
      <c r="F1267" s="44" t="s">
        <v>4173</v>
      </c>
      <c r="G1267" s="45" t="str">
        <f t="shared" si="38"/>
        <v>63RFLC</v>
      </c>
      <c r="H1267" s="46" t="str">
        <f>+INDEX([1]Detallado!$D:$D,MATCH(C1267,[1]Detallado!$B:$B,0))</f>
        <v>Financiera OH</v>
      </c>
      <c r="I1267" s="27"/>
      <c r="J1267" s="43" t="str">
        <f t="shared" si="39"/>
        <v>RFLBU</v>
      </c>
    </row>
    <row r="1268" spans="3:10" x14ac:dyDescent="0.35">
      <c r="C1268" s="27" t="s">
        <v>3649</v>
      </c>
      <c r="D1268" s="47" t="str">
        <f>+INDEX([1]Detallado!$F:$F,MATCH($C1268,[1]Detallado!$B:$B,0))</f>
        <v>Renta Fija</v>
      </c>
      <c r="E1268" s="30" t="str">
        <f>+INDEX([1]Detallado!$Q:$Q,MATCH($C1268,[1]Detallado!$B:$B,0))</f>
        <v>RFLC</v>
      </c>
      <c r="F1268" s="44" t="s">
        <v>4173</v>
      </c>
      <c r="G1268" s="45" t="str">
        <f t="shared" si="38"/>
        <v>63RFLC</v>
      </c>
      <c r="H1268" s="46" t="str">
        <f>+INDEX([1]Detallado!$D:$D,MATCH(C1268,[1]Detallado!$B:$B,0))</f>
        <v>Financiera OH</v>
      </c>
      <c r="I1268" s="27"/>
      <c r="J1268" s="43" t="str">
        <f t="shared" si="39"/>
        <v>RFLBU</v>
      </c>
    </row>
    <row r="1269" spans="3:10" x14ac:dyDescent="0.35">
      <c r="C1269" s="27" t="s">
        <v>3650</v>
      </c>
      <c r="D1269" s="47" t="str">
        <f>+INDEX([1]Detallado!$F:$F,MATCH($C1269,[1]Detallado!$B:$B,0))</f>
        <v>Renta Fija</v>
      </c>
      <c r="E1269" s="30" t="str">
        <f>+INDEX([1]Detallado!$Q:$Q,MATCH($C1269,[1]Detallado!$B:$B,0))</f>
        <v>RFLC</v>
      </c>
      <c r="F1269" s="44" t="s">
        <v>4173</v>
      </c>
      <c r="G1269" s="45" t="str">
        <f t="shared" si="38"/>
        <v>63RFLC</v>
      </c>
      <c r="H1269" s="46" t="str">
        <f>+INDEX([1]Detallado!$D:$D,MATCH(C1269,[1]Detallado!$B:$B,0))</f>
        <v>Financiera OH</v>
      </c>
      <c r="I1269" s="27"/>
      <c r="J1269" s="43" t="str">
        <f t="shared" si="39"/>
        <v>RFLBU</v>
      </c>
    </row>
    <row r="1270" spans="3:10" x14ac:dyDescent="0.35">
      <c r="C1270" s="27" t="s">
        <v>3651</v>
      </c>
      <c r="D1270" s="47" t="str">
        <f>+INDEX([1]Detallado!$F:$F,MATCH($C1270,[1]Detallado!$B:$B,0))</f>
        <v>Renta Fija</v>
      </c>
      <c r="E1270" s="30" t="str">
        <f>+INDEX([1]Detallado!$Q:$Q,MATCH($C1270,[1]Detallado!$B:$B,0))</f>
        <v>RFLC</v>
      </c>
      <c r="F1270" s="44" t="s">
        <v>4173</v>
      </c>
      <c r="G1270" s="45" t="str">
        <f t="shared" si="38"/>
        <v>63RFLC</v>
      </c>
      <c r="H1270" s="46" t="str">
        <f>+INDEX([1]Detallado!$D:$D,MATCH(C1270,[1]Detallado!$B:$B,0))</f>
        <v>Financiera OH</v>
      </c>
      <c r="I1270" s="27"/>
      <c r="J1270" s="43" t="str">
        <f t="shared" si="39"/>
        <v>RFLBU</v>
      </c>
    </row>
    <row r="1271" spans="3:10" x14ac:dyDescent="0.35">
      <c r="C1271" s="27" t="s">
        <v>3652</v>
      </c>
      <c r="D1271" s="47" t="str">
        <f>+INDEX([1]Detallado!$F:$F,MATCH($C1271,[1]Detallado!$B:$B,0))</f>
        <v>Renta Fija</v>
      </c>
      <c r="E1271" s="30" t="str">
        <f>+INDEX([1]Detallado!$Q:$Q,MATCH($C1271,[1]Detallado!$B:$B,0))</f>
        <v>RFLC</v>
      </c>
      <c r="F1271" s="44" t="s">
        <v>4173</v>
      </c>
      <c r="G1271" s="45" t="str">
        <f t="shared" si="38"/>
        <v>63RFLC</v>
      </c>
      <c r="H1271" s="46" t="str">
        <f>+INDEX([1]Detallado!$D:$D,MATCH(C1271,[1]Detallado!$B:$B,0))</f>
        <v>Financiera OH</v>
      </c>
      <c r="I1271" s="27"/>
      <c r="J1271" s="43" t="str">
        <f t="shared" si="39"/>
        <v>RFLBU</v>
      </c>
    </row>
    <row r="1272" spans="3:10" x14ac:dyDescent="0.35">
      <c r="C1272" s="27" t="s">
        <v>3653</v>
      </c>
      <c r="D1272" s="47" t="str">
        <f>+INDEX([1]Detallado!$F:$F,MATCH($C1272,[1]Detallado!$B:$B,0))</f>
        <v>Renta Fija</v>
      </c>
      <c r="E1272" s="30" t="str">
        <f>+INDEX([1]Detallado!$Q:$Q,MATCH($C1272,[1]Detallado!$B:$B,0))</f>
        <v>RFLC</v>
      </c>
      <c r="F1272" s="44" t="s">
        <v>4173</v>
      </c>
      <c r="G1272" s="45" t="str">
        <f t="shared" si="38"/>
        <v>25RFLC</v>
      </c>
      <c r="H1272" s="46" t="str">
        <f>+INDEX([1]Detallado!$D:$D,MATCH(C1272,[1]Detallado!$B:$B,0))</f>
        <v>Fondo Mi Vivienda</v>
      </c>
      <c r="I1272" s="27"/>
      <c r="J1272" s="43" t="str">
        <f t="shared" si="39"/>
        <v>RFLBU</v>
      </c>
    </row>
    <row r="1273" spans="3:10" x14ac:dyDescent="0.35">
      <c r="C1273" s="27" t="s">
        <v>347</v>
      </c>
      <c r="D1273" s="47" t="str">
        <f>+INDEX([1]Detallado!$F:$F,MATCH($C1273,[1]Detallado!$B:$B,0))</f>
        <v>Renta Fija</v>
      </c>
      <c r="E1273" s="30" t="str">
        <f>+INDEX([1]Detallado!$Q:$Q,MATCH($C1273,[1]Detallado!$B:$B,0))</f>
        <v>RFLC</v>
      </c>
      <c r="F1273" s="44" t="s">
        <v>4173</v>
      </c>
      <c r="G1273" s="45" t="str">
        <f t="shared" si="38"/>
        <v>25RFLC</v>
      </c>
      <c r="H1273" s="46" t="str">
        <f>+INDEX([1]Detallado!$D:$D,MATCH(C1273,[1]Detallado!$B:$B,0))</f>
        <v>Fondo Mi Vivienda</v>
      </c>
      <c r="I1273" s="27"/>
      <c r="J1273" s="43" t="str">
        <f t="shared" si="39"/>
        <v>RFLBU</v>
      </c>
    </row>
    <row r="1274" spans="3:10" x14ac:dyDescent="0.35">
      <c r="C1274" s="27" t="s">
        <v>345</v>
      </c>
      <c r="D1274" s="47" t="str">
        <f>+INDEX([1]Detallado!$F:$F,MATCH($C1274,[1]Detallado!$B:$B,0))</f>
        <v>Renta Fija</v>
      </c>
      <c r="E1274" s="30" t="str">
        <f>+INDEX([1]Detallado!$Q:$Q,MATCH($C1274,[1]Detallado!$B:$B,0))</f>
        <v>RFLC</v>
      </c>
      <c r="F1274" s="44" t="s">
        <v>4173</v>
      </c>
      <c r="G1274" s="45" t="str">
        <f t="shared" si="38"/>
        <v>25RFLC</v>
      </c>
      <c r="H1274" s="46" t="str">
        <f>+INDEX([1]Detallado!$D:$D,MATCH(C1274,[1]Detallado!$B:$B,0))</f>
        <v>Fondo Mi Vivienda</v>
      </c>
      <c r="I1274" s="27"/>
      <c r="J1274" s="43" t="str">
        <f t="shared" si="39"/>
        <v>RFLBU</v>
      </c>
    </row>
    <row r="1275" spans="3:10" x14ac:dyDescent="0.35">
      <c r="C1275" s="27" t="s">
        <v>349</v>
      </c>
      <c r="D1275" s="47" t="str">
        <f>+INDEX([1]Detallado!$F:$F,MATCH($C1275,[1]Detallado!$B:$B,0))</f>
        <v>Renta Fija</v>
      </c>
      <c r="E1275" s="30" t="str">
        <f>+INDEX([1]Detallado!$Q:$Q,MATCH($C1275,[1]Detallado!$B:$B,0))</f>
        <v>RFLC</v>
      </c>
      <c r="F1275" s="44" t="s">
        <v>4173</v>
      </c>
      <c r="G1275" s="45" t="str">
        <f t="shared" si="38"/>
        <v>25RFLC</v>
      </c>
      <c r="H1275" s="46" t="str">
        <f>+INDEX([1]Detallado!$D:$D,MATCH(C1275,[1]Detallado!$B:$B,0))</f>
        <v>Fondo Mi Vivienda</v>
      </c>
      <c r="I1275" s="27"/>
      <c r="J1275" s="43" t="str">
        <f t="shared" si="39"/>
        <v>RFLBU</v>
      </c>
    </row>
    <row r="1276" spans="3:10" x14ac:dyDescent="0.35">
      <c r="C1276" s="27" t="s">
        <v>344</v>
      </c>
      <c r="D1276" s="47" t="str">
        <f>+INDEX([1]Detallado!$F:$F,MATCH($C1276,[1]Detallado!$B:$B,0))</f>
        <v>Renta Fija</v>
      </c>
      <c r="E1276" s="30" t="str">
        <f>+INDEX([1]Detallado!$Q:$Q,MATCH($C1276,[1]Detallado!$B:$B,0))</f>
        <v>RFLC</v>
      </c>
      <c r="F1276" s="44" t="s">
        <v>4173</v>
      </c>
      <c r="G1276" s="45" t="str">
        <f t="shared" si="38"/>
        <v>25RFLC</v>
      </c>
      <c r="H1276" s="46" t="str">
        <f>+INDEX([1]Detallado!$D:$D,MATCH(C1276,[1]Detallado!$B:$B,0))</f>
        <v>Fondo Mi Vivienda</v>
      </c>
      <c r="I1276" s="27"/>
      <c r="J1276" s="43" t="str">
        <f t="shared" si="39"/>
        <v>RFLBU</v>
      </c>
    </row>
    <row r="1277" spans="3:10" x14ac:dyDescent="0.35">
      <c r="C1277" s="27" t="s">
        <v>351</v>
      </c>
      <c r="D1277" s="47" t="str">
        <f>+INDEX([1]Detallado!$F:$F,MATCH($C1277,[1]Detallado!$B:$B,0))</f>
        <v>Renta Fija</v>
      </c>
      <c r="E1277" s="30" t="str">
        <f>+INDEX([1]Detallado!$Q:$Q,MATCH($C1277,[1]Detallado!$B:$B,0))</f>
        <v>RFLC</v>
      </c>
      <c r="F1277" s="44" t="s">
        <v>4173</v>
      </c>
      <c r="G1277" s="45" t="str">
        <f t="shared" si="38"/>
        <v>25RFLC</v>
      </c>
      <c r="H1277" s="46" t="str">
        <f>+INDEX([1]Detallado!$D:$D,MATCH(C1277,[1]Detallado!$B:$B,0))</f>
        <v>Intercorp Perú</v>
      </c>
      <c r="I1277" s="27"/>
      <c r="J1277" s="43" t="str">
        <f t="shared" si="39"/>
        <v>RFLBU</v>
      </c>
    </row>
    <row r="1278" spans="3:10" x14ac:dyDescent="0.35">
      <c r="C1278" s="27" t="s">
        <v>355</v>
      </c>
      <c r="D1278" s="47" t="str">
        <f>+INDEX([1]Detallado!$F:$F,MATCH($C1278,[1]Detallado!$B:$B,0))</f>
        <v>Renta Fija</v>
      </c>
      <c r="E1278" s="30" t="str">
        <f>+INDEX([1]Detallado!$Q:$Q,MATCH($C1278,[1]Detallado!$B:$B,0))</f>
        <v>RFLC</v>
      </c>
      <c r="F1278" s="44" t="s">
        <v>4173</v>
      </c>
      <c r="G1278" s="45" t="str">
        <f t="shared" si="38"/>
        <v>25RFLC</v>
      </c>
      <c r="H1278" s="46" t="str">
        <f>+INDEX([1]Detallado!$D:$D,MATCH(C1278,[1]Detallado!$B:$B,0))</f>
        <v>Intercorp Perú</v>
      </c>
      <c r="I1278" s="27"/>
      <c r="J1278" s="43" t="str">
        <f t="shared" si="39"/>
        <v>RFLBU</v>
      </c>
    </row>
    <row r="1279" spans="3:10" x14ac:dyDescent="0.35">
      <c r="C1279" s="27" t="s">
        <v>393</v>
      </c>
      <c r="D1279" s="47" t="str">
        <f>+INDEX([1]Detallado!$F:$F,MATCH($C1279,[1]Detallado!$B:$B,0))</f>
        <v>Renta Fija</v>
      </c>
      <c r="E1279" s="30" t="str">
        <f>+INDEX([1]Detallado!$Q:$Q,MATCH($C1279,[1]Detallado!$B:$B,0))</f>
        <v>RFLC</v>
      </c>
      <c r="F1279" s="44" t="s">
        <v>4173</v>
      </c>
      <c r="G1279" s="45" t="str">
        <f t="shared" si="38"/>
        <v>27RFLC</v>
      </c>
      <c r="H1279" s="46" t="str">
        <f>+INDEX([1]Detallado!$D:$D,MATCH(C1279,[1]Detallado!$B:$B,0))</f>
        <v>Internacional de Titulos Soc. Titulizadora</v>
      </c>
      <c r="I1279" s="27"/>
      <c r="J1279" s="43" t="str">
        <f t="shared" si="39"/>
        <v>RFLBU</v>
      </c>
    </row>
    <row r="1280" spans="3:10" x14ac:dyDescent="0.35">
      <c r="C1280" s="27" t="s">
        <v>3654</v>
      </c>
      <c r="D1280" s="47" t="str">
        <f>+INDEX([1]Detallado!$F:$F,MATCH($C1280,[1]Detallado!$B:$B,0))</f>
        <v>Renta Fija</v>
      </c>
      <c r="E1280" s="30" t="str">
        <f>+INDEX([1]Detallado!$Q:$Q,MATCH($C1280,[1]Detallado!$B:$B,0))</f>
        <v>RFLC</v>
      </c>
      <c r="F1280" s="44" t="s">
        <v>4173</v>
      </c>
      <c r="G1280" s="45" t="str">
        <f t="shared" si="38"/>
        <v>27RFLC</v>
      </c>
      <c r="H1280" s="46" t="str">
        <f>+INDEX([1]Detallado!$D:$D,MATCH(C1280,[1]Detallado!$B:$B,0))</f>
        <v>Internacional de Titulos Soc. Titulizadora</v>
      </c>
      <c r="I1280" s="27"/>
      <c r="J1280" s="43" t="str">
        <f t="shared" si="39"/>
        <v>RFLBU</v>
      </c>
    </row>
    <row r="1281" spans="3:10" x14ac:dyDescent="0.35">
      <c r="C1281" s="27" t="s">
        <v>397</v>
      </c>
      <c r="D1281" s="47" t="str">
        <f>+INDEX([1]Detallado!$F:$F,MATCH($C1281,[1]Detallado!$B:$B,0))</f>
        <v>Renta Fija</v>
      </c>
      <c r="E1281" s="30" t="str">
        <f>+INDEX([1]Detallado!$Q:$Q,MATCH($C1281,[1]Detallado!$B:$B,0))</f>
        <v>RFLC</v>
      </c>
      <c r="F1281" s="44" t="s">
        <v>4173</v>
      </c>
      <c r="G1281" s="45" t="str">
        <f t="shared" si="38"/>
        <v>27RFLC</v>
      </c>
      <c r="H1281" s="46" t="str">
        <f>+INDEX([1]Detallado!$D:$D,MATCH(C1281,[1]Detallado!$B:$B,0))</f>
        <v>Colegios Peruanos - Internacional de Titulos Soc. Titulizadora</v>
      </c>
      <c r="I1281" s="27"/>
      <c r="J1281" s="43" t="str">
        <f t="shared" si="39"/>
        <v>RFLBU</v>
      </c>
    </row>
    <row r="1282" spans="3:10" x14ac:dyDescent="0.35">
      <c r="C1282" s="27" t="s">
        <v>3655</v>
      </c>
      <c r="D1282" s="47" t="str">
        <f>+INDEX([1]Detallado!$F:$F,MATCH($C1282,[1]Detallado!$B:$B,0))</f>
        <v>Renta Fija</v>
      </c>
      <c r="E1282" s="30" t="str">
        <f>+INDEX([1]Detallado!$Q:$Q,MATCH($C1282,[1]Detallado!$B:$B,0))</f>
        <v>RFLC</v>
      </c>
      <c r="F1282" s="44" t="s">
        <v>4173</v>
      </c>
      <c r="G1282" s="45" t="str">
        <f t="shared" si="38"/>
        <v>27RFLC</v>
      </c>
      <c r="H1282" s="46" t="str">
        <f>+INDEX([1]Detallado!$D:$D,MATCH(C1282,[1]Detallado!$B:$B,0))</f>
        <v>Internacional de Titulos Soc. Titulizadora (Promart)</v>
      </c>
      <c r="I1282" s="27"/>
      <c r="J1282" s="43" t="str">
        <f t="shared" si="39"/>
        <v>RFLBU</v>
      </c>
    </row>
    <row r="1283" spans="3:10" x14ac:dyDescent="0.35">
      <c r="C1283" s="27" t="s">
        <v>400</v>
      </c>
      <c r="D1283" s="47" t="str">
        <f>+INDEX([1]Detallado!$F:$F,MATCH($C1283,[1]Detallado!$B:$B,0))</f>
        <v>Renta Fija</v>
      </c>
      <c r="E1283" s="30" t="str">
        <f>+INDEX([1]Detallado!$Q:$Q,MATCH($C1283,[1]Detallado!$B:$B,0))</f>
        <v>RFLC</v>
      </c>
      <c r="F1283" s="44" t="s">
        <v>4173</v>
      </c>
      <c r="G1283" s="45" t="str">
        <f t="shared" si="38"/>
        <v>27RFLC</v>
      </c>
      <c r="H1283" s="46" t="str">
        <f>+INDEX([1]Detallado!$D:$D,MATCH(C1283,[1]Detallado!$B:$B,0))</f>
        <v>Internacional de Titulos Soc. Titulizadora</v>
      </c>
      <c r="I1283" s="27"/>
      <c r="J1283" s="43" t="str">
        <f t="shared" si="39"/>
        <v>RFLBU</v>
      </c>
    </row>
    <row r="1284" spans="3:10" x14ac:dyDescent="0.35">
      <c r="C1284" s="27" t="s">
        <v>389</v>
      </c>
      <c r="D1284" s="47" t="str">
        <f>+INDEX([1]Detallado!$F:$F,MATCH($C1284,[1]Detallado!$B:$B,0))</f>
        <v>Renta Fija</v>
      </c>
      <c r="E1284" s="30" t="str">
        <f>+INDEX([1]Detallado!$Q:$Q,MATCH($C1284,[1]Detallado!$B:$B,0))</f>
        <v>RFLC</v>
      </c>
      <c r="F1284" s="44" t="s">
        <v>4173</v>
      </c>
      <c r="G1284" s="45" t="str">
        <f t="shared" si="38"/>
        <v>27RFLC</v>
      </c>
      <c r="H1284" s="46" t="str">
        <f>+INDEX([1]Detallado!$D:$D,MATCH(C1284,[1]Detallado!$B:$B,0))</f>
        <v>ADP</v>
      </c>
      <c r="I1284" s="27"/>
      <c r="J1284" s="43" t="str">
        <f t="shared" si="39"/>
        <v>RFLBU</v>
      </c>
    </row>
    <row r="1285" spans="3:10" x14ac:dyDescent="0.35">
      <c r="C1285" s="27" t="s">
        <v>3656</v>
      </c>
      <c r="D1285" s="47" t="str">
        <f>+INDEX([1]Detallado!$F:$F,MATCH($C1285,[1]Detallado!$B:$B,0))</f>
        <v>Renta Fija</v>
      </c>
      <c r="E1285" s="30" t="str">
        <f>+INDEX([1]Detallado!$Q:$Q,MATCH($C1285,[1]Detallado!$B:$B,0))</f>
        <v>RFLC</v>
      </c>
      <c r="F1285" s="44" t="s">
        <v>4173</v>
      </c>
      <c r="G1285" s="45" t="str">
        <f t="shared" si="38"/>
        <v>27RFLC</v>
      </c>
      <c r="H1285" s="46" t="str">
        <f>+INDEX([1]Detallado!$D:$D,MATCH(C1285,[1]Detallado!$B:$B,0))</f>
        <v xml:space="preserve">Creditítulos Sociedad Titulizadora </v>
      </c>
      <c r="I1285" s="27"/>
      <c r="J1285" s="43" t="str">
        <f t="shared" si="39"/>
        <v>RFLBU</v>
      </c>
    </row>
    <row r="1286" spans="3:10" x14ac:dyDescent="0.35">
      <c r="C1286" s="27" t="s">
        <v>3657</v>
      </c>
      <c r="D1286" s="47" t="str">
        <f>+INDEX([1]Detallado!$F:$F,MATCH($C1286,[1]Detallado!$B:$B,0))</f>
        <v>Renta Fija</v>
      </c>
      <c r="E1286" s="30" t="str">
        <f>+INDEX([1]Detallado!$Q:$Q,MATCH($C1286,[1]Detallado!$B:$B,0))</f>
        <v>RFLC</v>
      </c>
      <c r="F1286" s="44" t="s">
        <v>4173</v>
      </c>
      <c r="G1286" s="45" t="str">
        <f t="shared" si="38"/>
        <v>27RFLC</v>
      </c>
      <c r="H1286" s="46" t="str">
        <f>+INDEX([1]Detallado!$D:$D,MATCH(C1286,[1]Detallado!$B:$B,0))</f>
        <v xml:space="preserve">Creditítulos Sociedad Titulizadora </v>
      </c>
      <c r="I1286" s="27"/>
      <c r="J1286" s="43" t="str">
        <f t="shared" si="39"/>
        <v>RFLBU</v>
      </c>
    </row>
    <row r="1287" spans="3:10" x14ac:dyDescent="0.35">
      <c r="C1287" s="27" t="s">
        <v>3658</v>
      </c>
      <c r="D1287" s="47" t="str">
        <f>+INDEX([1]Detallado!$F:$F,MATCH($C1287,[1]Detallado!$B:$B,0))</f>
        <v>Renta Fija</v>
      </c>
      <c r="E1287" s="30" t="str">
        <f>+INDEX([1]Detallado!$Q:$Q,MATCH($C1287,[1]Detallado!$B:$B,0))</f>
        <v>RFLC</v>
      </c>
      <c r="F1287" s="44" t="s">
        <v>4173</v>
      </c>
      <c r="G1287" s="45" t="str">
        <f t="shared" si="38"/>
        <v>27RFLC</v>
      </c>
      <c r="H1287" s="46" t="str">
        <f>+INDEX([1]Detallado!$D:$D,MATCH(C1287,[1]Detallado!$B:$B,0))</f>
        <v xml:space="preserve">Creditítulos Sociedad Titulizadora </v>
      </c>
      <c r="I1287" s="27"/>
      <c r="J1287" s="43" t="str">
        <f t="shared" si="39"/>
        <v>RFLBU</v>
      </c>
    </row>
    <row r="1288" spans="3:10" x14ac:dyDescent="0.35">
      <c r="C1288" s="27" t="s">
        <v>3659</v>
      </c>
      <c r="D1288" s="47" t="str">
        <f>+INDEX([1]Detallado!$F:$F,MATCH($C1288,[1]Detallado!$B:$B,0))</f>
        <v>Renta Fija</v>
      </c>
      <c r="E1288" s="30" t="str">
        <f>+INDEX([1]Detallado!$Q:$Q,MATCH($C1288,[1]Detallado!$B:$B,0))</f>
        <v>RFLC</v>
      </c>
      <c r="F1288" s="44" t="s">
        <v>4173</v>
      </c>
      <c r="G1288" s="45" t="str">
        <f t="shared" si="38"/>
        <v>27RFLC</v>
      </c>
      <c r="H1288" s="46" t="str">
        <f>+INDEX([1]Detallado!$D:$D,MATCH(C1288,[1]Detallado!$B:$B,0))</f>
        <v xml:space="preserve">Scotia Sociedad Titulizadora </v>
      </c>
      <c r="I1288" s="27"/>
      <c r="J1288" s="43" t="str">
        <f t="shared" si="39"/>
        <v>RFLBU</v>
      </c>
    </row>
    <row r="1289" spans="3:10" x14ac:dyDescent="0.35">
      <c r="C1289" s="27" t="s">
        <v>3660</v>
      </c>
      <c r="D1289" s="47" t="str">
        <f>+INDEX([1]Detallado!$F:$F,MATCH($C1289,[1]Detallado!$B:$B,0))</f>
        <v>Renta Fija</v>
      </c>
      <c r="E1289" s="30" t="str">
        <f>+INDEX([1]Detallado!$Q:$Q,MATCH($C1289,[1]Detallado!$B:$B,0))</f>
        <v>RFLC</v>
      </c>
      <c r="F1289" s="44" t="s">
        <v>4173</v>
      </c>
      <c r="G1289" s="45" t="str">
        <f t="shared" si="38"/>
        <v>27RFLC</v>
      </c>
      <c r="H1289" s="46" t="str">
        <f>+INDEX([1]Detallado!$D:$D,MATCH(C1289,[1]Detallado!$B:$B,0))</f>
        <v xml:space="preserve">Scotia Sociedad Titulizadora </v>
      </c>
      <c r="I1289" s="27"/>
      <c r="J1289" s="43" t="str">
        <f t="shared" si="39"/>
        <v>RFLBU</v>
      </c>
    </row>
    <row r="1290" spans="3:10" x14ac:dyDescent="0.35">
      <c r="C1290" s="27" t="s">
        <v>3661</v>
      </c>
      <c r="D1290" s="47" t="str">
        <f>+INDEX([1]Detallado!$F:$F,MATCH($C1290,[1]Detallado!$B:$B,0))</f>
        <v>Renta Fija</v>
      </c>
      <c r="E1290" s="30" t="str">
        <f>+INDEX([1]Detallado!$Q:$Q,MATCH($C1290,[1]Detallado!$B:$B,0))</f>
        <v>RFLC</v>
      </c>
      <c r="F1290" s="44" t="s">
        <v>4173</v>
      </c>
      <c r="G1290" s="45" t="str">
        <f t="shared" ref="G1290:G1353" si="40">LEFT(C1290,2)&amp;E1290</f>
        <v>27RFLC</v>
      </c>
      <c r="H1290" s="46" t="str">
        <f>+INDEX([1]Detallado!$D:$D,MATCH(C1290,[1]Detallado!$B:$B,0))</f>
        <v xml:space="preserve">Scotia Sociedad Titulizadora </v>
      </c>
      <c r="I1290" s="27"/>
      <c r="J1290" s="43" t="str">
        <f t="shared" ref="J1290:J1353" si="41">IF(E1290="ALT",LEFT(E1290,3),LEFT(E1290,3)&amp;F1290)</f>
        <v>RFLBU</v>
      </c>
    </row>
    <row r="1291" spans="3:10" x14ac:dyDescent="0.35">
      <c r="C1291" s="27" t="s">
        <v>3662</v>
      </c>
      <c r="D1291" s="47" t="str">
        <f>+INDEX([1]Detallado!$F:$F,MATCH($C1291,[1]Detallado!$B:$B,0))</f>
        <v>Renta Fija</v>
      </c>
      <c r="E1291" s="30" t="str">
        <f>+INDEX([1]Detallado!$Q:$Q,MATCH($C1291,[1]Detallado!$B:$B,0))</f>
        <v>RFLC</v>
      </c>
      <c r="F1291" s="44" t="s">
        <v>4173</v>
      </c>
      <c r="G1291" s="45" t="str">
        <f t="shared" si="40"/>
        <v>27RFLC</v>
      </c>
      <c r="H1291" s="46" t="str">
        <f>+INDEX([1]Detallado!$D:$D,MATCH(C1291,[1]Detallado!$B:$B,0))</f>
        <v xml:space="preserve">Scotia Sociedad Titulizadora </v>
      </c>
      <c r="I1291" s="27"/>
      <c r="J1291" s="43" t="str">
        <f t="shared" si="41"/>
        <v>RFLBU</v>
      </c>
    </row>
    <row r="1292" spans="3:10" x14ac:dyDescent="0.35">
      <c r="C1292" s="27" t="s">
        <v>369</v>
      </c>
      <c r="D1292" s="47" t="str">
        <f>+INDEX([1]Detallado!$F:$F,MATCH($C1292,[1]Detallado!$B:$B,0))</f>
        <v>Renta Fija</v>
      </c>
      <c r="E1292" s="30" t="str">
        <f>+INDEX([1]Detallado!$Q:$Q,MATCH($C1292,[1]Detallado!$B:$B,0))</f>
        <v>RFLC</v>
      </c>
      <c r="F1292" s="44" t="s">
        <v>4173</v>
      </c>
      <c r="G1292" s="45" t="str">
        <f t="shared" si="40"/>
        <v>27RFLC</v>
      </c>
      <c r="H1292" s="46" t="str">
        <f>+INDEX([1]Detallado!$D:$D,MATCH(C1292,[1]Detallado!$B:$B,0))</f>
        <v>TITIRSM1 - InRetail</v>
      </c>
      <c r="I1292" s="27"/>
      <c r="J1292" s="43" t="str">
        <f t="shared" si="41"/>
        <v>RFLBU</v>
      </c>
    </row>
    <row r="1293" spans="3:10" x14ac:dyDescent="0.35">
      <c r="C1293" s="27" t="s">
        <v>3663</v>
      </c>
      <c r="D1293" s="47" t="str">
        <f>+INDEX([1]Detallado!$F:$F,MATCH($C1293,[1]Detallado!$B:$B,0))</f>
        <v>Renta Fija</v>
      </c>
      <c r="E1293" s="30" t="str">
        <f>+INDEX([1]Detallado!$Q:$Q,MATCH($C1293,[1]Detallado!$B:$B,0))</f>
        <v>RFLC</v>
      </c>
      <c r="F1293" s="44" t="s">
        <v>4173</v>
      </c>
      <c r="G1293" s="45" t="str">
        <f t="shared" si="40"/>
        <v>27RFLC</v>
      </c>
      <c r="H1293" s="46" t="str">
        <f>+INDEX([1]Detallado!$D:$D,MATCH(C1293,[1]Detallado!$B:$B,0))</f>
        <v>TITIRSM1 - InRetail</v>
      </c>
      <c r="I1293" s="27"/>
      <c r="J1293" s="43" t="str">
        <f t="shared" si="41"/>
        <v>RFLBU</v>
      </c>
    </row>
    <row r="1294" spans="3:10" x14ac:dyDescent="0.35">
      <c r="C1294" s="27" t="s">
        <v>374</v>
      </c>
      <c r="D1294" s="47" t="str">
        <f>+INDEX([1]Detallado!$F:$F,MATCH($C1294,[1]Detallado!$B:$B,0))</f>
        <v>Renta Fija</v>
      </c>
      <c r="E1294" s="30" t="str">
        <f>+INDEX([1]Detallado!$Q:$Q,MATCH($C1294,[1]Detallado!$B:$B,0))</f>
        <v>RFLC</v>
      </c>
      <c r="F1294" s="44" t="s">
        <v>4173</v>
      </c>
      <c r="G1294" s="45" t="str">
        <f t="shared" si="40"/>
        <v>27RFLC</v>
      </c>
      <c r="H1294" s="46" t="str">
        <f>+INDEX([1]Detallado!$D:$D,MATCH(C1294,[1]Detallado!$B:$B,0))</f>
        <v>SINT1INR1U - InRetail</v>
      </c>
      <c r="I1294" s="27"/>
      <c r="J1294" s="43" t="str">
        <f t="shared" si="41"/>
        <v>RFLBU</v>
      </c>
    </row>
    <row r="1295" spans="3:10" x14ac:dyDescent="0.35">
      <c r="C1295" s="27" t="s">
        <v>3664</v>
      </c>
      <c r="D1295" s="47" t="str">
        <f>+INDEX([1]Detallado!$F:$F,MATCH($C1295,[1]Detallado!$B:$B,0))</f>
        <v>Renta Fija</v>
      </c>
      <c r="E1295" s="30" t="str">
        <f>+INDEX([1]Detallado!$Q:$Q,MATCH($C1295,[1]Detallado!$B:$B,0))</f>
        <v>RFLC</v>
      </c>
      <c r="F1295" s="44" t="s">
        <v>4173</v>
      </c>
      <c r="G1295" s="45" t="str">
        <f t="shared" si="40"/>
        <v>29RFLC</v>
      </c>
      <c r="H1295" s="46" t="str">
        <f>+INDEX([1]Detallado!$D:$D,MATCH(C1295,[1]Detallado!$B:$B,0))</f>
        <v>Corporación Andina de Fomento</v>
      </c>
      <c r="I1295" s="27"/>
      <c r="J1295" s="43" t="str">
        <f t="shared" si="41"/>
        <v>RFLBU</v>
      </c>
    </row>
    <row r="1296" spans="3:10" x14ac:dyDescent="0.35">
      <c r="C1296" s="27" t="s">
        <v>3665</v>
      </c>
      <c r="D1296" s="47" t="str">
        <f>+INDEX([1]Detallado!$F:$F,MATCH($C1296,[1]Detallado!$B:$B,0))</f>
        <v>Renta Fija</v>
      </c>
      <c r="E1296" s="30" t="str">
        <f>+INDEX([1]Detallado!$Q:$Q,MATCH($C1296,[1]Detallado!$B:$B,0))</f>
        <v>RFLC</v>
      </c>
      <c r="F1296" s="44" t="s">
        <v>4173</v>
      </c>
      <c r="G1296" s="45" t="str">
        <f t="shared" si="40"/>
        <v>29RFLC</v>
      </c>
      <c r="H1296" s="46" t="str">
        <f>+INDEX([1]Detallado!$D:$D,MATCH(C1296,[1]Detallado!$B:$B,0))</f>
        <v>Corporación Andina de Fomento</v>
      </c>
      <c r="I1296" s="27"/>
      <c r="J1296" s="43" t="str">
        <f t="shared" si="41"/>
        <v>RFLBU</v>
      </c>
    </row>
    <row r="1297" spans="3:10" x14ac:dyDescent="0.35">
      <c r="C1297" s="27" t="s">
        <v>3666</v>
      </c>
      <c r="D1297" s="47" t="str">
        <f>+INDEX([1]Detallado!$F:$F,MATCH($C1297,[1]Detallado!$B:$B,0))</f>
        <v>Renta Fija</v>
      </c>
      <c r="E1297" s="30" t="str">
        <f>+INDEX([1]Detallado!$Q:$Q,MATCH($C1297,[1]Detallado!$B:$B,0))</f>
        <v>RFLC</v>
      </c>
      <c r="F1297" s="44" t="s">
        <v>4173</v>
      </c>
      <c r="G1297" s="45" t="str">
        <f t="shared" si="40"/>
        <v>63RFLC</v>
      </c>
      <c r="H1297" s="46" t="str">
        <f>+INDEX([1]Detallado!$D:$D,MATCH(C1297,[1]Detallado!$B:$B,0))</f>
        <v>Banco de Crédito del Perú</v>
      </c>
      <c r="I1297" s="27"/>
      <c r="J1297" s="43" t="str">
        <f t="shared" si="41"/>
        <v>RFLBU</v>
      </c>
    </row>
    <row r="1298" spans="3:10" x14ac:dyDescent="0.35">
      <c r="C1298" s="27" t="s">
        <v>3667</v>
      </c>
      <c r="D1298" s="47" t="str">
        <f>+INDEX([1]Detallado!$F:$F,MATCH($C1298,[1]Detallado!$B:$B,0))</f>
        <v>Renta Fija</v>
      </c>
      <c r="E1298" s="30" t="str">
        <f>+INDEX([1]Detallado!$Q:$Q,MATCH($C1298,[1]Detallado!$B:$B,0))</f>
        <v>RFLC</v>
      </c>
      <c r="F1298" s="44" t="s">
        <v>4173</v>
      </c>
      <c r="G1298" s="45" t="str">
        <f t="shared" si="40"/>
        <v>63RFLC</v>
      </c>
      <c r="H1298" s="46" t="str">
        <f>+INDEX([1]Detallado!$D:$D,MATCH(C1298,[1]Detallado!$B:$B,0))</f>
        <v>Banco de Crédito del Perú</v>
      </c>
      <c r="I1298" s="27"/>
      <c r="J1298" s="43" t="str">
        <f t="shared" si="41"/>
        <v>RFLBU</v>
      </c>
    </row>
    <row r="1299" spans="3:10" x14ac:dyDescent="0.35">
      <c r="C1299" s="27" t="s">
        <v>3668</v>
      </c>
      <c r="D1299" s="47" t="str">
        <f>+INDEX([1]Detallado!$F:$F,MATCH($C1299,[1]Detallado!$B:$B,0))</f>
        <v>Renta Fija</v>
      </c>
      <c r="E1299" s="30" t="str">
        <f>+INDEX([1]Detallado!$Q:$Q,MATCH($C1299,[1]Detallado!$B:$B,0))</f>
        <v>RFLC</v>
      </c>
      <c r="F1299" s="44" t="s">
        <v>4173</v>
      </c>
      <c r="G1299" s="45" t="str">
        <f t="shared" si="40"/>
        <v>63RFLC</v>
      </c>
      <c r="H1299" s="46" t="str">
        <f>+INDEX([1]Detallado!$D:$D,MATCH(C1299,[1]Detallado!$B:$B,0))</f>
        <v>Banco de Crédito del Perú</v>
      </c>
      <c r="I1299" s="27"/>
      <c r="J1299" s="43" t="str">
        <f t="shared" si="41"/>
        <v>RFLBU</v>
      </c>
    </row>
    <row r="1300" spans="3:10" x14ac:dyDescent="0.35">
      <c r="C1300" s="27" t="s">
        <v>3669</v>
      </c>
      <c r="D1300" s="47" t="str">
        <f>+INDEX([1]Detallado!$F:$F,MATCH($C1300,[1]Detallado!$B:$B,0))</f>
        <v>Renta Fija</v>
      </c>
      <c r="E1300" s="30" t="str">
        <f>+INDEX([1]Detallado!$Q:$Q,MATCH($C1300,[1]Detallado!$B:$B,0))</f>
        <v>RFLC</v>
      </c>
      <c r="F1300" s="44" t="s">
        <v>4173</v>
      </c>
      <c r="G1300" s="45" t="str">
        <f t="shared" si="40"/>
        <v>63RFLC</v>
      </c>
      <c r="H1300" s="46" t="str">
        <f>+INDEX([1]Detallado!$D:$D,MATCH(C1300,[1]Detallado!$B:$B,0))</f>
        <v>Banco Continental</v>
      </c>
      <c r="I1300" s="27"/>
      <c r="J1300" s="43" t="str">
        <f t="shared" si="41"/>
        <v>RFLBU</v>
      </c>
    </row>
    <row r="1301" spans="3:10" x14ac:dyDescent="0.35">
      <c r="C1301" s="27" t="s">
        <v>3670</v>
      </c>
      <c r="D1301" s="47" t="str">
        <f>+INDEX([1]Detallado!$F:$F,MATCH($C1301,[1]Detallado!$B:$B,0))</f>
        <v>Renta Fija</v>
      </c>
      <c r="E1301" s="30" t="str">
        <f>+INDEX([1]Detallado!$Q:$Q,MATCH($C1301,[1]Detallado!$B:$B,0))</f>
        <v>RFLC</v>
      </c>
      <c r="F1301" s="44" t="s">
        <v>4173</v>
      </c>
      <c r="G1301" s="45" t="str">
        <f t="shared" si="40"/>
        <v>63RFLC</v>
      </c>
      <c r="H1301" s="46" t="str">
        <f>+INDEX([1]Detallado!$D:$D,MATCH(C1301,[1]Detallado!$B:$B,0))</f>
        <v>Banco Continental</v>
      </c>
      <c r="I1301" s="27"/>
      <c r="J1301" s="43" t="str">
        <f t="shared" si="41"/>
        <v>RFLBU</v>
      </c>
    </row>
    <row r="1302" spans="3:10" x14ac:dyDescent="0.35">
      <c r="C1302" s="27" t="s">
        <v>3671</v>
      </c>
      <c r="D1302" s="47" t="str">
        <f>+INDEX([1]Detallado!$F:$F,MATCH($C1302,[1]Detallado!$B:$B,0))</f>
        <v>Renta Fija</v>
      </c>
      <c r="E1302" s="30" t="str">
        <f>+INDEX([1]Detallado!$Q:$Q,MATCH($C1302,[1]Detallado!$B:$B,0))</f>
        <v>RFLC</v>
      </c>
      <c r="F1302" s="44" t="s">
        <v>4173</v>
      </c>
      <c r="G1302" s="45" t="str">
        <f t="shared" si="40"/>
        <v>63RFLC</v>
      </c>
      <c r="H1302" s="46" t="str">
        <f>+INDEX([1]Detallado!$D:$D,MATCH(C1302,[1]Detallado!$B:$B,0))</f>
        <v>Banco Interamericano de Finanzas</v>
      </c>
      <c r="I1302" s="27"/>
      <c r="J1302" s="43" t="str">
        <f t="shared" si="41"/>
        <v>RFLBU</v>
      </c>
    </row>
    <row r="1303" spans="3:10" x14ac:dyDescent="0.35">
      <c r="C1303" s="27" t="s">
        <v>3672</v>
      </c>
      <c r="D1303" s="47" t="str">
        <f>+INDEX([1]Detallado!$F:$F,MATCH($C1303,[1]Detallado!$B:$B,0))</f>
        <v>Renta Fija</v>
      </c>
      <c r="E1303" s="30" t="str">
        <f>+INDEX([1]Detallado!$Q:$Q,MATCH($C1303,[1]Detallado!$B:$B,0))</f>
        <v>RFLC</v>
      </c>
      <c r="F1303" s="44" t="s">
        <v>4173</v>
      </c>
      <c r="G1303" s="45" t="str">
        <f t="shared" si="40"/>
        <v>63RFLC</v>
      </c>
      <c r="H1303" s="46" t="str">
        <f>+INDEX([1]Detallado!$D:$D,MATCH(C1303,[1]Detallado!$B:$B,0))</f>
        <v>Banco Interamericano de Finanzas</v>
      </c>
      <c r="I1303" s="27"/>
      <c r="J1303" s="43" t="str">
        <f t="shared" si="41"/>
        <v>RFLBU</v>
      </c>
    </row>
    <row r="1304" spans="3:10" x14ac:dyDescent="0.35">
      <c r="C1304" s="27" t="s">
        <v>3673</v>
      </c>
      <c r="D1304" s="47" t="str">
        <f>+INDEX([1]Detallado!$F:$F,MATCH($C1304,[1]Detallado!$B:$B,0))</f>
        <v>Renta Fija</v>
      </c>
      <c r="E1304" s="30" t="str">
        <f>+INDEX([1]Detallado!$Q:$Q,MATCH($C1304,[1]Detallado!$B:$B,0))</f>
        <v>RFLC</v>
      </c>
      <c r="F1304" s="44" t="s">
        <v>4173</v>
      </c>
      <c r="G1304" s="45" t="str">
        <f t="shared" si="40"/>
        <v>63RFLC</v>
      </c>
      <c r="H1304" s="46" t="str">
        <f>+INDEX([1]Detallado!$D:$D,MATCH(C1304,[1]Detallado!$B:$B,0))</f>
        <v>Banco Interamericano de Finanzas</v>
      </c>
      <c r="I1304" s="27"/>
      <c r="J1304" s="43" t="str">
        <f t="shared" si="41"/>
        <v>RFLBU</v>
      </c>
    </row>
    <row r="1305" spans="3:10" x14ac:dyDescent="0.35">
      <c r="C1305" s="27" t="s">
        <v>3674</v>
      </c>
      <c r="D1305" s="47" t="str">
        <f>+INDEX([1]Detallado!$F:$F,MATCH($C1305,[1]Detallado!$B:$B,0))</f>
        <v>Renta Fija</v>
      </c>
      <c r="E1305" s="30" t="str">
        <f>+INDEX([1]Detallado!$Q:$Q,MATCH($C1305,[1]Detallado!$B:$B,0))</f>
        <v>RFLC</v>
      </c>
      <c r="F1305" s="44" t="s">
        <v>4173</v>
      </c>
      <c r="G1305" s="45" t="str">
        <f t="shared" si="40"/>
        <v>63RFLC</v>
      </c>
      <c r="H1305" s="46" t="str">
        <f>+INDEX([1]Detallado!$D:$D,MATCH(C1305,[1]Detallado!$B:$B,0))</f>
        <v>Banco Interamericano de Finanzas</v>
      </c>
      <c r="I1305" s="27"/>
      <c r="J1305" s="43" t="str">
        <f t="shared" si="41"/>
        <v>RFLBU</v>
      </c>
    </row>
    <row r="1306" spans="3:10" x14ac:dyDescent="0.35">
      <c r="C1306" s="27" t="s">
        <v>3675</v>
      </c>
      <c r="D1306" s="47" t="str">
        <f>+INDEX([1]Detallado!$F:$F,MATCH($C1306,[1]Detallado!$B:$B,0))</f>
        <v>Renta Fija</v>
      </c>
      <c r="E1306" s="30" t="str">
        <f>+INDEX([1]Detallado!$Q:$Q,MATCH($C1306,[1]Detallado!$B:$B,0))</f>
        <v>RFLC</v>
      </c>
      <c r="F1306" s="44" t="s">
        <v>4173</v>
      </c>
      <c r="G1306" s="45" t="str">
        <f t="shared" si="40"/>
        <v>63RFLC</v>
      </c>
      <c r="H1306" s="46" t="str">
        <f>+INDEX([1]Detallado!$D:$D,MATCH(C1306,[1]Detallado!$B:$B,0))</f>
        <v>Crediscotia Financiera</v>
      </c>
      <c r="I1306" s="27"/>
      <c r="J1306" s="43" t="str">
        <f t="shared" si="41"/>
        <v>RFLBU</v>
      </c>
    </row>
    <row r="1307" spans="3:10" x14ac:dyDescent="0.35">
      <c r="C1307" s="27" t="s">
        <v>3676</v>
      </c>
      <c r="D1307" s="47" t="str">
        <f>+INDEX([1]Detallado!$F:$F,MATCH($C1307,[1]Detallado!$B:$B,0))</f>
        <v>Renta Fija</v>
      </c>
      <c r="E1307" s="30" t="str">
        <f>+INDEX([1]Detallado!$Q:$Q,MATCH($C1307,[1]Detallado!$B:$B,0))</f>
        <v>RFLC</v>
      </c>
      <c r="F1307" s="44" t="s">
        <v>4173</v>
      </c>
      <c r="G1307" s="45" t="str">
        <f t="shared" si="40"/>
        <v>63RFLC</v>
      </c>
      <c r="H1307" s="46" t="str">
        <f>+INDEX([1]Detallado!$D:$D,MATCH(C1307,[1]Detallado!$B:$B,0))</f>
        <v>Crediscotia Financiera</v>
      </c>
      <c r="I1307" s="27"/>
      <c r="J1307" s="43" t="str">
        <f t="shared" si="41"/>
        <v>RFLBU</v>
      </c>
    </row>
    <row r="1308" spans="3:10" x14ac:dyDescent="0.35">
      <c r="C1308" s="27" t="s">
        <v>3677</v>
      </c>
      <c r="D1308" s="47" t="str">
        <f>+INDEX([1]Detallado!$F:$F,MATCH($C1308,[1]Detallado!$B:$B,0))</f>
        <v>Renta Fija</v>
      </c>
      <c r="E1308" s="30" t="str">
        <f>+INDEX([1]Detallado!$Q:$Q,MATCH($C1308,[1]Detallado!$B:$B,0))</f>
        <v>RFLC</v>
      </c>
      <c r="F1308" s="44" t="s">
        <v>4173</v>
      </c>
      <c r="G1308" s="45" t="str">
        <f t="shared" si="40"/>
        <v>63RFLC</v>
      </c>
      <c r="H1308" s="46" t="str">
        <f>+INDEX([1]Detallado!$D:$D,MATCH(C1308,[1]Detallado!$B:$B,0))</f>
        <v>Crediscotia Financiera</v>
      </c>
      <c r="I1308" s="27"/>
      <c r="J1308" s="43" t="str">
        <f t="shared" si="41"/>
        <v>RFLBU</v>
      </c>
    </row>
    <row r="1309" spans="3:10" x14ac:dyDescent="0.35">
      <c r="C1309" s="27" t="s">
        <v>3678</v>
      </c>
      <c r="D1309" s="47" t="str">
        <f>+INDEX([1]Detallado!$F:$F,MATCH($C1309,[1]Detallado!$B:$B,0))</f>
        <v>Renta Fija</v>
      </c>
      <c r="E1309" s="30" t="str">
        <f>+INDEX([1]Detallado!$Q:$Q,MATCH($C1309,[1]Detallado!$B:$B,0))</f>
        <v>RFLC</v>
      </c>
      <c r="F1309" s="44" t="s">
        <v>4173</v>
      </c>
      <c r="G1309" s="45" t="str">
        <f t="shared" si="40"/>
        <v>63RFLC</v>
      </c>
      <c r="H1309" s="46" t="str">
        <f>+INDEX([1]Detallado!$D:$D,MATCH(C1309,[1]Detallado!$B:$B,0))</f>
        <v>GNB</v>
      </c>
      <c r="I1309" s="27"/>
      <c r="J1309" s="43" t="str">
        <f t="shared" si="41"/>
        <v>RFLBU</v>
      </c>
    </row>
    <row r="1310" spans="3:10" x14ac:dyDescent="0.35">
      <c r="C1310" s="27" t="s">
        <v>3679</v>
      </c>
      <c r="D1310" s="47" t="str">
        <f>+INDEX([1]Detallado!$F:$F,MATCH($C1310,[1]Detallado!$B:$B,0))</f>
        <v>Renta Fija</v>
      </c>
      <c r="E1310" s="30" t="str">
        <f>+INDEX([1]Detallado!$Q:$Q,MATCH($C1310,[1]Detallado!$B:$B,0))</f>
        <v>RFLC</v>
      </c>
      <c r="F1310" s="44" t="s">
        <v>4173</v>
      </c>
      <c r="G1310" s="45" t="str">
        <f t="shared" si="40"/>
        <v>63RFLC</v>
      </c>
      <c r="H1310" s="46" t="str">
        <f>+INDEX([1]Detallado!$D:$D,MATCH(C1310,[1]Detallado!$B:$B,0))</f>
        <v>GNB</v>
      </c>
      <c r="I1310" s="27"/>
      <c r="J1310" s="43" t="str">
        <f t="shared" si="41"/>
        <v>RFLBU</v>
      </c>
    </row>
    <row r="1311" spans="3:10" x14ac:dyDescent="0.35">
      <c r="C1311" s="27" t="s">
        <v>3680</v>
      </c>
      <c r="D1311" s="47" t="str">
        <f>+INDEX([1]Detallado!$F:$F,MATCH($C1311,[1]Detallado!$B:$B,0))</f>
        <v>Renta Fija</v>
      </c>
      <c r="E1311" s="30" t="str">
        <f>+INDEX([1]Detallado!$Q:$Q,MATCH($C1311,[1]Detallado!$B:$B,0))</f>
        <v>RFLC</v>
      </c>
      <c r="F1311" s="44" t="s">
        <v>4173</v>
      </c>
      <c r="G1311" s="45" t="str">
        <f t="shared" si="40"/>
        <v>63RFLC</v>
      </c>
      <c r="H1311" s="46" t="str">
        <f>+INDEX([1]Detallado!$D:$D,MATCH(C1311,[1]Detallado!$B:$B,0))</f>
        <v>GNB</v>
      </c>
      <c r="I1311" s="27"/>
      <c r="J1311" s="43" t="str">
        <f t="shared" si="41"/>
        <v>RFLBU</v>
      </c>
    </row>
    <row r="1312" spans="3:10" x14ac:dyDescent="0.35">
      <c r="C1312" s="27" t="s">
        <v>3681</v>
      </c>
      <c r="D1312" s="47" t="str">
        <f>+INDEX([1]Detallado!$F:$F,MATCH($C1312,[1]Detallado!$B:$B,0))</f>
        <v>Renta Fija</v>
      </c>
      <c r="E1312" s="30" t="str">
        <f>+INDEX([1]Detallado!$Q:$Q,MATCH($C1312,[1]Detallado!$B:$B,0))</f>
        <v>RFLC</v>
      </c>
      <c r="F1312" s="44" t="s">
        <v>4173</v>
      </c>
      <c r="G1312" s="45" t="str">
        <f t="shared" si="40"/>
        <v>63RFLC</v>
      </c>
      <c r="H1312" s="46" t="str">
        <f>+INDEX([1]Detallado!$D:$D,MATCH(C1312,[1]Detallado!$B:$B,0))</f>
        <v>GNB</v>
      </c>
      <c r="I1312" s="27"/>
      <c r="J1312" s="43" t="str">
        <f t="shared" si="41"/>
        <v>RFLBU</v>
      </c>
    </row>
    <row r="1313" spans="3:10" x14ac:dyDescent="0.35">
      <c r="C1313" s="27" t="s">
        <v>3682</v>
      </c>
      <c r="D1313" s="47" t="str">
        <f>+INDEX([1]Detallado!$F:$F,MATCH($C1313,[1]Detallado!$B:$B,0))</f>
        <v>Renta Fija</v>
      </c>
      <c r="E1313" s="30" t="str">
        <f>+INDEX([1]Detallado!$Q:$Q,MATCH($C1313,[1]Detallado!$B:$B,0))</f>
        <v>RFLC</v>
      </c>
      <c r="F1313" s="44" t="s">
        <v>4173</v>
      </c>
      <c r="G1313" s="45" t="str">
        <f t="shared" si="40"/>
        <v>25RFLC</v>
      </c>
      <c r="H1313" s="46" t="str">
        <f>+INDEX([1]Detallado!$D:$D,MATCH(C1313,[1]Detallado!$B:$B,0))</f>
        <v>GNB</v>
      </c>
      <c r="I1313" s="27"/>
      <c r="J1313" s="43" t="str">
        <f t="shared" si="41"/>
        <v>RFLBU</v>
      </c>
    </row>
    <row r="1314" spans="3:10" x14ac:dyDescent="0.35">
      <c r="C1314" s="27" t="s">
        <v>3683</v>
      </c>
      <c r="D1314" s="47" t="str">
        <f>+INDEX([1]Detallado!$F:$F,MATCH($C1314,[1]Detallado!$B:$B,0))</f>
        <v>Renta Fija</v>
      </c>
      <c r="E1314" s="30" t="str">
        <f>+INDEX([1]Detallado!$Q:$Q,MATCH($C1314,[1]Detallado!$B:$B,0))</f>
        <v>RFLC</v>
      </c>
      <c r="F1314" s="44" t="s">
        <v>4173</v>
      </c>
      <c r="G1314" s="45" t="str">
        <f t="shared" si="40"/>
        <v>63RFLC</v>
      </c>
      <c r="H1314" s="46" t="str">
        <f>+INDEX([1]Detallado!$D:$D,MATCH(C1314,[1]Detallado!$B:$B,0))</f>
        <v>COFIDE</v>
      </c>
      <c r="I1314" s="27"/>
      <c r="J1314" s="43" t="str">
        <f t="shared" si="41"/>
        <v>RFLBU</v>
      </c>
    </row>
    <row r="1315" spans="3:10" x14ac:dyDescent="0.35">
      <c r="C1315" s="27" t="s">
        <v>3684</v>
      </c>
      <c r="D1315" s="47" t="str">
        <f>+INDEX([1]Detallado!$F:$F,MATCH($C1315,[1]Detallado!$B:$B,0))</f>
        <v>Renta Fija</v>
      </c>
      <c r="E1315" s="30" t="str">
        <f>+INDEX([1]Detallado!$Q:$Q,MATCH($C1315,[1]Detallado!$B:$B,0))</f>
        <v>RFLC</v>
      </c>
      <c r="F1315" s="44" t="s">
        <v>4173</v>
      </c>
      <c r="G1315" s="45" t="str">
        <f t="shared" si="40"/>
        <v>63RFLC</v>
      </c>
      <c r="H1315" s="46" t="str">
        <f>+INDEX([1]Detallado!$D:$D,MATCH(C1315,[1]Detallado!$B:$B,0))</f>
        <v>CORPORACION FINANCIERA DE DESARROLLO</v>
      </c>
      <c r="I1315" s="27"/>
      <c r="J1315" s="43" t="str">
        <f t="shared" si="41"/>
        <v>RFLBU</v>
      </c>
    </row>
    <row r="1316" spans="3:10" x14ac:dyDescent="0.35">
      <c r="C1316" s="27" t="s">
        <v>3685</v>
      </c>
      <c r="D1316" s="47" t="str">
        <f>+INDEX([1]Detallado!$F:$F,MATCH($C1316,[1]Detallado!$B:$B,0))</f>
        <v>Renta Fija</v>
      </c>
      <c r="E1316" s="30" t="str">
        <f>+INDEX([1]Detallado!$Q:$Q,MATCH($C1316,[1]Detallado!$B:$B,0))</f>
        <v>RFLC</v>
      </c>
      <c r="F1316" s="44" t="s">
        <v>4173</v>
      </c>
      <c r="G1316" s="45" t="str">
        <f t="shared" si="40"/>
        <v>63RFLC</v>
      </c>
      <c r="H1316" s="46" t="str">
        <f>+INDEX([1]Detallado!$D:$D,MATCH(C1316,[1]Detallado!$B:$B,0))</f>
        <v>COFIDE</v>
      </c>
      <c r="I1316" s="27"/>
      <c r="J1316" s="43" t="str">
        <f t="shared" si="41"/>
        <v>RFLBU</v>
      </c>
    </row>
    <row r="1317" spans="3:10" x14ac:dyDescent="0.35">
      <c r="C1317" s="27" t="s">
        <v>3686</v>
      </c>
      <c r="D1317" s="47" t="str">
        <f>+INDEX([1]Detallado!$F:$F,MATCH($C1317,[1]Detallado!$B:$B,0))</f>
        <v>Renta Fija</v>
      </c>
      <c r="E1317" s="30" t="str">
        <f>+INDEX([1]Detallado!$Q:$Q,MATCH($C1317,[1]Detallado!$B:$B,0))</f>
        <v>RFLC</v>
      </c>
      <c r="F1317" s="44" t="s">
        <v>4173</v>
      </c>
      <c r="G1317" s="45" t="str">
        <f t="shared" si="40"/>
        <v>63RFLC</v>
      </c>
      <c r="H1317" s="46" t="str">
        <f>+INDEX([1]Detallado!$D:$D,MATCH(C1317,[1]Detallado!$B:$B,0))</f>
        <v>COFIDE</v>
      </c>
      <c r="I1317" s="27"/>
      <c r="J1317" s="43" t="str">
        <f t="shared" si="41"/>
        <v>RFLBU</v>
      </c>
    </row>
    <row r="1318" spans="3:10" x14ac:dyDescent="0.35">
      <c r="C1318" s="27" t="s">
        <v>3687</v>
      </c>
      <c r="D1318" s="47" t="str">
        <f>+INDEX([1]Detallado!$F:$F,MATCH($C1318,[1]Detallado!$B:$B,0))</f>
        <v>Renta Fija</v>
      </c>
      <c r="E1318" s="30" t="str">
        <f>+INDEX([1]Detallado!$Q:$Q,MATCH($C1318,[1]Detallado!$B:$B,0))</f>
        <v>RFLC</v>
      </c>
      <c r="F1318" s="44" t="s">
        <v>4173</v>
      </c>
      <c r="G1318" s="45" t="str">
        <f t="shared" si="40"/>
        <v>63RFLC</v>
      </c>
      <c r="H1318" s="46" t="str">
        <f>+INDEX([1]Detallado!$D:$D,MATCH(C1318,[1]Detallado!$B:$B,0))</f>
        <v>Banco Falabella</v>
      </c>
      <c r="I1318" s="27"/>
      <c r="J1318" s="43" t="str">
        <f t="shared" si="41"/>
        <v>RFLBU</v>
      </c>
    </row>
    <row r="1319" spans="3:10" x14ac:dyDescent="0.35">
      <c r="C1319" s="27" t="s">
        <v>3688</v>
      </c>
      <c r="D1319" s="47" t="str">
        <f>+INDEX([1]Detallado!$F:$F,MATCH($C1319,[1]Detallado!$B:$B,0))</f>
        <v>Renta Fija</v>
      </c>
      <c r="E1319" s="30" t="str">
        <f>+INDEX([1]Detallado!$Q:$Q,MATCH($C1319,[1]Detallado!$B:$B,0))</f>
        <v>RFLC</v>
      </c>
      <c r="F1319" s="44" t="s">
        <v>4173</v>
      </c>
      <c r="G1319" s="45" t="str">
        <f t="shared" si="40"/>
        <v>63RFLC</v>
      </c>
      <c r="H1319" s="46" t="str">
        <f>+INDEX([1]Detallado!$D:$D,MATCH(C1319,[1]Detallado!$B:$B,0))</f>
        <v>Banco Ripley</v>
      </c>
      <c r="I1319" s="27"/>
      <c r="J1319" s="43" t="str">
        <f t="shared" si="41"/>
        <v>RFLBU</v>
      </c>
    </row>
    <row r="1320" spans="3:10" x14ac:dyDescent="0.35">
      <c r="C1320" s="27" t="s">
        <v>3689</v>
      </c>
      <c r="D1320" s="47" t="str">
        <f>+INDEX([1]Detallado!$F:$F,MATCH($C1320,[1]Detallado!$B:$B,0))</f>
        <v>Renta Fija</v>
      </c>
      <c r="E1320" s="30" t="str">
        <f>+INDEX([1]Detallado!$Q:$Q,MATCH($C1320,[1]Detallado!$B:$B,0))</f>
        <v>RFLC</v>
      </c>
      <c r="F1320" s="44" t="s">
        <v>4173</v>
      </c>
      <c r="G1320" s="45" t="str">
        <f t="shared" si="40"/>
        <v>63RFLC</v>
      </c>
      <c r="H1320" s="46" t="str">
        <f>+INDEX([1]Detallado!$D:$D,MATCH(C1320,[1]Detallado!$B:$B,0))</f>
        <v>Banco Ripley</v>
      </c>
      <c r="I1320" s="27"/>
      <c r="J1320" s="43" t="str">
        <f t="shared" si="41"/>
        <v>RFLBU</v>
      </c>
    </row>
    <row r="1321" spans="3:10" x14ac:dyDescent="0.35">
      <c r="C1321" s="27" t="s">
        <v>3690</v>
      </c>
      <c r="D1321" s="47" t="str">
        <f>+INDEX([1]Detallado!$F:$F,MATCH($C1321,[1]Detallado!$B:$B,0))</f>
        <v>Renta Fija</v>
      </c>
      <c r="E1321" s="30" t="str">
        <f>+INDEX([1]Detallado!$Q:$Q,MATCH($C1321,[1]Detallado!$B:$B,0))</f>
        <v>RFLC</v>
      </c>
      <c r="F1321" s="44" t="s">
        <v>4173</v>
      </c>
      <c r="G1321" s="45" t="str">
        <f t="shared" si="40"/>
        <v>63RFLC</v>
      </c>
      <c r="H1321" s="46" t="str">
        <f>+INDEX([1]Detallado!$D:$D,MATCH(C1321,[1]Detallado!$B:$B,0))</f>
        <v>Banco Ripley</v>
      </c>
      <c r="I1321" s="27"/>
      <c r="J1321" s="43" t="str">
        <f t="shared" si="41"/>
        <v>RFLBU</v>
      </c>
    </row>
    <row r="1322" spans="3:10" x14ac:dyDescent="0.35">
      <c r="C1322" s="27" t="s">
        <v>3691</v>
      </c>
      <c r="D1322" s="47" t="str">
        <f>+INDEX([1]Detallado!$F:$F,MATCH($C1322,[1]Detallado!$B:$B,0))</f>
        <v>Renta Fija</v>
      </c>
      <c r="E1322" s="30" t="str">
        <f>+INDEX([1]Detallado!$Q:$Q,MATCH($C1322,[1]Detallado!$B:$B,0))</f>
        <v>RFLC</v>
      </c>
      <c r="F1322" s="44" t="s">
        <v>4173</v>
      </c>
      <c r="G1322" s="45" t="str">
        <f t="shared" si="40"/>
        <v>63RFLC</v>
      </c>
      <c r="H1322" s="46" t="str">
        <f>+INDEX([1]Detallado!$D:$D,MATCH(C1322,[1]Detallado!$B:$B,0))</f>
        <v>Banco Ripley</v>
      </c>
      <c r="I1322" s="27"/>
      <c r="J1322" s="43" t="str">
        <f t="shared" si="41"/>
        <v>RFLBU</v>
      </c>
    </row>
    <row r="1323" spans="3:10" x14ac:dyDescent="0.35">
      <c r="C1323" s="27" t="s">
        <v>3692</v>
      </c>
      <c r="D1323" s="47" t="str">
        <f>+INDEX([1]Detallado!$F:$F,MATCH($C1323,[1]Detallado!$B:$B,0))</f>
        <v>Renta Fija</v>
      </c>
      <c r="E1323" s="30" t="str">
        <f>+INDEX([1]Detallado!$Q:$Q,MATCH($C1323,[1]Detallado!$B:$B,0))</f>
        <v>RFLC</v>
      </c>
      <c r="F1323" s="44" t="s">
        <v>4173</v>
      </c>
      <c r="G1323" s="45" t="str">
        <f t="shared" si="40"/>
        <v>63RFLC</v>
      </c>
      <c r="H1323" s="46" t="str">
        <f>+INDEX([1]Detallado!$D:$D,MATCH(C1323,[1]Detallado!$B:$B,0))</f>
        <v>Banco Ripley</v>
      </c>
      <c r="I1323" s="27"/>
      <c r="J1323" s="43" t="str">
        <f t="shared" si="41"/>
        <v>RFLBU</v>
      </c>
    </row>
    <row r="1324" spans="3:10" x14ac:dyDescent="0.35">
      <c r="C1324" s="27" t="s">
        <v>3693</v>
      </c>
      <c r="D1324" s="47" t="str">
        <f>+INDEX([1]Detallado!$F:$F,MATCH($C1324,[1]Detallado!$B:$B,0))</f>
        <v>Renta Fija</v>
      </c>
      <c r="E1324" s="30" t="str">
        <f>+INDEX([1]Detallado!$Q:$Q,MATCH($C1324,[1]Detallado!$B:$B,0))</f>
        <v>RFLC</v>
      </c>
      <c r="F1324" s="44" t="s">
        <v>4173</v>
      </c>
      <c r="G1324" s="45" t="str">
        <f t="shared" si="40"/>
        <v>63RFLC</v>
      </c>
      <c r="H1324" s="46" t="str">
        <f>+INDEX([1]Detallado!$D:$D,MATCH(C1324,[1]Detallado!$B:$B,0))</f>
        <v>Banco Ripley</v>
      </c>
      <c r="I1324" s="27"/>
      <c r="J1324" s="43" t="str">
        <f t="shared" si="41"/>
        <v>RFLBU</v>
      </c>
    </row>
    <row r="1325" spans="3:10" x14ac:dyDescent="0.35">
      <c r="C1325" s="27" t="s">
        <v>3694</v>
      </c>
      <c r="D1325" s="47" t="str">
        <f>+INDEX([1]Detallado!$F:$F,MATCH($C1325,[1]Detallado!$B:$B,0))</f>
        <v>Renta Fija</v>
      </c>
      <c r="E1325" s="30" t="str">
        <f>+INDEX([1]Detallado!$Q:$Q,MATCH($C1325,[1]Detallado!$B:$B,0))</f>
        <v>RFLC</v>
      </c>
      <c r="F1325" s="44" t="s">
        <v>4173</v>
      </c>
      <c r="G1325" s="45" t="str">
        <f t="shared" si="40"/>
        <v>63RFLC</v>
      </c>
      <c r="H1325" s="46" t="str">
        <f>+INDEX([1]Detallado!$D:$D,MATCH(C1325,[1]Detallado!$B:$B,0))</f>
        <v>Banco Ripley</v>
      </c>
      <c r="I1325" s="27"/>
      <c r="J1325" s="43" t="str">
        <f t="shared" si="41"/>
        <v>RFLBU</v>
      </c>
    </row>
    <row r="1326" spans="3:10" x14ac:dyDescent="0.35">
      <c r="C1326" s="27" t="s">
        <v>3695</v>
      </c>
      <c r="D1326" s="47" t="str">
        <f>+INDEX([1]Detallado!$F:$F,MATCH($C1326,[1]Detallado!$B:$B,0))</f>
        <v>Renta Fija</v>
      </c>
      <c r="E1326" s="30" t="str">
        <f>+INDEX([1]Detallado!$Q:$Q,MATCH($C1326,[1]Detallado!$B:$B,0))</f>
        <v>RFLC</v>
      </c>
      <c r="F1326" s="44" t="s">
        <v>4173</v>
      </c>
      <c r="G1326" s="45" t="str">
        <f t="shared" si="40"/>
        <v>63RFLC</v>
      </c>
      <c r="H1326" s="46" t="str">
        <f>+INDEX([1]Detallado!$D:$D,MATCH(C1326,[1]Detallado!$B:$B,0))</f>
        <v>Caja Municipal de Ahorro y Crédito de Arequipa</v>
      </c>
      <c r="I1326" s="27"/>
      <c r="J1326" s="43" t="str">
        <f t="shared" si="41"/>
        <v>RFLBU</v>
      </c>
    </row>
    <row r="1327" spans="3:10" x14ac:dyDescent="0.35">
      <c r="C1327" s="27" t="s">
        <v>3696</v>
      </c>
      <c r="D1327" s="47" t="str">
        <f>+INDEX([1]Detallado!$F:$F,MATCH($C1327,[1]Detallado!$B:$B,0))</f>
        <v>Renta Fija</v>
      </c>
      <c r="E1327" s="30" t="str">
        <f>+INDEX([1]Detallado!$Q:$Q,MATCH($C1327,[1]Detallado!$B:$B,0))</f>
        <v>RFLC</v>
      </c>
      <c r="F1327" s="44" t="s">
        <v>4173</v>
      </c>
      <c r="G1327" s="45" t="str">
        <f t="shared" si="40"/>
        <v>63RFLC</v>
      </c>
      <c r="H1327" s="46" t="str">
        <f>+INDEX([1]Detallado!$D:$D,MATCH(C1327,[1]Detallado!$B:$B,0))</f>
        <v>Caja Municipal de Sullana</v>
      </c>
      <c r="I1327" s="27"/>
      <c r="J1327" s="43" t="str">
        <f t="shared" si="41"/>
        <v>RFLBU</v>
      </c>
    </row>
    <row r="1328" spans="3:10" x14ac:dyDescent="0.35">
      <c r="C1328" s="27" t="s">
        <v>3697</v>
      </c>
      <c r="D1328" s="47" t="str">
        <f>+INDEX([1]Detallado!$F:$F,MATCH($C1328,[1]Detallado!$B:$B,0))</f>
        <v>Renta Fija</v>
      </c>
      <c r="E1328" s="30" t="str">
        <f>+INDEX([1]Detallado!$Q:$Q,MATCH($C1328,[1]Detallado!$B:$B,0))</f>
        <v>RFLC</v>
      </c>
      <c r="F1328" s="44" t="s">
        <v>4173</v>
      </c>
      <c r="G1328" s="45" t="str">
        <f t="shared" si="40"/>
        <v>63RFLC</v>
      </c>
      <c r="H1328" s="46" t="str">
        <f>+INDEX([1]Detallado!$D:$D,MATCH(C1328,[1]Detallado!$B:$B,0))</f>
        <v>Caja Municipal de Ahorro y Crédito de Huancayo</v>
      </c>
      <c r="I1328" s="27"/>
      <c r="J1328" s="43" t="str">
        <f t="shared" si="41"/>
        <v>RFLBU</v>
      </c>
    </row>
    <row r="1329" spans="3:10" x14ac:dyDescent="0.35">
      <c r="C1329" s="27" t="s">
        <v>3698</v>
      </c>
      <c r="D1329" s="47" t="str">
        <f>+INDEX([1]Detallado!$F:$F,MATCH($C1329,[1]Detallado!$B:$B,0))</f>
        <v>Renta Fija</v>
      </c>
      <c r="E1329" s="30" t="str">
        <f>+INDEX([1]Detallado!$Q:$Q,MATCH($C1329,[1]Detallado!$B:$B,0))</f>
        <v>RFLC</v>
      </c>
      <c r="F1329" s="44" t="s">
        <v>4173</v>
      </c>
      <c r="G1329" s="45" t="str">
        <f t="shared" si="40"/>
        <v>63RFLC</v>
      </c>
      <c r="H1329" s="46" t="str">
        <f>+INDEX([1]Detallado!$D:$D,MATCH(C1329,[1]Detallado!$B:$B,0))</f>
        <v>Compartamos Financiera S.A.</v>
      </c>
      <c r="I1329" s="27"/>
      <c r="J1329" s="43" t="str">
        <f t="shared" si="41"/>
        <v>RFLBU</v>
      </c>
    </row>
    <row r="1330" spans="3:10" x14ac:dyDescent="0.35">
      <c r="C1330" s="27" t="s">
        <v>3699</v>
      </c>
      <c r="D1330" s="47" t="str">
        <f>+INDEX([1]Detallado!$F:$F,MATCH($C1330,[1]Detallado!$B:$B,0))</f>
        <v>Renta Fija</v>
      </c>
      <c r="E1330" s="30" t="str">
        <f>+INDEX([1]Detallado!$Q:$Q,MATCH($C1330,[1]Detallado!$B:$B,0))</f>
        <v>RFLC</v>
      </c>
      <c r="F1330" s="44" t="s">
        <v>4173</v>
      </c>
      <c r="G1330" s="45" t="str">
        <f t="shared" si="40"/>
        <v>63RFLC</v>
      </c>
      <c r="H1330" s="46" t="str">
        <f>+INDEX([1]Detallado!$D:$D,MATCH(C1330,[1]Detallado!$B:$B,0))</f>
        <v>Compartamos Financiera S.A.</v>
      </c>
      <c r="I1330" s="27"/>
      <c r="J1330" s="43" t="str">
        <f t="shared" si="41"/>
        <v>RFLBU</v>
      </c>
    </row>
    <row r="1331" spans="3:10" x14ac:dyDescent="0.35">
      <c r="C1331" s="27" t="s">
        <v>3700</v>
      </c>
      <c r="D1331" s="47" t="str">
        <f>+INDEX([1]Detallado!$F:$F,MATCH($C1331,[1]Detallado!$B:$B,0))</f>
        <v>Renta Fija</v>
      </c>
      <c r="E1331" s="30" t="str">
        <f>+INDEX([1]Detallado!$Q:$Q,MATCH($C1331,[1]Detallado!$B:$B,0))</f>
        <v>RFLC</v>
      </c>
      <c r="F1331" s="44" t="s">
        <v>4173</v>
      </c>
      <c r="G1331" s="45" t="str">
        <f t="shared" si="40"/>
        <v>63RFLC</v>
      </c>
      <c r="H1331" s="46" t="str">
        <f>+INDEX([1]Detallado!$D:$D,MATCH(C1331,[1]Detallado!$B:$B,0))</f>
        <v>Compartamos Financiera S.A.</v>
      </c>
      <c r="I1331" s="27"/>
      <c r="J1331" s="43" t="str">
        <f t="shared" si="41"/>
        <v>RFLBU</v>
      </c>
    </row>
    <row r="1332" spans="3:10" x14ac:dyDescent="0.35">
      <c r="C1332" s="27" t="s">
        <v>3701</v>
      </c>
      <c r="D1332" s="47" t="str">
        <f>+INDEX([1]Detallado!$F:$F,MATCH($C1332,[1]Detallado!$B:$B,0))</f>
        <v>Renta Fija</v>
      </c>
      <c r="E1332" s="30" t="str">
        <f>+INDEX([1]Detallado!$Q:$Q,MATCH($C1332,[1]Detallado!$B:$B,0))</f>
        <v>RFLC</v>
      </c>
      <c r="F1332" s="44" t="s">
        <v>4173</v>
      </c>
      <c r="G1332" s="45" t="str">
        <f t="shared" si="40"/>
        <v>63RFLC</v>
      </c>
      <c r="H1332" s="46" t="str">
        <f>+INDEX([1]Detallado!$D:$D,MATCH(C1332,[1]Detallado!$B:$B,0))</f>
        <v>Compartamos Financiera S.A.</v>
      </c>
      <c r="I1332" s="27"/>
      <c r="J1332" s="43" t="str">
        <f t="shared" si="41"/>
        <v>RFLBU</v>
      </c>
    </row>
    <row r="1333" spans="3:10" x14ac:dyDescent="0.35">
      <c r="C1333" s="27" t="s">
        <v>3702</v>
      </c>
      <c r="D1333" s="47" t="str">
        <f>+INDEX([1]Detallado!$F:$F,MATCH($C1333,[1]Detallado!$B:$B,0))</f>
        <v>Renta Fija</v>
      </c>
      <c r="E1333" s="30" t="str">
        <f>+INDEX([1]Detallado!$Q:$Q,MATCH($C1333,[1]Detallado!$B:$B,0))</f>
        <v>RFLC</v>
      </c>
      <c r="F1333" s="44" t="s">
        <v>4173</v>
      </c>
      <c r="G1333" s="45" t="str">
        <f t="shared" si="40"/>
        <v>63RFLC</v>
      </c>
      <c r="H1333" s="46" t="str">
        <f>+INDEX([1]Detallado!$D:$D,MATCH(C1333,[1]Detallado!$B:$B,0))</f>
        <v>Compartamos Financiera S.A.</v>
      </c>
      <c r="I1333" s="27"/>
      <c r="J1333" s="43" t="str">
        <f t="shared" si="41"/>
        <v>RFLBU</v>
      </c>
    </row>
    <row r="1334" spans="3:10" x14ac:dyDescent="0.35">
      <c r="C1334" s="27" t="s">
        <v>3703</v>
      </c>
      <c r="D1334" s="47" t="str">
        <f>+INDEX([1]Detallado!$F:$F,MATCH($C1334,[1]Detallado!$B:$B,0))</f>
        <v>Renta Fija</v>
      </c>
      <c r="E1334" s="30" t="str">
        <f>+INDEX([1]Detallado!$Q:$Q,MATCH($C1334,[1]Detallado!$B:$B,0))</f>
        <v>RFLC</v>
      </c>
      <c r="F1334" s="44" t="s">
        <v>4173</v>
      </c>
      <c r="G1334" s="45" t="str">
        <f t="shared" si="40"/>
        <v>63RFLC</v>
      </c>
      <c r="H1334" s="46" t="str">
        <f>+INDEX([1]Detallado!$D:$D,MATCH(C1334,[1]Detallado!$B:$B,0))</f>
        <v>Compartamos Financiera S.A.</v>
      </c>
      <c r="I1334" s="27"/>
      <c r="J1334" s="43" t="str">
        <f t="shared" si="41"/>
        <v>RFLBU</v>
      </c>
    </row>
    <row r="1335" spans="3:10" x14ac:dyDescent="0.35">
      <c r="C1335" s="27" t="s">
        <v>3704</v>
      </c>
      <c r="D1335" s="47" t="str">
        <f>+INDEX([1]Detallado!$F:$F,MATCH($C1335,[1]Detallado!$B:$B,0))</f>
        <v>Renta Fija</v>
      </c>
      <c r="E1335" s="30" t="str">
        <f>+INDEX([1]Detallado!$Q:$Q,MATCH($C1335,[1]Detallado!$B:$B,0))</f>
        <v>RFLC</v>
      </c>
      <c r="F1335" s="44" t="s">
        <v>4173</v>
      </c>
      <c r="G1335" s="45" t="str">
        <f t="shared" si="40"/>
        <v>25RFLC</v>
      </c>
      <c r="H1335" s="46" t="str">
        <f>+INDEX([1]Detallado!$D:$D,MATCH(C1335,[1]Detallado!$B:$B,0))</f>
        <v>Compartamos Financiera S.A.</v>
      </c>
      <c r="I1335" s="27"/>
      <c r="J1335" s="43" t="str">
        <f t="shared" si="41"/>
        <v>RFLBU</v>
      </c>
    </row>
    <row r="1336" spans="3:10" x14ac:dyDescent="0.35">
      <c r="C1336" s="27" t="s">
        <v>3705</v>
      </c>
      <c r="D1336" s="47" t="str">
        <f>+INDEX([1]Detallado!$F:$F,MATCH($C1336,[1]Detallado!$B:$B,0))</f>
        <v>Renta Fija</v>
      </c>
      <c r="E1336" s="30" t="str">
        <f>+INDEX([1]Detallado!$Q:$Q,MATCH($C1336,[1]Detallado!$B:$B,0))</f>
        <v>RFLC</v>
      </c>
      <c r="F1336" s="44" t="s">
        <v>4173</v>
      </c>
      <c r="G1336" s="45" t="str">
        <f t="shared" si="40"/>
        <v>25RFLC</v>
      </c>
      <c r="H1336" s="46" t="str">
        <f>+INDEX([1]Detallado!$D:$D,MATCH(C1336,[1]Detallado!$B:$B,0))</f>
        <v>Compartamos Financiera S.A.</v>
      </c>
      <c r="I1336" s="27"/>
      <c r="J1336" s="43" t="str">
        <f t="shared" si="41"/>
        <v>RFLBU</v>
      </c>
    </row>
    <row r="1337" spans="3:10" x14ac:dyDescent="0.35">
      <c r="C1337" s="27" t="s">
        <v>3706</v>
      </c>
      <c r="D1337" s="47" t="str">
        <f>+INDEX([1]Detallado!$F:$F,MATCH($C1337,[1]Detallado!$B:$B,0))</f>
        <v>Renta Fija</v>
      </c>
      <c r="E1337" s="30" t="str">
        <f>+INDEX([1]Detallado!$Q:$Q,MATCH($C1337,[1]Detallado!$B:$B,0))</f>
        <v>RFLC</v>
      </c>
      <c r="F1337" s="44" t="s">
        <v>4173</v>
      </c>
      <c r="G1337" s="45" t="str">
        <f t="shared" si="40"/>
        <v>63RFLC</v>
      </c>
      <c r="H1337" s="46" t="str">
        <f>+INDEX([1]Detallado!$D:$D,MATCH(C1337,[1]Detallado!$B:$B,0))</f>
        <v>Financiera Uno</v>
      </c>
      <c r="I1337" s="27"/>
      <c r="J1337" s="43" t="str">
        <f t="shared" si="41"/>
        <v>RFLBU</v>
      </c>
    </row>
    <row r="1338" spans="3:10" x14ac:dyDescent="0.35">
      <c r="C1338" s="27" t="s">
        <v>3707</v>
      </c>
      <c r="D1338" s="47" t="str">
        <f>+INDEX([1]Detallado!$F:$F,MATCH($C1338,[1]Detallado!$B:$B,0))</f>
        <v>Renta Fija</v>
      </c>
      <c r="E1338" s="30" t="str">
        <f>+INDEX([1]Detallado!$Q:$Q,MATCH($C1338,[1]Detallado!$B:$B,0))</f>
        <v>RFLC</v>
      </c>
      <c r="F1338" s="44" t="s">
        <v>4173</v>
      </c>
      <c r="G1338" s="45" t="str">
        <f t="shared" si="40"/>
        <v>63RFLC</v>
      </c>
      <c r="H1338" s="46" t="str">
        <f>+INDEX([1]Detallado!$D:$D,MATCH(C1338,[1]Detallado!$B:$B,0))</f>
        <v>Financiera Uno</v>
      </c>
      <c r="I1338" s="27"/>
      <c r="J1338" s="43" t="str">
        <f t="shared" si="41"/>
        <v>RFLBU</v>
      </c>
    </row>
    <row r="1339" spans="3:10" x14ac:dyDescent="0.35">
      <c r="C1339" s="27" t="s">
        <v>3708</v>
      </c>
      <c r="D1339" s="47" t="str">
        <f>+INDEX([1]Detallado!$F:$F,MATCH($C1339,[1]Detallado!$B:$B,0))</f>
        <v>Renta Fija</v>
      </c>
      <c r="E1339" s="30" t="str">
        <f>+INDEX([1]Detallado!$Q:$Q,MATCH($C1339,[1]Detallado!$B:$B,0))</f>
        <v>RFLC</v>
      </c>
      <c r="F1339" s="44" t="s">
        <v>4173</v>
      </c>
      <c r="G1339" s="45" t="str">
        <f t="shared" si="40"/>
        <v>63RFLC</v>
      </c>
      <c r="H1339" s="46" t="str">
        <f>+INDEX([1]Detallado!$D:$D,MATCH(C1339,[1]Detallado!$B:$B,0))</f>
        <v>Financiera Uno</v>
      </c>
      <c r="I1339" s="27"/>
      <c r="J1339" s="43" t="str">
        <f t="shared" si="41"/>
        <v>RFLBU</v>
      </c>
    </row>
    <row r="1340" spans="3:10" x14ac:dyDescent="0.35">
      <c r="C1340" s="27" t="s">
        <v>3709</v>
      </c>
      <c r="D1340" s="47" t="str">
        <f>+INDEX([1]Detallado!$F:$F,MATCH($C1340,[1]Detallado!$B:$B,0))</f>
        <v>Renta Fija</v>
      </c>
      <c r="E1340" s="30" t="str">
        <f>+INDEX([1]Detallado!$Q:$Q,MATCH($C1340,[1]Detallado!$B:$B,0))</f>
        <v>RFLC</v>
      </c>
      <c r="F1340" s="44" t="s">
        <v>4173</v>
      </c>
      <c r="G1340" s="45" t="str">
        <f t="shared" si="40"/>
        <v>63RFLC</v>
      </c>
      <c r="H1340" s="46" t="str">
        <f>+INDEX([1]Detallado!$D:$D,MATCH(C1340,[1]Detallado!$B:$B,0))</f>
        <v>Financiera Uno</v>
      </c>
      <c r="I1340" s="27"/>
      <c r="J1340" s="43" t="str">
        <f t="shared" si="41"/>
        <v>RFLBU</v>
      </c>
    </row>
    <row r="1341" spans="3:10" x14ac:dyDescent="0.35">
      <c r="C1341" s="27" t="s">
        <v>3710</v>
      </c>
      <c r="D1341" s="47" t="str">
        <f>+INDEX([1]Detallado!$F:$F,MATCH($C1341,[1]Detallado!$B:$B,0))</f>
        <v>Renta Fija</v>
      </c>
      <c r="E1341" s="30" t="str">
        <f>+INDEX([1]Detallado!$Q:$Q,MATCH($C1341,[1]Detallado!$B:$B,0))</f>
        <v>RFLC</v>
      </c>
      <c r="F1341" s="44" t="s">
        <v>4173</v>
      </c>
      <c r="G1341" s="45" t="str">
        <f t="shared" si="40"/>
        <v>63RFLC</v>
      </c>
      <c r="H1341" s="46" t="str">
        <f>+INDEX([1]Detallado!$D:$D,MATCH(C1341,[1]Detallado!$B:$B,0))</f>
        <v>Financiera Uno</v>
      </c>
      <c r="I1341" s="27"/>
      <c r="J1341" s="43" t="str">
        <f t="shared" si="41"/>
        <v>RFLBU</v>
      </c>
    </row>
    <row r="1342" spans="3:10" x14ac:dyDescent="0.35">
      <c r="C1342" s="27" t="s">
        <v>3711</v>
      </c>
      <c r="D1342" s="47" t="str">
        <f>+INDEX([1]Detallado!$F:$F,MATCH($C1342,[1]Detallado!$B:$B,0))</f>
        <v>Renta Fija</v>
      </c>
      <c r="E1342" s="30" t="str">
        <f>+INDEX([1]Detallado!$Q:$Q,MATCH($C1342,[1]Detallado!$B:$B,0))</f>
        <v>RFLC</v>
      </c>
      <c r="F1342" s="44" t="s">
        <v>4173</v>
      </c>
      <c r="G1342" s="45" t="str">
        <f t="shared" si="40"/>
        <v>63RFLC</v>
      </c>
      <c r="H1342" s="46" t="str">
        <f>+INDEX([1]Detallado!$D:$D,MATCH(C1342,[1]Detallado!$B:$B,0))</f>
        <v>Financiera Uno</v>
      </c>
      <c r="I1342" s="27"/>
      <c r="J1342" s="43" t="str">
        <f t="shared" si="41"/>
        <v>RFLBU</v>
      </c>
    </row>
    <row r="1343" spans="3:10" x14ac:dyDescent="0.35">
      <c r="C1343" s="27" t="s">
        <v>3712</v>
      </c>
      <c r="D1343" s="47" t="str">
        <f>+INDEX([1]Detallado!$F:$F,MATCH($C1343,[1]Detallado!$B:$B,0))</f>
        <v>Renta Fija</v>
      </c>
      <c r="E1343" s="30" t="str">
        <f>+INDEX([1]Detallado!$Q:$Q,MATCH($C1343,[1]Detallado!$B:$B,0))</f>
        <v>RFLC</v>
      </c>
      <c r="F1343" s="44" t="s">
        <v>4173</v>
      </c>
      <c r="G1343" s="45" t="str">
        <f t="shared" si="40"/>
        <v>63RFLC</v>
      </c>
      <c r="H1343" s="46" t="str">
        <f>+INDEX([1]Detallado!$D:$D,MATCH(C1343,[1]Detallado!$B:$B,0))</f>
        <v>Financiera Uno</v>
      </c>
      <c r="I1343" s="27"/>
      <c r="J1343" s="43" t="str">
        <f t="shared" si="41"/>
        <v>RFLBU</v>
      </c>
    </row>
    <row r="1344" spans="3:10" x14ac:dyDescent="0.35">
      <c r="C1344" s="27" t="s">
        <v>3713</v>
      </c>
      <c r="D1344" s="47" t="str">
        <f>+INDEX([1]Detallado!$F:$F,MATCH($C1344,[1]Detallado!$B:$B,0))</f>
        <v>Renta Fija</v>
      </c>
      <c r="E1344" s="30" t="str">
        <f>+INDEX([1]Detallado!$Q:$Q,MATCH($C1344,[1]Detallado!$B:$B,0))</f>
        <v>RFLC</v>
      </c>
      <c r="F1344" s="44" t="s">
        <v>4173</v>
      </c>
      <c r="G1344" s="45" t="str">
        <f t="shared" si="40"/>
        <v>63RFLC</v>
      </c>
      <c r="H1344" s="46" t="str">
        <f>+INDEX([1]Detallado!$D:$D,MATCH(C1344,[1]Detallado!$B:$B,0))</f>
        <v>Financiera Uno</v>
      </c>
      <c r="I1344" s="27"/>
      <c r="J1344" s="43" t="str">
        <f t="shared" si="41"/>
        <v>RFLBU</v>
      </c>
    </row>
    <row r="1345" spans="3:10" x14ac:dyDescent="0.35">
      <c r="C1345" s="27" t="s">
        <v>3714</v>
      </c>
      <c r="D1345" s="47" t="str">
        <f>+INDEX([1]Detallado!$F:$F,MATCH($C1345,[1]Detallado!$B:$B,0))</f>
        <v>Renta Fija</v>
      </c>
      <c r="E1345" s="30" t="str">
        <f>+INDEX([1]Detallado!$Q:$Q,MATCH($C1345,[1]Detallado!$B:$B,0))</f>
        <v>RFLC</v>
      </c>
      <c r="F1345" s="44" t="s">
        <v>4173</v>
      </c>
      <c r="G1345" s="45" t="str">
        <f t="shared" si="40"/>
        <v>63RFLC</v>
      </c>
      <c r="H1345" s="46" t="str">
        <f>+INDEX([1]Detallado!$D:$D,MATCH(C1345,[1]Detallado!$B:$B,0))</f>
        <v>Financiera Uno</v>
      </c>
      <c r="I1345" s="27"/>
      <c r="J1345" s="43" t="str">
        <f t="shared" si="41"/>
        <v>RFLBU</v>
      </c>
    </row>
    <row r="1346" spans="3:10" x14ac:dyDescent="0.35">
      <c r="C1346" s="27" t="s">
        <v>3715</v>
      </c>
      <c r="D1346" s="47" t="str">
        <f>+INDEX([1]Detallado!$F:$F,MATCH($C1346,[1]Detallado!$B:$B,0))</f>
        <v>Renta Fija</v>
      </c>
      <c r="E1346" s="30" t="str">
        <f>+INDEX([1]Detallado!$Q:$Q,MATCH($C1346,[1]Detallado!$B:$B,0))</f>
        <v>RFLC</v>
      </c>
      <c r="F1346" s="44" t="s">
        <v>4173</v>
      </c>
      <c r="G1346" s="45" t="str">
        <f t="shared" si="40"/>
        <v>63RFLC</v>
      </c>
      <c r="H1346" s="46" t="str">
        <f>+INDEX([1]Detallado!$D:$D,MATCH(C1346,[1]Detallado!$B:$B,0))</f>
        <v>Financiera Uno</v>
      </c>
      <c r="I1346" s="27"/>
      <c r="J1346" s="43" t="str">
        <f t="shared" si="41"/>
        <v>RFLBU</v>
      </c>
    </row>
    <row r="1347" spans="3:10" x14ac:dyDescent="0.35">
      <c r="C1347" s="27" t="s">
        <v>3716</v>
      </c>
      <c r="D1347" s="47" t="str">
        <f>+INDEX([1]Detallado!$F:$F,MATCH($C1347,[1]Detallado!$B:$B,0))</f>
        <v>Renta Fija</v>
      </c>
      <c r="E1347" s="30" t="str">
        <f>+INDEX([1]Detallado!$Q:$Q,MATCH($C1347,[1]Detallado!$B:$B,0))</f>
        <v>RFLC</v>
      </c>
      <c r="F1347" s="44" t="s">
        <v>4173</v>
      </c>
      <c r="G1347" s="45" t="str">
        <f t="shared" si="40"/>
        <v>63RFLC</v>
      </c>
      <c r="H1347" s="46" t="str">
        <f>+INDEX([1]Detallado!$D:$D,MATCH(C1347,[1]Detallado!$B:$B,0))</f>
        <v>Financiera Confianza</v>
      </c>
      <c r="I1347" s="27"/>
      <c r="J1347" s="43" t="str">
        <f t="shared" si="41"/>
        <v>RFLBU</v>
      </c>
    </row>
    <row r="1348" spans="3:10" x14ac:dyDescent="0.35">
      <c r="C1348" s="27" t="s">
        <v>3717</v>
      </c>
      <c r="D1348" s="47" t="str">
        <f>+INDEX([1]Detallado!$F:$F,MATCH($C1348,[1]Detallado!$B:$B,0))</f>
        <v>Renta Fija</v>
      </c>
      <c r="E1348" s="30" t="str">
        <f>+INDEX([1]Detallado!$Q:$Q,MATCH($C1348,[1]Detallado!$B:$B,0))</f>
        <v>RFLC</v>
      </c>
      <c r="F1348" s="44" t="s">
        <v>4173</v>
      </c>
      <c r="G1348" s="45" t="str">
        <f t="shared" si="40"/>
        <v>63RFLC</v>
      </c>
      <c r="H1348" s="46" t="str">
        <f>+INDEX([1]Detallado!$D:$D,MATCH(C1348,[1]Detallado!$B:$B,0))</f>
        <v>Financiera Confianza</v>
      </c>
      <c r="I1348" s="27"/>
      <c r="J1348" s="43" t="str">
        <f t="shared" si="41"/>
        <v>RFLBU</v>
      </c>
    </row>
    <row r="1349" spans="3:10" x14ac:dyDescent="0.35">
      <c r="C1349" s="27" t="s">
        <v>3718</v>
      </c>
      <c r="D1349" s="47" t="str">
        <f>+INDEX([1]Detallado!$F:$F,MATCH($C1349,[1]Detallado!$B:$B,0))</f>
        <v>Renta Fija</v>
      </c>
      <c r="E1349" s="30" t="str">
        <f>+INDEX([1]Detallado!$Q:$Q,MATCH($C1349,[1]Detallado!$B:$B,0))</f>
        <v>RFLC</v>
      </c>
      <c r="F1349" s="44" t="s">
        <v>4173</v>
      </c>
      <c r="G1349" s="45" t="str">
        <f t="shared" si="40"/>
        <v>63RFLC</v>
      </c>
      <c r="H1349" s="46" t="str">
        <f>+INDEX([1]Detallado!$D:$D,MATCH(C1349,[1]Detallado!$B:$B,0))</f>
        <v>Financiera Confianza</v>
      </c>
      <c r="I1349" s="27"/>
      <c r="J1349" s="43" t="str">
        <f t="shared" si="41"/>
        <v>RFLBU</v>
      </c>
    </row>
    <row r="1350" spans="3:10" x14ac:dyDescent="0.35">
      <c r="C1350" s="27" t="s">
        <v>3719</v>
      </c>
      <c r="D1350" s="47" t="str">
        <f>+INDEX([1]Detallado!$F:$F,MATCH($C1350,[1]Detallado!$B:$B,0))</f>
        <v>Renta Fija</v>
      </c>
      <c r="E1350" s="30" t="str">
        <f>+INDEX([1]Detallado!$Q:$Q,MATCH($C1350,[1]Detallado!$B:$B,0))</f>
        <v>RFLC</v>
      </c>
      <c r="F1350" s="44" t="s">
        <v>4173</v>
      </c>
      <c r="G1350" s="45" t="str">
        <f t="shared" si="40"/>
        <v>63RFLC</v>
      </c>
      <c r="H1350" s="46" t="str">
        <f>+INDEX([1]Detallado!$D:$D,MATCH(C1350,[1]Detallado!$B:$B,0))</f>
        <v>Financiera Confianza</v>
      </c>
      <c r="I1350" s="27"/>
      <c r="J1350" s="43" t="str">
        <f t="shared" si="41"/>
        <v>RFLBU</v>
      </c>
    </row>
    <row r="1351" spans="3:10" x14ac:dyDescent="0.35">
      <c r="C1351" s="27" t="s">
        <v>3720</v>
      </c>
      <c r="D1351" s="47" t="str">
        <f>+INDEX([1]Detallado!$F:$F,MATCH($C1351,[1]Detallado!$B:$B,0))</f>
        <v>Renta Fija</v>
      </c>
      <c r="E1351" s="30" t="str">
        <f>+INDEX([1]Detallado!$Q:$Q,MATCH($C1351,[1]Detallado!$B:$B,0))</f>
        <v>RFLC</v>
      </c>
      <c r="F1351" s="44" t="s">
        <v>4173</v>
      </c>
      <c r="G1351" s="45" t="str">
        <f t="shared" si="40"/>
        <v>63RFLC</v>
      </c>
      <c r="H1351" s="46" t="str">
        <f>+INDEX([1]Detallado!$D:$D,MATCH(C1351,[1]Detallado!$B:$B,0))</f>
        <v>Financiera Confianza</v>
      </c>
      <c r="I1351" s="27"/>
      <c r="J1351" s="43" t="str">
        <f t="shared" si="41"/>
        <v>RFLBU</v>
      </c>
    </row>
    <row r="1352" spans="3:10" x14ac:dyDescent="0.35">
      <c r="C1352" s="27" t="s">
        <v>3721</v>
      </c>
      <c r="D1352" s="47" t="str">
        <f>+INDEX([1]Detallado!$F:$F,MATCH($C1352,[1]Detallado!$B:$B,0))</f>
        <v>Renta Fija</v>
      </c>
      <c r="E1352" s="30" t="str">
        <f>+INDEX([1]Detallado!$Q:$Q,MATCH($C1352,[1]Detallado!$B:$B,0))</f>
        <v>RFLC</v>
      </c>
      <c r="F1352" s="44" t="s">
        <v>4173</v>
      </c>
      <c r="G1352" s="45" t="str">
        <f t="shared" si="40"/>
        <v>63RFLC</v>
      </c>
      <c r="H1352" s="46" t="str">
        <f>+INDEX([1]Detallado!$D:$D,MATCH(C1352,[1]Detallado!$B:$B,0))</f>
        <v>Financiera Confianza</v>
      </c>
      <c r="I1352" s="27"/>
      <c r="J1352" s="43" t="str">
        <f t="shared" si="41"/>
        <v>RFLBU</v>
      </c>
    </row>
    <row r="1353" spans="3:10" x14ac:dyDescent="0.35">
      <c r="C1353" s="27" t="s">
        <v>3722</v>
      </c>
      <c r="D1353" s="47" t="str">
        <f>+INDEX([1]Detallado!$F:$F,MATCH($C1353,[1]Detallado!$B:$B,0))</f>
        <v>Renta Fija</v>
      </c>
      <c r="E1353" s="30" t="str">
        <f>+INDEX([1]Detallado!$Q:$Q,MATCH($C1353,[1]Detallado!$B:$B,0))</f>
        <v>RFLC</v>
      </c>
      <c r="F1353" s="44" t="s">
        <v>4173</v>
      </c>
      <c r="G1353" s="45" t="str">
        <f t="shared" si="40"/>
        <v>63RFLC</v>
      </c>
      <c r="H1353" s="46" t="str">
        <f>+INDEX([1]Detallado!$D:$D,MATCH(C1353,[1]Detallado!$B:$B,0))</f>
        <v>Financiera Confianza</v>
      </c>
      <c r="I1353" s="27"/>
      <c r="J1353" s="43" t="str">
        <f t="shared" si="41"/>
        <v>RFLBU</v>
      </c>
    </row>
    <row r="1354" spans="3:10" x14ac:dyDescent="0.35">
      <c r="C1354" s="27" t="s">
        <v>3723</v>
      </c>
      <c r="D1354" s="47" t="str">
        <f>+INDEX([1]Detallado!$F:$F,MATCH($C1354,[1]Detallado!$B:$B,0))</f>
        <v>Renta Fija</v>
      </c>
      <c r="E1354" s="30" t="str">
        <f>+INDEX([1]Detallado!$Q:$Q,MATCH($C1354,[1]Detallado!$B:$B,0))</f>
        <v>RFLC</v>
      </c>
      <c r="F1354" s="44" t="s">
        <v>4173</v>
      </c>
      <c r="G1354" s="45" t="str">
        <f t="shared" ref="G1354:G1417" si="42">LEFT(C1354,2)&amp;E1354</f>
        <v>76RFLC</v>
      </c>
      <c r="H1354" s="46" t="str">
        <f>+INDEX([1]Detallado!$D:$D,MATCH(C1354,[1]Detallado!$B:$B,0))</f>
        <v xml:space="preserve">Telefónica del Perú </v>
      </c>
      <c r="I1354" s="27"/>
      <c r="J1354" s="43" t="str">
        <f t="shared" ref="J1354:J1417" si="43">IF(E1354="ALT",LEFT(E1354,3),LEFT(E1354,3)&amp;F1354)</f>
        <v>RFLBU</v>
      </c>
    </row>
    <row r="1355" spans="3:10" x14ac:dyDescent="0.35">
      <c r="C1355" s="27" t="s">
        <v>3724</v>
      </c>
      <c r="D1355" s="47" t="str">
        <f>+INDEX([1]Detallado!$F:$F,MATCH($C1355,[1]Detallado!$B:$B,0))</f>
        <v>Renta Fija</v>
      </c>
      <c r="E1355" s="30" t="str">
        <f>+INDEX([1]Detallado!$Q:$Q,MATCH($C1355,[1]Detallado!$B:$B,0))</f>
        <v>RFLC</v>
      </c>
      <c r="F1355" s="44" t="s">
        <v>4173</v>
      </c>
      <c r="G1355" s="45" t="str">
        <f t="shared" si="42"/>
        <v>76RFLC</v>
      </c>
      <c r="H1355" s="46" t="str">
        <f>+INDEX([1]Detallado!$D:$D,MATCH(C1355,[1]Detallado!$B:$B,0))</f>
        <v xml:space="preserve">Telefónica del Perú </v>
      </c>
      <c r="I1355" s="27"/>
      <c r="J1355" s="43" t="str">
        <f t="shared" si="43"/>
        <v>RFLBU</v>
      </c>
    </row>
    <row r="1356" spans="3:10" x14ac:dyDescent="0.35">
      <c r="C1356" s="27" t="s">
        <v>3725</v>
      </c>
      <c r="D1356" s="47" t="str">
        <f>+INDEX([1]Detallado!$F:$F,MATCH($C1356,[1]Detallado!$B:$B,0))</f>
        <v>Renta Fija</v>
      </c>
      <c r="E1356" s="30" t="str">
        <f>+INDEX([1]Detallado!$Q:$Q,MATCH($C1356,[1]Detallado!$B:$B,0))</f>
        <v>RFLC</v>
      </c>
      <c r="F1356" s="44" t="s">
        <v>4173</v>
      </c>
      <c r="G1356" s="45" t="str">
        <f t="shared" si="42"/>
        <v>22RFLC</v>
      </c>
      <c r="H1356" s="46" t="str">
        <f>+INDEX([1]Detallado!$D:$D,MATCH(C1356,[1]Detallado!$B:$B,0))</f>
        <v xml:space="preserve">Telefónica del Perú </v>
      </c>
      <c r="I1356" s="27"/>
      <c r="J1356" s="43" t="str">
        <f t="shared" si="43"/>
        <v>RFLBU</v>
      </c>
    </row>
    <row r="1357" spans="3:10" x14ac:dyDescent="0.35">
      <c r="C1357" s="27" t="s">
        <v>3726</v>
      </c>
      <c r="D1357" s="47" t="str">
        <f>+INDEX([1]Detallado!$F:$F,MATCH($C1357,[1]Detallado!$B:$B,0))</f>
        <v>Renta Fija</v>
      </c>
      <c r="E1357" s="30" t="str">
        <f>+INDEX([1]Detallado!$Q:$Q,MATCH($C1357,[1]Detallado!$B:$B,0))</f>
        <v>RFLC</v>
      </c>
      <c r="F1357" s="44" t="s">
        <v>4173</v>
      </c>
      <c r="G1357" s="45" t="str">
        <f t="shared" si="42"/>
        <v>25RFLC</v>
      </c>
      <c r="H1357" s="46" t="str">
        <f>+INDEX([1]Detallado!$D:$D,MATCH(C1357,[1]Detallado!$B:$B,0))</f>
        <v>Edyficar</v>
      </c>
      <c r="I1357" s="27"/>
      <c r="J1357" s="43" t="str">
        <f t="shared" si="43"/>
        <v>RFLBU</v>
      </c>
    </row>
    <row r="1358" spans="3:10" x14ac:dyDescent="0.35">
      <c r="C1358" s="27" t="s">
        <v>3727</v>
      </c>
      <c r="D1358" s="47" t="str">
        <f>+INDEX([1]Detallado!$F:$F,MATCH($C1358,[1]Detallado!$B:$B,0))</f>
        <v>Renta Fija</v>
      </c>
      <c r="E1358" s="30" t="str">
        <f>+INDEX([1]Detallado!$Q:$Q,MATCH($C1358,[1]Detallado!$B:$B,0))</f>
        <v>RFLC</v>
      </c>
      <c r="F1358" s="44" t="s">
        <v>4173</v>
      </c>
      <c r="G1358" s="45" t="str">
        <f t="shared" si="42"/>
        <v>63RFLC</v>
      </c>
      <c r="H1358" s="46" t="str">
        <f>+INDEX([1]Detallado!$D:$D,MATCH(C1358,[1]Detallado!$B:$B,0))</f>
        <v>Banco Ripley</v>
      </c>
      <c r="I1358" s="27"/>
      <c r="J1358" s="43" t="str">
        <f t="shared" si="43"/>
        <v>RFLBU</v>
      </c>
    </row>
    <row r="1359" spans="3:10" x14ac:dyDescent="0.35">
      <c r="C1359" s="27" t="s">
        <v>260</v>
      </c>
      <c r="D1359" s="47" t="str">
        <f>+INDEX([1]Detallado!$F:$F,MATCH($C1359,[1]Detallado!$B:$B,0))</f>
        <v>Renta Fija</v>
      </c>
      <c r="E1359" s="30" t="str">
        <f>+INDEX([1]Detallado!$Q:$Q,MATCH($C1359,[1]Detallado!$B:$B,0))</f>
        <v>RFLC</v>
      </c>
      <c r="F1359" s="44" t="s">
        <v>4173</v>
      </c>
      <c r="G1359" s="45" t="str">
        <f t="shared" si="42"/>
        <v>22RFLC</v>
      </c>
      <c r="H1359" s="46" t="str">
        <f>+INDEX([1]Detallado!$D:$D,MATCH(C1359,[1]Detallado!$B:$B,0))</f>
        <v>Falabella Perú</v>
      </c>
      <c r="I1359" s="27"/>
      <c r="J1359" s="43" t="str">
        <f t="shared" si="43"/>
        <v>RFLBU</v>
      </c>
    </row>
    <row r="1360" spans="3:10" x14ac:dyDescent="0.35">
      <c r="C1360" s="27" t="s">
        <v>3728</v>
      </c>
      <c r="D1360" s="47" t="str">
        <f>+INDEX([1]Detallado!$F:$F,MATCH($C1360,[1]Detallado!$B:$B,0))</f>
        <v>Renta Fija</v>
      </c>
      <c r="E1360" s="30" t="str">
        <f>+INDEX([1]Detallado!$Q:$Q,MATCH($C1360,[1]Detallado!$B:$B,0))</f>
        <v>RFLC</v>
      </c>
      <c r="F1360" s="44" t="s">
        <v>4173</v>
      </c>
      <c r="G1360" s="45" t="str">
        <f t="shared" si="42"/>
        <v>21RFLC</v>
      </c>
      <c r="H1360" s="46" t="str">
        <f>+INDEX([1]Detallado!$D:$D,MATCH(C1360,[1]Detallado!$B:$B,0))</f>
        <v>Edyficar</v>
      </c>
      <c r="I1360" s="27"/>
      <c r="J1360" s="43" t="str">
        <f t="shared" si="43"/>
        <v>RFLBU</v>
      </c>
    </row>
    <row r="1361" spans="3:10" x14ac:dyDescent="0.35">
      <c r="C1361" s="27" t="s">
        <v>3729</v>
      </c>
      <c r="D1361" s="47" t="str">
        <f>+INDEX([1]Detallado!$F:$F,MATCH($C1361,[1]Detallado!$B:$B,0))</f>
        <v>Renta Fija</v>
      </c>
      <c r="E1361" s="30" t="str">
        <f>+INDEX([1]Detallado!$Q:$Q,MATCH($C1361,[1]Detallado!$B:$B,0))</f>
        <v>RFLC</v>
      </c>
      <c r="F1361" s="44" t="s">
        <v>4173</v>
      </c>
      <c r="G1361" s="45" t="str">
        <f t="shared" si="42"/>
        <v>21RFLC</v>
      </c>
      <c r="H1361" s="46" t="str">
        <f>+INDEX([1]Detallado!$D:$D,MATCH(C1361,[1]Detallado!$B:$B,0))</f>
        <v>Edyficar</v>
      </c>
      <c r="I1361" s="27"/>
      <c r="J1361" s="43" t="str">
        <f t="shared" si="43"/>
        <v>RFLBU</v>
      </c>
    </row>
    <row r="1362" spans="3:10" x14ac:dyDescent="0.35">
      <c r="C1362" s="27" t="s">
        <v>3730</v>
      </c>
      <c r="D1362" s="47" t="str">
        <f>+INDEX([1]Detallado!$F:$F,MATCH($C1362,[1]Detallado!$B:$B,0))</f>
        <v>Renta Fija</v>
      </c>
      <c r="E1362" s="30" t="str">
        <f>+INDEX([1]Detallado!$Q:$Q,MATCH($C1362,[1]Detallado!$B:$B,0))</f>
        <v>RFLC</v>
      </c>
      <c r="F1362" s="44" t="s">
        <v>4173</v>
      </c>
      <c r="G1362" s="45" t="str">
        <f t="shared" si="42"/>
        <v>21RFLC</v>
      </c>
      <c r="H1362" s="46" t="str">
        <f>+INDEX([1]Detallado!$D:$D,MATCH(C1362,[1]Detallado!$B:$B,0))</f>
        <v>Edyficar</v>
      </c>
      <c r="I1362" s="27"/>
      <c r="J1362" s="43" t="str">
        <f t="shared" si="43"/>
        <v>RFLBU</v>
      </c>
    </row>
    <row r="1363" spans="3:10" x14ac:dyDescent="0.35">
      <c r="C1363" s="27" t="s">
        <v>3731</v>
      </c>
      <c r="D1363" s="47" t="str">
        <f>+INDEX([1]Detallado!$F:$F,MATCH($C1363,[1]Detallado!$B:$B,0))</f>
        <v>Renta Fija</v>
      </c>
      <c r="E1363" s="30" t="str">
        <f>+INDEX([1]Detallado!$Q:$Q,MATCH($C1363,[1]Detallado!$B:$B,0))</f>
        <v>RFLC</v>
      </c>
      <c r="F1363" s="44" t="s">
        <v>4173</v>
      </c>
      <c r="G1363" s="45" t="str">
        <f t="shared" si="42"/>
        <v>21RFLC</v>
      </c>
      <c r="H1363" s="46" t="str">
        <f>+INDEX([1]Detallado!$D:$D,MATCH(C1363,[1]Detallado!$B:$B,0))</f>
        <v>Edyficar</v>
      </c>
      <c r="I1363" s="27"/>
      <c r="J1363" s="43" t="str">
        <f t="shared" si="43"/>
        <v>RFLBU</v>
      </c>
    </row>
    <row r="1364" spans="3:10" x14ac:dyDescent="0.35">
      <c r="C1364" s="27" t="s">
        <v>3732</v>
      </c>
      <c r="D1364" s="47" t="str">
        <f>+INDEX([1]Detallado!$F:$F,MATCH($C1364,[1]Detallado!$B:$B,0))</f>
        <v>Renta Fija</v>
      </c>
      <c r="E1364" s="30" t="str">
        <f>+INDEX([1]Detallado!$Q:$Q,MATCH($C1364,[1]Detallado!$B:$B,0))</f>
        <v>RFLC</v>
      </c>
      <c r="F1364" s="44" t="s">
        <v>4173</v>
      </c>
      <c r="G1364" s="45" t="str">
        <f t="shared" si="42"/>
        <v>22RFLC</v>
      </c>
      <c r="H1364" s="46" t="str">
        <f>+INDEX([1]Detallado!$D:$D,MATCH(C1364,[1]Detallado!$B:$B,0))</f>
        <v>Edelnor</v>
      </c>
      <c r="I1364" s="27"/>
      <c r="J1364" s="43" t="str">
        <f t="shared" si="43"/>
        <v>RFLBU</v>
      </c>
    </row>
    <row r="1365" spans="3:10" x14ac:dyDescent="0.35">
      <c r="C1365" s="27" t="s">
        <v>3733</v>
      </c>
      <c r="D1365" s="47" t="str">
        <f>+INDEX([1]Detallado!$F:$F,MATCH($C1365,[1]Detallado!$B:$B,0))</f>
        <v>Renta Fija</v>
      </c>
      <c r="E1365" s="30" t="str">
        <f>+INDEX([1]Detallado!$Q:$Q,MATCH($C1365,[1]Detallado!$B:$B,0))</f>
        <v>RFLC</v>
      </c>
      <c r="F1365" s="44" t="s">
        <v>4173</v>
      </c>
      <c r="G1365" s="45" t="str">
        <f t="shared" si="42"/>
        <v>22RFLC</v>
      </c>
      <c r="H1365" s="46" t="str">
        <f>+INDEX([1]Detallado!$D:$D,MATCH(C1365,[1]Detallado!$B:$B,0))</f>
        <v>Enel Distribución Peru</v>
      </c>
      <c r="I1365" s="27"/>
      <c r="J1365" s="43" t="str">
        <f t="shared" si="43"/>
        <v>RFLBU</v>
      </c>
    </row>
    <row r="1366" spans="3:10" x14ac:dyDescent="0.35">
      <c r="C1366" s="27" t="s">
        <v>3734</v>
      </c>
      <c r="D1366" s="47" t="str">
        <f>+INDEX([1]Detallado!$F:$F,MATCH($C1366,[1]Detallado!$B:$B,0))</f>
        <v>Renta Fija</v>
      </c>
      <c r="E1366" s="30" t="str">
        <f>+INDEX([1]Detallado!$Q:$Q,MATCH($C1366,[1]Detallado!$B:$B,0))</f>
        <v>RFLC</v>
      </c>
      <c r="F1366" s="44" t="s">
        <v>4173</v>
      </c>
      <c r="G1366" s="45" t="str">
        <f t="shared" si="42"/>
        <v>22RFLC</v>
      </c>
      <c r="H1366" s="46" t="str">
        <f>+INDEX([1]Detallado!$D:$D,MATCH(C1366,[1]Detallado!$B:$B,0))</f>
        <v>Enel Distribución Peru</v>
      </c>
      <c r="I1366" s="27"/>
      <c r="J1366" s="43" t="str">
        <f t="shared" si="43"/>
        <v>RFLBU</v>
      </c>
    </row>
    <row r="1367" spans="3:10" x14ac:dyDescent="0.35">
      <c r="C1367" s="27" t="s">
        <v>3735</v>
      </c>
      <c r="D1367" s="47" t="str">
        <f>+INDEX([1]Detallado!$F:$F,MATCH($C1367,[1]Detallado!$B:$B,0))</f>
        <v>Renta Fija</v>
      </c>
      <c r="E1367" s="30" t="str">
        <f>+INDEX([1]Detallado!$Q:$Q,MATCH($C1367,[1]Detallado!$B:$B,0))</f>
        <v>RFLC</v>
      </c>
      <c r="F1367" s="44" t="s">
        <v>4173</v>
      </c>
      <c r="G1367" s="45" t="str">
        <f t="shared" si="42"/>
        <v>22RFLC</v>
      </c>
      <c r="H1367" s="46" t="str">
        <f>+INDEX([1]Detallado!$D:$D,MATCH(C1367,[1]Detallado!$B:$B,0))</f>
        <v>Enel Distribución Peru</v>
      </c>
      <c r="I1367" s="27"/>
      <c r="J1367" s="43" t="str">
        <f t="shared" si="43"/>
        <v>RFLBU</v>
      </c>
    </row>
    <row r="1368" spans="3:10" x14ac:dyDescent="0.35">
      <c r="C1368" s="27" t="s">
        <v>3736</v>
      </c>
      <c r="D1368" s="47" t="str">
        <f>+INDEX([1]Detallado!$F:$F,MATCH($C1368,[1]Detallado!$B:$B,0))</f>
        <v>Renta Fija</v>
      </c>
      <c r="E1368" s="30" t="str">
        <f>+INDEX([1]Detallado!$Q:$Q,MATCH($C1368,[1]Detallado!$B:$B,0))</f>
        <v>RFLC</v>
      </c>
      <c r="F1368" s="44" t="s">
        <v>4173</v>
      </c>
      <c r="G1368" s="45" t="str">
        <f t="shared" si="42"/>
        <v>22RFLC</v>
      </c>
      <c r="H1368" s="46" t="str">
        <f>+INDEX([1]Detallado!$D:$D,MATCH(C1368,[1]Detallado!$B:$B,0))</f>
        <v>Enel Distribución Peru</v>
      </c>
      <c r="I1368" s="27"/>
      <c r="J1368" s="43" t="str">
        <f t="shared" si="43"/>
        <v>RFLBU</v>
      </c>
    </row>
    <row r="1369" spans="3:10" x14ac:dyDescent="0.35">
      <c r="C1369" s="27" t="s">
        <v>3737</v>
      </c>
      <c r="D1369" s="47" t="str">
        <f>+INDEX([1]Detallado!$F:$F,MATCH($C1369,[1]Detallado!$B:$B,0))</f>
        <v>Renta Fija</v>
      </c>
      <c r="E1369" s="30" t="str">
        <f>+INDEX([1]Detallado!$Q:$Q,MATCH($C1369,[1]Detallado!$B:$B,0))</f>
        <v>RFLC</v>
      </c>
      <c r="F1369" s="44" t="s">
        <v>4173</v>
      </c>
      <c r="G1369" s="45" t="str">
        <f t="shared" si="42"/>
        <v>22RFLC</v>
      </c>
      <c r="H1369" s="46" t="str">
        <f>+INDEX([1]Detallado!$D:$D,MATCH(C1369,[1]Detallado!$B:$B,0))</f>
        <v xml:space="preserve">Telefónica del Perú </v>
      </c>
      <c r="I1369" s="27"/>
      <c r="J1369" s="43" t="str">
        <f t="shared" si="43"/>
        <v>RFLBU</v>
      </c>
    </row>
    <row r="1370" spans="3:10" x14ac:dyDescent="0.35">
      <c r="C1370" s="27" t="s">
        <v>3738</v>
      </c>
      <c r="D1370" s="47" t="str">
        <f>+INDEX([1]Detallado!$F:$F,MATCH($C1370,[1]Detallado!$B:$B,0))</f>
        <v>Renta Fija</v>
      </c>
      <c r="E1370" s="30" t="str">
        <f>+INDEX([1]Detallado!$Q:$Q,MATCH($C1370,[1]Detallado!$B:$B,0))</f>
        <v>RFLC</v>
      </c>
      <c r="F1370" s="44" t="s">
        <v>4173</v>
      </c>
      <c r="G1370" s="45" t="str">
        <f t="shared" si="42"/>
        <v>22RFLC</v>
      </c>
      <c r="H1370" s="46" t="str">
        <f>+INDEX([1]Detallado!$D:$D,MATCH(C1370,[1]Detallado!$B:$B,0))</f>
        <v xml:space="preserve">Telefónica del Perú </v>
      </c>
      <c r="I1370" s="27"/>
      <c r="J1370" s="43" t="str">
        <f t="shared" si="43"/>
        <v>RFLBU</v>
      </c>
    </row>
    <row r="1371" spans="3:10" x14ac:dyDescent="0.35">
      <c r="C1371" s="27" t="s">
        <v>3739</v>
      </c>
      <c r="D1371" s="47" t="str">
        <f>+INDEX([1]Detallado!$F:$F,MATCH($C1371,[1]Detallado!$B:$B,0))</f>
        <v>Renta Fija</v>
      </c>
      <c r="E1371" s="30" t="str">
        <f>+INDEX([1]Detallado!$Q:$Q,MATCH($C1371,[1]Detallado!$B:$B,0))</f>
        <v>RFLC</v>
      </c>
      <c r="F1371" s="44" t="s">
        <v>4173</v>
      </c>
      <c r="G1371" s="45" t="str">
        <f t="shared" si="42"/>
        <v>22RFLC</v>
      </c>
      <c r="H1371" s="46" t="str">
        <f>+INDEX([1]Detallado!$D:$D,MATCH(C1371,[1]Detallado!$B:$B,0))</f>
        <v xml:space="preserve">Telefónica del Perú </v>
      </c>
      <c r="I1371" s="27"/>
      <c r="J1371" s="43" t="str">
        <f t="shared" si="43"/>
        <v>RFLBU</v>
      </c>
    </row>
    <row r="1372" spans="3:10" x14ac:dyDescent="0.35">
      <c r="C1372" s="27" t="s">
        <v>3740</v>
      </c>
      <c r="D1372" s="47" t="str">
        <f>+INDEX([1]Detallado!$F:$F,MATCH($C1372,[1]Detallado!$B:$B,0))</f>
        <v>Renta Fija</v>
      </c>
      <c r="E1372" s="30" t="str">
        <f>+INDEX([1]Detallado!$Q:$Q,MATCH($C1372,[1]Detallado!$B:$B,0))</f>
        <v>RFLC</v>
      </c>
      <c r="F1372" s="44" t="s">
        <v>4173</v>
      </c>
      <c r="G1372" s="45" t="str">
        <f t="shared" si="42"/>
        <v>63RFLC</v>
      </c>
      <c r="H1372" s="46" t="str">
        <f>+INDEX([1]Detallado!$D:$D,MATCH(C1372,[1]Detallado!$B:$B,0))</f>
        <v>Financiera Uno</v>
      </c>
      <c r="I1372" s="27"/>
      <c r="J1372" s="43" t="str">
        <f t="shared" si="43"/>
        <v>RFLBU</v>
      </c>
    </row>
    <row r="1373" spans="3:10" x14ac:dyDescent="0.35">
      <c r="C1373" s="27" t="s">
        <v>3741</v>
      </c>
      <c r="D1373" s="47" t="str">
        <f>+INDEX([1]Detallado!$F:$F,MATCH($C1373,[1]Detallado!$B:$B,0))</f>
        <v>Renta Fija</v>
      </c>
      <c r="E1373" s="30" t="str">
        <f>+INDEX([1]Detallado!$Q:$Q,MATCH($C1373,[1]Detallado!$B:$B,0))</f>
        <v>RFLC</v>
      </c>
      <c r="F1373" s="44" t="s">
        <v>4173</v>
      </c>
      <c r="G1373" s="45" t="str">
        <f t="shared" si="42"/>
        <v>27RFLC</v>
      </c>
      <c r="H1373" s="46" t="str">
        <f>+INDEX([1]Detallado!$D:$D,MATCH(C1373,[1]Detallado!$B:$B,0))</f>
        <v xml:space="preserve">Scotia Sociedad Titulizadora </v>
      </c>
      <c r="I1373" s="27"/>
      <c r="J1373" s="43" t="str">
        <f t="shared" si="43"/>
        <v>RFLBU</v>
      </c>
    </row>
    <row r="1374" spans="3:10" x14ac:dyDescent="0.35">
      <c r="C1374" s="27" t="s">
        <v>3742</v>
      </c>
      <c r="D1374" s="47" t="str">
        <f>+INDEX([1]Detallado!$F:$F,MATCH($C1374,[1]Detallado!$B:$B,0))</f>
        <v>Renta Fija</v>
      </c>
      <c r="E1374" s="30" t="str">
        <f>+INDEX([1]Detallado!$Q:$Q,MATCH($C1374,[1]Detallado!$B:$B,0))</f>
        <v>RFLC</v>
      </c>
      <c r="F1374" s="44" t="s">
        <v>4173</v>
      </c>
      <c r="G1374" s="45" t="str">
        <f t="shared" si="42"/>
        <v>22RFLC</v>
      </c>
      <c r="H1374" s="46" t="str">
        <f>+INDEX([1]Detallado!$D:$D,MATCH(C1374,[1]Detallado!$B:$B,0))</f>
        <v>Gloria</v>
      </c>
      <c r="I1374" s="27"/>
      <c r="J1374" s="43" t="str">
        <f t="shared" si="43"/>
        <v>RFLBU</v>
      </c>
    </row>
    <row r="1375" spans="3:10" x14ac:dyDescent="0.35">
      <c r="C1375" s="27" t="s">
        <v>3743</v>
      </c>
      <c r="D1375" s="47" t="str">
        <f>+INDEX([1]Detallado!$F:$F,MATCH($C1375,[1]Detallado!$B:$B,0))</f>
        <v>Renta Fija</v>
      </c>
      <c r="E1375" s="30" t="str">
        <f>+INDEX([1]Detallado!$Q:$Q,MATCH($C1375,[1]Detallado!$B:$B,0))</f>
        <v>RFLC</v>
      </c>
      <c r="F1375" s="44" t="s">
        <v>4173</v>
      </c>
      <c r="G1375" s="45" t="str">
        <f t="shared" si="42"/>
        <v>22RFLC</v>
      </c>
      <c r="H1375" s="46" t="str">
        <f>+INDEX([1]Detallado!$D:$D,MATCH(C1375,[1]Detallado!$B:$B,0))</f>
        <v xml:space="preserve">Telefónica del Perú </v>
      </c>
      <c r="I1375" s="27"/>
      <c r="J1375" s="43" t="str">
        <f t="shared" si="43"/>
        <v>RFLBU</v>
      </c>
    </row>
    <row r="1376" spans="3:10" x14ac:dyDescent="0.35">
      <c r="C1376" s="27" t="s">
        <v>3744</v>
      </c>
      <c r="D1376" s="47" t="str">
        <f>+INDEX([1]Detallado!$F:$F,MATCH($C1376,[1]Detallado!$B:$B,0))</f>
        <v>Renta Fija</v>
      </c>
      <c r="E1376" s="30" t="str">
        <f>+INDEX([1]Detallado!$Q:$Q,MATCH($C1376,[1]Detallado!$B:$B,0))</f>
        <v>RFLC</v>
      </c>
      <c r="F1376" s="44" t="s">
        <v>4173</v>
      </c>
      <c r="G1376" s="45" t="str">
        <f t="shared" si="42"/>
        <v>25RFLC</v>
      </c>
      <c r="H1376" s="46" t="str">
        <f>+INDEX([1]Detallado!$D:$D,MATCH(C1376,[1]Detallado!$B:$B,0))</f>
        <v>Banco Falabella</v>
      </c>
      <c r="I1376" s="27"/>
      <c r="J1376" s="43" t="str">
        <f t="shared" si="43"/>
        <v>RFLBU</v>
      </c>
    </row>
    <row r="1377" spans="3:10" x14ac:dyDescent="0.35">
      <c r="C1377" s="27" t="s">
        <v>3745</v>
      </c>
      <c r="D1377" s="47" t="str">
        <f>+INDEX([1]Detallado!$F:$F,MATCH($C1377,[1]Detallado!$B:$B,0))</f>
        <v>Renta Fija</v>
      </c>
      <c r="E1377" s="30" t="str">
        <f>+INDEX([1]Detallado!$Q:$Q,MATCH($C1377,[1]Detallado!$B:$B,0))</f>
        <v>RFLC</v>
      </c>
      <c r="F1377" s="44" t="s">
        <v>4173</v>
      </c>
      <c r="G1377" s="45" t="str">
        <f t="shared" si="42"/>
        <v>25RFLC</v>
      </c>
      <c r="H1377" s="46" t="str">
        <f>+INDEX([1]Detallado!$D:$D,MATCH(C1377,[1]Detallado!$B:$B,0))</f>
        <v>Banco de Crédito del Perú</v>
      </c>
      <c r="I1377" s="27"/>
      <c r="J1377" s="43" t="str">
        <f t="shared" si="43"/>
        <v>RFLBU</v>
      </c>
    </row>
    <row r="1378" spans="3:10" x14ac:dyDescent="0.35">
      <c r="C1378" s="27" t="s">
        <v>3746</v>
      </c>
      <c r="D1378" s="47" t="str">
        <f>+INDEX([1]Detallado!$F:$F,MATCH($C1378,[1]Detallado!$B:$B,0))</f>
        <v>Renta Fija</v>
      </c>
      <c r="E1378" s="30" t="str">
        <f>+INDEX([1]Detallado!$Q:$Q,MATCH($C1378,[1]Detallado!$B:$B,0))</f>
        <v>RFLC</v>
      </c>
      <c r="F1378" s="44" t="s">
        <v>4173</v>
      </c>
      <c r="G1378" s="45" t="str">
        <f t="shared" si="42"/>
        <v>63RFLC</v>
      </c>
      <c r="H1378" s="46" t="str">
        <f>+INDEX([1]Detallado!$D:$D,MATCH(C1378,[1]Detallado!$B:$B,0))</f>
        <v>Financiera Confianza</v>
      </c>
      <c r="I1378" s="27"/>
      <c r="J1378" s="43" t="str">
        <f t="shared" si="43"/>
        <v>RFLBU</v>
      </c>
    </row>
    <row r="1379" spans="3:10" x14ac:dyDescent="0.35">
      <c r="C1379" s="27" t="s">
        <v>3747</v>
      </c>
      <c r="D1379" s="47" t="str">
        <f>+INDEX([1]Detallado!$F:$F,MATCH($C1379,[1]Detallado!$B:$B,0))</f>
        <v>Renta Fija</v>
      </c>
      <c r="E1379" s="30" t="str">
        <f>+INDEX([1]Detallado!$Q:$Q,MATCH($C1379,[1]Detallado!$B:$B,0))</f>
        <v>RFLC</v>
      </c>
      <c r="F1379" s="44" t="s">
        <v>4173</v>
      </c>
      <c r="G1379" s="45" t="str">
        <f t="shared" si="42"/>
        <v>63RFLC</v>
      </c>
      <c r="H1379" s="46" t="str">
        <f>+INDEX([1]Detallado!$D:$D,MATCH(C1379,[1]Detallado!$B:$B,0))</f>
        <v>Financiera Confianza</v>
      </c>
      <c r="I1379" s="27"/>
      <c r="J1379" s="43" t="str">
        <f t="shared" si="43"/>
        <v>RFLBU</v>
      </c>
    </row>
    <row r="1380" spans="3:10" x14ac:dyDescent="0.35">
      <c r="C1380" s="27" t="s">
        <v>3748</v>
      </c>
      <c r="D1380" s="47" t="str">
        <f>+INDEX([1]Detallado!$F:$F,MATCH($C1380,[1]Detallado!$B:$B,0))</f>
        <v>Renta Fija</v>
      </c>
      <c r="E1380" s="30" t="str">
        <f>+INDEX([1]Detallado!$Q:$Q,MATCH($C1380,[1]Detallado!$B:$B,0))</f>
        <v>RFLC</v>
      </c>
      <c r="F1380" s="44" t="s">
        <v>4173</v>
      </c>
      <c r="G1380" s="45" t="str">
        <f t="shared" si="42"/>
        <v>63RFLC</v>
      </c>
      <c r="H1380" s="46" t="str">
        <f>+INDEX([1]Detallado!$D:$D,MATCH(C1380,[1]Detallado!$B:$B,0))</f>
        <v>Financiera Confianza</v>
      </c>
      <c r="I1380" s="27"/>
      <c r="J1380" s="43" t="str">
        <f t="shared" si="43"/>
        <v>RFLBU</v>
      </c>
    </row>
    <row r="1381" spans="3:10" x14ac:dyDescent="0.35">
      <c r="C1381" s="27" t="s">
        <v>3749</v>
      </c>
      <c r="D1381" s="47" t="str">
        <f>+INDEX([1]Detallado!$F:$F,MATCH($C1381,[1]Detallado!$B:$B,0))</f>
        <v>Renta Fija</v>
      </c>
      <c r="E1381" s="30" t="str">
        <f>+INDEX([1]Detallado!$Q:$Q,MATCH($C1381,[1]Detallado!$B:$B,0))</f>
        <v>RFLC</v>
      </c>
      <c r="F1381" s="44" t="s">
        <v>4173</v>
      </c>
      <c r="G1381" s="45" t="str">
        <f t="shared" si="42"/>
        <v>63RFLC</v>
      </c>
      <c r="H1381" s="46" t="str">
        <f>+INDEX([1]Detallado!$D:$D,MATCH(C1381,[1]Detallado!$B:$B,0))</f>
        <v>Financiera Confianza</v>
      </c>
      <c r="I1381" s="27"/>
      <c r="J1381" s="43" t="str">
        <f t="shared" si="43"/>
        <v>RFLBU</v>
      </c>
    </row>
    <row r="1382" spans="3:10" x14ac:dyDescent="0.35">
      <c r="C1382" s="27" t="s">
        <v>3750</v>
      </c>
      <c r="D1382" s="47" t="str">
        <f>+INDEX([1]Detallado!$F:$F,MATCH($C1382,[1]Detallado!$B:$B,0))</f>
        <v>Renta Fija</v>
      </c>
      <c r="E1382" s="30" t="str">
        <f>+INDEX([1]Detallado!$Q:$Q,MATCH($C1382,[1]Detallado!$B:$B,0))</f>
        <v>RFLC</v>
      </c>
      <c r="F1382" s="44" t="s">
        <v>4173</v>
      </c>
      <c r="G1382" s="45" t="str">
        <f t="shared" si="42"/>
        <v>63RFLC</v>
      </c>
      <c r="H1382" s="46" t="str">
        <f>+INDEX([1]Detallado!$D:$D,MATCH(C1382,[1]Detallado!$B:$B,0))</f>
        <v>Financiera Confianza</v>
      </c>
      <c r="I1382" s="27"/>
      <c r="J1382" s="43" t="str">
        <f t="shared" si="43"/>
        <v>RFLBU</v>
      </c>
    </row>
    <row r="1383" spans="3:10" x14ac:dyDescent="0.35">
      <c r="C1383" s="27" t="s">
        <v>3751</v>
      </c>
      <c r="D1383" s="47" t="str">
        <f>+INDEX([1]Detallado!$F:$F,MATCH($C1383,[1]Detallado!$B:$B,0))</f>
        <v>Renta Fija</v>
      </c>
      <c r="E1383" s="30" t="str">
        <f>+INDEX([1]Detallado!$Q:$Q,MATCH($C1383,[1]Detallado!$B:$B,0))</f>
        <v>RFLC</v>
      </c>
      <c r="F1383" s="44" t="s">
        <v>4173</v>
      </c>
      <c r="G1383" s="45" t="str">
        <f t="shared" si="42"/>
        <v>63RFLC</v>
      </c>
      <c r="H1383" s="46" t="str">
        <f>+INDEX([1]Detallado!$D:$D,MATCH(C1383,[1]Detallado!$B:$B,0))</f>
        <v>Financiera Uno</v>
      </c>
      <c r="I1383" s="27"/>
      <c r="J1383" s="43" t="str">
        <f t="shared" si="43"/>
        <v>RFLBU</v>
      </c>
    </row>
    <row r="1384" spans="3:10" x14ac:dyDescent="0.35">
      <c r="C1384" s="27" t="s">
        <v>3752</v>
      </c>
      <c r="D1384" s="47" t="str">
        <f>+INDEX([1]Detallado!$F:$F,MATCH($C1384,[1]Detallado!$B:$B,0))</f>
        <v>Renta Fija</v>
      </c>
      <c r="E1384" s="30" t="str">
        <f>+INDEX([1]Detallado!$Q:$Q,MATCH($C1384,[1]Detallado!$B:$B,0))</f>
        <v>RFLC</v>
      </c>
      <c r="F1384" s="44" t="s">
        <v>4173</v>
      </c>
      <c r="G1384" s="45" t="str">
        <f t="shared" si="42"/>
        <v>25RFLC</v>
      </c>
      <c r="H1384" s="46" t="str">
        <f>+INDEX([1]Detallado!$D:$D,MATCH(C1384,[1]Detallado!$B:$B,0))</f>
        <v>Edyficar</v>
      </c>
      <c r="I1384" s="27"/>
      <c r="J1384" s="43" t="str">
        <f t="shared" si="43"/>
        <v>RFLBU</v>
      </c>
    </row>
    <row r="1385" spans="3:10" x14ac:dyDescent="0.35">
      <c r="C1385" s="27" t="s">
        <v>3753</v>
      </c>
      <c r="D1385" s="47" t="str">
        <f>+INDEX([1]Detallado!$F:$F,MATCH($C1385,[1]Detallado!$B:$B,0))</f>
        <v>Renta Fija</v>
      </c>
      <c r="E1385" s="30" t="str">
        <f>+INDEX([1]Detallado!$Q:$Q,MATCH($C1385,[1]Detallado!$B:$B,0))</f>
        <v>RFLC</v>
      </c>
      <c r="F1385" s="44" t="s">
        <v>4173</v>
      </c>
      <c r="G1385" s="45" t="str">
        <f t="shared" si="42"/>
        <v>63RFLC</v>
      </c>
      <c r="H1385" s="46" t="str">
        <f>+INDEX([1]Detallado!$D:$D,MATCH(C1385,[1]Detallado!$B:$B,0))</f>
        <v>Banco Ripley</v>
      </c>
      <c r="I1385" s="27"/>
      <c r="J1385" s="43" t="str">
        <f t="shared" si="43"/>
        <v>RFLBU</v>
      </c>
    </row>
    <row r="1386" spans="3:10" x14ac:dyDescent="0.35">
      <c r="C1386" s="27" t="s">
        <v>3754</v>
      </c>
      <c r="D1386" s="47" t="str">
        <f>+INDEX([1]Detallado!$F:$F,MATCH($C1386,[1]Detallado!$B:$B,0))</f>
        <v>Renta Fija</v>
      </c>
      <c r="E1386" s="30" t="str">
        <f>+INDEX([1]Detallado!$Q:$Q,MATCH($C1386,[1]Detallado!$B:$B,0))</f>
        <v>RFLC</v>
      </c>
      <c r="F1386" s="44" t="s">
        <v>4173</v>
      </c>
      <c r="G1386" s="45" t="str">
        <f t="shared" si="42"/>
        <v>63RFLC</v>
      </c>
      <c r="H1386" s="46" t="str">
        <f>+INDEX([1]Detallado!$D:$D,MATCH(C1386,[1]Detallado!$B:$B,0))</f>
        <v>Banco Ripley</v>
      </c>
      <c r="I1386" s="27"/>
      <c r="J1386" s="43" t="str">
        <f t="shared" si="43"/>
        <v>RFLBU</v>
      </c>
    </row>
    <row r="1387" spans="3:10" x14ac:dyDescent="0.35">
      <c r="C1387" s="27" t="s">
        <v>3755</v>
      </c>
      <c r="D1387" s="47" t="str">
        <f>+INDEX([1]Detallado!$F:$F,MATCH($C1387,[1]Detallado!$B:$B,0))</f>
        <v>Renta Fija</v>
      </c>
      <c r="E1387" s="30" t="str">
        <f>+INDEX([1]Detallado!$Q:$Q,MATCH($C1387,[1]Detallado!$B:$B,0))</f>
        <v>RFLC</v>
      </c>
      <c r="F1387" s="44" t="s">
        <v>4173</v>
      </c>
      <c r="G1387" s="45" t="str">
        <f t="shared" si="42"/>
        <v>63RFLC</v>
      </c>
      <c r="H1387" s="46" t="str">
        <f>+INDEX([1]Detallado!$D:$D,MATCH(C1387,[1]Detallado!$B:$B,0))</f>
        <v>Banco Ripley</v>
      </c>
      <c r="I1387" s="27"/>
      <c r="J1387" s="43" t="str">
        <f t="shared" si="43"/>
        <v>RFLBU</v>
      </c>
    </row>
    <row r="1388" spans="3:10" x14ac:dyDescent="0.35">
      <c r="C1388" s="27" t="s">
        <v>3756</v>
      </c>
      <c r="D1388" s="47" t="str">
        <f>+INDEX([1]Detallado!$F:$F,MATCH($C1388,[1]Detallado!$B:$B,0))</f>
        <v>Renta Fija</v>
      </c>
      <c r="E1388" s="30" t="str">
        <f>+INDEX([1]Detallado!$Q:$Q,MATCH($C1388,[1]Detallado!$B:$B,0))</f>
        <v>RFLC</v>
      </c>
      <c r="F1388" s="44" t="s">
        <v>4173</v>
      </c>
      <c r="G1388" s="45" t="str">
        <f t="shared" si="42"/>
        <v>63RFLC</v>
      </c>
      <c r="H1388" s="46" t="str">
        <f>+INDEX([1]Detallado!$D:$D,MATCH(C1388,[1]Detallado!$B:$B,0))</f>
        <v>Banco Ripley</v>
      </c>
      <c r="I1388" s="27"/>
      <c r="J1388" s="43" t="str">
        <f t="shared" si="43"/>
        <v>RFLBU</v>
      </c>
    </row>
    <row r="1389" spans="3:10" x14ac:dyDescent="0.35">
      <c r="C1389" s="27" t="s">
        <v>3757</v>
      </c>
      <c r="D1389" s="47" t="str">
        <f>+INDEX([1]Detallado!$F:$F,MATCH($C1389,[1]Detallado!$B:$B,0))</f>
        <v>Renta Fija</v>
      </c>
      <c r="E1389" s="30" t="str">
        <f>+INDEX([1]Detallado!$Q:$Q,MATCH($C1389,[1]Detallado!$B:$B,0))</f>
        <v>RFLC</v>
      </c>
      <c r="F1389" s="44" t="s">
        <v>4173</v>
      </c>
      <c r="G1389" s="45" t="str">
        <f t="shared" si="42"/>
        <v>63RFLC</v>
      </c>
      <c r="H1389" s="46" t="str">
        <f>+INDEX([1]Detallado!$D:$D,MATCH(C1389,[1]Detallado!$B:$B,0))</f>
        <v>Banco Ripley</v>
      </c>
      <c r="I1389" s="27"/>
      <c r="J1389" s="43" t="str">
        <f t="shared" si="43"/>
        <v>RFLBU</v>
      </c>
    </row>
    <row r="1390" spans="3:10" x14ac:dyDescent="0.35">
      <c r="C1390" s="27" t="s">
        <v>3758</v>
      </c>
      <c r="D1390" s="47" t="str">
        <f>+INDEX([1]Detallado!$F:$F,MATCH($C1390,[1]Detallado!$B:$B,0))</f>
        <v>Renta Fija</v>
      </c>
      <c r="E1390" s="30" t="str">
        <f>+INDEX([1]Detallado!$Q:$Q,MATCH($C1390,[1]Detallado!$B:$B,0))</f>
        <v>RFLC</v>
      </c>
      <c r="F1390" s="44" t="s">
        <v>4173</v>
      </c>
      <c r="G1390" s="45" t="str">
        <f t="shared" si="42"/>
        <v>63RFLC</v>
      </c>
      <c r="H1390" s="46" t="str">
        <f>+INDEX([1]Detallado!$D:$D,MATCH(C1390,[1]Detallado!$B:$B,0))</f>
        <v>Banco Interamericano de Finanzas</v>
      </c>
      <c r="I1390" s="27"/>
      <c r="J1390" s="43" t="str">
        <f t="shared" si="43"/>
        <v>RFLBU</v>
      </c>
    </row>
    <row r="1391" spans="3:10" x14ac:dyDescent="0.35">
      <c r="C1391" s="27" t="s">
        <v>3759</v>
      </c>
      <c r="D1391" s="47" t="str">
        <f>+INDEX([1]Detallado!$F:$F,MATCH($C1391,[1]Detallado!$B:$B,0))</f>
        <v>Renta Fija</v>
      </c>
      <c r="E1391" s="30" t="str">
        <f>+INDEX([1]Detallado!$Q:$Q,MATCH($C1391,[1]Detallado!$B:$B,0))</f>
        <v>RFLC</v>
      </c>
      <c r="F1391" s="44" t="s">
        <v>4173</v>
      </c>
      <c r="G1391" s="45" t="str">
        <f t="shared" si="42"/>
        <v>63RFLC</v>
      </c>
      <c r="H1391" s="46" t="str">
        <f>+INDEX([1]Detallado!$D:$D,MATCH(C1391,[1]Detallado!$B:$B,0))</f>
        <v>Banco Interamericano de Finanzas</v>
      </c>
      <c r="I1391" s="27"/>
      <c r="J1391" s="43" t="str">
        <f t="shared" si="43"/>
        <v>RFLBU</v>
      </c>
    </row>
    <row r="1392" spans="3:10" x14ac:dyDescent="0.35">
      <c r="C1392" s="27" t="s">
        <v>3760</v>
      </c>
      <c r="D1392" s="47" t="str">
        <f>+INDEX([1]Detallado!$F:$F,MATCH($C1392,[1]Detallado!$B:$B,0))</f>
        <v>Renta Fija</v>
      </c>
      <c r="E1392" s="30" t="str">
        <f>+INDEX([1]Detallado!$Q:$Q,MATCH($C1392,[1]Detallado!$B:$B,0))</f>
        <v>RFLC</v>
      </c>
      <c r="F1392" s="44" t="s">
        <v>4173</v>
      </c>
      <c r="G1392" s="45" t="str">
        <f t="shared" si="42"/>
        <v>63RFLC</v>
      </c>
      <c r="H1392" s="46" t="str">
        <f>+INDEX([1]Detallado!$D:$D,MATCH(C1392,[1]Detallado!$B:$B,0))</f>
        <v>Financiera OH</v>
      </c>
      <c r="I1392" s="27"/>
      <c r="J1392" s="43" t="str">
        <f t="shared" si="43"/>
        <v>RFLBU</v>
      </c>
    </row>
    <row r="1393" spans="3:10" x14ac:dyDescent="0.35">
      <c r="C1393" s="27" t="s">
        <v>3761</v>
      </c>
      <c r="D1393" s="47" t="str">
        <f>+INDEX([1]Detallado!$F:$F,MATCH($C1393,[1]Detallado!$B:$B,0))</f>
        <v>Renta Fija</v>
      </c>
      <c r="E1393" s="30" t="str">
        <f>+INDEX([1]Detallado!$Q:$Q,MATCH($C1393,[1]Detallado!$B:$B,0))</f>
        <v>RFLC</v>
      </c>
      <c r="F1393" s="44" t="s">
        <v>4173</v>
      </c>
      <c r="G1393" s="45" t="str">
        <f t="shared" si="42"/>
        <v>63RFLC</v>
      </c>
      <c r="H1393" s="46" t="str">
        <f>+INDEX([1]Detallado!$D:$D,MATCH(C1393,[1]Detallado!$B:$B,0))</f>
        <v>Financiera OH</v>
      </c>
      <c r="I1393" s="27"/>
      <c r="J1393" s="43" t="str">
        <f t="shared" si="43"/>
        <v>RFLBU</v>
      </c>
    </row>
    <row r="1394" spans="3:10" x14ac:dyDescent="0.35">
      <c r="C1394" s="27" t="s">
        <v>3762</v>
      </c>
      <c r="D1394" s="47" t="str">
        <f>+INDEX([1]Detallado!$F:$F,MATCH($C1394,[1]Detallado!$B:$B,0))</f>
        <v>Renta Fija</v>
      </c>
      <c r="E1394" s="30" t="str">
        <f>+INDEX([1]Detallado!$Q:$Q,MATCH($C1394,[1]Detallado!$B:$B,0))</f>
        <v>RFLC</v>
      </c>
      <c r="F1394" s="44" t="s">
        <v>4173</v>
      </c>
      <c r="G1394" s="45" t="str">
        <f t="shared" si="42"/>
        <v>63RFLC</v>
      </c>
      <c r="H1394" s="46" t="str">
        <f>+INDEX([1]Detallado!$D:$D,MATCH(C1394,[1]Detallado!$B:$B,0))</f>
        <v>Financiera OH</v>
      </c>
      <c r="I1394" s="27"/>
      <c r="J1394" s="43" t="str">
        <f t="shared" si="43"/>
        <v>RFLBU</v>
      </c>
    </row>
    <row r="1395" spans="3:10" x14ac:dyDescent="0.35">
      <c r="C1395" s="27" t="s">
        <v>3763</v>
      </c>
      <c r="D1395" s="47" t="str">
        <f>+INDEX([1]Detallado!$F:$F,MATCH($C1395,[1]Detallado!$B:$B,0))</f>
        <v>Renta Fija</v>
      </c>
      <c r="E1395" s="30" t="str">
        <f>+INDEX([1]Detallado!$Q:$Q,MATCH($C1395,[1]Detallado!$B:$B,0))</f>
        <v>RFLC</v>
      </c>
      <c r="F1395" s="44" t="s">
        <v>4173</v>
      </c>
      <c r="G1395" s="45" t="str">
        <f t="shared" si="42"/>
        <v>25RFLC</v>
      </c>
      <c r="H1395" s="46" t="str">
        <f>+INDEX([1]Detallado!$D:$D,MATCH(C1395,[1]Detallado!$B:$B,0))</f>
        <v>Financiera OH</v>
      </c>
      <c r="I1395" s="27"/>
      <c r="J1395" s="43" t="str">
        <f t="shared" si="43"/>
        <v>RFLBU</v>
      </c>
    </row>
    <row r="1396" spans="3:10" x14ac:dyDescent="0.35">
      <c r="C1396" s="27" t="s">
        <v>3764</v>
      </c>
      <c r="D1396" s="47" t="str">
        <f>+INDEX([1]Detallado!$F:$F,MATCH($C1396,[1]Detallado!$B:$B,0))</f>
        <v>Renta Fija</v>
      </c>
      <c r="E1396" s="30" t="str">
        <f>+INDEX([1]Detallado!$Q:$Q,MATCH($C1396,[1]Detallado!$B:$B,0))</f>
        <v>RFLC</v>
      </c>
      <c r="F1396" s="44" t="s">
        <v>4173</v>
      </c>
      <c r="G1396" s="45" t="str">
        <f t="shared" si="42"/>
        <v>25RFLC</v>
      </c>
      <c r="H1396" s="46" t="str">
        <f>+INDEX([1]Detallado!$D:$D,MATCH(C1396,[1]Detallado!$B:$B,0))</f>
        <v>Financiera OH</v>
      </c>
      <c r="I1396" s="27"/>
      <c r="J1396" s="43" t="str">
        <f t="shared" si="43"/>
        <v>RFLBU</v>
      </c>
    </row>
    <row r="1397" spans="3:10" x14ac:dyDescent="0.35">
      <c r="C1397" s="27" t="s">
        <v>3765</v>
      </c>
      <c r="D1397" s="47" t="str">
        <f>+INDEX([1]Detallado!$F:$F,MATCH($C1397,[1]Detallado!$B:$B,0))</f>
        <v>Renta Fija</v>
      </c>
      <c r="E1397" s="30" t="str">
        <f>+INDEX([1]Detallado!$Q:$Q,MATCH($C1397,[1]Detallado!$B:$B,0))</f>
        <v>RFLC</v>
      </c>
      <c r="F1397" s="44" t="s">
        <v>4173</v>
      </c>
      <c r="G1397" s="45" t="str">
        <f t="shared" si="42"/>
        <v>25RFLC</v>
      </c>
      <c r="H1397" s="46" t="str">
        <f>+INDEX([1]Detallado!$D:$D,MATCH(C1397,[1]Detallado!$B:$B,0))</f>
        <v>Financiera OH</v>
      </c>
      <c r="I1397" s="27"/>
      <c r="J1397" s="43" t="str">
        <f t="shared" si="43"/>
        <v>RFLBU</v>
      </c>
    </row>
    <row r="1398" spans="3:10" x14ac:dyDescent="0.35">
      <c r="C1398" s="27" t="s">
        <v>3766</v>
      </c>
      <c r="D1398" s="47" t="str">
        <f>+INDEX([1]Detallado!$F:$F,MATCH($C1398,[1]Detallado!$B:$B,0))</f>
        <v>Renta Fija</v>
      </c>
      <c r="E1398" s="30" t="str">
        <f>+INDEX([1]Detallado!$Q:$Q,MATCH($C1398,[1]Detallado!$B:$B,0))</f>
        <v>RFLC</v>
      </c>
      <c r="F1398" s="44" t="s">
        <v>4173</v>
      </c>
      <c r="G1398" s="45" t="str">
        <f t="shared" si="42"/>
        <v>25RFLC</v>
      </c>
      <c r="H1398" s="46" t="str">
        <f>+INDEX([1]Detallado!$D:$D,MATCH(C1398,[1]Detallado!$B:$B,0))</f>
        <v>Financiera OH</v>
      </c>
      <c r="I1398" s="27"/>
      <c r="J1398" s="43" t="str">
        <f t="shared" si="43"/>
        <v>RFLBU</v>
      </c>
    </row>
    <row r="1399" spans="3:10" x14ac:dyDescent="0.35">
      <c r="C1399" s="27" t="s">
        <v>3767</v>
      </c>
      <c r="D1399" s="47" t="str">
        <f>+INDEX([1]Detallado!$F:$F,MATCH($C1399,[1]Detallado!$B:$B,0))</f>
        <v>Renta Fija</v>
      </c>
      <c r="E1399" s="30" t="str">
        <f>+INDEX([1]Detallado!$Q:$Q,MATCH($C1399,[1]Detallado!$B:$B,0))</f>
        <v>RFLC</v>
      </c>
      <c r="F1399" s="44" t="s">
        <v>4173</v>
      </c>
      <c r="G1399" s="45" t="str">
        <f t="shared" si="42"/>
        <v>63RFLC</v>
      </c>
      <c r="H1399" s="46" t="str">
        <f>+INDEX([1]Detallado!$D:$D,MATCH(C1399,[1]Detallado!$B:$B,0))</f>
        <v>Financiera OH</v>
      </c>
      <c r="I1399" s="27"/>
      <c r="J1399" s="43" t="str">
        <f t="shared" si="43"/>
        <v>RFLBU</v>
      </c>
    </row>
    <row r="1400" spans="3:10" x14ac:dyDescent="0.35">
      <c r="C1400" s="27" t="s">
        <v>3768</v>
      </c>
      <c r="D1400" s="47" t="str">
        <f>+INDEX([1]Detallado!$F:$F,MATCH($C1400,[1]Detallado!$B:$B,0))</f>
        <v>Renta Fija</v>
      </c>
      <c r="E1400" s="30" t="str">
        <f>+INDEX([1]Detallado!$Q:$Q,MATCH($C1400,[1]Detallado!$B:$B,0))</f>
        <v>RFLC</v>
      </c>
      <c r="F1400" s="44" t="s">
        <v>4173</v>
      </c>
      <c r="G1400" s="45" t="str">
        <f t="shared" si="42"/>
        <v>63RFLC</v>
      </c>
      <c r="H1400" s="46" t="str">
        <f>+INDEX([1]Detallado!$D:$D,MATCH(C1400,[1]Detallado!$B:$B,0))</f>
        <v>Financiera OH</v>
      </c>
      <c r="I1400" s="27"/>
      <c r="J1400" s="43" t="str">
        <f t="shared" si="43"/>
        <v>RFLBU</v>
      </c>
    </row>
    <row r="1401" spans="3:10" x14ac:dyDescent="0.35">
      <c r="C1401" s="27" t="s">
        <v>3769</v>
      </c>
      <c r="D1401" s="47" t="str">
        <f>+INDEX([1]Detallado!$F:$F,MATCH($C1401,[1]Detallado!$B:$B,0))</f>
        <v>Renta Fija</v>
      </c>
      <c r="E1401" s="30" t="str">
        <f>+INDEX([1]Detallado!$Q:$Q,MATCH($C1401,[1]Detallado!$B:$B,0))</f>
        <v>RFLC</v>
      </c>
      <c r="F1401" s="44" t="s">
        <v>4173</v>
      </c>
      <c r="G1401" s="45" t="str">
        <f t="shared" si="42"/>
        <v>23RFLC</v>
      </c>
      <c r="H1401" s="46" t="str">
        <f>+INDEX([1]Detallado!$D:$D,MATCH(C1401,[1]Detallado!$B:$B,0))</f>
        <v>Edpyme Santander Consumo Perú</v>
      </c>
      <c r="I1401" s="27"/>
      <c r="J1401" s="43" t="str">
        <f t="shared" si="43"/>
        <v>RFLBU</v>
      </c>
    </row>
    <row r="1402" spans="3:10" x14ac:dyDescent="0.35">
      <c r="C1402" s="27" t="s">
        <v>3770</v>
      </c>
      <c r="D1402" s="47" t="str">
        <f>+INDEX([1]Detallado!$F:$F,MATCH($C1402,[1]Detallado!$B:$B,0))</f>
        <v>Renta Fija</v>
      </c>
      <c r="E1402" s="30" t="str">
        <f>+INDEX([1]Detallado!$Q:$Q,MATCH($C1402,[1]Detallado!$B:$B,0))</f>
        <v>RFLC</v>
      </c>
      <c r="F1402" s="44" t="s">
        <v>4173</v>
      </c>
      <c r="G1402" s="45" t="str">
        <f t="shared" si="42"/>
        <v>23RFLC</v>
      </c>
      <c r="H1402" s="46" t="str">
        <f>+INDEX([1]Detallado!$D:$D,MATCH(C1402,[1]Detallado!$B:$B,0))</f>
        <v>Edpyme Santander Consumo Perú</v>
      </c>
      <c r="I1402" s="27"/>
      <c r="J1402" s="43" t="str">
        <f t="shared" si="43"/>
        <v>RFLBU</v>
      </c>
    </row>
    <row r="1403" spans="3:10" x14ac:dyDescent="0.35">
      <c r="C1403" s="27" t="s">
        <v>3771</v>
      </c>
      <c r="D1403" s="47" t="str">
        <f>+INDEX([1]Detallado!$F:$F,MATCH($C1403,[1]Detallado!$B:$B,0))</f>
        <v>Renta Fija</v>
      </c>
      <c r="E1403" s="30" t="str">
        <f>+INDEX([1]Detallado!$Q:$Q,MATCH($C1403,[1]Detallado!$B:$B,0))</f>
        <v>RFLC</v>
      </c>
      <c r="F1403" s="44" t="s">
        <v>4173</v>
      </c>
      <c r="G1403" s="45" t="str">
        <f t="shared" si="42"/>
        <v>23RFLC</v>
      </c>
      <c r="H1403" s="46" t="str">
        <f>+INDEX([1]Detallado!$D:$D,MATCH(C1403,[1]Detallado!$B:$B,0))</f>
        <v>Edpyme Santander Consumo Perú</v>
      </c>
      <c r="I1403" s="27"/>
      <c r="J1403" s="43" t="str">
        <f t="shared" si="43"/>
        <v>RFLBU</v>
      </c>
    </row>
    <row r="1404" spans="3:10" x14ac:dyDescent="0.35">
      <c r="C1404" s="27" t="s">
        <v>3772</v>
      </c>
      <c r="D1404" s="47" t="str">
        <f>+INDEX([1]Detallado!$F:$F,MATCH($C1404,[1]Detallado!$B:$B,0))</f>
        <v>Renta Fija</v>
      </c>
      <c r="E1404" s="30" t="str">
        <f>+INDEX([1]Detallado!$Q:$Q,MATCH($C1404,[1]Detallado!$B:$B,0))</f>
        <v>RFLC</v>
      </c>
      <c r="F1404" s="44" t="s">
        <v>4173</v>
      </c>
      <c r="G1404" s="45" t="str">
        <f t="shared" si="42"/>
        <v>23RFLC</v>
      </c>
      <c r="H1404" s="46" t="str">
        <f>+INDEX([1]Detallado!$D:$D,MATCH(C1404,[1]Detallado!$B:$B,0))</f>
        <v>Edpyme Santander Consumo Perú</v>
      </c>
      <c r="I1404" s="27"/>
      <c r="J1404" s="43" t="str">
        <f t="shared" si="43"/>
        <v>RFLBU</v>
      </c>
    </row>
    <row r="1405" spans="3:10" x14ac:dyDescent="0.35">
      <c r="C1405" s="27" t="s">
        <v>3773</v>
      </c>
      <c r="D1405" s="47" t="str">
        <f>+INDEX([1]Detallado!$F:$F,MATCH($C1405,[1]Detallado!$B:$B,0))</f>
        <v>Renta Fija</v>
      </c>
      <c r="E1405" s="30" t="str">
        <f>+INDEX([1]Detallado!$Q:$Q,MATCH($C1405,[1]Detallado!$B:$B,0))</f>
        <v>RFLC</v>
      </c>
      <c r="F1405" s="44" t="s">
        <v>4173</v>
      </c>
      <c r="G1405" s="45" t="str">
        <f t="shared" si="42"/>
        <v>23RFLC</v>
      </c>
      <c r="H1405" s="46" t="str">
        <f>+INDEX([1]Detallado!$D:$D,MATCH(C1405,[1]Detallado!$B:$B,0))</f>
        <v>Edpyme Santander Consumo Perú</v>
      </c>
      <c r="I1405" s="27"/>
      <c r="J1405" s="43" t="str">
        <f t="shared" si="43"/>
        <v>RFLBU</v>
      </c>
    </row>
    <row r="1406" spans="3:10" x14ac:dyDescent="0.35">
      <c r="C1406" s="27" t="s">
        <v>3774</v>
      </c>
      <c r="D1406" s="47" t="str">
        <f>+INDEX([1]Detallado!$F:$F,MATCH($C1406,[1]Detallado!$B:$B,0))</f>
        <v>Renta Fija</v>
      </c>
      <c r="E1406" s="30" t="str">
        <f>+INDEX([1]Detallado!$Q:$Q,MATCH($C1406,[1]Detallado!$B:$B,0))</f>
        <v>RFLC</v>
      </c>
      <c r="F1406" s="44" t="s">
        <v>4173</v>
      </c>
      <c r="G1406" s="45" t="str">
        <f t="shared" si="42"/>
        <v>23RFLC</v>
      </c>
      <c r="H1406" s="46" t="str">
        <f>+INDEX([1]Detallado!$D:$D,MATCH(C1406,[1]Detallado!$B:$B,0))</f>
        <v>Edpyme Santander Consumo Perú</v>
      </c>
      <c r="I1406" s="27"/>
      <c r="J1406" s="43" t="str">
        <f t="shared" si="43"/>
        <v>RFLBU</v>
      </c>
    </row>
    <row r="1407" spans="3:10" x14ac:dyDescent="0.35">
      <c r="C1407" s="27" t="s">
        <v>3775</v>
      </c>
      <c r="D1407" s="47" t="str">
        <f>+INDEX([1]Detallado!$F:$F,MATCH($C1407,[1]Detallado!$B:$B,0))</f>
        <v>Renta Fija</v>
      </c>
      <c r="E1407" s="30" t="str">
        <f>+INDEX([1]Detallado!$Q:$Q,MATCH($C1407,[1]Detallado!$B:$B,0))</f>
        <v>RFLC</v>
      </c>
      <c r="F1407" s="44" t="s">
        <v>4173</v>
      </c>
      <c r="G1407" s="45" t="str">
        <f t="shared" si="42"/>
        <v>21RFLC</v>
      </c>
      <c r="H1407" s="46" t="str">
        <f>+INDEX([1]Detallado!$D:$D,MATCH(C1407,[1]Detallado!$B:$B,0))</f>
        <v>Mibanco</v>
      </c>
      <c r="I1407" s="27"/>
      <c r="J1407" s="43" t="str">
        <f t="shared" si="43"/>
        <v>RFLBU</v>
      </c>
    </row>
    <row r="1408" spans="3:10" x14ac:dyDescent="0.35">
      <c r="C1408" s="27" t="s">
        <v>3776</v>
      </c>
      <c r="D1408" s="47" t="str">
        <f>+INDEX([1]Detallado!$F:$F,MATCH($C1408,[1]Detallado!$B:$B,0))</f>
        <v>Renta Fija</v>
      </c>
      <c r="E1408" s="30" t="str">
        <f>+INDEX([1]Detallado!$Q:$Q,MATCH($C1408,[1]Detallado!$B:$B,0))</f>
        <v>RFLC</v>
      </c>
      <c r="F1408" s="44" t="s">
        <v>4173</v>
      </c>
      <c r="G1408" s="45" t="str">
        <f t="shared" si="42"/>
        <v>21RFLC</v>
      </c>
      <c r="H1408" s="46" t="str">
        <f>+INDEX([1]Detallado!$D:$D,MATCH(C1408,[1]Detallado!$B:$B,0))</f>
        <v>Mibanco</v>
      </c>
      <c r="I1408" s="27"/>
      <c r="J1408" s="43" t="str">
        <f t="shared" si="43"/>
        <v>RFLBU</v>
      </c>
    </row>
    <row r="1409" spans="3:10" x14ac:dyDescent="0.35">
      <c r="C1409" s="27" t="s">
        <v>3777</v>
      </c>
      <c r="D1409" s="47" t="str">
        <f>+INDEX([1]Detallado!$F:$F,MATCH($C1409,[1]Detallado!$B:$B,0))</f>
        <v>Renta Fija</v>
      </c>
      <c r="E1409" s="30" t="str">
        <f>+INDEX([1]Detallado!$Q:$Q,MATCH($C1409,[1]Detallado!$B:$B,0))</f>
        <v>RFLC</v>
      </c>
      <c r="F1409" s="44" t="s">
        <v>4173</v>
      </c>
      <c r="G1409" s="45" t="str">
        <f t="shared" si="42"/>
        <v>22RFLC</v>
      </c>
      <c r="H1409" s="46" t="str">
        <f>+INDEX([1]Detallado!$D:$D,MATCH(C1409,[1]Detallado!$B:$B,0))</f>
        <v xml:space="preserve">Energía del Sur </v>
      </c>
      <c r="I1409" s="27"/>
      <c r="J1409" s="43" t="str">
        <f t="shared" si="43"/>
        <v>RFLBU</v>
      </c>
    </row>
    <row r="1410" spans="3:10" x14ac:dyDescent="0.35">
      <c r="C1410" s="27" t="s">
        <v>3778</v>
      </c>
      <c r="D1410" s="47" t="str">
        <f>+INDEX([1]Detallado!$F:$F,MATCH($C1410,[1]Detallado!$B:$B,0))</f>
        <v>Renta Fija</v>
      </c>
      <c r="E1410" s="30" t="str">
        <f>+INDEX([1]Detallado!$Q:$Q,MATCH($C1410,[1]Detallado!$B:$B,0))</f>
        <v>RFLC</v>
      </c>
      <c r="F1410" s="44" t="s">
        <v>4173</v>
      </c>
      <c r="G1410" s="45" t="str">
        <f t="shared" si="42"/>
        <v>22RFLC</v>
      </c>
      <c r="H1410" s="46" t="str">
        <f>+INDEX([1]Detallado!$D:$D,MATCH(C1410,[1]Detallado!$B:$B,0))</f>
        <v>Falabella Perú</v>
      </c>
      <c r="I1410" s="27"/>
      <c r="J1410" s="43" t="str">
        <f t="shared" si="43"/>
        <v>RFLBU</v>
      </c>
    </row>
    <row r="1411" spans="3:10" x14ac:dyDescent="0.35">
      <c r="C1411" s="27" t="s">
        <v>284</v>
      </c>
      <c r="D1411" s="47" t="str">
        <f>+INDEX([1]Detallado!$F:$F,MATCH($C1411,[1]Detallado!$B:$B,0))</f>
        <v>Renta Fija</v>
      </c>
      <c r="E1411" s="30" t="str">
        <f>+INDEX([1]Detallado!$Q:$Q,MATCH($C1411,[1]Detallado!$B:$B,0))</f>
        <v>RFLC</v>
      </c>
      <c r="F1411" s="44" t="s">
        <v>4173</v>
      </c>
      <c r="G1411" s="45" t="str">
        <f t="shared" si="42"/>
        <v>22RFLC</v>
      </c>
      <c r="H1411" s="46" t="str">
        <f>+INDEX([1]Detallado!$D:$D,MATCH(C1411,[1]Detallado!$B:$B,0))</f>
        <v>InRetail Pharma</v>
      </c>
      <c r="I1411" s="27"/>
      <c r="J1411" s="43" t="str">
        <f t="shared" si="43"/>
        <v>RFLBU</v>
      </c>
    </row>
    <row r="1412" spans="3:10" x14ac:dyDescent="0.35">
      <c r="C1412" s="27" t="s">
        <v>3779</v>
      </c>
      <c r="D1412" s="47" t="str">
        <f>+INDEX([1]Detallado!$F:$F,MATCH($C1412,[1]Detallado!$B:$B,0))</f>
        <v>Renta Fija</v>
      </c>
      <c r="E1412" s="30" t="str">
        <f>+INDEX([1]Detallado!$Q:$Q,MATCH($C1412,[1]Detallado!$B:$B,0))</f>
        <v>RFLC</v>
      </c>
      <c r="F1412" s="44" t="s">
        <v>4173</v>
      </c>
      <c r="G1412" s="45" t="str">
        <f t="shared" si="42"/>
        <v>27RFLC</v>
      </c>
      <c r="H1412" s="46" t="str">
        <f>+INDEX([1]Detallado!$D:$D,MATCH(C1412,[1]Detallado!$B:$B,0))</f>
        <v xml:space="preserve">Scotia Sociedad Titulizadora </v>
      </c>
      <c r="I1412" s="27"/>
      <c r="J1412" s="43" t="str">
        <f t="shared" si="43"/>
        <v>RFLBU</v>
      </c>
    </row>
    <row r="1413" spans="3:10" x14ac:dyDescent="0.35">
      <c r="C1413" s="27" t="s">
        <v>3780</v>
      </c>
      <c r="D1413" s="47" t="str">
        <f>+INDEX([1]Detallado!$F:$F,MATCH($C1413,[1]Detallado!$B:$B,0))</f>
        <v>Renta Fija</v>
      </c>
      <c r="E1413" s="30" t="str">
        <f>+INDEX([1]Detallado!$Q:$Q,MATCH($C1413,[1]Detallado!$B:$B,0))</f>
        <v>RFLC</v>
      </c>
      <c r="F1413" s="44" t="s">
        <v>4173</v>
      </c>
      <c r="G1413" s="45" t="str">
        <f t="shared" si="42"/>
        <v>25RFLC</v>
      </c>
      <c r="H1413" s="46" t="str">
        <f>+INDEX([1]Detallado!$D:$D,MATCH(C1413,[1]Detallado!$B:$B,0))</f>
        <v>Financiera OH</v>
      </c>
      <c r="I1413" s="27"/>
      <c r="J1413" s="43" t="str">
        <f t="shared" si="43"/>
        <v>RFLBU</v>
      </c>
    </row>
    <row r="1414" spans="3:10" x14ac:dyDescent="0.35">
      <c r="C1414" s="27" t="s">
        <v>3781</v>
      </c>
      <c r="D1414" s="47" t="str">
        <f>+INDEX([1]Detallado!$F:$F,MATCH($C1414,[1]Detallado!$B:$B,0))</f>
        <v>Renta Fija</v>
      </c>
      <c r="E1414" s="30" t="str">
        <f>+INDEX([1]Detallado!$Q:$Q,MATCH($C1414,[1]Detallado!$B:$B,0))</f>
        <v>RFLC</v>
      </c>
      <c r="F1414" s="44" t="s">
        <v>4173</v>
      </c>
      <c r="G1414" s="45" t="str">
        <f t="shared" si="42"/>
        <v>25RFLC</v>
      </c>
      <c r="H1414" s="46" t="str">
        <f>+INDEX([1]Detallado!$D:$D,MATCH(C1414,[1]Detallado!$B:$B,0))</f>
        <v>Banco Continental</v>
      </c>
      <c r="I1414" s="27"/>
      <c r="J1414" s="43" t="str">
        <f t="shared" si="43"/>
        <v>RFLBU</v>
      </c>
    </row>
    <row r="1415" spans="3:10" x14ac:dyDescent="0.35">
      <c r="C1415" s="27" t="s">
        <v>3782</v>
      </c>
      <c r="D1415" s="47" t="str">
        <f>+INDEX([1]Detallado!$F:$F,MATCH($C1415,[1]Detallado!$B:$B,0))</f>
        <v>Renta Fija</v>
      </c>
      <c r="E1415" s="30" t="str">
        <f>+INDEX([1]Detallado!$Q:$Q,MATCH($C1415,[1]Detallado!$B:$B,0))</f>
        <v>RFLC</v>
      </c>
      <c r="F1415" s="44" t="s">
        <v>4173</v>
      </c>
      <c r="G1415" s="45" t="str">
        <f t="shared" si="42"/>
        <v>25RFLC</v>
      </c>
      <c r="H1415" s="46" t="str">
        <f>+INDEX([1]Detallado!$D:$D,MATCH(C1415,[1]Detallado!$B:$B,0))</f>
        <v>Banco Continental</v>
      </c>
      <c r="I1415" s="27"/>
      <c r="J1415" s="43" t="str">
        <f t="shared" si="43"/>
        <v>RFLBU</v>
      </c>
    </row>
    <row r="1416" spans="3:10" x14ac:dyDescent="0.35">
      <c r="C1416" s="27" t="s">
        <v>3783</v>
      </c>
      <c r="D1416" s="47" t="str">
        <f>+INDEX([1]Detallado!$F:$F,MATCH($C1416,[1]Detallado!$B:$B,0))</f>
        <v>Renta Fija</v>
      </c>
      <c r="E1416" s="30" t="str">
        <f>+INDEX([1]Detallado!$Q:$Q,MATCH($C1416,[1]Detallado!$B:$B,0))</f>
        <v>RFLC</v>
      </c>
      <c r="F1416" s="44" t="s">
        <v>4173</v>
      </c>
      <c r="G1416" s="45" t="str">
        <f t="shared" si="42"/>
        <v>22RFLC</v>
      </c>
      <c r="H1416" s="46" t="str">
        <f>+INDEX([1]Detallado!$D:$D,MATCH(C1416,[1]Detallado!$B:$B,0))</f>
        <v xml:space="preserve">Energía del Sur </v>
      </c>
      <c r="I1416" s="27"/>
      <c r="J1416" s="43" t="str">
        <f t="shared" si="43"/>
        <v>RFLBU</v>
      </c>
    </row>
    <row r="1417" spans="3:10" x14ac:dyDescent="0.35">
      <c r="C1417" s="27" t="s">
        <v>3784</v>
      </c>
      <c r="D1417" s="47" t="str">
        <f>+INDEX([1]Detallado!$F:$F,MATCH($C1417,[1]Detallado!$B:$B,0))</f>
        <v>Renta Fija</v>
      </c>
      <c r="E1417" s="30" t="str">
        <f>+INDEX([1]Detallado!$Q:$Q,MATCH($C1417,[1]Detallado!$B:$B,0))</f>
        <v>RFLC</v>
      </c>
      <c r="F1417" s="44" t="s">
        <v>4173</v>
      </c>
      <c r="G1417" s="45" t="str">
        <f t="shared" si="42"/>
        <v>25RFLC</v>
      </c>
      <c r="H1417" s="46" t="str">
        <f>+INDEX([1]Detallado!$D:$D,MATCH(C1417,[1]Detallado!$B:$B,0))</f>
        <v>Banco Continental</v>
      </c>
      <c r="I1417" s="27"/>
      <c r="J1417" s="43" t="str">
        <f t="shared" si="43"/>
        <v>RFLBU</v>
      </c>
    </row>
    <row r="1418" spans="3:10" x14ac:dyDescent="0.35">
      <c r="C1418" s="27" t="s">
        <v>3785</v>
      </c>
      <c r="D1418" s="47" t="str">
        <f>+INDEX([1]Detallado!$F:$F,MATCH($C1418,[1]Detallado!$B:$B,0))</f>
        <v>Renta Fija</v>
      </c>
      <c r="E1418" s="30" t="str">
        <f>+INDEX([1]Detallado!$Q:$Q,MATCH($C1418,[1]Detallado!$B:$B,0))</f>
        <v>RFLC</v>
      </c>
      <c r="F1418" s="44" t="s">
        <v>4173</v>
      </c>
      <c r="G1418" s="45" t="str">
        <f t="shared" ref="G1418:G1481" si="44">LEFT(C1418,2)&amp;E1418</f>
        <v>25RFLC</v>
      </c>
      <c r="H1418" s="46" t="str">
        <f>+INDEX([1]Detallado!$D:$D,MATCH(C1418,[1]Detallado!$B:$B,0))</f>
        <v>Banco Continental</v>
      </c>
      <c r="I1418" s="27"/>
      <c r="J1418" s="43" t="str">
        <f t="shared" ref="J1418:J1481" si="45">IF(E1418="ALT",LEFT(E1418,3),LEFT(E1418,3)&amp;F1418)</f>
        <v>RFLBU</v>
      </c>
    </row>
    <row r="1419" spans="3:10" x14ac:dyDescent="0.35">
      <c r="C1419" s="27" t="s">
        <v>311</v>
      </c>
      <c r="D1419" s="47" t="str">
        <f>+INDEX([1]Detallado!$F:$F,MATCH($C1419,[1]Detallado!$B:$B,0))</f>
        <v>Renta Fija</v>
      </c>
      <c r="E1419" s="30" t="str">
        <f>+INDEX([1]Detallado!$Q:$Q,MATCH($C1419,[1]Detallado!$B:$B,0))</f>
        <v>RFLC</v>
      </c>
      <c r="F1419" s="44" t="s">
        <v>4173</v>
      </c>
      <c r="G1419" s="45" t="str">
        <f t="shared" si="44"/>
        <v>22RFLC</v>
      </c>
      <c r="H1419" s="46" t="str">
        <f>+INDEX([1]Detallado!$D:$D,MATCH(C1419,[1]Detallado!$B:$B,0))</f>
        <v xml:space="preserve">Telefónica del Perú </v>
      </c>
      <c r="I1419" s="27"/>
      <c r="J1419" s="43" t="str">
        <f t="shared" si="45"/>
        <v>RFLBU</v>
      </c>
    </row>
    <row r="1420" spans="3:10" x14ac:dyDescent="0.35">
      <c r="C1420" s="27" t="s">
        <v>3786</v>
      </c>
      <c r="D1420" s="47" t="str">
        <f>+INDEX([1]Detallado!$F:$F,MATCH($C1420,[1]Detallado!$B:$B,0))</f>
        <v>Renta Fija</v>
      </c>
      <c r="E1420" s="30" t="str">
        <f>+INDEX([1]Detallado!$Q:$Q,MATCH($C1420,[1]Detallado!$B:$B,0))</f>
        <v>RFLC</v>
      </c>
      <c r="F1420" s="44" t="s">
        <v>4173</v>
      </c>
      <c r="G1420" s="45" t="str">
        <f t="shared" si="44"/>
        <v>22RFLC</v>
      </c>
      <c r="H1420" s="46" t="str">
        <f>+INDEX([1]Detallado!$D:$D,MATCH(C1420,[1]Detallado!$B:$B,0))</f>
        <v>Calidda</v>
      </c>
      <c r="I1420" s="27"/>
      <c r="J1420" s="43" t="str">
        <f t="shared" si="45"/>
        <v>RFLBU</v>
      </c>
    </row>
    <row r="1421" spans="3:10" x14ac:dyDescent="0.35">
      <c r="C1421" s="27" t="s">
        <v>248</v>
      </c>
      <c r="D1421" s="47" t="str">
        <f>+INDEX([1]Detallado!$F:$F,MATCH($C1421,[1]Detallado!$B:$B,0))</f>
        <v>Renta Fija</v>
      </c>
      <c r="E1421" s="30" t="str">
        <f>+INDEX([1]Detallado!$Q:$Q,MATCH($C1421,[1]Detallado!$B:$B,0))</f>
        <v>RFLC</v>
      </c>
      <c r="F1421" s="44" t="s">
        <v>4173</v>
      </c>
      <c r="G1421" s="45" t="str">
        <f t="shared" si="44"/>
        <v>22RFLC</v>
      </c>
      <c r="H1421" s="46" t="str">
        <f>+INDEX([1]Detallado!$D:$D,MATCH(C1421,[1]Detallado!$B:$B,0))</f>
        <v>Calidda</v>
      </c>
      <c r="I1421" s="27"/>
      <c r="J1421" s="43" t="str">
        <f t="shared" si="45"/>
        <v>RFLBU</v>
      </c>
    </row>
    <row r="1422" spans="3:10" x14ac:dyDescent="0.35">
      <c r="C1422" s="27" t="s">
        <v>3787</v>
      </c>
      <c r="D1422" s="47" t="str">
        <f>+INDEX([1]Detallado!$F:$F,MATCH($C1422,[1]Detallado!$B:$B,0))</f>
        <v>Renta Fija</v>
      </c>
      <c r="E1422" s="30" t="str">
        <f>+INDEX([1]Detallado!$Q:$Q,MATCH($C1422,[1]Detallado!$B:$B,0))</f>
        <v>RFLC</v>
      </c>
      <c r="F1422" s="44" t="s">
        <v>4173</v>
      </c>
      <c r="G1422" s="45" t="str">
        <f t="shared" si="44"/>
        <v>25RFLC</v>
      </c>
      <c r="H1422" s="46" t="str">
        <f>+INDEX([1]Detallado!$D:$D,MATCH(C1422,[1]Detallado!$B:$B,0))</f>
        <v>Financiera Efectiva</v>
      </c>
      <c r="I1422" s="27"/>
      <c r="J1422" s="43" t="str">
        <f t="shared" si="45"/>
        <v>RFLBU</v>
      </c>
    </row>
    <row r="1423" spans="3:10" x14ac:dyDescent="0.35">
      <c r="C1423" s="27" t="s">
        <v>3788</v>
      </c>
      <c r="D1423" s="47" t="str">
        <f>+INDEX([1]Detallado!$F:$F,MATCH($C1423,[1]Detallado!$B:$B,0))</f>
        <v>Renta Fija</v>
      </c>
      <c r="E1423" s="30" t="str">
        <f>+INDEX([1]Detallado!$Q:$Q,MATCH($C1423,[1]Detallado!$B:$B,0))</f>
        <v>RFLC</v>
      </c>
      <c r="F1423" s="44" t="s">
        <v>4173</v>
      </c>
      <c r="G1423" s="45" t="str">
        <f t="shared" si="44"/>
        <v>22RFLC</v>
      </c>
      <c r="H1423" s="46" t="str">
        <f>+INDEX([1]Detallado!$D:$D,MATCH(C1423,[1]Detallado!$B:$B,0))</f>
        <v xml:space="preserve">Alicorp </v>
      </c>
      <c r="I1423" s="27"/>
      <c r="J1423" s="43" t="str">
        <f t="shared" si="45"/>
        <v>RFLBU</v>
      </c>
    </row>
    <row r="1424" spans="3:10" x14ac:dyDescent="0.35">
      <c r="C1424" s="27" t="s">
        <v>3789</v>
      </c>
      <c r="D1424" s="47" t="str">
        <f>+INDEX([1]Detallado!$F:$F,MATCH($C1424,[1]Detallado!$B:$B,0))</f>
        <v>Renta Fija</v>
      </c>
      <c r="E1424" s="30" t="str">
        <f>+INDEX([1]Detallado!$Q:$Q,MATCH($C1424,[1]Detallado!$B:$B,0))</f>
        <v>RFLC</v>
      </c>
      <c r="F1424" s="44" t="s">
        <v>4173</v>
      </c>
      <c r="G1424" s="45" t="str">
        <f t="shared" si="44"/>
        <v>23RFLC</v>
      </c>
      <c r="H1424" s="46" t="str">
        <f>+INDEX([1]Detallado!$D:$D,MATCH(C1424,[1]Detallado!$B:$B,0))</f>
        <v xml:space="preserve">Alicorp </v>
      </c>
      <c r="I1424" s="27"/>
      <c r="J1424" s="43" t="str">
        <f t="shared" si="45"/>
        <v>RFLBU</v>
      </c>
    </row>
    <row r="1425" spans="3:10" x14ac:dyDescent="0.35">
      <c r="C1425" s="27" t="s">
        <v>3790</v>
      </c>
      <c r="D1425" s="47" t="str">
        <f>+INDEX([1]Detallado!$F:$F,MATCH($C1425,[1]Detallado!$B:$B,0))</f>
        <v>Renta Fija</v>
      </c>
      <c r="E1425" s="30" t="str">
        <f>+INDEX([1]Detallado!$Q:$Q,MATCH($C1425,[1]Detallado!$B:$B,0))</f>
        <v>RFLC</v>
      </c>
      <c r="F1425" s="44" t="s">
        <v>4173</v>
      </c>
      <c r="G1425" s="45" t="str">
        <f t="shared" si="44"/>
        <v>21RFLC</v>
      </c>
      <c r="H1425" s="46" t="str">
        <f>+INDEX([1]Detallado!$D:$D,MATCH(C1425,[1]Detallado!$B:$B,0))</f>
        <v>Banco de Crédito del Perú</v>
      </c>
      <c r="I1425" s="27"/>
      <c r="J1425" s="43" t="str">
        <f t="shared" si="45"/>
        <v>RFLBU</v>
      </c>
    </row>
    <row r="1426" spans="3:10" x14ac:dyDescent="0.35">
      <c r="C1426" s="27" t="s">
        <v>3791</v>
      </c>
      <c r="D1426" s="47" t="str">
        <f>+INDEX([1]Detallado!$F:$F,MATCH($C1426,[1]Detallado!$B:$B,0))</f>
        <v>Renta Fija</v>
      </c>
      <c r="E1426" s="30" t="str">
        <f>+INDEX([1]Detallado!$Q:$Q,MATCH($C1426,[1]Detallado!$B:$B,0))</f>
        <v>RFLC</v>
      </c>
      <c r="F1426" s="44" t="s">
        <v>4173</v>
      </c>
      <c r="G1426" s="45" t="str">
        <f t="shared" si="44"/>
        <v>21RFLC</v>
      </c>
      <c r="H1426" s="46" t="str">
        <f>+INDEX([1]Detallado!$D:$D,MATCH(C1426,[1]Detallado!$B:$B,0))</f>
        <v>Banco de Crédito del Perú</v>
      </c>
      <c r="I1426" s="27"/>
      <c r="J1426" s="43" t="str">
        <f t="shared" si="45"/>
        <v>RFLBU</v>
      </c>
    </row>
    <row r="1427" spans="3:10" x14ac:dyDescent="0.35">
      <c r="C1427" s="27" t="s">
        <v>301</v>
      </c>
      <c r="D1427" s="47" t="str">
        <f>+INDEX([1]Detallado!$F:$F,MATCH($C1427,[1]Detallado!$B:$B,0))</f>
        <v>Renta Fija</v>
      </c>
      <c r="E1427" s="30" t="str">
        <f>+INDEX([1]Detallado!$Q:$Q,MATCH($C1427,[1]Detallado!$B:$B,0))</f>
        <v>RFLC</v>
      </c>
      <c r="F1427" s="44" t="s">
        <v>4173</v>
      </c>
      <c r="G1427" s="45" t="str">
        <f t="shared" si="44"/>
        <v>22RFLC</v>
      </c>
      <c r="H1427" s="46" t="str">
        <f>+INDEX([1]Detallado!$D:$D,MATCH(C1427,[1]Detallado!$B:$B,0))</f>
        <v xml:space="preserve">Alicorp </v>
      </c>
      <c r="I1427" s="27"/>
      <c r="J1427" s="43" t="str">
        <f t="shared" si="45"/>
        <v>RFLBU</v>
      </c>
    </row>
    <row r="1428" spans="3:10" x14ac:dyDescent="0.35">
      <c r="C1428" s="27" t="s">
        <v>252</v>
      </c>
      <c r="D1428" s="47" t="str">
        <f>+INDEX([1]Detallado!$F:$F,MATCH($C1428,[1]Detallado!$B:$B,0))</f>
        <v>Renta Fija</v>
      </c>
      <c r="E1428" s="30" t="str">
        <f>+INDEX([1]Detallado!$Q:$Q,MATCH($C1428,[1]Detallado!$B:$B,0))</f>
        <v>RFLC</v>
      </c>
      <c r="F1428" s="44" t="s">
        <v>4173</v>
      </c>
      <c r="G1428" s="45" t="str">
        <f t="shared" si="44"/>
        <v>22RFLC</v>
      </c>
      <c r="H1428" s="46" t="str">
        <f>+INDEX([1]Detallado!$D:$D,MATCH(C1428,[1]Detallado!$B:$B,0))</f>
        <v>Rutas de Lima</v>
      </c>
      <c r="I1428" s="27"/>
      <c r="J1428" s="43" t="str">
        <f t="shared" si="45"/>
        <v>RFLBU</v>
      </c>
    </row>
    <row r="1429" spans="3:10" x14ac:dyDescent="0.35">
      <c r="C1429" s="27" t="s">
        <v>3792</v>
      </c>
      <c r="D1429" s="47" t="str">
        <f>+INDEX([1]Detallado!$F:$F,MATCH($C1429,[1]Detallado!$B:$B,0))</f>
        <v>Renta Fija</v>
      </c>
      <c r="E1429" s="30" t="str">
        <f>+INDEX([1]Detallado!$Q:$Q,MATCH($C1429,[1]Detallado!$B:$B,0))</f>
        <v>RFLC</v>
      </c>
      <c r="F1429" s="44" t="s">
        <v>4173</v>
      </c>
      <c r="G1429" s="45" t="str">
        <f t="shared" si="44"/>
        <v>22RFLC</v>
      </c>
      <c r="H1429" s="46" t="str">
        <f>+INDEX([1]Detallado!$D:$D,MATCH(C1429,[1]Detallado!$B:$B,0))</f>
        <v xml:space="preserve">Telefónica del Perú </v>
      </c>
      <c r="I1429" s="27"/>
      <c r="J1429" s="43" t="str">
        <f t="shared" si="45"/>
        <v>RFLBU</v>
      </c>
    </row>
    <row r="1430" spans="3:10" x14ac:dyDescent="0.35">
      <c r="C1430" s="27" t="s">
        <v>314</v>
      </c>
      <c r="D1430" s="47" t="str">
        <f>+INDEX([1]Detallado!$F:$F,MATCH($C1430,[1]Detallado!$B:$B,0))</f>
        <v>Renta Fija</v>
      </c>
      <c r="E1430" s="30" t="str">
        <f>+INDEX([1]Detallado!$Q:$Q,MATCH($C1430,[1]Detallado!$B:$B,0))</f>
        <v>RFLC</v>
      </c>
      <c r="F1430" s="44" t="s">
        <v>4173</v>
      </c>
      <c r="G1430" s="45" t="str">
        <f t="shared" si="44"/>
        <v>22RFLC</v>
      </c>
      <c r="H1430" s="46" t="str">
        <f>+INDEX([1]Detallado!$D:$D,MATCH(C1430,[1]Detallado!$B:$B,0))</f>
        <v xml:space="preserve">Telefónica del Perú </v>
      </c>
      <c r="I1430" s="27"/>
      <c r="J1430" s="43" t="str">
        <f t="shared" si="45"/>
        <v>RFLBU</v>
      </c>
    </row>
    <row r="1431" spans="3:10" x14ac:dyDescent="0.35">
      <c r="C1431" s="27" t="s">
        <v>360</v>
      </c>
      <c r="D1431" s="47" t="str">
        <f>+INDEX([1]Detallado!$F:$F,MATCH($C1431,[1]Detallado!$B:$B,0))</f>
        <v>Renta Fija</v>
      </c>
      <c r="E1431" s="30" t="str">
        <f>+INDEX([1]Detallado!$Q:$Q,MATCH($C1431,[1]Detallado!$B:$B,0))</f>
        <v>RFLC</v>
      </c>
      <c r="F1431" s="44" t="s">
        <v>4173</v>
      </c>
      <c r="G1431" s="45" t="str">
        <f t="shared" si="44"/>
        <v>25RFLC</v>
      </c>
      <c r="H1431" s="46" t="str">
        <f>+INDEX([1]Detallado!$D:$D,MATCH(C1431,[1]Detallado!$B:$B,0))</f>
        <v>Banco de Crédito del Perú</v>
      </c>
      <c r="I1431" s="27"/>
      <c r="J1431" s="43" t="str">
        <f t="shared" si="45"/>
        <v>RFLBU</v>
      </c>
    </row>
    <row r="1432" spans="3:10" x14ac:dyDescent="0.35">
      <c r="C1432" s="27" t="s">
        <v>3793</v>
      </c>
      <c r="D1432" s="47" t="str">
        <f>+INDEX([1]Detallado!$F:$F,MATCH($C1432,[1]Detallado!$B:$B,0))</f>
        <v>Renta Fija</v>
      </c>
      <c r="E1432" s="30" t="str">
        <f>+INDEX([1]Detallado!$Q:$Q,MATCH($C1432,[1]Detallado!$B:$B,0))</f>
        <v>RFLC</v>
      </c>
      <c r="F1432" s="44" t="s">
        <v>4173</v>
      </c>
      <c r="G1432" s="45" t="str">
        <f t="shared" si="44"/>
        <v>25RFLC</v>
      </c>
      <c r="H1432" s="46" t="str">
        <f>+INDEX([1]Detallado!$D:$D,MATCH(C1432,[1]Detallado!$B:$B,0))</f>
        <v>Banco de Crédito del Perú</v>
      </c>
      <c r="I1432" s="27"/>
      <c r="J1432" s="43" t="str">
        <f t="shared" si="45"/>
        <v>RFLBU</v>
      </c>
    </row>
    <row r="1433" spans="3:10" x14ac:dyDescent="0.35">
      <c r="C1433" s="27" t="s">
        <v>3794</v>
      </c>
      <c r="D1433" s="47" t="str">
        <f>+INDEX([1]Detallado!$F:$F,MATCH($C1433,[1]Detallado!$B:$B,0))</f>
        <v>Renta Fija</v>
      </c>
      <c r="E1433" s="30" t="str">
        <f>+INDEX([1]Detallado!$Q:$Q,MATCH($C1433,[1]Detallado!$B:$B,0))</f>
        <v>RFLC</v>
      </c>
      <c r="F1433" s="44" t="s">
        <v>4173</v>
      </c>
      <c r="G1433" s="45" t="str">
        <f t="shared" si="44"/>
        <v>13RFLC</v>
      </c>
      <c r="H1433" s="46" t="str">
        <f>+INDEX([1]Detallado!$D:$D,MATCH(C1433,[1]Detallado!$B:$B,0))</f>
        <v>Fondo Mi Vivienda</v>
      </c>
      <c r="I1433" s="27"/>
      <c r="J1433" s="43" t="str">
        <f t="shared" si="45"/>
        <v>RFLBU</v>
      </c>
    </row>
    <row r="1434" spans="3:10" x14ac:dyDescent="0.35">
      <c r="C1434" s="27" t="s">
        <v>3795</v>
      </c>
      <c r="D1434" s="47" t="str">
        <f>+INDEX([1]Detallado!$F:$F,MATCH($C1434,[1]Detallado!$B:$B,0))</f>
        <v>Renta Fija</v>
      </c>
      <c r="E1434" s="30" t="str">
        <f>+INDEX([1]Detallado!$Q:$Q,MATCH($C1434,[1]Detallado!$B:$B,0))</f>
        <v>RFLC</v>
      </c>
      <c r="F1434" s="44" t="s">
        <v>4173</v>
      </c>
      <c r="G1434" s="45" t="str">
        <f t="shared" si="44"/>
        <v>27RFLC</v>
      </c>
      <c r="H1434" s="46" t="str">
        <f>+INDEX([1]Detallado!$D:$D,MATCH(C1434,[1]Detallado!$B:$B,0))</f>
        <v>InRetail Shopping Malls</v>
      </c>
      <c r="I1434" s="27"/>
      <c r="J1434" s="43" t="str">
        <f t="shared" si="45"/>
        <v>RFLBU</v>
      </c>
    </row>
    <row r="1435" spans="3:10" x14ac:dyDescent="0.35">
      <c r="C1435" s="27" t="s">
        <v>3796</v>
      </c>
      <c r="D1435" s="47" t="str">
        <f>+INDEX([1]Detallado!$F:$F,MATCH($C1435,[1]Detallado!$B:$B,0))</f>
        <v>Renta Fija</v>
      </c>
      <c r="E1435" s="30" t="str">
        <f>+INDEX([1]Detallado!$Q:$Q,MATCH($C1435,[1]Detallado!$B:$B,0))</f>
        <v>RFLC</v>
      </c>
      <c r="F1435" s="44" t="s">
        <v>4173</v>
      </c>
      <c r="G1435" s="45" t="str">
        <f t="shared" si="44"/>
        <v>27RFLC</v>
      </c>
      <c r="H1435" s="46" t="str">
        <f>+INDEX([1]Detallado!$D:$D,MATCH(C1435,[1]Detallado!$B:$B,0))</f>
        <v xml:space="preserve">CRPAO Pen Trust </v>
      </c>
      <c r="I1435" s="27"/>
      <c r="J1435" s="43" t="str">
        <f t="shared" si="45"/>
        <v>RFLBU</v>
      </c>
    </row>
    <row r="1436" spans="3:10" x14ac:dyDescent="0.35">
      <c r="C1436" s="27" t="s">
        <v>3797</v>
      </c>
      <c r="D1436" s="47" t="str">
        <f>+INDEX([1]Detallado!$F:$F,MATCH($C1436,[1]Detallado!$B:$B,0))</f>
        <v>Renta Fija</v>
      </c>
      <c r="E1436" s="30" t="str">
        <f>+INDEX([1]Detallado!$Q:$Q,MATCH($C1436,[1]Detallado!$B:$B,0))</f>
        <v>RFLC</v>
      </c>
      <c r="F1436" s="44" t="s">
        <v>4173</v>
      </c>
      <c r="G1436" s="45" t="str">
        <f t="shared" si="44"/>
        <v>27RFLC</v>
      </c>
      <c r="H1436" s="46" t="str">
        <f>+INDEX([1]Detallado!$D:$D,MATCH(C1436,[1]Detallado!$B:$B,0))</f>
        <v>Emblem Finance</v>
      </c>
      <c r="I1436" s="27"/>
      <c r="J1436" s="43" t="str">
        <f t="shared" si="45"/>
        <v>RFLBU</v>
      </c>
    </row>
    <row r="1437" spans="3:10" x14ac:dyDescent="0.35">
      <c r="C1437" s="27" t="s">
        <v>3798</v>
      </c>
      <c r="D1437" s="47" t="str">
        <f>+INDEX([1]Detallado!$F:$F,MATCH($C1437,[1]Detallado!$B:$B,0))</f>
        <v>Renta Fija</v>
      </c>
      <c r="E1437" s="30" t="str">
        <f>+INDEX([1]Detallado!$Q:$Q,MATCH($C1437,[1]Detallado!$B:$B,0))</f>
        <v>RFLG</v>
      </c>
      <c r="F1437" s="44" t="s">
        <v>4172</v>
      </c>
      <c r="G1437" s="45" t="str">
        <f t="shared" si="44"/>
        <v>56RFLG</v>
      </c>
      <c r="H1437" s="46" t="str">
        <f>+INDEX([1]Detallado!$D:$D,MATCH(C1437,[1]Detallado!$B:$B,0))</f>
        <v>Gobierno Central</v>
      </c>
      <c r="I1437" s="27"/>
      <c r="J1437" s="43" t="str">
        <f t="shared" si="45"/>
        <v>RFLGOB</v>
      </c>
    </row>
    <row r="1438" spans="3:10" x14ac:dyDescent="0.35">
      <c r="C1438" s="27" t="s">
        <v>3799</v>
      </c>
      <c r="D1438" s="47" t="str">
        <f>+INDEX([1]Detallado!$F:$F,MATCH($C1438,[1]Detallado!$B:$B,0))</f>
        <v>Renta Fija</v>
      </c>
      <c r="E1438" s="30" t="str">
        <f>+INDEX([1]Detallado!$Q:$Q,MATCH($C1438,[1]Detallado!$B:$B,0))</f>
        <v>RFLG</v>
      </c>
      <c r="F1438" s="44" t="s">
        <v>4172</v>
      </c>
      <c r="G1438" s="45" t="str">
        <f t="shared" si="44"/>
        <v>56RFLG</v>
      </c>
      <c r="H1438" s="46" t="str">
        <f>+INDEX([1]Detallado!$D:$D,MATCH(C1438,[1]Detallado!$B:$B,0))</f>
        <v>Gobierno Central</v>
      </c>
      <c r="I1438" s="27"/>
      <c r="J1438" s="43" t="str">
        <f t="shared" si="45"/>
        <v>RFLGOB</v>
      </c>
    </row>
    <row r="1439" spans="3:10" x14ac:dyDescent="0.35">
      <c r="C1439" s="27" t="s">
        <v>3800</v>
      </c>
      <c r="D1439" s="47" t="str">
        <f>+INDEX([1]Detallado!$F:$F,MATCH($C1439,[1]Detallado!$B:$B,0))</f>
        <v>Renta Fija</v>
      </c>
      <c r="E1439" s="30" t="str">
        <f>+INDEX([1]Detallado!$Q:$Q,MATCH($C1439,[1]Detallado!$B:$B,0))</f>
        <v>RFLG</v>
      </c>
      <c r="F1439" s="44" t="s">
        <v>4171</v>
      </c>
      <c r="G1439" s="45" t="str">
        <f t="shared" si="44"/>
        <v>64RFLG</v>
      </c>
      <c r="H1439" s="46" t="str">
        <f>+INDEX([1]Detallado!$D:$D,MATCH(C1439,[1]Detallado!$B:$B,0))</f>
        <v>Gobierno Central</v>
      </c>
      <c r="I1439" s="27"/>
      <c r="J1439" s="43" t="str">
        <f t="shared" si="45"/>
        <v>RFLTD</v>
      </c>
    </row>
    <row r="1440" spans="3:10" x14ac:dyDescent="0.35">
      <c r="C1440" s="27" t="s">
        <v>3801</v>
      </c>
      <c r="D1440" s="47" t="str">
        <f>+INDEX([1]Detallado!$F:$F,MATCH($C1440,[1]Detallado!$B:$B,0))</f>
        <v>Renta Fija</v>
      </c>
      <c r="E1440" s="30" t="str">
        <f>+INDEX([1]Detallado!$Q:$Q,MATCH($C1440,[1]Detallado!$B:$B,0))</f>
        <v>RFLG</v>
      </c>
      <c r="F1440" s="44" t="s">
        <v>4171</v>
      </c>
      <c r="G1440" s="45" t="str">
        <f t="shared" si="44"/>
        <v>64RFLG</v>
      </c>
      <c r="H1440" s="46" t="str">
        <f>+INDEX([1]Detallado!$D:$D,MATCH(C1440,[1]Detallado!$B:$B,0))</f>
        <v>Gobierno Central</v>
      </c>
      <c r="I1440" s="27"/>
      <c r="J1440" s="43" t="str">
        <f t="shared" si="45"/>
        <v>RFLTD</v>
      </c>
    </row>
    <row r="1441" spans="3:10" x14ac:dyDescent="0.35">
      <c r="C1441" s="27" t="s">
        <v>3802</v>
      </c>
      <c r="D1441" s="47" t="str">
        <f>+INDEX([1]Detallado!$F:$F,MATCH($C1441,[1]Detallado!$B:$B,0))</f>
        <v>Renta Fija</v>
      </c>
      <c r="E1441" s="30" t="str">
        <f>+INDEX([1]Detallado!$Q:$Q,MATCH($C1441,[1]Detallado!$B:$B,0))</f>
        <v>RFLG</v>
      </c>
      <c r="F1441" s="44" t="s">
        <v>4171</v>
      </c>
      <c r="G1441" s="45" t="str">
        <f t="shared" si="44"/>
        <v>64RFLG</v>
      </c>
      <c r="H1441" s="46" t="str">
        <f>+INDEX([1]Detallado!$D:$D,MATCH(C1441,[1]Detallado!$B:$B,0))</f>
        <v>Gobierno Central</v>
      </c>
      <c r="I1441" s="27"/>
      <c r="J1441" s="43" t="str">
        <f t="shared" si="45"/>
        <v>RFLTD</v>
      </c>
    </row>
    <row r="1442" spans="3:10" x14ac:dyDescent="0.35">
      <c r="C1442" s="27" t="s">
        <v>3803</v>
      </c>
      <c r="D1442" s="47" t="str">
        <f>+INDEX([1]Detallado!$F:$F,MATCH($C1442,[1]Detallado!$B:$B,0))</f>
        <v>Renta Fija</v>
      </c>
      <c r="E1442" s="30" t="str">
        <f>+INDEX([1]Detallado!$Q:$Q,MATCH($C1442,[1]Detallado!$B:$B,0))</f>
        <v>RFLG</v>
      </c>
      <c r="F1442" s="44" t="s">
        <v>4171</v>
      </c>
      <c r="G1442" s="45" t="str">
        <f t="shared" si="44"/>
        <v>64RFLG</v>
      </c>
      <c r="H1442" s="46" t="str">
        <f>+INDEX([1]Detallado!$D:$D,MATCH(C1442,[1]Detallado!$B:$B,0))</f>
        <v>Gobierno Central</v>
      </c>
      <c r="I1442" s="27"/>
      <c r="J1442" s="43" t="str">
        <f t="shared" si="45"/>
        <v>RFLTD</v>
      </c>
    </row>
    <row r="1443" spans="3:10" x14ac:dyDescent="0.35">
      <c r="C1443" s="27" t="s">
        <v>3804</v>
      </c>
      <c r="D1443" s="47" t="str">
        <f>+INDEX([1]Detallado!$F:$F,MATCH($C1443,[1]Detallado!$B:$B,0))</f>
        <v>Renta Fija</v>
      </c>
      <c r="E1443" s="30" t="str">
        <f>+INDEX([1]Detallado!$Q:$Q,MATCH($C1443,[1]Detallado!$B:$B,0))</f>
        <v>RFLG</v>
      </c>
      <c r="F1443" s="44" t="s">
        <v>4171</v>
      </c>
      <c r="G1443" s="45" t="str">
        <f t="shared" si="44"/>
        <v>64RFLG</v>
      </c>
      <c r="H1443" s="46" t="str">
        <f>+INDEX([1]Detallado!$D:$D,MATCH(C1443,[1]Detallado!$B:$B,0))</f>
        <v>Gobierno Central</v>
      </c>
      <c r="I1443" s="27"/>
      <c r="J1443" s="43" t="str">
        <f t="shared" si="45"/>
        <v>RFLTD</v>
      </c>
    </row>
    <row r="1444" spans="3:10" x14ac:dyDescent="0.35">
      <c r="C1444" s="27" t="s">
        <v>3805</v>
      </c>
      <c r="D1444" s="47" t="str">
        <f>+INDEX([1]Detallado!$F:$F,MATCH($C1444,[1]Detallado!$B:$B,0))</f>
        <v>Renta Fija</v>
      </c>
      <c r="E1444" s="30" t="str">
        <f>+INDEX([1]Detallado!$Q:$Q,MATCH($C1444,[1]Detallado!$B:$B,0))</f>
        <v>RFLG</v>
      </c>
      <c r="F1444" s="44" t="s">
        <v>4171</v>
      </c>
      <c r="G1444" s="45" t="str">
        <f t="shared" si="44"/>
        <v>64RFLG</v>
      </c>
      <c r="H1444" s="46" t="str">
        <f>+INDEX([1]Detallado!$D:$D,MATCH(C1444,[1]Detallado!$B:$B,0))</f>
        <v>Gobierno Central</v>
      </c>
      <c r="I1444" s="27"/>
      <c r="J1444" s="43" t="str">
        <f t="shared" si="45"/>
        <v>RFLTD</v>
      </c>
    </row>
    <row r="1445" spans="3:10" x14ac:dyDescent="0.35">
      <c r="C1445" s="27" t="s">
        <v>3806</v>
      </c>
      <c r="D1445" s="47" t="str">
        <f>+INDEX([1]Detallado!$F:$F,MATCH($C1445,[1]Detallado!$B:$B,0))</f>
        <v>Renta Fija</v>
      </c>
      <c r="E1445" s="30" t="str">
        <f>+INDEX([1]Detallado!$Q:$Q,MATCH($C1445,[1]Detallado!$B:$B,0))</f>
        <v>RFLG</v>
      </c>
      <c r="F1445" s="44" t="s">
        <v>4171</v>
      </c>
      <c r="G1445" s="45" t="str">
        <f t="shared" si="44"/>
        <v>64RFLG</v>
      </c>
      <c r="H1445" s="46" t="str">
        <f>+INDEX([1]Detallado!$D:$D,MATCH(C1445,[1]Detallado!$B:$B,0))</f>
        <v>Gobierno Central</v>
      </c>
      <c r="I1445" s="27"/>
      <c r="J1445" s="43" t="str">
        <f t="shared" si="45"/>
        <v>RFLTD</v>
      </c>
    </row>
    <row r="1446" spans="3:10" x14ac:dyDescent="0.35">
      <c r="C1446" s="27" t="s">
        <v>3807</v>
      </c>
      <c r="D1446" s="47" t="str">
        <f>+INDEX([1]Detallado!$F:$F,MATCH($C1446,[1]Detallado!$B:$B,0))</f>
        <v>Renta Fija</v>
      </c>
      <c r="E1446" s="30" t="str">
        <f>+INDEX([1]Detallado!$Q:$Q,MATCH($C1446,[1]Detallado!$B:$B,0))</f>
        <v>RFLG</v>
      </c>
      <c r="F1446" s="44" t="s">
        <v>4171</v>
      </c>
      <c r="G1446" s="45" t="str">
        <f t="shared" si="44"/>
        <v>64RFLG</v>
      </c>
      <c r="H1446" s="46" t="str">
        <f>+INDEX([1]Detallado!$D:$D,MATCH(C1446,[1]Detallado!$B:$B,0))</f>
        <v>Gobierno Central</v>
      </c>
      <c r="I1446" s="27"/>
      <c r="J1446" s="43" t="str">
        <f t="shared" si="45"/>
        <v>RFLTD</v>
      </c>
    </row>
    <row r="1447" spans="3:10" x14ac:dyDescent="0.35">
      <c r="C1447" s="27" t="s">
        <v>3808</v>
      </c>
      <c r="D1447" s="47" t="str">
        <f>+INDEX([1]Detallado!$F:$F,MATCH($C1447,[1]Detallado!$B:$B,0))</f>
        <v>Renta Fija</v>
      </c>
      <c r="E1447" s="30" t="str">
        <f>+INDEX([1]Detallado!$Q:$Q,MATCH($C1447,[1]Detallado!$B:$B,0))</f>
        <v>RFLG</v>
      </c>
      <c r="F1447" s="44" t="s">
        <v>4171</v>
      </c>
      <c r="G1447" s="45" t="str">
        <f t="shared" si="44"/>
        <v>64RFLG</v>
      </c>
      <c r="H1447" s="46" t="str">
        <f>+INDEX([1]Detallado!$D:$D,MATCH(C1447,[1]Detallado!$B:$B,0))</f>
        <v>Gobierno Central</v>
      </c>
      <c r="I1447" s="27"/>
      <c r="J1447" s="43" t="str">
        <f t="shared" si="45"/>
        <v>RFLTD</v>
      </c>
    </row>
    <row r="1448" spans="3:10" x14ac:dyDescent="0.35">
      <c r="C1448" s="27" t="s">
        <v>3809</v>
      </c>
      <c r="D1448" s="47" t="str">
        <f>+INDEX([1]Detallado!$F:$F,MATCH($C1448,[1]Detallado!$B:$B,0))</f>
        <v>Renta Fija</v>
      </c>
      <c r="E1448" s="30" t="str">
        <f>+INDEX([1]Detallado!$Q:$Q,MATCH($C1448,[1]Detallado!$B:$B,0))</f>
        <v>RFLG</v>
      </c>
      <c r="F1448" s="44" t="s">
        <v>4171</v>
      </c>
      <c r="G1448" s="45" t="str">
        <f t="shared" si="44"/>
        <v>64RFLG</v>
      </c>
      <c r="H1448" s="46" t="str">
        <f>+INDEX([1]Detallado!$D:$D,MATCH(C1448,[1]Detallado!$B:$B,0))</f>
        <v>Gobierno Central</v>
      </c>
      <c r="I1448" s="27"/>
      <c r="J1448" s="43" t="str">
        <f t="shared" si="45"/>
        <v>RFLTD</v>
      </c>
    </row>
    <row r="1449" spans="3:10" x14ac:dyDescent="0.35">
      <c r="C1449" s="27" t="s">
        <v>3810</v>
      </c>
      <c r="D1449" s="47" t="str">
        <f>+INDEX([1]Detallado!$F:$F,MATCH($C1449,[1]Detallado!$B:$B,0))</f>
        <v>Renta Fija</v>
      </c>
      <c r="E1449" s="30" t="str">
        <f>+INDEX([1]Detallado!$Q:$Q,MATCH($C1449,[1]Detallado!$B:$B,0))</f>
        <v>RFLG</v>
      </c>
      <c r="F1449" s="44" t="s">
        <v>4171</v>
      </c>
      <c r="G1449" s="45" t="str">
        <f t="shared" si="44"/>
        <v>64RFLG</v>
      </c>
      <c r="H1449" s="46" t="str">
        <f>+INDEX([1]Detallado!$D:$D,MATCH(C1449,[1]Detallado!$B:$B,0))</f>
        <v>Gobierno Central</v>
      </c>
      <c r="I1449" s="27"/>
      <c r="J1449" s="43" t="str">
        <f t="shared" si="45"/>
        <v>RFLTD</v>
      </c>
    </row>
    <row r="1450" spans="3:10" x14ac:dyDescent="0.35">
      <c r="C1450" s="27" t="s">
        <v>3811</v>
      </c>
      <c r="D1450" s="47" t="str">
        <f>+INDEX([1]Detallado!$F:$F,MATCH($C1450,[1]Detallado!$B:$B,0))</f>
        <v>Renta Fija</v>
      </c>
      <c r="E1450" s="30" t="str">
        <f>+INDEX([1]Detallado!$Q:$Q,MATCH($C1450,[1]Detallado!$B:$B,0))</f>
        <v>RFLG</v>
      </c>
      <c r="F1450" s="44" t="s">
        <v>4171</v>
      </c>
      <c r="G1450" s="45" t="str">
        <f t="shared" si="44"/>
        <v>64RFLG</v>
      </c>
      <c r="H1450" s="46" t="str">
        <f>+INDEX([1]Detallado!$D:$D,MATCH(C1450,[1]Detallado!$B:$B,0))</f>
        <v>Gobierno Central</v>
      </c>
      <c r="I1450" s="27"/>
      <c r="J1450" s="43" t="str">
        <f t="shared" si="45"/>
        <v>RFLTD</v>
      </c>
    </row>
    <row r="1451" spans="3:10" x14ac:dyDescent="0.35">
      <c r="C1451" s="27" t="s">
        <v>3812</v>
      </c>
      <c r="D1451" s="47" t="str">
        <f>+INDEX([1]Detallado!$F:$F,MATCH($C1451,[1]Detallado!$B:$B,0))</f>
        <v>Renta Fija</v>
      </c>
      <c r="E1451" s="30" t="str">
        <f>+INDEX([1]Detallado!$Q:$Q,MATCH($C1451,[1]Detallado!$B:$B,0))</f>
        <v>RFLG</v>
      </c>
      <c r="F1451" s="44" t="s">
        <v>4171</v>
      </c>
      <c r="G1451" s="45" t="str">
        <f t="shared" si="44"/>
        <v>64RFLG</v>
      </c>
      <c r="H1451" s="46" t="str">
        <f>+INDEX([1]Detallado!$D:$D,MATCH(C1451,[1]Detallado!$B:$B,0))</f>
        <v>Gobierno Central</v>
      </c>
      <c r="I1451" s="27"/>
      <c r="J1451" s="43" t="str">
        <f t="shared" si="45"/>
        <v>RFLTD</v>
      </c>
    </row>
    <row r="1452" spans="3:10" x14ac:dyDescent="0.35">
      <c r="C1452" s="27" t="s">
        <v>3813</v>
      </c>
      <c r="D1452" s="47" t="str">
        <f>+INDEX([1]Detallado!$F:$F,MATCH($C1452,[1]Detallado!$B:$B,0))</f>
        <v>Renta Fija</v>
      </c>
      <c r="E1452" s="30" t="str">
        <f>+INDEX([1]Detallado!$Q:$Q,MATCH($C1452,[1]Detallado!$B:$B,0))</f>
        <v>RFLG</v>
      </c>
      <c r="F1452" s="44" t="s">
        <v>4171</v>
      </c>
      <c r="G1452" s="45" t="str">
        <f t="shared" si="44"/>
        <v>64RFLG</v>
      </c>
      <c r="H1452" s="46" t="str">
        <f>+INDEX([1]Detallado!$D:$D,MATCH(C1452,[1]Detallado!$B:$B,0))</f>
        <v>Gobierno Central</v>
      </c>
      <c r="I1452" s="27"/>
      <c r="J1452" s="43" t="str">
        <f t="shared" si="45"/>
        <v>RFLTD</v>
      </c>
    </row>
    <row r="1453" spans="3:10" x14ac:dyDescent="0.35">
      <c r="C1453" s="27" t="s">
        <v>3814</v>
      </c>
      <c r="D1453" s="47" t="str">
        <f>+INDEX([1]Detallado!$F:$F,MATCH($C1453,[1]Detallado!$B:$B,0))</f>
        <v>Renta Fija</v>
      </c>
      <c r="E1453" s="30" t="str">
        <f>+INDEX([1]Detallado!$Q:$Q,MATCH($C1453,[1]Detallado!$B:$B,0))</f>
        <v>RFLG</v>
      </c>
      <c r="F1453" s="44" t="s">
        <v>4171</v>
      </c>
      <c r="G1453" s="45" t="str">
        <f t="shared" si="44"/>
        <v>64RFLG</v>
      </c>
      <c r="H1453" s="46" t="str">
        <f>+INDEX([1]Detallado!$D:$D,MATCH(C1453,[1]Detallado!$B:$B,0))</f>
        <v>Gobierno Central</v>
      </c>
      <c r="I1453" s="27"/>
      <c r="J1453" s="43" t="str">
        <f t="shared" si="45"/>
        <v>RFLTD</v>
      </c>
    </row>
    <row r="1454" spans="3:10" x14ac:dyDescent="0.35">
      <c r="C1454" s="27" t="s">
        <v>3815</v>
      </c>
      <c r="D1454" s="47" t="str">
        <f>+INDEX([1]Detallado!$F:$F,MATCH($C1454,[1]Detallado!$B:$B,0))</f>
        <v>Renta Fija</v>
      </c>
      <c r="E1454" s="30" t="str">
        <f>+INDEX([1]Detallado!$Q:$Q,MATCH($C1454,[1]Detallado!$B:$B,0))</f>
        <v>RFLG</v>
      </c>
      <c r="F1454" s="44" t="s">
        <v>4171</v>
      </c>
      <c r="G1454" s="45" t="str">
        <f t="shared" si="44"/>
        <v>64RFLG</v>
      </c>
      <c r="H1454" s="46" t="str">
        <f>+INDEX([1]Detallado!$D:$D,MATCH(C1454,[1]Detallado!$B:$B,0))</f>
        <v>Gobierno Central</v>
      </c>
      <c r="I1454" s="27"/>
      <c r="J1454" s="43" t="str">
        <f t="shared" si="45"/>
        <v>RFLTD</v>
      </c>
    </row>
    <row r="1455" spans="3:10" x14ac:dyDescent="0.35">
      <c r="C1455" s="27" t="s">
        <v>3816</v>
      </c>
      <c r="D1455" s="47" t="str">
        <f>+INDEX([1]Detallado!$F:$F,MATCH($C1455,[1]Detallado!$B:$B,0))</f>
        <v>Renta Fija</v>
      </c>
      <c r="E1455" s="30" t="str">
        <f>+INDEX([1]Detallado!$Q:$Q,MATCH($C1455,[1]Detallado!$B:$B,0))</f>
        <v>RFLG</v>
      </c>
      <c r="F1455" s="44" t="s">
        <v>4171</v>
      </c>
      <c r="G1455" s="45" t="str">
        <f t="shared" si="44"/>
        <v>64RFLG</v>
      </c>
      <c r="H1455" s="46" t="str">
        <f>+INDEX([1]Detallado!$D:$D,MATCH(C1455,[1]Detallado!$B:$B,0))</f>
        <v>Gobierno Central</v>
      </c>
      <c r="I1455" s="27"/>
      <c r="J1455" s="43" t="str">
        <f t="shared" si="45"/>
        <v>RFLTD</v>
      </c>
    </row>
    <row r="1456" spans="3:10" x14ac:dyDescent="0.35">
      <c r="C1456" s="27" t="s">
        <v>3817</v>
      </c>
      <c r="D1456" s="47" t="str">
        <f>+INDEX([1]Detallado!$F:$F,MATCH($C1456,[1]Detallado!$B:$B,0))</f>
        <v>Renta Fija</v>
      </c>
      <c r="E1456" s="30" t="str">
        <f>+INDEX([1]Detallado!$Q:$Q,MATCH($C1456,[1]Detallado!$B:$B,0))</f>
        <v>RFLG</v>
      </c>
      <c r="F1456" s="44" t="s">
        <v>4171</v>
      </c>
      <c r="G1456" s="45" t="str">
        <f t="shared" si="44"/>
        <v>64RFLG</v>
      </c>
      <c r="H1456" s="46" t="str">
        <f>+INDEX([1]Detallado!$D:$D,MATCH(C1456,[1]Detallado!$B:$B,0))</f>
        <v>Gobierno Central</v>
      </c>
      <c r="I1456" s="27"/>
      <c r="J1456" s="43" t="str">
        <f t="shared" si="45"/>
        <v>RFLTD</v>
      </c>
    </row>
    <row r="1457" spans="3:10" x14ac:dyDescent="0.35">
      <c r="C1457" s="27" t="s">
        <v>3818</v>
      </c>
      <c r="D1457" s="47" t="str">
        <f>+INDEX([1]Detallado!$F:$F,MATCH($C1457,[1]Detallado!$B:$B,0))</f>
        <v>Renta Fija</v>
      </c>
      <c r="E1457" s="30" t="str">
        <f>+INDEX([1]Detallado!$Q:$Q,MATCH($C1457,[1]Detallado!$B:$B,0))</f>
        <v>RFLG</v>
      </c>
      <c r="F1457" s="44" t="s">
        <v>4171</v>
      </c>
      <c r="G1457" s="45" t="str">
        <f t="shared" si="44"/>
        <v>64RFLG</v>
      </c>
      <c r="H1457" s="46" t="str">
        <f>+INDEX([1]Detallado!$D:$D,MATCH(C1457,[1]Detallado!$B:$B,0))</f>
        <v>Gobierno Central</v>
      </c>
      <c r="I1457" s="27"/>
      <c r="J1457" s="43" t="str">
        <f t="shared" si="45"/>
        <v>RFLTD</v>
      </c>
    </row>
    <row r="1458" spans="3:10" x14ac:dyDescent="0.35">
      <c r="C1458" s="27" t="s">
        <v>3819</v>
      </c>
      <c r="D1458" s="47" t="str">
        <f>+INDEX([1]Detallado!$F:$F,MATCH($C1458,[1]Detallado!$B:$B,0))</f>
        <v>Renta Fija</v>
      </c>
      <c r="E1458" s="30" t="str">
        <f>+INDEX([1]Detallado!$Q:$Q,MATCH($C1458,[1]Detallado!$B:$B,0))</f>
        <v>RFLG</v>
      </c>
      <c r="F1458" s="44" t="s">
        <v>4171</v>
      </c>
      <c r="G1458" s="45" t="str">
        <f t="shared" si="44"/>
        <v>64RFLG</v>
      </c>
      <c r="H1458" s="46" t="str">
        <f>+INDEX([1]Detallado!$D:$D,MATCH(C1458,[1]Detallado!$B:$B,0))</f>
        <v>Gobierno Central</v>
      </c>
      <c r="I1458" s="27"/>
      <c r="J1458" s="43" t="str">
        <f t="shared" si="45"/>
        <v>RFLTD</v>
      </c>
    </row>
    <row r="1459" spans="3:10" x14ac:dyDescent="0.35">
      <c r="C1459" s="27" t="s">
        <v>3820</v>
      </c>
      <c r="D1459" s="47" t="str">
        <f>+INDEX([1]Detallado!$F:$F,MATCH($C1459,[1]Detallado!$B:$B,0))</f>
        <v>Renta Fija</v>
      </c>
      <c r="E1459" s="30" t="str">
        <f>+INDEX([1]Detallado!$Q:$Q,MATCH($C1459,[1]Detallado!$B:$B,0))</f>
        <v>RFLG</v>
      </c>
      <c r="F1459" s="44" t="s">
        <v>4171</v>
      </c>
      <c r="G1459" s="45" t="str">
        <f t="shared" si="44"/>
        <v>64RFLG</v>
      </c>
      <c r="H1459" s="46" t="str">
        <f>+INDEX([1]Detallado!$D:$D,MATCH(C1459,[1]Detallado!$B:$B,0))</f>
        <v>Gobierno Central</v>
      </c>
      <c r="I1459" s="27"/>
      <c r="J1459" s="43" t="str">
        <f t="shared" si="45"/>
        <v>RFLTD</v>
      </c>
    </row>
    <row r="1460" spans="3:10" x14ac:dyDescent="0.35">
      <c r="C1460" s="27" t="s">
        <v>3821</v>
      </c>
      <c r="D1460" s="47" t="str">
        <f>+INDEX([1]Detallado!$F:$F,MATCH($C1460,[1]Detallado!$B:$B,0))</f>
        <v>Renta Fija</v>
      </c>
      <c r="E1460" s="30" t="str">
        <f>+INDEX([1]Detallado!$Q:$Q,MATCH($C1460,[1]Detallado!$B:$B,0))</f>
        <v>RFLG</v>
      </c>
      <c r="F1460" s="44" t="s">
        <v>4171</v>
      </c>
      <c r="G1460" s="45" t="str">
        <f t="shared" si="44"/>
        <v>64RFLG</v>
      </c>
      <c r="H1460" s="46" t="str">
        <f>+INDEX([1]Detallado!$D:$D,MATCH(C1460,[1]Detallado!$B:$B,0))</f>
        <v>Gobierno Central</v>
      </c>
      <c r="I1460" s="27"/>
      <c r="J1460" s="43" t="str">
        <f t="shared" si="45"/>
        <v>RFLTD</v>
      </c>
    </row>
    <row r="1461" spans="3:10" x14ac:dyDescent="0.35">
      <c r="C1461" s="27" t="s">
        <v>3822</v>
      </c>
      <c r="D1461" s="47" t="str">
        <f>+INDEX([1]Detallado!$F:$F,MATCH($C1461,[1]Detallado!$B:$B,0))</f>
        <v>Renta Fija</v>
      </c>
      <c r="E1461" s="30" t="str">
        <f>+INDEX([1]Detallado!$Q:$Q,MATCH($C1461,[1]Detallado!$B:$B,0))</f>
        <v>RFLG</v>
      </c>
      <c r="F1461" s="44" t="s">
        <v>4171</v>
      </c>
      <c r="G1461" s="45" t="str">
        <f t="shared" si="44"/>
        <v>64RFLG</v>
      </c>
      <c r="H1461" s="46" t="str">
        <f>+INDEX([1]Detallado!$D:$D,MATCH(C1461,[1]Detallado!$B:$B,0))</f>
        <v>Gobierno Central</v>
      </c>
      <c r="I1461" s="27"/>
      <c r="J1461" s="43" t="str">
        <f t="shared" si="45"/>
        <v>RFLTD</v>
      </c>
    </row>
    <row r="1462" spans="3:10" x14ac:dyDescent="0.35">
      <c r="C1462" s="27" t="s">
        <v>3823</v>
      </c>
      <c r="D1462" s="47" t="str">
        <f>+INDEX([1]Detallado!$F:$F,MATCH($C1462,[1]Detallado!$B:$B,0))</f>
        <v>Renta Fija</v>
      </c>
      <c r="E1462" s="30" t="str">
        <f>+INDEX([1]Detallado!$Q:$Q,MATCH($C1462,[1]Detallado!$B:$B,0))</f>
        <v>RFLG</v>
      </c>
      <c r="F1462" s="44" t="s">
        <v>4171</v>
      </c>
      <c r="G1462" s="45" t="str">
        <f t="shared" si="44"/>
        <v>64RFLG</v>
      </c>
      <c r="H1462" s="46" t="str">
        <f>+INDEX([1]Detallado!$D:$D,MATCH(C1462,[1]Detallado!$B:$B,0))</f>
        <v>Gobierno Central</v>
      </c>
      <c r="I1462" s="27"/>
      <c r="J1462" s="43" t="str">
        <f t="shared" si="45"/>
        <v>RFLTD</v>
      </c>
    </row>
    <row r="1463" spans="3:10" x14ac:dyDescent="0.35">
      <c r="C1463" s="27" t="s">
        <v>3824</v>
      </c>
      <c r="D1463" s="47" t="str">
        <f>+INDEX([1]Detallado!$F:$F,MATCH($C1463,[1]Detallado!$B:$B,0))</f>
        <v>Renta Fija</v>
      </c>
      <c r="E1463" s="30" t="str">
        <f>+INDEX([1]Detallado!$Q:$Q,MATCH($C1463,[1]Detallado!$B:$B,0))</f>
        <v>RFLG</v>
      </c>
      <c r="F1463" s="44" t="s">
        <v>4171</v>
      </c>
      <c r="G1463" s="45" t="str">
        <f t="shared" si="44"/>
        <v>64RFLG</v>
      </c>
      <c r="H1463" s="46" t="str">
        <f>+INDEX([1]Detallado!$D:$D,MATCH(C1463,[1]Detallado!$B:$B,0))</f>
        <v>Gobierno Central</v>
      </c>
      <c r="I1463" s="27"/>
      <c r="J1463" s="43" t="str">
        <f t="shared" si="45"/>
        <v>RFLTD</v>
      </c>
    </row>
    <row r="1464" spans="3:10" x14ac:dyDescent="0.35">
      <c r="C1464" s="27" t="s">
        <v>3825</v>
      </c>
      <c r="D1464" s="47" t="str">
        <f>+INDEX([1]Detallado!$F:$F,MATCH($C1464,[1]Detallado!$B:$B,0))</f>
        <v>Renta Fija</v>
      </c>
      <c r="E1464" s="30" t="str">
        <f>+INDEX([1]Detallado!$Q:$Q,MATCH($C1464,[1]Detallado!$B:$B,0))</f>
        <v>RFLG</v>
      </c>
      <c r="F1464" s="44" t="s">
        <v>4171</v>
      </c>
      <c r="G1464" s="45" t="str">
        <f t="shared" si="44"/>
        <v>64RFLG</v>
      </c>
      <c r="H1464" s="46" t="str">
        <f>+INDEX([1]Detallado!$D:$D,MATCH(C1464,[1]Detallado!$B:$B,0))</f>
        <v>Gobierno Central</v>
      </c>
      <c r="I1464" s="27"/>
      <c r="J1464" s="43" t="str">
        <f t="shared" si="45"/>
        <v>RFLTD</v>
      </c>
    </row>
    <row r="1465" spans="3:10" x14ac:dyDescent="0.35">
      <c r="C1465" s="27" t="s">
        <v>3826</v>
      </c>
      <c r="D1465" s="47" t="str">
        <f>+INDEX([1]Detallado!$F:$F,MATCH($C1465,[1]Detallado!$B:$B,0))</f>
        <v>Renta Fija</v>
      </c>
      <c r="E1465" s="30" t="str">
        <f>+INDEX([1]Detallado!$Q:$Q,MATCH($C1465,[1]Detallado!$B:$B,0))</f>
        <v>RFLG</v>
      </c>
      <c r="F1465" s="44" t="s">
        <v>4171</v>
      </c>
      <c r="G1465" s="45" t="str">
        <f t="shared" si="44"/>
        <v>64RFLG</v>
      </c>
      <c r="H1465" s="46" t="str">
        <f>+INDEX([1]Detallado!$D:$D,MATCH(C1465,[1]Detallado!$B:$B,0))</f>
        <v>Gobierno Central</v>
      </c>
      <c r="I1465" s="27"/>
      <c r="J1465" s="43" t="str">
        <f t="shared" si="45"/>
        <v>RFLTD</v>
      </c>
    </row>
    <row r="1466" spans="3:10" x14ac:dyDescent="0.35">
      <c r="C1466" s="27" t="s">
        <v>3827</v>
      </c>
      <c r="D1466" s="47" t="str">
        <f>+INDEX([1]Detallado!$F:$F,MATCH($C1466,[1]Detallado!$B:$B,0))</f>
        <v>Renta Fija</v>
      </c>
      <c r="E1466" s="30" t="str">
        <f>+INDEX([1]Detallado!$Q:$Q,MATCH($C1466,[1]Detallado!$B:$B,0))</f>
        <v>RFLG</v>
      </c>
      <c r="F1466" s="44" t="s">
        <v>4171</v>
      </c>
      <c r="G1466" s="45" t="str">
        <f t="shared" si="44"/>
        <v>64RFLG</v>
      </c>
      <c r="H1466" s="46" t="str">
        <f>+INDEX([1]Detallado!$D:$D,MATCH(C1466,[1]Detallado!$B:$B,0))</f>
        <v>Gobierno Central</v>
      </c>
      <c r="I1466" s="27"/>
      <c r="J1466" s="43" t="str">
        <f t="shared" si="45"/>
        <v>RFLTD</v>
      </c>
    </row>
    <row r="1467" spans="3:10" x14ac:dyDescent="0.35">
      <c r="C1467" s="27" t="s">
        <v>3828</v>
      </c>
      <c r="D1467" s="47" t="str">
        <f>+INDEX([1]Detallado!$F:$F,MATCH($C1467,[1]Detallado!$B:$B,0))</f>
        <v>Renta Fija</v>
      </c>
      <c r="E1467" s="30" t="str">
        <f>+INDEX([1]Detallado!$Q:$Q,MATCH($C1467,[1]Detallado!$B:$B,0))</f>
        <v>RFLG</v>
      </c>
      <c r="F1467" s="44" t="s">
        <v>4171</v>
      </c>
      <c r="G1467" s="45" t="str">
        <f t="shared" si="44"/>
        <v>64RFLG</v>
      </c>
      <c r="H1467" s="46" t="str">
        <f>+INDEX([1]Detallado!$D:$D,MATCH(C1467,[1]Detallado!$B:$B,0))</f>
        <v>Gobierno Central</v>
      </c>
      <c r="I1467" s="27"/>
      <c r="J1467" s="43" t="str">
        <f t="shared" si="45"/>
        <v>RFLTD</v>
      </c>
    </row>
    <row r="1468" spans="3:10" x14ac:dyDescent="0.35">
      <c r="C1468" s="27" t="s">
        <v>3829</v>
      </c>
      <c r="D1468" s="47" t="str">
        <f>+INDEX([1]Detallado!$F:$F,MATCH($C1468,[1]Detallado!$B:$B,0))</f>
        <v>Renta Fija</v>
      </c>
      <c r="E1468" s="30" t="str">
        <f>+INDEX([1]Detallado!$Q:$Q,MATCH($C1468,[1]Detallado!$B:$B,0))</f>
        <v>RFLG</v>
      </c>
      <c r="F1468" s="44" t="s">
        <v>4171</v>
      </c>
      <c r="G1468" s="45" t="str">
        <f t="shared" si="44"/>
        <v>77RFLG</v>
      </c>
      <c r="H1468" s="46" t="str">
        <f>+INDEX([1]Detallado!$D:$D,MATCH(C1468,[1]Detallado!$B:$B,0))</f>
        <v>Gobierno Central</v>
      </c>
      <c r="I1468" s="27"/>
      <c r="J1468" s="43" t="str">
        <f t="shared" si="45"/>
        <v>RFLTD</v>
      </c>
    </row>
    <row r="1469" spans="3:10" x14ac:dyDescent="0.35">
      <c r="C1469" s="27" t="s">
        <v>3830</v>
      </c>
      <c r="D1469" s="47" t="str">
        <f>+INDEX([1]Detallado!$F:$F,MATCH($C1469,[1]Detallado!$B:$B,0))</f>
        <v>Renta Fija</v>
      </c>
      <c r="E1469" s="30" t="str">
        <f>+INDEX([1]Detallado!$Q:$Q,MATCH($C1469,[1]Detallado!$B:$B,0))</f>
        <v>RFLG</v>
      </c>
      <c r="F1469" s="44" t="s">
        <v>4171</v>
      </c>
      <c r="G1469" s="45" t="str">
        <f t="shared" si="44"/>
        <v>64RFLG</v>
      </c>
      <c r="H1469" s="46" t="str">
        <f>+INDEX([1]Detallado!$D:$D,MATCH(C1469,[1]Detallado!$B:$B,0))</f>
        <v>Gobierno Central</v>
      </c>
      <c r="I1469" s="27"/>
      <c r="J1469" s="43" t="str">
        <f t="shared" si="45"/>
        <v>RFLTD</v>
      </c>
    </row>
    <row r="1470" spans="3:10" x14ac:dyDescent="0.35">
      <c r="C1470" s="27" t="s">
        <v>3831</v>
      </c>
      <c r="D1470" s="47" t="str">
        <f>+INDEX([1]Detallado!$F:$F,MATCH($C1470,[1]Detallado!$B:$B,0))</f>
        <v>Renta Fija</v>
      </c>
      <c r="E1470" s="30" t="str">
        <f>+INDEX([1]Detallado!$Q:$Q,MATCH($C1470,[1]Detallado!$B:$B,0))</f>
        <v>RFLG</v>
      </c>
      <c r="F1470" s="44" t="s">
        <v>4171</v>
      </c>
      <c r="G1470" s="45" t="str">
        <f t="shared" si="44"/>
        <v>64RFLG</v>
      </c>
      <c r="H1470" s="46" t="str">
        <f>+INDEX([1]Detallado!$D:$D,MATCH(C1470,[1]Detallado!$B:$B,0))</f>
        <v>Gobierno Central</v>
      </c>
      <c r="I1470" s="27"/>
      <c r="J1470" s="43" t="str">
        <f t="shared" si="45"/>
        <v>RFLTD</v>
      </c>
    </row>
    <row r="1471" spans="3:10" x14ac:dyDescent="0.35">
      <c r="C1471" s="27" t="s">
        <v>3832</v>
      </c>
      <c r="D1471" s="47" t="str">
        <f>+INDEX([1]Detallado!$F:$F,MATCH($C1471,[1]Detallado!$B:$B,0))</f>
        <v>Renta Fija</v>
      </c>
      <c r="E1471" s="30" t="str">
        <f>+INDEX([1]Detallado!$Q:$Q,MATCH($C1471,[1]Detallado!$B:$B,0))</f>
        <v>RFLG</v>
      </c>
      <c r="F1471" s="44" t="s">
        <v>4171</v>
      </c>
      <c r="G1471" s="45" t="str">
        <f t="shared" si="44"/>
        <v>64RFLG</v>
      </c>
      <c r="H1471" s="46" t="str">
        <f>+INDEX([1]Detallado!$D:$D,MATCH(C1471,[1]Detallado!$B:$B,0))</f>
        <v>Gobierno Central</v>
      </c>
      <c r="I1471" s="27"/>
      <c r="J1471" s="43" t="str">
        <f t="shared" si="45"/>
        <v>RFLTD</v>
      </c>
    </row>
    <row r="1472" spans="3:10" x14ac:dyDescent="0.35">
      <c r="C1472" s="27" t="s">
        <v>3833</v>
      </c>
      <c r="D1472" s="47" t="str">
        <f>+INDEX([1]Detallado!$F:$F,MATCH($C1472,[1]Detallado!$B:$B,0))</f>
        <v>Renta Fija</v>
      </c>
      <c r="E1472" s="30" t="str">
        <f>+INDEX([1]Detallado!$Q:$Q,MATCH($C1472,[1]Detallado!$B:$B,0))</f>
        <v>RFLG</v>
      </c>
      <c r="F1472" s="44" t="s">
        <v>4171</v>
      </c>
      <c r="G1472" s="45" t="str">
        <f t="shared" si="44"/>
        <v>64RFLG</v>
      </c>
      <c r="H1472" s="46" t="str">
        <f>+INDEX([1]Detallado!$D:$D,MATCH(C1472,[1]Detallado!$B:$B,0))</f>
        <v>Gobierno Central</v>
      </c>
      <c r="I1472" s="27"/>
      <c r="J1472" s="43" t="str">
        <f t="shared" si="45"/>
        <v>RFLTD</v>
      </c>
    </row>
    <row r="1473" spans="3:10" x14ac:dyDescent="0.35">
      <c r="C1473" s="27" t="s">
        <v>3834</v>
      </c>
      <c r="D1473" s="47" t="str">
        <f>+INDEX([1]Detallado!$F:$F,MATCH($C1473,[1]Detallado!$B:$B,0))</f>
        <v>Renta Fija</v>
      </c>
      <c r="E1473" s="30" t="str">
        <f>+INDEX([1]Detallado!$Q:$Q,MATCH($C1473,[1]Detallado!$B:$B,0))</f>
        <v>RFLG</v>
      </c>
      <c r="F1473" s="44" t="s">
        <v>4171</v>
      </c>
      <c r="G1473" s="45" t="str">
        <f t="shared" si="44"/>
        <v>64RFLG</v>
      </c>
      <c r="H1473" s="46" t="str">
        <f>+INDEX([1]Detallado!$D:$D,MATCH(C1473,[1]Detallado!$B:$B,0))</f>
        <v>Gobierno Central</v>
      </c>
      <c r="I1473" s="27"/>
      <c r="J1473" s="43" t="str">
        <f t="shared" si="45"/>
        <v>RFLTD</v>
      </c>
    </row>
    <row r="1474" spans="3:10" x14ac:dyDescent="0.35">
      <c r="C1474" s="27" t="s">
        <v>3835</v>
      </c>
      <c r="D1474" s="47" t="str">
        <f>+INDEX([1]Detallado!$F:$F,MATCH($C1474,[1]Detallado!$B:$B,0))</f>
        <v>Renta Fija</v>
      </c>
      <c r="E1474" s="30" t="str">
        <f>+INDEX([1]Detallado!$Q:$Q,MATCH($C1474,[1]Detallado!$B:$B,0))</f>
        <v>RFLG</v>
      </c>
      <c r="F1474" s="44" t="s">
        <v>4171</v>
      </c>
      <c r="G1474" s="45" t="str">
        <f t="shared" si="44"/>
        <v>64RFLG</v>
      </c>
      <c r="H1474" s="46" t="str">
        <f>+INDEX([1]Detallado!$D:$D,MATCH(C1474,[1]Detallado!$B:$B,0))</f>
        <v>Gobierno Central</v>
      </c>
      <c r="I1474" s="27"/>
      <c r="J1474" s="43" t="str">
        <f t="shared" si="45"/>
        <v>RFLTD</v>
      </c>
    </row>
    <row r="1475" spans="3:10" x14ac:dyDescent="0.35">
      <c r="C1475" s="27" t="s">
        <v>3836</v>
      </c>
      <c r="D1475" s="47" t="str">
        <f>+INDEX([1]Detallado!$F:$F,MATCH($C1475,[1]Detallado!$B:$B,0))</f>
        <v>Renta Fija</v>
      </c>
      <c r="E1475" s="30" t="str">
        <f>+INDEX([1]Detallado!$Q:$Q,MATCH($C1475,[1]Detallado!$B:$B,0))</f>
        <v>RFLG</v>
      </c>
      <c r="F1475" s="44" t="s">
        <v>4171</v>
      </c>
      <c r="G1475" s="45" t="str">
        <f t="shared" si="44"/>
        <v>64RFLG</v>
      </c>
      <c r="H1475" s="46" t="str">
        <f>+INDEX([1]Detallado!$D:$D,MATCH(C1475,[1]Detallado!$B:$B,0))</f>
        <v>Gobierno Central</v>
      </c>
      <c r="I1475" s="27"/>
      <c r="J1475" s="43" t="str">
        <f t="shared" si="45"/>
        <v>RFLTD</v>
      </c>
    </row>
    <row r="1476" spans="3:10" x14ac:dyDescent="0.35">
      <c r="C1476" s="27" t="s">
        <v>3837</v>
      </c>
      <c r="D1476" s="47" t="str">
        <f>+INDEX([1]Detallado!$F:$F,MATCH($C1476,[1]Detallado!$B:$B,0))</f>
        <v>Renta Fija</v>
      </c>
      <c r="E1476" s="30" t="str">
        <f>+INDEX([1]Detallado!$Q:$Q,MATCH($C1476,[1]Detallado!$B:$B,0))</f>
        <v>RFLG</v>
      </c>
      <c r="F1476" s="44" t="s">
        <v>4171</v>
      </c>
      <c r="G1476" s="45" t="str">
        <f t="shared" si="44"/>
        <v>64RFLG</v>
      </c>
      <c r="H1476" s="46" t="str">
        <f>+INDEX([1]Detallado!$D:$D,MATCH(C1476,[1]Detallado!$B:$B,0))</f>
        <v>Gobierno Central</v>
      </c>
      <c r="I1476" s="27"/>
      <c r="J1476" s="43" t="str">
        <f t="shared" si="45"/>
        <v>RFLTD</v>
      </c>
    </row>
    <row r="1477" spans="3:10" x14ac:dyDescent="0.35">
      <c r="C1477" s="27" t="s">
        <v>3838</v>
      </c>
      <c r="D1477" s="47" t="str">
        <f>+INDEX([1]Detallado!$F:$F,MATCH($C1477,[1]Detallado!$B:$B,0))</f>
        <v>Renta Fija</v>
      </c>
      <c r="E1477" s="30" t="str">
        <f>+INDEX([1]Detallado!$Q:$Q,MATCH($C1477,[1]Detallado!$B:$B,0))</f>
        <v>RFLG</v>
      </c>
      <c r="F1477" s="44" t="s">
        <v>4171</v>
      </c>
      <c r="G1477" s="45" t="str">
        <f t="shared" si="44"/>
        <v>64RFLG</v>
      </c>
      <c r="H1477" s="46" t="str">
        <f>+INDEX([1]Detallado!$D:$D,MATCH(C1477,[1]Detallado!$B:$B,0))</f>
        <v>Gobierno Central</v>
      </c>
      <c r="I1477" s="27"/>
      <c r="J1477" s="43" t="str">
        <f t="shared" si="45"/>
        <v>RFLTD</v>
      </c>
    </row>
    <row r="1478" spans="3:10" x14ac:dyDescent="0.35">
      <c r="C1478" s="27" t="s">
        <v>3839</v>
      </c>
      <c r="D1478" s="47" t="str">
        <f>+INDEX([1]Detallado!$F:$F,MATCH($C1478,[1]Detallado!$B:$B,0))</f>
        <v>Renta Fija</v>
      </c>
      <c r="E1478" s="30" t="str">
        <f>+INDEX([1]Detallado!$Q:$Q,MATCH($C1478,[1]Detallado!$B:$B,0))</f>
        <v>RFLG</v>
      </c>
      <c r="F1478" s="44" t="s">
        <v>4171</v>
      </c>
      <c r="G1478" s="45" t="str">
        <f t="shared" si="44"/>
        <v>64RFLG</v>
      </c>
      <c r="H1478" s="46" t="str">
        <f>+INDEX([1]Detallado!$D:$D,MATCH(C1478,[1]Detallado!$B:$B,0))</f>
        <v>Gobierno Central</v>
      </c>
      <c r="I1478" s="27"/>
      <c r="J1478" s="43" t="str">
        <f t="shared" si="45"/>
        <v>RFLTD</v>
      </c>
    </row>
    <row r="1479" spans="3:10" x14ac:dyDescent="0.35">
      <c r="C1479" s="27" t="s">
        <v>3840</v>
      </c>
      <c r="D1479" s="47" t="str">
        <f>+INDEX([1]Detallado!$F:$F,MATCH($C1479,[1]Detallado!$B:$B,0))</f>
        <v>Renta Fija</v>
      </c>
      <c r="E1479" s="30" t="str">
        <f>+INDEX([1]Detallado!$Q:$Q,MATCH($C1479,[1]Detallado!$B:$B,0))</f>
        <v>RFLG</v>
      </c>
      <c r="F1479" s="44" t="s">
        <v>4171</v>
      </c>
      <c r="G1479" s="45" t="str">
        <f t="shared" si="44"/>
        <v>64RFLG</v>
      </c>
      <c r="H1479" s="46" t="str">
        <f>+INDEX([1]Detallado!$D:$D,MATCH(C1479,[1]Detallado!$B:$B,0))</f>
        <v>Gobierno Central</v>
      </c>
      <c r="I1479" s="27"/>
      <c r="J1479" s="43" t="str">
        <f t="shared" si="45"/>
        <v>RFLTD</v>
      </c>
    </row>
    <row r="1480" spans="3:10" x14ac:dyDescent="0.35">
      <c r="C1480" s="27" t="s">
        <v>3841</v>
      </c>
      <c r="D1480" s="47" t="str">
        <f>+INDEX([1]Detallado!$F:$F,MATCH($C1480,[1]Detallado!$B:$B,0))</f>
        <v>Renta Fija</v>
      </c>
      <c r="E1480" s="30" t="str">
        <f>+INDEX([1]Detallado!$Q:$Q,MATCH($C1480,[1]Detallado!$B:$B,0))</f>
        <v>RFLG</v>
      </c>
      <c r="F1480" s="44" t="s">
        <v>4171</v>
      </c>
      <c r="G1480" s="45" t="str">
        <f t="shared" si="44"/>
        <v>64RFLG</v>
      </c>
      <c r="H1480" s="46" t="str">
        <f>+INDEX([1]Detallado!$D:$D,MATCH(C1480,[1]Detallado!$B:$B,0))</f>
        <v>Gobierno Central</v>
      </c>
      <c r="I1480" s="27"/>
      <c r="J1480" s="43" t="str">
        <f t="shared" si="45"/>
        <v>RFLTD</v>
      </c>
    </row>
    <row r="1481" spans="3:10" x14ac:dyDescent="0.35">
      <c r="C1481" s="27" t="s">
        <v>3842</v>
      </c>
      <c r="D1481" s="47" t="str">
        <f>+INDEX([1]Detallado!$F:$F,MATCH($C1481,[1]Detallado!$B:$B,0))</f>
        <v>Renta Fija</v>
      </c>
      <c r="E1481" s="30" t="str">
        <f>+INDEX([1]Detallado!$Q:$Q,MATCH($C1481,[1]Detallado!$B:$B,0))</f>
        <v>RFLG</v>
      </c>
      <c r="F1481" s="44" t="s">
        <v>4171</v>
      </c>
      <c r="G1481" s="45" t="str">
        <f t="shared" si="44"/>
        <v>64RFLG</v>
      </c>
      <c r="H1481" s="46" t="str">
        <f>+INDEX([1]Detallado!$D:$D,MATCH(C1481,[1]Detallado!$B:$B,0))</f>
        <v>Gobierno Central</v>
      </c>
      <c r="I1481" s="27"/>
      <c r="J1481" s="43" t="str">
        <f t="shared" si="45"/>
        <v>RFLTD</v>
      </c>
    </row>
    <row r="1482" spans="3:10" x14ac:dyDescent="0.35">
      <c r="C1482" s="27" t="s">
        <v>3843</v>
      </c>
      <c r="D1482" s="47" t="str">
        <f>+INDEX([1]Detallado!$F:$F,MATCH($C1482,[1]Detallado!$B:$B,0))</f>
        <v>Renta Fija</v>
      </c>
      <c r="E1482" s="30" t="str">
        <f>+INDEX([1]Detallado!$Q:$Q,MATCH($C1482,[1]Detallado!$B:$B,0))</f>
        <v>RFLG</v>
      </c>
      <c r="F1482" s="44" t="s">
        <v>4171</v>
      </c>
      <c r="G1482" s="45" t="str">
        <f t="shared" ref="G1482:G1545" si="46">LEFT(C1482,2)&amp;E1482</f>
        <v>64RFLG</v>
      </c>
      <c r="H1482" s="46" t="str">
        <f>+INDEX([1]Detallado!$D:$D,MATCH(C1482,[1]Detallado!$B:$B,0))</f>
        <v>Gobierno Central</v>
      </c>
      <c r="I1482" s="27"/>
      <c r="J1482" s="43" t="str">
        <f t="shared" ref="J1482:J1545" si="47">IF(E1482="ALT",LEFT(E1482,3),LEFT(E1482,3)&amp;F1482)</f>
        <v>RFLTD</v>
      </c>
    </row>
    <row r="1483" spans="3:10" x14ac:dyDescent="0.35">
      <c r="C1483" s="27" t="s">
        <v>3844</v>
      </c>
      <c r="D1483" s="47" t="str">
        <f>+INDEX([1]Detallado!$F:$F,MATCH($C1483,[1]Detallado!$B:$B,0))</f>
        <v>Renta Fija</v>
      </c>
      <c r="E1483" s="30" t="str">
        <f>+INDEX([1]Detallado!$Q:$Q,MATCH($C1483,[1]Detallado!$B:$B,0))</f>
        <v>RFLG</v>
      </c>
      <c r="F1483" s="44" t="s">
        <v>4171</v>
      </c>
      <c r="G1483" s="45" t="str">
        <f t="shared" si="46"/>
        <v>64RFLG</v>
      </c>
      <c r="H1483" s="46" t="str">
        <f>+INDEX([1]Detallado!$D:$D,MATCH(C1483,[1]Detallado!$B:$B,0))</f>
        <v>Gobierno Central</v>
      </c>
      <c r="I1483" s="27"/>
      <c r="J1483" s="43" t="str">
        <f t="shared" si="47"/>
        <v>RFLTD</v>
      </c>
    </row>
    <row r="1484" spans="3:10" x14ac:dyDescent="0.35">
      <c r="C1484" s="27" t="s">
        <v>3845</v>
      </c>
      <c r="D1484" s="47" t="str">
        <f>+INDEX([1]Detallado!$F:$F,MATCH($C1484,[1]Detallado!$B:$B,0))</f>
        <v>Renta Fija</v>
      </c>
      <c r="E1484" s="30" t="str">
        <f>+INDEX([1]Detallado!$Q:$Q,MATCH($C1484,[1]Detallado!$B:$B,0))</f>
        <v>RFLG</v>
      </c>
      <c r="F1484" s="44" t="s">
        <v>4171</v>
      </c>
      <c r="G1484" s="45" t="str">
        <f t="shared" si="46"/>
        <v>64RFLG</v>
      </c>
      <c r="H1484" s="46" t="str">
        <f>+INDEX([1]Detallado!$D:$D,MATCH(C1484,[1]Detallado!$B:$B,0))</f>
        <v>Gobierno Central</v>
      </c>
      <c r="I1484" s="27"/>
      <c r="J1484" s="43" t="str">
        <f t="shared" si="47"/>
        <v>RFLTD</v>
      </c>
    </row>
    <row r="1485" spans="3:10" x14ac:dyDescent="0.35">
      <c r="C1485" s="27" t="s">
        <v>3846</v>
      </c>
      <c r="D1485" s="47" t="str">
        <f>+INDEX([1]Detallado!$F:$F,MATCH($C1485,[1]Detallado!$B:$B,0))</f>
        <v>Renta Fija</v>
      </c>
      <c r="E1485" s="30" t="str">
        <f>+INDEX([1]Detallado!$Q:$Q,MATCH($C1485,[1]Detallado!$B:$B,0))</f>
        <v>RFLG</v>
      </c>
      <c r="F1485" s="44" t="s">
        <v>4171</v>
      </c>
      <c r="G1485" s="45" t="str">
        <f t="shared" si="46"/>
        <v>64RFLG</v>
      </c>
      <c r="H1485" s="46" t="str">
        <f>+INDEX([1]Detallado!$D:$D,MATCH(C1485,[1]Detallado!$B:$B,0))</f>
        <v>Gobierno Central</v>
      </c>
      <c r="I1485" s="27"/>
      <c r="J1485" s="43" t="str">
        <f t="shared" si="47"/>
        <v>RFLTD</v>
      </c>
    </row>
    <row r="1486" spans="3:10" x14ac:dyDescent="0.35">
      <c r="C1486" s="27" t="s">
        <v>3847</v>
      </c>
      <c r="D1486" s="47" t="str">
        <f>+INDEX([1]Detallado!$F:$F,MATCH($C1486,[1]Detallado!$B:$B,0))</f>
        <v>Renta Fija</v>
      </c>
      <c r="E1486" s="30" t="str">
        <f>+INDEX([1]Detallado!$Q:$Q,MATCH($C1486,[1]Detallado!$B:$B,0))</f>
        <v>RFLG</v>
      </c>
      <c r="F1486" s="44" t="s">
        <v>4171</v>
      </c>
      <c r="G1486" s="45" t="str">
        <f t="shared" si="46"/>
        <v>64RFLG</v>
      </c>
      <c r="H1486" s="46" t="str">
        <f>+INDEX([1]Detallado!$D:$D,MATCH(C1486,[1]Detallado!$B:$B,0))</f>
        <v>Gobierno Central</v>
      </c>
      <c r="I1486" s="27"/>
      <c r="J1486" s="43" t="str">
        <f t="shared" si="47"/>
        <v>RFLTD</v>
      </c>
    </row>
    <row r="1487" spans="3:10" x14ac:dyDescent="0.35">
      <c r="C1487" s="27" t="s">
        <v>3848</v>
      </c>
      <c r="D1487" s="47" t="str">
        <f>+INDEX([1]Detallado!$F:$F,MATCH($C1487,[1]Detallado!$B:$B,0))</f>
        <v>Renta Fija</v>
      </c>
      <c r="E1487" s="30" t="str">
        <f>+INDEX([1]Detallado!$Q:$Q,MATCH($C1487,[1]Detallado!$B:$B,0))</f>
        <v>RFLG</v>
      </c>
      <c r="F1487" s="44" t="s">
        <v>4171</v>
      </c>
      <c r="G1487" s="45" t="str">
        <f t="shared" si="46"/>
        <v>64RFLG</v>
      </c>
      <c r="H1487" s="46" t="str">
        <f>+INDEX([1]Detallado!$D:$D,MATCH(C1487,[1]Detallado!$B:$B,0))</f>
        <v>Gobierno Central</v>
      </c>
      <c r="I1487" s="27"/>
      <c r="J1487" s="43" t="str">
        <f t="shared" si="47"/>
        <v>RFLTD</v>
      </c>
    </row>
    <row r="1488" spans="3:10" x14ac:dyDescent="0.35">
      <c r="C1488" s="27" t="s">
        <v>3849</v>
      </c>
      <c r="D1488" s="47" t="str">
        <f>+INDEX([1]Detallado!$F:$F,MATCH($C1488,[1]Detallado!$B:$B,0))</f>
        <v>Renta Fija</v>
      </c>
      <c r="E1488" s="30" t="str">
        <f>+INDEX([1]Detallado!$Q:$Q,MATCH($C1488,[1]Detallado!$B:$B,0))</f>
        <v>RFLG</v>
      </c>
      <c r="F1488" s="44" t="s">
        <v>4171</v>
      </c>
      <c r="G1488" s="45" t="str">
        <f t="shared" si="46"/>
        <v>64RFLG</v>
      </c>
      <c r="H1488" s="46" t="str">
        <f>+INDEX([1]Detallado!$D:$D,MATCH(C1488,[1]Detallado!$B:$B,0))</f>
        <v>Gobierno Central</v>
      </c>
      <c r="I1488" s="27"/>
      <c r="J1488" s="43" t="str">
        <f t="shared" si="47"/>
        <v>RFLTD</v>
      </c>
    </row>
    <row r="1489" spans="3:10" x14ac:dyDescent="0.35">
      <c r="C1489" s="27" t="s">
        <v>3850</v>
      </c>
      <c r="D1489" s="47" t="str">
        <f>+INDEX([1]Detallado!$F:$F,MATCH($C1489,[1]Detallado!$B:$B,0))</f>
        <v>Renta Fija</v>
      </c>
      <c r="E1489" s="30" t="str">
        <f>+INDEX([1]Detallado!$Q:$Q,MATCH($C1489,[1]Detallado!$B:$B,0))</f>
        <v>RFLG</v>
      </c>
      <c r="F1489" s="44" t="s">
        <v>4171</v>
      </c>
      <c r="G1489" s="45" t="str">
        <f t="shared" si="46"/>
        <v>64RFLG</v>
      </c>
      <c r="H1489" s="46" t="str">
        <f>+INDEX([1]Detallado!$D:$D,MATCH(C1489,[1]Detallado!$B:$B,0))</f>
        <v>Gobierno Central</v>
      </c>
      <c r="I1489" s="27"/>
      <c r="J1489" s="43" t="str">
        <f t="shared" si="47"/>
        <v>RFLTD</v>
      </c>
    </row>
    <row r="1490" spans="3:10" x14ac:dyDescent="0.35">
      <c r="C1490" s="27" t="s">
        <v>3851</v>
      </c>
      <c r="D1490" s="47" t="str">
        <f>+INDEX([1]Detallado!$F:$F,MATCH($C1490,[1]Detallado!$B:$B,0))</f>
        <v>Renta Fija</v>
      </c>
      <c r="E1490" s="30" t="str">
        <f>+INDEX([1]Detallado!$Q:$Q,MATCH($C1490,[1]Detallado!$B:$B,0))</f>
        <v>RFLG</v>
      </c>
      <c r="F1490" s="44" t="s">
        <v>4171</v>
      </c>
      <c r="G1490" s="45" t="str">
        <f t="shared" si="46"/>
        <v>64RFLG</v>
      </c>
      <c r="H1490" s="46" t="str">
        <f>+INDEX([1]Detallado!$D:$D,MATCH(C1490,[1]Detallado!$B:$B,0))</f>
        <v>Gobierno Central</v>
      </c>
      <c r="I1490" s="27"/>
      <c r="J1490" s="43" t="str">
        <f t="shared" si="47"/>
        <v>RFLTD</v>
      </c>
    </row>
    <row r="1491" spans="3:10" x14ac:dyDescent="0.35">
      <c r="C1491" s="27" t="s">
        <v>3852</v>
      </c>
      <c r="D1491" s="47" t="str">
        <f>+INDEX([1]Detallado!$F:$F,MATCH($C1491,[1]Detallado!$B:$B,0))</f>
        <v>Renta Fija</v>
      </c>
      <c r="E1491" s="30" t="str">
        <f>+INDEX([1]Detallado!$Q:$Q,MATCH($C1491,[1]Detallado!$B:$B,0))</f>
        <v>RFLG</v>
      </c>
      <c r="F1491" s="44" t="s">
        <v>4171</v>
      </c>
      <c r="G1491" s="45" t="str">
        <f t="shared" si="46"/>
        <v>64RFLG</v>
      </c>
      <c r="H1491" s="46" t="str">
        <f>+INDEX([1]Detallado!$D:$D,MATCH(C1491,[1]Detallado!$B:$B,0))</f>
        <v>Gobierno Central</v>
      </c>
      <c r="I1491" s="27"/>
      <c r="J1491" s="43" t="str">
        <f t="shared" si="47"/>
        <v>RFLTD</v>
      </c>
    </row>
    <row r="1492" spans="3:10" x14ac:dyDescent="0.35">
      <c r="C1492" s="27" t="s">
        <v>3853</v>
      </c>
      <c r="D1492" s="47" t="str">
        <f>+INDEX([1]Detallado!$F:$F,MATCH($C1492,[1]Detallado!$B:$B,0))</f>
        <v>Renta Fija</v>
      </c>
      <c r="E1492" s="30" t="str">
        <f>+INDEX([1]Detallado!$Q:$Q,MATCH($C1492,[1]Detallado!$B:$B,0))</f>
        <v>RFLG</v>
      </c>
      <c r="F1492" s="44" t="s">
        <v>4171</v>
      </c>
      <c r="G1492" s="45" t="str">
        <f t="shared" si="46"/>
        <v>64RFLG</v>
      </c>
      <c r="H1492" s="46" t="str">
        <f>+INDEX([1]Detallado!$D:$D,MATCH(C1492,[1]Detallado!$B:$B,0))</f>
        <v>Gobierno Central</v>
      </c>
      <c r="I1492" s="27"/>
      <c r="J1492" s="43" t="str">
        <f t="shared" si="47"/>
        <v>RFLTD</v>
      </c>
    </row>
    <row r="1493" spans="3:10" x14ac:dyDescent="0.35">
      <c r="C1493" s="27" t="s">
        <v>3854</v>
      </c>
      <c r="D1493" s="47" t="str">
        <f>+INDEX([1]Detallado!$F:$F,MATCH($C1493,[1]Detallado!$B:$B,0))</f>
        <v>Renta Fija</v>
      </c>
      <c r="E1493" s="30" t="str">
        <f>+INDEX([1]Detallado!$Q:$Q,MATCH($C1493,[1]Detallado!$B:$B,0))</f>
        <v>RFLG</v>
      </c>
      <c r="F1493" s="44" t="s">
        <v>4171</v>
      </c>
      <c r="G1493" s="45" t="str">
        <f t="shared" si="46"/>
        <v>64RFLG</v>
      </c>
      <c r="H1493" s="46" t="str">
        <f>+INDEX([1]Detallado!$D:$D,MATCH(C1493,[1]Detallado!$B:$B,0))</f>
        <v>Gobierno Central</v>
      </c>
      <c r="I1493" s="27"/>
      <c r="J1493" s="43" t="str">
        <f t="shared" si="47"/>
        <v>RFLTD</v>
      </c>
    </row>
    <row r="1494" spans="3:10" x14ac:dyDescent="0.35">
      <c r="C1494" s="27" t="s">
        <v>3855</v>
      </c>
      <c r="D1494" s="47" t="str">
        <f>+INDEX([1]Detallado!$F:$F,MATCH($C1494,[1]Detallado!$B:$B,0))</f>
        <v>Renta Fija</v>
      </c>
      <c r="E1494" s="30" t="str">
        <f>+INDEX([1]Detallado!$Q:$Q,MATCH($C1494,[1]Detallado!$B:$B,0))</f>
        <v>RFLG</v>
      </c>
      <c r="F1494" s="44" t="s">
        <v>4171</v>
      </c>
      <c r="G1494" s="45" t="str">
        <f t="shared" si="46"/>
        <v>64RFLG</v>
      </c>
      <c r="H1494" s="46" t="str">
        <f>+INDEX([1]Detallado!$D:$D,MATCH(C1494,[1]Detallado!$B:$B,0))</f>
        <v>Gobierno Central</v>
      </c>
      <c r="I1494" s="27"/>
      <c r="J1494" s="43" t="str">
        <f t="shared" si="47"/>
        <v>RFLTD</v>
      </c>
    </row>
    <row r="1495" spans="3:10" x14ac:dyDescent="0.35">
      <c r="C1495" s="27" t="s">
        <v>3856</v>
      </c>
      <c r="D1495" s="47" t="str">
        <f>+INDEX([1]Detallado!$F:$F,MATCH($C1495,[1]Detallado!$B:$B,0))</f>
        <v>Renta Fija</v>
      </c>
      <c r="E1495" s="30" t="str">
        <f>+INDEX([1]Detallado!$Q:$Q,MATCH($C1495,[1]Detallado!$B:$B,0))</f>
        <v>RFLG</v>
      </c>
      <c r="F1495" s="44" t="s">
        <v>4171</v>
      </c>
      <c r="G1495" s="45" t="str">
        <f t="shared" si="46"/>
        <v>64RFLG</v>
      </c>
      <c r="H1495" s="46" t="str">
        <f>+INDEX([1]Detallado!$D:$D,MATCH(C1495,[1]Detallado!$B:$B,0))</f>
        <v>Gobierno Central</v>
      </c>
      <c r="I1495" s="27"/>
      <c r="J1495" s="43" t="str">
        <f t="shared" si="47"/>
        <v>RFLTD</v>
      </c>
    </row>
    <row r="1496" spans="3:10" x14ac:dyDescent="0.35">
      <c r="C1496" s="27" t="s">
        <v>841</v>
      </c>
      <c r="D1496" s="47" t="str">
        <f>+INDEX([1]Detallado!$F:$F,MATCH($C1496,[1]Detallado!$B:$B,0))</f>
        <v>Renta Fija</v>
      </c>
      <c r="E1496" s="30" t="str">
        <f>+INDEX([1]Detallado!$Q:$Q,MATCH($C1496,[1]Detallado!$B:$B,0))</f>
        <v>RFLG</v>
      </c>
      <c r="F1496" s="44" t="s">
        <v>4172</v>
      </c>
      <c r="G1496" s="45" t="str">
        <f t="shared" si="46"/>
        <v>01RFLG</v>
      </c>
      <c r="H1496" s="46" t="str">
        <f>+INDEX([1]Detallado!$D:$D,MATCH(C1496,[1]Detallado!$B:$B,0))</f>
        <v>Gobierno Central</v>
      </c>
      <c r="I1496" s="27"/>
      <c r="J1496" s="43" t="str">
        <f t="shared" si="47"/>
        <v>RFLGOB</v>
      </c>
    </row>
    <row r="1497" spans="3:10" x14ac:dyDescent="0.35">
      <c r="C1497" s="27" t="s">
        <v>3857</v>
      </c>
      <c r="D1497" s="47" t="str">
        <f>+INDEX([1]Detallado!$F:$F,MATCH($C1497,[1]Detallado!$B:$B,0))</f>
        <v>Renta Fija</v>
      </c>
      <c r="E1497" s="30" t="str">
        <f>+INDEX([1]Detallado!$Q:$Q,MATCH($C1497,[1]Detallado!$B:$B,0))</f>
        <v>RFLG</v>
      </c>
      <c r="F1497" s="44" t="s">
        <v>4172</v>
      </c>
      <c r="G1497" s="45" t="str">
        <f t="shared" si="46"/>
        <v>01RFLG</v>
      </c>
      <c r="H1497" s="46" t="str">
        <f>+INDEX([1]Detallado!$D:$D,MATCH(C1497,[1]Detallado!$B:$B,0))</f>
        <v>Gobierno Central</v>
      </c>
      <c r="I1497" s="27"/>
      <c r="J1497" s="43" t="str">
        <f t="shared" si="47"/>
        <v>RFLGOB</v>
      </c>
    </row>
    <row r="1498" spans="3:10" x14ac:dyDescent="0.35">
      <c r="C1498" s="27" t="s">
        <v>169</v>
      </c>
      <c r="D1498" s="47" t="str">
        <f>+INDEX([1]Detallado!$F:$F,MATCH($C1498,[1]Detallado!$B:$B,0))</f>
        <v>Renta Fija</v>
      </c>
      <c r="E1498" s="30" t="str">
        <f>+INDEX([1]Detallado!$Q:$Q,MATCH($C1498,[1]Detallado!$B:$B,0))</f>
        <v>RFLG</v>
      </c>
      <c r="F1498" s="44" t="s">
        <v>4172</v>
      </c>
      <c r="G1498" s="45" t="str">
        <f t="shared" si="46"/>
        <v>01RFLG</v>
      </c>
      <c r="H1498" s="46" t="str">
        <f>+INDEX([1]Detallado!$D:$D,MATCH(C1498,[1]Detallado!$B:$B,0))</f>
        <v>Gobierno Central</v>
      </c>
      <c r="I1498" s="27"/>
      <c r="J1498" s="43" t="str">
        <f t="shared" si="47"/>
        <v>RFLGOB</v>
      </c>
    </row>
    <row r="1499" spans="3:10" x14ac:dyDescent="0.35">
      <c r="C1499" s="27" t="s">
        <v>3858</v>
      </c>
      <c r="D1499" s="47" t="str">
        <f>+INDEX([1]Detallado!$F:$F,MATCH($C1499,[1]Detallado!$B:$B,0))</f>
        <v>Renta Fija</v>
      </c>
      <c r="E1499" s="30" t="str">
        <f>+INDEX([1]Detallado!$Q:$Q,MATCH($C1499,[1]Detallado!$B:$B,0))</f>
        <v>RFLG</v>
      </c>
      <c r="F1499" s="44" t="s">
        <v>4172</v>
      </c>
      <c r="G1499" s="45" t="str">
        <f t="shared" si="46"/>
        <v>01RFLG</v>
      </c>
      <c r="H1499" s="46" t="str">
        <f>+INDEX([1]Detallado!$D:$D,MATCH(C1499,[1]Detallado!$B:$B,0))</f>
        <v>Gobierno Central</v>
      </c>
      <c r="I1499" s="27"/>
      <c r="J1499" s="43" t="str">
        <f t="shared" si="47"/>
        <v>RFLGOB</v>
      </c>
    </row>
    <row r="1500" spans="3:10" x14ac:dyDescent="0.35">
      <c r="C1500" s="27" t="s">
        <v>157</v>
      </c>
      <c r="D1500" s="47" t="str">
        <f>+INDEX([1]Detallado!$F:$F,MATCH($C1500,[1]Detallado!$B:$B,0))</f>
        <v>Renta Fija</v>
      </c>
      <c r="E1500" s="30" t="str">
        <f>+INDEX([1]Detallado!$Q:$Q,MATCH($C1500,[1]Detallado!$B:$B,0))</f>
        <v>RFLG</v>
      </c>
      <c r="F1500" s="44" t="s">
        <v>4172</v>
      </c>
      <c r="G1500" s="45" t="str">
        <f t="shared" si="46"/>
        <v>01RFLG</v>
      </c>
      <c r="H1500" s="46" t="str">
        <f>+INDEX([1]Detallado!$D:$D,MATCH(C1500,[1]Detallado!$B:$B,0))</f>
        <v>Gobierno Central</v>
      </c>
      <c r="I1500" s="27"/>
      <c r="J1500" s="43" t="str">
        <f t="shared" si="47"/>
        <v>RFLGOB</v>
      </c>
    </row>
    <row r="1501" spans="3:10" x14ac:dyDescent="0.35">
      <c r="C1501" s="27" t="s">
        <v>843</v>
      </c>
      <c r="D1501" s="47" t="str">
        <f>+INDEX([1]Detallado!$F:$F,MATCH($C1501,[1]Detallado!$B:$B,0))</f>
        <v>Renta Fija</v>
      </c>
      <c r="E1501" s="30" t="str">
        <f>+INDEX([1]Detallado!$Q:$Q,MATCH($C1501,[1]Detallado!$B:$B,0))</f>
        <v>RFLG</v>
      </c>
      <c r="F1501" s="44" t="s">
        <v>4172</v>
      </c>
      <c r="G1501" s="45" t="str">
        <f t="shared" si="46"/>
        <v>01RFLG</v>
      </c>
      <c r="H1501" s="46" t="str">
        <f>+INDEX([1]Detallado!$D:$D,MATCH(C1501,[1]Detallado!$B:$B,0))</f>
        <v>Gobierno Central</v>
      </c>
      <c r="I1501" s="27"/>
      <c r="J1501" s="43" t="str">
        <f t="shared" si="47"/>
        <v>RFLGOB</v>
      </c>
    </row>
    <row r="1502" spans="3:10" x14ac:dyDescent="0.35">
      <c r="C1502" s="27" t="s">
        <v>3859</v>
      </c>
      <c r="D1502" s="47" t="str">
        <f>+INDEX([1]Detallado!$F:$F,MATCH($C1502,[1]Detallado!$B:$B,0))</f>
        <v>Renta Fija</v>
      </c>
      <c r="E1502" s="30" t="str">
        <f>+INDEX([1]Detallado!$Q:$Q,MATCH($C1502,[1]Detallado!$B:$B,0))</f>
        <v>RFLG</v>
      </c>
      <c r="F1502" s="44" t="s">
        <v>4172</v>
      </c>
      <c r="G1502" s="45" t="str">
        <f t="shared" si="46"/>
        <v>01RFLG</v>
      </c>
      <c r="H1502" s="46" t="str">
        <f>+INDEX([1]Detallado!$D:$D,MATCH(C1502,[1]Detallado!$B:$B,0))</f>
        <v>Gobierno Central</v>
      </c>
      <c r="I1502" s="27"/>
      <c r="J1502" s="43" t="str">
        <f t="shared" si="47"/>
        <v>RFLGOB</v>
      </c>
    </row>
    <row r="1503" spans="3:10" x14ac:dyDescent="0.35">
      <c r="C1503" s="27" t="s">
        <v>3860</v>
      </c>
      <c r="D1503" s="47" t="str">
        <f>+INDEX([1]Detallado!$F:$F,MATCH($C1503,[1]Detallado!$B:$B,0))</f>
        <v>Renta Fija</v>
      </c>
      <c r="E1503" s="30" t="str">
        <f>+INDEX([1]Detallado!$Q:$Q,MATCH($C1503,[1]Detallado!$B:$B,0))</f>
        <v>RFLG</v>
      </c>
      <c r="F1503" s="44" t="s">
        <v>4172</v>
      </c>
      <c r="G1503" s="45" t="str">
        <f t="shared" si="46"/>
        <v>01RFLG</v>
      </c>
      <c r="H1503" s="46" t="str">
        <f>+INDEX([1]Detallado!$D:$D,MATCH(C1503,[1]Detallado!$B:$B,0))</f>
        <v>Gobierno Central</v>
      </c>
      <c r="I1503" s="27"/>
      <c r="J1503" s="43" t="str">
        <f t="shared" si="47"/>
        <v>RFLGOB</v>
      </c>
    </row>
    <row r="1504" spans="3:10" x14ac:dyDescent="0.35">
      <c r="C1504" s="27" t="s">
        <v>3861</v>
      </c>
      <c r="D1504" s="47" t="str">
        <f>+INDEX([1]Detallado!$F:$F,MATCH($C1504,[1]Detallado!$B:$B,0))</f>
        <v>Renta Fija</v>
      </c>
      <c r="E1504" s="30" t="str">
        <f>+INDEX([1]Detallado!$Q:$Q,MATCH($C1504,[1]Detallado!$B:$B,0))</f>
        <v>RFLG</v>
      </c>
      <c r="F1504" s="44" t="s">
        <v>4172</v>
      </c>
      <c r="G1504" s="45" t="str">
        <f t="shared" si="46"/>
        <v>01RFLG</v>
      </c>
      <c r="H1504" s="46" t="str">
        <f>+INDEX([1]Detallado!$D:$D,MATCH(C1504,[1]Detallado!$B:$B,0))</f>
        <v>Gobierno Central</v>
      </c>
      <c r="I1504" s="27"/>
      <c r="J1504" s="43" t="str">
        <f t="shared" si="47"/>
        <v>RFLGOB</v>
      </c>
    </row>
    <row r="1505" spans="3:10" x14ac:dyDescent="0.35">
      <c r="C1505" s="27" t="s">
        <v>3862</v>
      </c>
      <c r="D1505" s="47" t="str">
        <f>+INDEX([1]Detallado!$F:$F,MATCH($C1505,[1]Detallado!$B:$B,0))</f>
        <v>Renta Fija</v>
      </c>
      <c r="E1505" s="30" t="str">
        <f>+INDEX([1]Detallado!$Q:$Q,MATCH($C1505,[1]Detallado!$B:$B,0))</f>
        <v>RFLG</v>
      </c>
      <c r="F1505" s="44" t="s">
        <v>4172</v>
      </c>
      <c r="G1505" s="45" t="str">
        <f t="shared" si="46"/>
        <v>01RFLG</v>
      </c>
      <c r="H1505" s="46" t="str">
        <f>+INDEX([1]Detallado!$D:$D,MATCH(C1505,[1]Detallado!$B:$B,0))</f>
        <v>Gobierno Central</v>
      </c>
      <c r="I1505" s="27"/>
      <c r="J1505" s="43" t="str">
        <f t="shared" si="47"/>
        <v>RFLGOB</v>
      </c>
    </row>
    <row r="1506" spans="3:10" x14ac:dyDescent="0.35">
      <c r="C1506" s="27" t="s">
        <v>3863</v>
      </c>
      <c r="D1506" s="47" t="str">
        <f>+INDEX([1]Detallado!$F:$F,MATCH($C1506,[1]Detallado!$B:$B,0))</f>
        <v>Renta Fija</v>
      </c>
      <c r="E1506" s="30" t="str">
        <f>+INDEX([1]Detallado!$Q:$Q,MATCH($C1506,[1]Detallado!$B:$B,0))</f>
        <v>RFLG</v>
      </c>
      <c r="F1506" s="44" t="s">
        <v>4172</v>
      </c>
      <c r="G1506" s="45" t="str">
        <f t="shared" si="46"/>
        <v>01RFLG</v>
      </c>
      <c r="H1506" s="46" t="str">
        <f>+INDEX([1]Detallado!$D:$D,MATCH(C1506,[1]Detallado!$B:$B,0))</f>
        <v>Gobierno Central</v>
      </c>
      <c r="I1506" s="27"/>
      <c r="J1506" s="43" t="str">
        <f t="shared" si="47"/>
        <v>RFLGOB</v>
      </c>
    </row>
    <row r="1507" spans="3:10" x14ac:dyDescent="0.35">
      <c r="C1507" s="27" t="s">
        <v>162</v>
      </c>
      <c r="D1507" s="47" t="str">
        <f>+INDEX([1]Detallado!$F:$F,MATCH($C1507,[1]Detallado!$B:$B,0))</f>
        <v>Renta Fija</v>
      </c>
      <c r="E1507" s="30" t="str">
        <f>+INDEX([1]Detallado!$Q:$Q,MATCH($C1507,[1]Detallado!$B:$B,0))</f>
        <v>RFLG</v>
      </c>
      <c r="F1507" s="44" t="s">
        <v>4172</v>
      </c>
      <c r="G1507" s="45" t="str">
        <f t="shared" si="46"/>
        <v>01RFLG</v>
      </c>
      <c r="H1507" s="46" t="str">
        <f>+INDEX([1]Detallado!$D:$D,MATCH(C1507,[1]Detallado!$B:$B,0))</f>
        <v>Gobierno Central</v>
      </c>
      <c r="I1507" s="27"/>
      <c r="J1507" s="43" t="str">
        <f t="shared" si="47"/>
        <v>RFLGOB</v>
      </c>
    </row>
    <row r="1508" spans="3:10" x14ac:dyDescent="0.35">
      <c r="C1508" s="27" t="s">
        <v>167</v>
      </c>
      <c r="D1508" s="47" t="str">
        <f>+INDEX([1]Detallado!$F:$F,MATCH($C1508,[1]Detallado!$B:$B,0))</f>
        <v>Renta Fija</v>
      </c>
      <c r="E1508" s="30" t="str">
        <f>+INDEX([1]Detallado!$Q:$Q,MATCH($C1508,[1]Detallado!$B:$B,0))</f>
        <v>RFLG</v>
      </c>
      <c r="F1508" s="44" t="s">
        <v>4172</v>
      </c>
      <c r="G1508" s="45" t="str">
        <f t="shared" si="46"/>
        <v>01RFLG</v>
      </c>
      <c r="H1508" s="46" t="str">
        <f>+INDEX([1]Detallado!$D:$D,MATCH(C1508,[1]Detallado!$B:$B,0))</f>
        <v>Gobierno Central</v>
      </c>
      <c r="I1508" s="27"/>
      <c r="J1508" s="43" t="str">
        <f t="shared" si="47"/>
        <v>RFLGOB</v>
      </c>
    </row>
    <row r="1509" spans="3:10" x14ac:dyDescent="0.35">
      <c r="C1509" s="27" t="s">
        <v>164</v>
      </c>
      <c r="D1509" s="47" t="str">
        <f>+INDEX([1]Detallado!$F:$F,MATCH($C1509,[1]Detallado!$B:$B,0))</f>
        <v>Renta Fija</v>
      </c>
      <c r="E1509" s="30" t="str">
        <f>+INDEX([1]Detallado!$Q:$Q,MATCH($C1509,[1]Detallado!$B:$B,0))</f>
        <v>RFLG</v>
      </c>
      <c r="F1509" s="44" t="s">
        <v>4172</v>
      </c>
      <c r="G1509" s="45" t="str">
        <f t="shared" si="46"/>
        <v>01RFLG</v>
      </c>
      <c r="H1509" s="46" t="str">
        <f>+INDEX([1]Detallado!$D:$D,MATCH(C1509,[1]Detallado!$B:$B,0))</f>
        <v>Gobierno Central</v>
      </c>
      <c r="I1509" s="27"/>
      <c r="J1509" s="43" t="str">
        <f t="shared" si="47"/>
        <v>RFLGOB</v>
      </c>
    </row>
    <row r="1510" spans="3:10" x14ac:dyDescent="0.35">
      <c r="C1510" s="27" t="s">
        <v>160</v>
      </c>
      <c r="D1510" s="47" t="str">
        <f>+INDEX([1]Detallado!$F:$F,MATCH($C1510,[1]Detallado!$B:$B,0))</f>
        <v>Renta Fija</v>
      </c>
      <c r="E1510" s="30" t="str">
        <f>+INDEX([1]Detallado!$Q:$Q,MATCH($C1510,[1]Detallado!$B:$B,0))</f>
        <v>RFLG</v>
      </c>
      <c r="F1510" s="44" t="s">
        <v>4172</v>
      </c>
      <c r="G1510" s="45" t="str">
        <f t="shared" si="46"/>
        <v>01RFLG</v>
      </c>
      <c r="H1510" s="46" t="str">
        <f>+INDEX([1]Detallado!$D:$D,MATCH(C1510,[1]Detallado!$B:$B,0))</f>
        <v>Gobierno Central</v>
      </c>
      <c r="I1510" s="27"/>
      <c r="J1510" s="43" t="str">
        <f t="shared" si="47"/>
        <v>RFLGOB</v>
      </c>
    </row>
    <row r="1511" spans="3:10" x14ac:dyDescent="0.35">
      <c r="C1511" s="27" t="s">
        <v>3864</v>
      </c>
      <c r="D1511" s="47" t="str">
        <f>+INDEX([1]Detallado!$F:$F,MATCH($C1511,[1]Detallado!$B:$B,0))</f>
        <v>Renta Fija</v>
      </c>
      <c r="E1511" s="30" t="str">
        <f>+INDEX([1]Detallado!$Q:$Q,MATCH($C1511,[1]Detallado!$B:$B,0))</f>
        <v>RFLG</v>
      </c>
      <c r="F1511" s="44" t="s">
        <v>4172</v>
      </c>
      <c r="G1511" s="45" t="str">
        <f t="shared" si="46"/>
        <v>01RFLG</v>
      </c>
      <c r="H1511" s="46" t="str">
        <f>+INDEX([1]Detallado!$D:$D,MATCH(C1511,[1]Detallado!$B:$B,0))</f>
        <v>Gobierno Central</v>
      </c>
      <c r="I1511" s="27"/>
      <c r="J1511" s="43" t="str">
        <f t="shared" si="47"/>
        <v>RFLGOB</v>
      </c>
    </row>
    <row r="1512" spans="3:10" x14ac:dyDescent="0.35">
      <c r="C1512" s="27" t="s">
        <v>3865</v>
      </c>
      <c r="D1512" s="47" t="str">
        <f>+INDEX([1]Detallado!$F:$F,MATCH($C1512,[1]Detallado!$B:$B,0))</f>
        <v>Renta Fija</v>
      </c>
      <c r="E1512" s="30" t="str">
        <f>+INDEX([1]Detallado!$Q:$Q,MATCH($C1512,[1]Detallado!$B:$B,0))</f>
        <v>RFLG</v>
      </c>
      <c r="F1512" s="44" t="s">
        <v>4172</v>
      </c>
      <c r="G1512" s="45" t="str">
        <f t="shared" si="46"/>
        <v>04RFLG</v>
      </c>
      <c r="H1512" s="46" t="str">
        <f>+INDEX([1]Detallado!$D:$D,MATCH(C1512,[1]Detallado!$B:$B,0))</f>
        <v>Gobierno Central</v>
      </c>
      <c r="I1512" s="27"/>
      <c r="J1512" s="43" t="str">
        <f t="shared" si="47"/>
        <v>RFLGOB</v>
      </c>
    </row>
    <row r="1513" spans="3:10" x14ac:dyDescent="0.35">
      <c r="C1513" s="27" t="s">
        <v>3866</v>
      </c>
      <c r="D1513" s="47" t="str">
        <f>+INDEX([1]Detallado!$F:$F,MATCH($C1513,[1]Detallado!$B:$B,0))</f>
        <v>Renta Fija</v>
      </c>
      <c r="E1513" s="30" t="str">
        <f>+INDEX([1]Detallado!$Q:$Q,MATCH($C1513,[1]Detallado!$B:$B,0))</f>
        <v>RFLG</v>
      </c>
      <c r="F1513" s="44" t="s">
        <v>4172</v>
      </c>
      <c r="G1513" s="45" t="str">
        <f t="shared" si="46"/>
        <v>04RFLG</v>
      </c>
      <c r="H1513" s="46" t="str">
        <f>+INDEX([1]Detallado!$D:$D,MATCH(C1513,[1]Detallado!$B:$B,0))</f>
        <v>Gobierno Central</v>
      </c>
      <c r="I1513" s="27"/>
      <c r="J1513" s="43" t="str">
        <f t="shared" si="47"/>
        <v>RFLGOB</v>
      </c>
    </row>
    <row r="1514" spans="3:10" x14ac:dyDescent="0.35">
      <c r="C1514" s="27" t="s">
        <v>3867</v>
      </c>
      <c r="D1514" s="47" t="str">
        <f>+INDEX([1]Detallado!$F:$F,MATCH($C1514,[1]Detallado!$B:$B,0))</f>
        <v>Renta Fija</v>
      </c>
      <c r="E1514" s="30" t="str">
        <f>+INDEX([1]Detallado!$Q:$Q,MATCH($C1514,[1]Detallado!$B:$B,0))</f>
        <v>RFLG</v>
      </c>
      <c r="F1514" s="44" t="s">
        <v>4172</v>
      </c>
      <c r="G1514" s="45" t="str">
        <f t="shared" si="46"/>
        <v>04RFLG</v>
      </c>
      <c r="H1514" s="46" t="str">
        <f>+INDEX([1]Detallado!$D:$D,MATCH(C1514,[1]Detallado!$B:$B,0))</f>
        <v>Gobierno Central</v>
      </c>
      <c r="I1514" s="27"/>
      <c r="J1514" s="43" t="str">
        <f t="shared" si="47"/>
        <v>RFLGOB</v>
      </c>
    </row>
    <row r="1515" spans="3:10" x14ac:dyDescent="0.35">
      <c r="C1515" s="27" t="s">
        <v>3868</v>
      </c>
      <c r="D1515" s="47" t="str">
        <f>+INDEX([1]Detallado!$F:$F,MATCH($C1515,[1]Detallado!$B:$B,0))</f>
        <v>Renta Fija</v>
      </c>
      <c r="E1515" s="30" t="str">
        <f>+INDEX([1]Detallado!$Q:$Q,MATCH($C1515,[1]Detallado!$B:$B,0))</f>
        <v>RFLG</v>
      </c>
      <c r="F1515" s="44" t="s">
        <v>4172</v>
      </c>
      <c r="G1515" s="45" t="str">
        <f t="shared" si="46"/>
        <v>04RFLG</v>
      </c>
      <c r="H1515" s="46" t="str">
        <f>+INDEX([1]Detallado!$D:$D,MATCH(C1515,[1]Detallado!$B:$B,0))</f>
        <v>Gobierno Central</v>
      </c>
      <c r="I1515" s="27"/>
      <c r="J1515" s="43" t="str">
        <f t="shared" si="47"/>
        <v>RFLGOB</v>
      </c>
    </row>
    <row r="1516" spans="3:10" x14ac:dyDescent="0.35">
      <c r="C1516" s="27" t="s">
        <v>3869</v>
      </c>
      <c r="D1516" s="47" t="str">
        <f>+INDEX([1]Detallado!$F:$F,MATCH($C1516,[1]Detallado!$B:$B,0))</f>
        <v>Renta Fija</v>
      </c>
      <c r="E1516" s="30" t="str">
        <f>+INDEX([1]Detallado!$Q:$Q,MATCH($C1516,[1]Detallado!$B:$B,0))</f>
        <v>RFLG</v>
      </c>
      <c r="F1516" s="44" t="s">
        <v>4172</v>
      </c>
      <c r="G1516" s="45" t="str">
        <f t="shared" si="46"/>
        <v>04RFLG</v>
      </c>
      <c r="H1516" s="46" t="str">
        <f>+INDEX([1]Detallado!$D:$D,MATCH(C1516,[1]Detallado!$B:$B,0))</f>
        <v>Gobierno Central</v>
      </c>
      <c r="I1516" s="27"/>
      <c r="J1516" s="43" t="str">
        <f t="shared" si="47"/>
        <v>RFLGOB</v>
      </c>
    </row>
    <row r="1517" spans="3:10" x14ac:dyDescent="0.35">
      <c r="C1517" s="27" t="s">
        <v>3870</v>
      </c>
      <c r="D1517" s="47" t="str">
        <f>+INDEX([1]Detallado!$F:$F,MATCH($C1517,[1]Detallado!$B:$B,0))</f>
        <v>Renta Fija</v>
      </c>
      <c r="E1517" s="30" t="str">
        <f>+INDEX([1]Detallado!$Q:$Q,MATCH($C1517,[1]Detallado!$B:$B,0))</f>
        <v>RFLG</v>
      </c>
      <c r="F1517" s="44" t="s">
        <v>4172</v>
      </c>
      <c r="G1517" s="45" t="str">
        <f t="shared" si="46"/>
        <v>04RFLG</v>
      </c>
      <c r="H1517" s="46" t="str">
        <f>+INDEX([1]Detallado!$D:$D,MATCH(C1517,[1]Detallado!$B:$B,0))</f>
        <v>Gobierno Central</v>
      </c>
      <c r="I1517" s="27"/>
      <c r="J1517" s="43" t="str">
        <f t="shared" si="47"/>
        <v>RFLGOB</v>
      </c>
    </row>
    <row r="1518" spans="3:10" x14ac:dyDescent="0.35">
      <c r="C1518" s="27" t="s">
        <v>3871</v>
      </c>
      <c r="D1518" s="47" t="str">
        <f>+INDEX([1]Detallado!$F:$F,MATCH($C1518,[1]Detallado!$B:$B,0))</f>
        <v>Renta Fija</v>
      </c>
      <c r="E1518" s="30" t="str">
        <f>+INDEX([1]Detallado!$Q:$Q,MATCH($C1518,[1]Detallado!$B:$B,0))</f>
        <v>RFLG</v>
      </c>
      <c r="F1518" s="44" t="s">
        <v>4172</v>
      </c>
      <c r="G1518" s="45" t="str">
        <f t="shared" si="46"/>
        <v>04RFLG</v>
      </c>
      <c r="H1518" s="46" t="str">
        <f>+INDEX([1]Detallado!$D:$D,MATCH(C1518,[1]Detallado!$B:$B,0))</f>
        <v>Gobierno Central</v>
      </c>
      <c r="I1518" s="27"/>
      <c r="J1518" s="43" t="str">
        <f t="shared" si="47"/>
        <v>RFLGOB</v>
      </c>
    </row>
    <row r="1519" spans="3:10" x14ac:dyDescent="0.35">
      <c r="C1519" s="27" t="s">
        <v>3872</v>
      </c>
      <c r="D1519" s="47" t="str">
        <f>+INDEX([1]Detallado!$F:$F,MATCH($C1519,[1]Detallado!$B:$B,0))</f>
        <v>Renta Fija</v>
      </c>
      <c r="E1519" s="30" t="str">
        <f>+INDEX([1]Detallado!$Q:$Q,MATCH($C1519,[1]Detallado!$B:$B,0))</f>
        <v>RFLG</v>
      </c>
      <c r="F1519" s="44" t="s">
        <v>4172</v>
      </c>
      <c r="G1519" s="45" t="str">
        <f t="shared" si="46"/>
        <v>04RFLG</v>
      </c>
      <c r="H1519" s="46" t="str">
        <f>+INDEX([1]Detallado!$D:$D,MATCH(C1519,[1]Detallado!$B:$B,0))</f>
        <v>Gobierno Central</v>
      </c>
      <c r="I1519" s="27"/>
      <c r="J1519" s="43" t="str">
        <f t="shared" si="47"/>
        <v>RFLGOB</v>
      </c>
    </row>
    <row r="1520" spans="3:10" x14ac:dyDescent="0.35">
      <c r="C1520" s="27" t="s">
        <v>3873</v>
      </c>
      <c r="D1520" s="47" t="str">
        <f>+INDEX([1]Detallado!$F:$F,MATCH($C1520,[1]Detallado!$B:$B,0))</f>
        <v>Renta Fija</v>
      </c>
      <c r="E1520" s="30" t="str">
        <f>+INDEX([1]Detallado!$Q:$Q,MATCH($C1520,[1]Detallado!$B:$B,0))</f>
        <v>RFLG</v>
      </c>
      <c r="F1520" s="44" t="s">
        <v>4172</v>
      </c>
      <c r="G1520" s="45" t="str">
        <f t="shared" si="46"/>
        <v>04RFLG</v>
      </c>
      <c r="H1520" s="46" t="str">
        <f>+INDEX([1]Detallado!$D:$D,MATCH(C1520,[1]Detallado!$B:$B,0))</f>
        <v>Gobierno Central</v>
      </c>
      <c r="I1520" s="27"/>
      <c r="J1520" s="43" t="str">
        <f t="shared" si="47"/>
        <v>RFLGOB</v>
      </c>
    </row>
    <row r="1521" spans="3:10" x14ac:dyDescent="0.35">
      <c r="C1521" s="27" t="s">
        <v>898</v>
      </c>
      <c r="D1521" s="47" t="str">
        <f>+INDEX([1]Detallado!$F:$F,MATCH($C1521,[1]Detallado!$B:$B,0))</f>
        <v>Renta Fija</v>
      </c>
      <c r="E1521" s="30" t="str">
        <f>+INDEX([1]Detallado!$Q:$Q,MATCH($C1521,[1]Detallado!$B:$B,0))</f>
        <v>RFLG</v>
      </c>
      <c r="F1521" s="44" t="s">
        <v>4172</v>
      </c>
      <c r="G1521" s="45" t="str">
        <f t="shared" si="46"/>
        <v>43RFLG</v>
      </c>
      <c r="H1521" s="46" t="str">
        <f>+INDEX([1]Detallado!$D:$D,MATCH(C1521,[1]Detallado!$B:$B,0))</f>
        <v>Gobierno Central</v>
      </c>
      <c r="I1521" s="27"/>
      <c r="J1521" s="43" t="str">
        <f t="shared" si="47"/>
        <v>RFLGOB</v>
      </c>
    </row>
    <row r="1522" spans="3:10" x14ac:dyDescent="0.35">
      <c r="C1522" s="27" t="s">
        <v>3874</v>
      </c>
      <c r="D1522" s="47" t="str">
        <f>+INDEX([1]Detallado!$F:$F,MATCH($C1522,[1]Detallado!$B:$B,0))</f>
        <v>Renta Fija</v>
      </c>
      <c r="E1522" s="30" t="str">
        <f>+INDEX([1]Detallado!$Q:$Q,MATCH($C1522,[1]Detallado!$B:$B,0))</f>
        <v>RFLG</v>
      </c>
      <c r="F1522" s="44" t="s">
        <v>4172</v>
      </c>
      <c r="G1522" s="45" t="str">
        <f t="shared" si="46"/>
        <v>43RFLG</v>
      </c>
      <c r="H1522" s="46" t="str">
        <f>+INDEX([1]Detallado!$D:$D,MATCH(C1522,[1]Detallado!$B:$B,0))</f>
        <v>Gobierno Central</v>
      </c>
      <c r="I1522" s="27"/>
      <c r="J1522" s="43" t="str">
        <f t="shared" si="47"/>
        <v>RFLGOB</v>
      </c>
    </row>
    <row r="1523" spans="3:10" x14ac:dyDescent="0.35">
      <c r="C1523" s="27" t="s">
        <v>510</v>
      </c>
      <c r="D1523" s="47" t="str">
        <f>+INDEX([1]Detallado!$F:$F,MATCH($C1523,[1]Detallado!$B:$B,0))</f>
        <v>Renta Fija</v>
      </c>
      <c r="E1523" s="30" t="str">
        <f>+INDEX([1]Detallado!$Q:$Q,MATCH($C1523,[1]Detallado!$B:$B,0))</f>
        <v>RFLG</v>
      </c>
      <c r="F1523" s="44" t="s">
        <v>4172</v>
      </c>
      <c r="G1523" s="45" t="str">
        <f t="shared" si="46"/>
        <v>43RFLG</v>
      </c>
      <c r="H1523" s="46" t="str">
        <f>+INDEX([1]Detallado!$D:$D,MATCH(C1523,[1]Detallado!$B:$B,0))</f>
        <v>Gobierno Central</v>
      </c>
      <c r="I1523" s="27"/>
      <c r="J1523" s="43" t="str">
        <f t="shared" si="47"/>
        <v>RFLGOB</v>
      </c>
    </row>
    <row r="1524" spans="3:10" x14ac:dyDescent="0.35">
      <c r="C1524" s="27" t="s">
        <v>3875</v>
      </c>
      <c r="D1524" s="47" t="str">
        <f>+INDEX([1]Detallado!$F:$F,MATCH($C1524,[1]Detallado!$B:$B,0))</f>
        <v>Renta Fija</v>
      </c>
      <c r="E1524" s="30" t="str">
        <f>+INDEX([1]Detallado!$Q:$Q,MATCH($C1524,[1]Detallado!$B:$B,0))</f>
        <v>RFLG</v>
      </c>
      <c r="F1524" s="44" t="s">
        <v>4172</v>
      </c>
      <c r="G1524" s="45" t="str">
        <f t="shared" si="46"/>
        <v>43RFLG</v>
      </c>
      <c r="H1524" s="46" t="str">
        <f>+INDEX([1]Detallado!$D:$D,MATCH(C1524,[1]Detallado!$B:$B,0))</f>
        <v>Gobierno Central</v>
      </c>
      <c r="I1524" s="27"/>
      <c r="J1524" s="43" t="str">
        <f t="shared" si="47"/>
        <v>RFLGOB</v>
      </c>
    </row>
    <row r="1525" spans="3:10" x14ac:dyDescent="0.35">
      <c r="C1525" s="27" t="s">
        <v>3876</v>
      </c>
      <c r="D1525" s="47" t="str">
        <f>+INDEX([1]Detallado!$F:$F,MATCH($C1525,[1]Detallado!$B:$B,0))</f>
        <v>Renta Fija</v>
      </c>
      <c r="E1525" s="30" t="str">
        <f>+INDEX([1]Detallado!$Q:$Q,MATCH($C1525,[1]Detallado!$B:$B,0))</f>
        <v>RFLG</v>
      </c>
      <c r="F1525" s="44" t="s">
        <v>4172</v>
      </c>
      <c r="G1525" s="45" t="str">
        <f t="shared" si="46"/>
        <v>43RFLG</v>
      </c>
      <c r="H1525" s="46" t="str">
        <f>+INDEX([1]Detallado!$D:$D,MATCH(C1525,[1]Detallado!$B:$B,0))</f>
        <v>Gobierno Central</v>
      </c>
      <c r="I1525" s="27"/>
      <c r="J1525" s="43" t="str">
        <f t="shared" si="47"/>
        <v>RFLGOB</v>
      </c>
    </row>
    <row r="1526" spans="3:10" x14ac:dyDescent="0.35">
      <c r="C1526" s="27" t="s">
        <v>3877</v>
      </c>
      <c r="D1526" s="47" t="str">
        <f>+INDEX([1]Detallado!$F:$F,MATCH($C1526,[1]Detallado!$B:$B,0))</f>
        <v>Renta Fija</v>
      </c>
      <c r="E1526" s="30" t="str">
        <f>+INDEX([1]Detallado!$Q:$Q,MATCH($C1526,[1]Detallado!$B:$B,0))</f>
        <v>RFLG</v>
      </c>
      <c r="F1526" s="44" t="s">
        <v>4172</v>
      </c>
      <c r="G1526" s="45" t="str">
        <f t="shared" si="46"/>
        <v>43RFLG</v>
      </c>
      <c r="H1526" s="46" t="str">
        <f>+INDEX([1]Detallado!$D:$D,MATCH(C1526,[1]Detallado!$B:$B,0))</f>
        <v>Gobierno Central</v>
      </c>
      <c r="I1526" s="27"/>
      <c r="J1526" s="43" t="str">
        <f t="shared" si="47"/>
        <v>RFLGOB</v>
      </c>
    </row>
    <row r="1527" spans="3:10" x14ac:dyDescent="0.35">
      <c r="C1527" s="27" t="s">
        <v>3878</v>
      </c>
      <c r="D1527" s="47" t="str">
        <f>+INDEX([1]Detallado!$F:$F,MATCH($C1527,[1]Detallado!$B:$B,0))</f>
        <v>Renta Fija</v>
      </c>
      <c r="E1527" s="30" t="str">
        <f>+INDEX([1]Detallado!$Q:$Q,MATCH($C1527,[1]Detallado!$B:$B,0))</f>
        <v>RFLG</v>
      </c>
      <c r="F1527" s="44" t="s">
        <v>4172</v>
      </c>
      <c r="G1527" s="45" t="str">
        <f t="shared" si="46"/>
        <v>43RFLG</v>
      </c>
      <c r="H1527" s="46" t="str">
        <f>+INDEX([1]Detallado!$D:$D,MATCH(C1527,[1]Detallado!$B:$B,0))</f>
        <v>Gobierno Central</v>
      </c>
      <c r="I1527" s="27"/>
      <c r="J1527" s="43" t="str">
        <f t="shared" si="47"/>
        <v>RFLGOB</v>
      </c>
    </row>
    <row r="1528" spans="3:10" x14ac:dyDescent="0.35">
      <c r="C1528" s="27" t="s">
        <v>507</v>
      </c>
      <c r="D1528" s="47" t="str">
        <f>+INDEX([1]Detallado!$F:$F,MATCH($C1528,[1]Detallado!$B:$B,0))</f>
        <v>Renta Fija</v>
      </c>
      <c r="E1528" s="30" t="str">
        <f>+INDEX([1]Detallado!$Q:$Q,MATCH($C1528,[1]Detallado!$B:$B,0))</f>
        <v>RFLG</v>
      </c>
      <c r="F1528" s="44" t="s">
        <v>4172</v>
      </c>
      <c r="G1528" s="45" t="str">
        <f t="shared" si="46"/>
        <v>43RFLG</v>
      </c>
      <c r="H1528" s="46" t="str">
        <f>+INDEX([1]Detallado!$D:$D,MATCH(C1528,[1]Detallado!$B:$B,0))</f>
        <v>Gobierno Central</v>
      </c>
      <c r="I1528" s="27"/>
      <c r="J1528" s="43" t="str">
        <f t="shared" si="47"/>
        <v>RFLGOB</v>
      </c>
    </row>
    <row r="1529" spans="3:10" x14ac:dyDescent="0.35">
      <c r="C1529" s="27" t="s">
        <v>3879</v>
      </c>
      <c r="D1529" s="47" t="str">
        <f>+INDEX([1]Detallado!$F:$F,MATCH($C1529,[1]Detallado!$B:$B,0))</f>
        <v>Renta Fija</v>
      </c>
      <c r="E1529" s="30" t="str">
        <f>+INDEX([1]Detallado!$Q:$Q,MATCH($C1529,[1]Detallado!$B:$B,0))</f>
        <v>RFLG</v>
      </c>
      <c r="F1529" s="44" t="s">
        <v>4172</v>
      </c>
      <c r="G1529" s="45" t="str">
        <f t="shared" si="46"/>
        <v>43RFLG</v>
      </c>
      <c r="H1529" s="46" t="str">
        <f>+INDEX([1]Detallado!$D:$D,MATCH(C1529,[1]Detallado!$B:$B,0))</f>
        <v>Gobierno Central</v>
      </c>
      <c r="I1529" s="27"/>
      <c r="J1529" s="43" t="str">
        <f t="shared" si="47"/>
        <v>RFLGOB</v>
      </c>
    </row>
    <row r="1530" spans="3:10" x14ac:dyDescent="0.35">
      <c r="C1530" s="27" t="s">
        <v>3880</v>
      </c>
      <c r="D1530" s="47" t="str">
        <f>+INDEX([1]Detallado!$F:$F,MATCH($C1530,[1]Detallado!$B:$B,0))</f>
        <v>Renta Fija</v>
      </c>
      <c r="E1530" s="30" t="str">
        <f>+INDEX([1]Detallado!$Q:$Q,MATCH($C1530,[1]Detallado!$B:$B,0))</f>
        <v>RFLG</v>
      </c>
      <c r="F1530" s="44" t="s">
        <v>4173</v>
      </c>
      <c r="G1530" s="45" t="str">
        <f t="shared" si="46"/>
        <v>49RFLG</v>
      </c>
      <c r="H1530" s="46" t="str">
        <f>+INDEX([1]Detallado!$D:$D,MATCH(C1530,[1]Detallado!$B:$B,0))</f>
        <v>60%Sob + 40%TTR</v>
      </c>
      <c r="I1530" s="27"/>
      <c r="J1530" s="43" t="str">
        <f t="shared" si="47"/>
        <v>RFLBU</v>
      </c>
    </row>
    <row r="1531" spans="3:10" x14ac:dyDescent="0.35">
      <c r="C1531" s="27" t="s">
        <v>3881</v>
      </c>
      <c r="D1531" s="47" t="str">
        <f>+INDEX([1]Detallado!$F:$F,MATCH($C1531,[1]Detallado!$B:$B,0))</f>
        <v>Renta Fija</v>
      </c>
      <c r="E1531" s="30" t="str">
        <f>+INDEX([1]Detallado!$Q:$Q,MATCH($C1531,[1]Detallado!$B:$B,0))</f>
        <v>RFLG</v>
      </c>
      <c r="F1531" s="44" t="s">
        <v>4172</v>
      </c>
      <c r="G1531" s="45" t="str">
        <f t="shared" si="46"/>
        <v>04RFLG</v>
      </c>
      <c r="H1531" s="46" t="str">
        <f>+INDEX([1]Detallado!$D:$D,MATCH(C1531,[1]Detallado!$B:$B,0))</f>
        <v>Gobierno Central</v>
      </c>
      <c r="I1531" s="27"/>
      <c r="J1531" s="43" t="str">
        <f t="shared" si="47"/>
        <v>RFLGOB</v>
      </c>
    </row>
    <row r="1532" spans="3:10" x14ac:dyDescent="0.35">
      <c r="C1532" s="27" t="s">
        <v>3882</v>
      </c>
      <c r="D1532" s="47" t="str">
        <f>+INDEX([1]Detallado!$F:$F,MATCH($C1532,[1]Detallado!$B:$B,0))</f>
        <v>Renta Fija</v>
      </c>
      <c r="E1532" s="30" t="str">
        <f>+INDEX([1]Detallado!$Q:$Q,MATCH($C1532,[1]Detallado!$B:$B,0))</f>
        <v>RFLG</v>
      </c>
      <c r="F1532" s="44" t="s">
        <v>4172</v>
      </c>
      <c r="G1532" s="45" t="str">
        <f t="shared" si="46"/>
        <v>04RFLG</v>
      </c>
      <c r="H1532" s="46" t="str">
        <f>+INDEX([1]Detallado!$D:$D,MATCH(C1532,[1]Detallado!$B:$B,0))</f>
        <v>Gobierno Central</v>
      </c>
      <c r="I1532" s="27"/>
      <c r="J1532" s="43" t="str">
        <f t="shared" si="47"/>
        <v>RFLGOB</v>
      </c>
    </row>
    <row r="1533" spans="3:10" x14ac:dyDescent="0.35">
      <c r="C1533" s="27" t="s">
        <v>172</v>
      </c>
      <c r="D1533" s="47" t="str">
        <f>+INDEX([1]Detallado!$F:$F,MATCH($C1533,[1]Detallado!$B:$B,0))</f>
        <v>Renta Fija</v>
      </c>
      <c r="E1533" s="30" t="str">
        <f>+INDEX([1]Detallado!$Q:$Q,MATCH($C1533,[1]Detallado!$B:$B,0))</f>
        <v>RFLG</v>
      </c>
      <c r="F1533" s="44" t="s">
        <v>4172</v>
      </c>
      <c r="G1533" s="45" t="str">
        <f t="shared" si="46"/>
        <v>01RFLG</v>
      </c>
      <c r="H1533" s="46" t="str">
        <f>+INDEX([1]Detallado!$D:$D,MATCH(C1533,[1]Detallado!$B:$B,0))</f>
        <v>Gobierno Central</v>
      </c>
      <c r="I1533" s="27"/>
      <c r="J1533" s="43" t="str">
        <f t="shared" si="47"/>
        <v>RFLGOB</v>
      </c>
    </row>
    <row r="1534" spans="3:10" x14ac:dyDescent="0.35">
      <c r="C1534" s="27" t="s">
        <v>3883</v>
      </c>
      <c r="D1534" s="47" t="str">
        <f>+INDEX([1]Detallado!$F:$F,MATCH($C1534,[1]Detallado!$B:$B,0))</f>
        <v>Renta Fija</v>
      </c>
      <c r="E1534" s="30" t="str">
        <f>+INDEX([1]Detallado!$Q:$Q,MATCH($C1534,[1]Detallado!$B:$B,0))</f>
        <v>RFLC</v>
      </c>
      <c r="F1534" s="44" t="s">
        <v>4173</v>
      </c>
      <c r="G1534" s="45" t="str">
        <f t="shared" si="46"/>
        <v>18RFLC</v>
      </c>
      <c r="H1534" s="46" t="str">
        <f>+INDEX([1]Detallado!$D:$D,MATCH(C1534,[1]Detallado!$B:$B,0))</f>
        <v>H2Olmos S.A.</v>
      </c>
      <c r="I1534" s="27"/>
      <c r="J1534" s="43" t="str">
        <f t="shared" si="47"/>
        <v>RFLBU</v>
      </c>
    </row>
    <row r="1535" spans="3:10" x14ac:dyDescent="0.35">
      <c r="C1535" s="27" t="s">
        <v>3884</v>
      </c>
      <c r="D1535" s="47" t="str">
        <f>+INDEX([1]Detallado!$F:$F,MATCH($C1535,[1]Detallado!$B:$B,0))</f>
        <v>Renta Fija</v>
      </c>
      <c r="E1535" s="30" t="str">
        <f>+INDEX([1]Detallado!$Q:$Q,MATCH($C1535,[1]Detallado!$B:$B,0))</f>
        <v>RFLC</v>
      </c>
      <c r="F1535" s="44" t="s">
        <v>4173</v>
      </c>
      <c r="G1535" s="45" t="str">
        <f t="shared" si="46"/>
        <v>25RFLC</v>
      </c>
      <c r="H1535" s="46" t="str">
        <f>+INDEX([1]Detallado!$D:$D,MATCH(C1535,[1]Detallado!$B:$B,0))</f>
        <v xml:space="preserve">Banco Internacional del Perú </v>
      </c>
      <c r="I1535" s="27"/>
      <c r="J1535" s="43" t="str">
        <f t="shared" si="47"/>
        <v>RFLBU</v>
      </c>
    </row>
    <row r="1536" spans="3:10" x14ac:dyDescent="0.35">
      <c r="C1536" s="27" t="s">
        <v>3885</v>
      </c>
      <c r="D1536" s="47" t="str">
        <f>+INDEX([1]Detallado!$F:$F,MATCH($C1536,[1]Detallado!$B:$B,0))</f>
        <v>Renta Fija</v>
      </c>
      <c r="E1536" s="30" t="str">
        <f>+INDEX([1]Detallado!$Q:$Q,MATCH($C1536,[1]Detallado!$B:$B,0))</f>
        <v>RFLC</v>
      </c>
      <c r="F1536" s="44" t="s">
        <v>4173</v>
      </c>
      <c r="G1536" s="45" t="str">
        <f t="shared" si="46"/>
        <v>21RFLC</v>
      </c>
      <c r="H1536" s="46" t="str">
        <f>+INDEX([1]Detallado!$D:$D,MATCH(C1536,[1]Detallado!$B:$B,0))</f>
        <v xml:space="preserve">Banco Internacional del Perú </v>
      </c>
      <c r="I1536" s="27"/>
      <c r="J1536" s="43" t="str">
        <f t="shared" si="47"/>
        <v>RFLBU</v>
      </c>
    </row>
    <row r="1537" spans="3:10" x14ac:dyDescent="0.35">
      <c r="C1537" s="27" t="s">
        <v>3886</v>
      </c>
      <c r="D1537" s="47" t="str">
        <f>+INDEX([1]Detallado!$F:$F,MATCH($C1537,[1]Detallado!$B:$B,0))</f>
        <v>Renta Fija</v>
      </c>
      <c r="E1537" s="30" t="str">
        <f>+INDEX([1]Detallado!$Q:$Q,MATCH($C1537,[1]Detallado!$B:$B,0))</f>
        <v>RFLC</v>
      </c>
      <c r="F1537" s="44" t="s">
        <v>4173</v>
      </c>
      <c r="G1537" s="45" t="str">
        <f t="shared" si="46"/>
        <v>21RFLC</v>
      </c>
      <c r="H1537" s="46" t="str">
        <f>+INDEX([1]Detallado!$D:$D,MATCH(C1537,[1]Detallado!$B:$B,0))</f>
        <v>Banco Continental</v>
      </c>
      <c r="I1537" s="27"/>
      <c r="J1537" s="43" t="str">
        <f t="shared" si="47"/>
        <v>RFLBU</v>
      </c>
    </row>
    <row r="1538" spans="3:10" x14ac:dyDescent="0.35">
      <c r="C1538" s="27" t="s">
        <v>3887</v>
      </c>
      <c r="D1538" s="47" t="str">
        <f>+INDEX([1]Detallado!$F:$F,MATCH($C1538,[1]Detallado!$B:$B,0))</f>
        <v>Renta Fija</v>
      </c>
      <c r="E1538" s="30" t="str">
        <f>+INDEX([1]Detallado!$Q:$Q,MATCH($C1538,[1]Detallado!$B:$B,0))</f>
        <v>RFLC</v>
      </c>
      <c r="F1538" s="44" t="s">
        <v>4173</v>
      </c>
      <c r="G1538" s="45" t="str">
        <f t="shared" si="46"/>
        <v>21RFLC</v>
      </c>
      <c r="H1538" s="46" t="str">
        <f>+INDEX([1]Detallado!$D:$D,MATCH(C1538,[1]Detallado!$B:$B,0))</f>
        <v>Banco Continental</v>
      </c>
      <c r="I1538" s="27"/>
      <c r="J1538" s="43" t="str">
        <f t="shared" si="47"/>
        <v>RFLBU</v>
      </c>
    </row>
    <row r="1539" spans="3:10" x14ac:dyDescent="0.35">
      <c r="C1539" s="27" t="s">
        <v>3888</v>
      </c>
      <c r="D1539" s="47" t="str">
        <f>+INDEX([1]Detallado!$F:$F,MATCH($C1539,[1]Detallado!$B:$B,0))</f>
        <v>Renta Fija</v>
      </c>
      <c r="E1539" s="30" t="str">
        <f>+INDEX([1]Detallado!$Q:$Q,MATCH($C1539,[1]Detallado!$B:$B,0))</f>
        <v>RFLC</v>
      </c>
      <c r="F1539" s="44" t="s">
        <v>4173</v>
      </c>
      <c r="G1539" s="45" t="str">
        <f t="shared" si="46"/>
        <v>21RFLC</v>
      </c>
      <c r="H1539" s="46" t="str">
        <f>+INDEX([1]Detallado!$D:$D,MATCH(C1539,[1]Detallado!$B:$B,0))</f>
        <v>Banco Continental</v>
      </c>
      <c r="I1539" s="27"/>
      <c r="J1539" s="43" t="str">
        <f t="shared" si="47"/>
        <v>RFLBU</v>
      </c>
    </row>
    <row r="1540" spans="3:10" x14ac:dyDescent="0.35">
      <c r="C1540" s="27" t="s">
        <v>3889</v>
      </c>
      <c r="D1540" s="47" t="str">
        <f>+INDEX([1]Detallado!$F:$F,MATCH($C1540,[1]Detallado!$B:$B,0))</f>
        <v>Renta Fija</v>
      </c>
      <c r="E1540" s="30" t="str">
        <f>+INDEX([1]Detallado!$Q:$Q,MATCH($C1540,[1]Detallado!$B:$B,0))</f>
        <v>RFLC</v>
      </c>
      <c r="F1540" s="44" t="s">
        <v>4173</v>
      </c>
      <c r="G1540" s="45" t="str">
        <f t="shared" si="46"/>
        <v>21RFLC</v>
      </c>
      <c r="H1540" s="46" t="str">
        <f>+INDEX([1]Detallado!$D:$D,MATCH(C1540,[1]Detallado!$B:$B,0))</f>
        <v>Banco Continental</v>
      </c>
      <c r="I1540" s="27"/>
      <c r="J1540" s="43" t="str">
        <f t="shared" si="47"/>
        <v>RFLBU</v>
      </c>
    </row>
    <row r="1541" spans="3:10" x14ac:dyDescent="0.35">
      <c r="C1541" s="27" t="s">
        <v>3890</v>
      </c>
      <c r="D1541" s="47" t="str">
        <f>+INDEX([1]Detallado!$F:$F,MATCH($C1541,[1]Detallado!$B:$B,0))</f>
        <v>Renta Fija</v>
      </c>
      <c r="E1541" s="30" t="str">
        <f>+INDEX([1]Detallado!$Q:$Q,MATCH($C1541,[1]Detallado!$B:$B,0))</f>
        <v>RFLC</v>
      </c>
      <c r="F1541" s="44" t="s">
        <v>4173</v>
      </c>
      <c r="G1541" s="45" t="str">
        <f t="shared" si="46"/>
        <v>21RFLC</v>
      </c>
      <c r="H1541" s="46" t="str">
        <f>+INDEX([1]Detallado!$D:$D,MATCH(C1541,[1]Detallado!$B:$B,0))</f>
        <v>Banco Continental</v>
      </c>
      <c r="I1541" s="27"/>
      <c r="J1541" s="43" t="str">
        <f t="shared" si="47"/>
        <v>RFLBU</v>
      </c>
    </row>
    <row r="1542" spans="3:10" x14ac:dyDescent="0.35">
      <c r="C1542" s="27" t="s">
        <v>3891</v>
      </c>
      <c r="D1542" s="47" t="str">
        <f>+INDEX([1]Detallado!$F:$F,MATCH($C1542,[1]Detallado!$B:$B,0))</f>
        <v>Renta Fija</v>
      </c>
      <c r="E1542" s="30" t="str">
        <f>+INDEX([1]Detallado!$Q:$Q,MATCH($C1542,[1]Detallado!$B:$B,0))</f>
        <v>RFLC</v>
      </c>
      <c r="F1542" s="44" t="s">
        <v>4173</v>
      </c>
      <c r="G1542" s="45" t="str">
        <f t="shared" si="46"/>
        <v>21RFLC</v>
      </c>
      <c r="H1542" s="46" t="str">
        <f>+INDEX([1]Detallado!$D:$D,MATCH(C1542,[1]Detallado!$B:$B,0))</f>
        <v>Banco Interamericano de Finanzas</v>
      </c>
      <c r="I1542" s="27"/>
      <c r="J1542" s="43" t="str">
        <f t="shared" si="47"/>
        <v>RFLBU</v>
      </c>
    </row>
    <row r="1543" spans="3:10" x14ac:dyDescent="0.35">
      <c r="C1543" s="27" t="s">
        <v>3892</v>
      </c>
      <c r="D1543" s="47" t="str">
        <f>+INDEX([1]Detallado!$F:$F,MATCH($C1543,[1]Detallado!$B:$B,0))</f>
        <v>Renta Fija</v>
      </c>
      <c r="E1543" s="30" t="str">
        <f>+INDEX([1]Detallado!$Q:$Q,MATCH($C1543,[1]Detallado!$B:$B,0))</f>
        <v>RFLC</v>
      </c>
      <c r="F1543" s="44" t="s">
        <v>4173</v>
      </c>
      <c r="G1543" s="45" t="str">
        <f t="shared" si="46"/>
        <v>21RFLC</v>
      </c>
      <c r="H1543" s="46" t="str">
        <f>+INDEX([1]Detallado!$D:$D,MATCH(C1543,[1]Detallado!$B:$B,0))</f>
        <v>Banco Interamericano de Finanzas</v>
      </c>
      <c r="I1543" s="27"/>
      <c r="J1543" s="43" t="str">
        <f t="shared" si="47"/>
        <v>RFLBU</v>
      </c>
    </row>
    <row r="1544" spans="3:10" x14ac:dyDescent="0.35">
      <c r="C1544" s="27" t="s">
        <v>3893</v>
      </c>
      <c r="D1544" s="47" t="str">
        <f>+INDEX([1]Detallado!$F:$F,MATCH($C1544,[1]Detallado!$B:$B,0))</f>
        <v>Renta Fija</v>
      </c>
      <c r="E1544" s="30" t="str">
        <f>+INDEX([1]Detallado!$Q:$Q,MATCH($C1544,[1]Detallado!$B:$B,0))</f>
        <v>RFLC</v>
      </c>
      <c r="F1544" s="44" t="s">
        <v>4173</v>
      </c>
      <c r="G1544" s="45" t="str">
        <f t="shared" si="46"/>
        <v>21RFLC</v>
      </c>
      <c r="H1544" s="46" t="str">
        <f>+INDEX([1]Detallado!$D:$D,MATCH(C1544,[1]Detallado!$B:$B,0))</f>
        <v>Banco Interamericano de Finanzas</v>
      </c>
      <c r="I1544" s="27"/>
      <c r="J1544" s="43" t="str">
        <f t="shared" si="47"/>
        <v>RFLBU</v>
      </c>
    </row>
    <row r="1545" spans="3:10" x14ac:dyDescent="0.35">
      <c r="C1545" s="27" t="s">
        <v>3894</v>
      </c>
      <c r="D1545" s="47" t="str">
        <f>+INDEX([1]Detallado!$F:$F,MATCH($C1545,[1]Detallado!$B:$B,0))</f>
        <v>Renta Fija</v>
      </c>
      <c r="E1545" s="30" t="str">
        <f>+INDEX([1]Detallado!$Q:$Q,MATCH($C1545,[1]Detallado!$B:$B,0))</f>
        <v>RFLC</v>
      </c>
      <c r="F1545" s="44" t="s">
        <v>4173</v>
      </c>
      <c r="G1545" s="45" t="str">
        <f t="shared" si="46"/>
        <v>22RFLC</v>
      </c>
      <c r="H1545" s="46" t="str">
        <f>+INDEX([1]Detallado!$D:$D,MATCH(C1545,[1]Detallado!$B:$B,0))</f>
        <v>Edelnor</v>
      </c>
      <c r="I1545" s="27"/>
      <c r="J1545" s="43" t="str">
        <f t="shared" si="47"/>
        <v>RFLBU</v>
      </c>
    </row>
    <row r="1546" spans="3:10" x14ac:dyDescent="0.35">
      <c r="C1546" s="27" t="s">
        <v>3895</v>
      </c>
      <c r="D1546" s="47" t="str">
        <f>+INDEX([1]Detallado!$F:$F,MATCH($C1546,[1]Detallado!$B:$B,0))</f>
        <v>Renta Fija</v>
      </c>
      <c r="E1546" s="30" t="str">
        <f>+INDEX([1]Detallado!$Q:$Q,MATCH($C1546,[1]Detallado!$B:$B,0))</f>
        <v>RFLC</v>
      </c>
      <c r="F1546" s="44" t="s">
        <v>4173</v>
      </c>
      <c r="G1546" s="45" t="str">
        <f t="shared" ref="G1546:G1609" si="48">LEFT(C1546,2)&amp;E1546</f>
        <v>22RFLC</v>
      </c>
      <c r="H1546" s="46" t="str">
        <f>+INDEX([1]Detallado!$D:$D,MATCH(C1546,[1]Detallado!$B:$B,0))</f>
        <v>Edelnor</v>
      </c>
      <c r="I1546" s="27"/>
      <c r="J1546" s="43" t="str">
        <f t="shared" ref="J1546:J1609" si="49">IF(E1546="ALT",LEFT(E1546,3),LEFT(E1546,3)&amp;F1546)</f>
        <v>RFLBU</v>
      </c>
    </row>
    <row r="1547" spans="3:10" x14ac:dyDescent="0.35">
      <c r="C1547" s="27" t="s">
        <v>3896</v>
      </c>
      <c r="D1547" s="47" t="str">
        <f>+INDEX([1]Detallado!$F:$F,MATCH($C1547,[1]Detallado!$B:$B,0))</f>
        <v>Renta Fija</v>
      </c>
      <c r="E1547" s="30" t="str">
        <f>+INDEX([1]Detallado!$Q:$Q,MATCH($C1547,[1]Detallado!$B:$B,0))</f>
        <v>RFLC</v>
      </c>
      <c r="F1547" s="44" t="s">
        <v>4173</v>
      </c>
      <c r="G1547" s="45" t="str">
        <f t="shared" si="48"/>
        <v>22RFLC</v>
      </c>
      <c r="H1547" s="46" t="str">
        <f>+INDEX([1]Detallado!$D:$D,MATCH(C1547,[1]Detallado!$B:$B,0))</f>
        <v xml:space="preserve">Transportadora de Gas del Perú </v>
      </c>
      <c r="I1547" s="27"/>
      <c r="J1547" s="43" t="str">
        <f t="shared" si="49"/>
        <v>RFLBU</v>
      </c>
    </row>
    <row r="1548" spans="3:10" x14ac:dyDescent="0.35">
      <c r="C1548" s="27" t="s">
        <v>3897</v>
      </c>
      <c r="D1548" s="47" t="str">
        <f>+INDEX([1]Detallado!$F:$F,MATCH($C1548,[1]Detallado!$B:$B,0))</f>
        <v>Renta Fija</v>
      </c>
      <c r="E1548" s="30" t="str">
        <f>+INDEX([1]Detallado!$Q:$Q,MATCH($C1548,[1]Detallado!$B:$B,0))</f>
        <v>RFLC</v>
      </c>
      <c r="F1548" s="44" t="s">
        <v>4173</v>
      </c>
      <c r="G1548" s="45" t="str">
        <f t="shared" si="48"/>
        <v>22RFLC</v>
      </c>
      <c r="H1548" s="46" t="str">
        <f>+INDEX([1]Detallado!$D:$D,MATCH(C1548,[1]Detallado!$B:$B,0))</f>
        <v xml:space="preserve">Transportadora de Gas del Perú </v>
      </c>
      <c r="I1548" s="27"/>
      <c r="J1548" s="43" t="str">
        <f t="shared" si="49"/>
        <v>RFLBU</v>
      </c>
    </row>
    <row r="1549" spans="3:10" x14ac:dyDescent="0.35">
      <c r="C1549" s="27" t="s">
        <v>269</v>
      </c>
      <c r="D1549" s="47" t="str">
        <f>+INDEX([1]Detallado!$F:$F,MATCH($C1549,[1]Detallado!$B:$B,0))</f>
        <v>Renta Fija</v>
      </c>
      <c r="E1549" s="30" t="str">
        <f>+INDEX([1]Detallado!$Q:$Q,MATCH($C1549,[1]Detallado!$B:$B,0))</f>
        <v>RFLC</v>
      </c>
      <c r="F1549" s="44" t="s">
        <v>4173</v>
      </c>
      <c r="G1549" s="45" t="str">
        <f t="shared" si="48"/>
        <v>22RFLC</v>
      </c>
      <c r="H1549" s="46" t="str">
        <f>+INDEX([1]Detallado!$D:$D,MATCH(C1549,[1]Detallado!$B:$B,0))</f>
        <v xml:space="preserve">Concesionario Trasvase Olmos </v>
      </c>
      <c r="I1549" s="27"/>
      <c r="J1549" s="43" t="str">
        <f t="shared" si="49"/>
        <v>RFLBU</v>
      </c>
    </row>
    <row r="1550" spans="3:10" x14ac:dyDescent="0.35">
      <c r="C1550" s="27" t="s">
        <v>271</v>
      </c>
      <c r="D1550" s="47" t="str">
        <f>+INDEX([1]Detallado!$F:$F,MATCH($C1550,[1]Detallado!$B:$B,0))</f>
        <v>Renta Fija</v>
      </c>
      <c r="E1550" s="30" t="str">
        <f>+INDEX([1]Detallado!$Q:$Q,MATCH($C1550,[1]Detallado!$B:$B,0))</f>
        <v>RFLC</v>
      </c>
      <c r="F1550" s="44" t="s">
        <v>4173</v>
      </c>
      <c r="G1550" s="45" t="str">
        <f t="shared" si="48"/>
        <v>22RFLC</v>
      </c>
      <c r="H1550" s="46" t="str">
        <f>+INDEX([1]Detallado!$D:$D,MATCH(C1550,[1]Detallado!$B:$B,0))</f>
        <v xml:space="preserve">Concesionario Trasvase Olmos </v>
      </c>
      <c r="I1550" s="27"/>
      <c r="J1550" s="43" t="str">
        <f t="shared" si="49"/>
        <v>RFLBU</v>
      </c>
    </row>
    <row r="1551" spans="3:10" x14ac:dyDescent="0.35">
      <c r="C1551" s="27" t="s">
        <v>3898</v>
      </c>
      <c r="D1551" s="47" t="str">
        <f>+INDEX([1]Detallado!$F:$F,MATCH($C1551,[1]Detallado!$B:$B,0))</f>
        <v>Renta Fija</v>
      </c>
      <c r="E1551" s="30" t="str">
        <f>+INDEX([1]Detallado!$Q:$Q,MATCH($C1551,[1]Detallado!$B:$B,0))</f>
        <v>RFLC</v>
      </c>
      <c r="F1551" s="44" t="s">
        <v>4173</v>
      </c>
      <c r="G1551" s="45" t="str">
        <f t="shared" si="48"/>
        <v>22RFLC</v>
      </c>
      <c r="H1551" s="46" t="str">
        <f>+INDEX([1]Detallado!$D:$D,MATCH(C1551,[1]Detallado!$B:$B,0))</f>
        <v>Rutas de Lima</v>
      </c>
      <c r="I1551" s="27"/>
      <c r="J1551" s="43" t="str">
        <f t="shared" si="49"/>
        <v>RFLBU</v>
      </c>
    </row>
    <row r="1552" spans="3:10" x14ac:dyDescent="0.35">
      <c r="C1552" s="27" t="s">
        <v>3899</v>
      </c>
      <c r="D1552" s="47" t="str">
        <f>+INDEX([1]Detallado!$F:$F,MATCH($C1552,[1]Detallado!$B:$B,0))</f>
        <v>Renta Fija</v>
      </c>
      <c r="E1552" s="30" t="str">
        <f>+INDEX([1]Detallado!$Q:$Q,MATCH($C1552,[1]Detallado!$B:$B,0))</f>
        <v>RFLC</v>
      </c>
      <c r="F1552" s="44" t="s">
        <v>4173</v>
      </c>
      <c r="G1552" s="45" t="str">
        <f t="shared" si="48"/>
        <v>22RFLC</v>
      </c>
      <c r="H1552" s="46" t="str">
        <f>+INDEX([1]Detallado!$D:$D,MATCH(C1552,[1]Detallado!$B:$B,0))</f>
        <v>GYMFERROVIAS</v>
      </c>
      <c r="I1552" s="27"/>
      <c r="J1552" s="43" t="str">
        <f t="shared" si="49"/>
        <v>RFLBU</v>
      </c>
    </row>
    <row r="1553" spans="3:10" x14ac:dyDescent="0.35">
      <c r="C1553" s="27" t="s">
        <v>3900</v>
      </c>
      <c r="D1553" s="47" t="str">
        <f>+INDEX([1]Detallado!$F:$F,MATCH($C1553,[1]Detallado!$B:$B,0))</f>
        <v>Renta Fija</v>
      </c>
      <c r="E1553" s="30" t="str">
        <f>+INDEX([1]Detallado!$Q:$Q,MATCH($C1553,[1]Detallado!$B:$B,0))</f>
        <v>RFLC</v>
      </c>
      <c r="F1553" s="44" t="s">
        <v>4173</v>
      </c>
      <c r="G1553" s="45" t="str">
        <f t="shared" si="48"/>
        <v>22RFLC</v>
      </c>
      <c r="H1553" s="46" t="str">
        <f>+INDEX([1]Detallado!$D:$D,MATCH(C1553,[1]Detallado!$B:$B,0))</f>
        <v xml:space="preserve">Telefónica del Perú </v>
      </c>
      <c r="I1553" s="27"/>
      <c r="J1553" s="43" t="str">
        <f t="shared" si="49"/>
        <v>RFLBU</v>
      </c>
    </row>
    <row r="1554" spans="3:10" x14ac:dyDescent="0.35">
      <c r="C1554" s="27" t="s">
        <v>3901</v>
      </c>
      <c r="D1554" s="47" t="str">
        <f>+INDEX([1]Detallado!$F:$F,MATCH($C1554,[1]Detallado!$B:$B,0))</f>
        <v>Renta Fija</v>
      </c>
      <c r="E1554" s="30" t="str">
        <f>+INDEX([1]Detallado!$Q:$Q,MATCH($C1554,[1]Detallado!$B:$B,0))</f>
        <v>RFLC</v>
      </c>
      <c r="F1554" s="44" t="s">
        <v>4173</v>
      </c>
      <c r="G1554" s="45" t="str">
        <f t="shared" si="48"/>
        <v>22RFLC</v>
      </c>
      <c r="H1554" s="46" t="str">
        <f>+INDEX([1]Detallado!$D:$D,MATCH(C1554,[1]Detallado!$B:$B,0))</f>
        <v xml:space="preserve">Telefónica del Perú </v>
      </c>
      <c r="I1554" s="27"/>
      <c r="J1554" s="43" t="str">
        <f t="shared" si="49"/>
        <v>RFLBU</v>
      </c>
    </row>
    <row r="1555" spans="3:10" x14ac:dyDescent="0.35">
      <c r="C1555" s="27" t="s">
        <v>317</v>
      </c>
      <c r="D1555" s="47" t="str">
        <f>+INDEX([1]Detallado!$F:$F,MATCH($C1555,[1]Detallado!$B:$B,0))</f>
        <v>Renta Fija</v>
      </c>
      <c r="E1555" s="30" t="str">
        <f>+INDEX([1]Detallado!$Q:$Q,MATCH($C1555,[1]Detallado!$B:$B,0))</f>
        <v>RFLC</v>
      </c>
      <c r="F1555" s="44" t="s">
        <v>4173</v>
      </c>
      <c r="G1555" s="45" t="str">
        <f t="shared" si="48"/>
        <v>22RFLC</v>
      </c>
      <c r="H1555" s="46" t="str">
        <f>+INDEX([1]Detallado!$D:$D,MATCH(C1555,[1]Detallado!$B:$B,0))</f>
        <v xml:space="preserve">Telefónica del Perú </v>
      </c>
      <c r="I1555" s="27"/>
      <c r="J1555" s="43" t="str">
        <f t="shared" si="49"/>
        <v>RFLBU</v>
      </c>
    </row>
    <row r="1556" spans="3:10" x14ac:dyDescent="0.35">
      <c r="C1556" s="27" t="s">
        <v>322</v>
      </c>
      <c r="D1556" s="47" t="str">
        <f>+INDEX([1]Detallado!$F:$F,MATCH($C1556,[1]Detallado!$B:$B,0))</f>
        <v>Renta Fija</v>
      </c>
      <c r="E1556" s="30" t="str">
        <f>+INDEX([1]Detallado!$Q:$Q,MATCH($C1556,[1]Detallado!$B:$B,0))</f>
        <v>RFLC</v>
      </c>
      <c r="F1556" s="44" t="s">
        <v>4173</v>
      </c>
      <c r="G1556" s="45" t="str">
        <f t="shared" si="48"/>
        <v>22RFLC</v>
      </c>
      <c r="H1556" s="46" t="str">
        <f>+INDEX([1]Detallado!$D:$D,MATCH(C1556,[1]Detallado!$B:$B,0))</f>
        <v xml:space="preserve">Telefónica del Perú </v>
      </c>
      <c r="I1556" s="27"/>
      <c r="J1556" s="43" t="str">
        <f t="shared" si="49"/>
        <v>RFLBU</v>
      </c>
    </row>
    <row r="1557" spans="3:10" x14ac:dyDescent="0.35">
      <c r="C1557" s="27" t="s">
        <v>3902</v>
      </c>
      <c r="D1557" s="47" t="str">
        <f>+INDEX([1]Detallado!$F:$F,MATCH($C1557,[1]Detallado!$B:$B,0))</f>
        <v>Renta Fija</v>
      </c>
      <c r="E1557" s="30" t="str">
        <f>+INDEX([1]Detallado!$Q:$Q,MATCH($C1557,[1]Detallado!$B:$B,0))</f>
        <v>RFLC</v>
      </c>
      <c r="F1557" s="44" t="s">
        <v>4173</v>
      </c>
      <c r="G1557" s="45" t="str">
        <f t="shared" si="48"/>
        <v>22RFLC</v>
      </c>
      <c r="H1557" s="46" t="str">
        <f>+INDEX([1]Detallado!$D:$D,MATCH(C1557,[1]Detallado!$B:$B,0))</f>
        <v xml:space="preserve">Telefónica del Perú </v>
      </c>
      <c r="I1557" s="27"/>
      <c r="J1557" s="43" t="str">
        <f t="shared" si="49"/>
        <v>RFLBU</v>
      </c>
    </row>
    <row r="1558" spans="3:10" x14ac:dyDescent="0.35">
      <c r="C1558" s="27" t="s">
        <v>3903</v>
      </c>
      <c r="D1558" s="47" t="str">
        <f>+INDEX([1]Detallado!$F:$F,MATCH($C1558,[1]Detallado!$B:$B,0))</f>
        <v>Renta Fija</v>
      </c>
      <c r="E1558" s="30" t="str">
        <f>+INDEX([1]Detallado!$Q:$Q,MATCH($C1558,[1]Detallado!$B:$B,0))</f>
        <v>RFLC</v>
      </c>
      <c r="F1558" s="44" t="s">
        <v>4173</v>
      </c>
      <c r="G1558" s="45" t="str">
        <f t="shared" si="48"/>
        <v>22RFLC</v>
      </c>
      <c r="H1558" s="46" t="str">
        <f>+INDEX([1]Detallado!$D:$D,MATCH(C1558,[1]Detallado!$B:$B,0))</f>
        <v xml:space="preserve">Telefónica del Perú </v>
      </c>
      <c r="I1558" s="27"/>
      <c r="J1558" s="43" t="str">
        <f t="shared" si="49"/>
        <v>RFLBU</v>
      </c>
    </row>
    <row r="1559" spans="3:10" x14ac:dyDescent="0.35">
      <c r="C1559" s="27" t="s">
        <v>3904</v>
      </c>
      <c r="D1559" s="47" t="str">
        <f>+INDEX([1]Detallado!$F:$F,MATCH($C1559,[1]Detallado!$B:$B,0))</f>
        <v>Renta Fija</v>
      </c>
      <c r="E1559" s="30" t="str">
        <f>+INDEX([1]Detallado!$Q:$Q,MATCH($C1559,[1]Detallado!$B:$B,0))</f>
        <v>RFLC</v>
      </c>
      <c r="F1559" s="44" t="s">
        <v>4173</v>
      </c>
      <c r="G1559" s="45" t="str">
        <f t="shared" si="48"/>
        <v>27RFLC</v>
      </c>
      <c r="H1559" s="46" t="str">
        <f>+INDEX([1]Detallado!$D:$D,MATCH(C1559,[1]Detallado!$B:$B,0))</f>
        <v xml:space="preserve">Creditítulos Sociedad Titulizadora </v>
      </c>
      <c r="I1559" s="27"/>
      <c r="J1559" s="43" t="str">
        <f t="shared" si="49"/>
        <v>RFLBU</v>
      </c>
    </row>
    <row r="1560" spans="3:10" x14ac:dyDescent="0.35">
      <c r="C1560" s="27" t="s">
        <v>3905</v>
      </c>
      <c r="D1560" s="47" t="str">
        <f>+INDEX([1]Detallado!$F:$F,MATCH($C1560,[1]Detallado!$B:$B,0))</f>
        <v>Renta Fija</v>
      </c>
      <c r="E1560" s="30" t="str">
        <f>+INDEX([1]Detallado!$Q:$Q,MATCH($C1560,[1]Detallado!$B:$B,0))</f>
        <v>RFLC</v>
      </c>
      <c r="F1560" s="44" t="s">
        <v>4173</v>
      </c>
      <c r="G1560" s="45" t="str">
        <f t="shared" si="48"/>
        <v>27RFLC</v>
      </c>
      <c r="H1560" s="46" t="str">
        <f>+INDEX([1]Detallado!$D:$D,MATCH(C1560,[1]Detallado!$B:$B,0))</f>
        <v>Continental Sociedad Titulizadora</v>
      </c>
      <c r="I1560" s="27"/>
      <c r="J1560" s="43" t="str">
        <f t="shared" si="49"/>
        <v>RFLBU</v>
      </c>
    </row>
    <row r="1561" spans="3:10" x14ac:dyDescent="0.35">
      <c r="C1561" s="27" t="s">
        <v>3906</v>
      </c>
      <c r="D1561" s="47" t="str">
        <f>+INDEX([1]Detallado!$F:$F,MATCH($C1561,[1]Detallado!$B:$B,0))</f>
        <v>Renta Fija</v>
      </c>
      <c r="E1561" s="30" t="str">
        <f>+INDEX([1]Detallado!$Q:$Q,MATCH($C1561,[1]Detallado!$B:$B,0))</f>
        <v>RFLC</v>
      </c>
      <c r="F1561" s="44" t="s">
        <v>4173</v>
      </c>
      <c r="G1561" s="45" t="str">
        <f t="shared" si="48"/>
        <v>27RFLC</v>
      </c>
      <c r="H1561" s="46" t="str">
        <f>+INDEX([1]Detallado!$D:$D,MATCH(C1561,[1]Detallado!$B:$B,0))</f>
        <v>Continental Sociedad Titulizadora</v>
      </c>
      <c r="I1561" s="27"/>
      <c r="J1561" s="43" t="str">
        <f t="shared" si="49"/>
        <v>RFLBU</v>
      </c>
    </row>
    <row r="1562" spans="3:10" x14ac:dyDescent="0.35">
      <c r="C1562" s="27" t="s">
        <v>3907</v>
      </c>
      <c r="D1562" s="47" t="str">
        <f>+INDEX([1]Detallado!$F:$F,MATCH($C1562,[1]Detallado!$B:$B,0))</f>
        <v>Renta Fija</v>
      </c>
      <c r="E1562" s="30" t="str">
        <f>+INDEX([1]Detallado!$Q:$Q,MATCH($C1562,[1]Detallado!$B:$B,0))</f>
        <v>RFLC</v>
      </c>
      <c r="F1562" s="44" t="s">
        <v>4173</v>
      </c>
      <c r="G1562" s="45" t="str">
        <f t="shared" si="48"/>
        <v>27RFLC</v>
      </c>
      <c r="H1562" s="46" t="str">
        <f>+INDEX([1]Detallado!$D:$D,MATCH(C1562,[1]Detallado!$B:$B,0))</f>
        <v>CRPAO Vac Trust</v>
      </c>
      <c r="I1562" s="27"/>
      <c r="J1562" s="43" t="str">
        <f t="shared" si="49"/>
        <v>RFLBU</v>
      </c>
    </row>
    <row r="1563" spans="3:10" x14ac:dyDescent="0.35">
      <c r="C1563" s="27" t="s">
        <v>3908</v>
      </c>
      <c r="D1563" s="47" t="str">
        <f>+INDEX([1]Detallado!$F:$F,MATCH($C1563,[1]Detallado!$B:$B,0))</f>
        <v>Renta Fija</v>
      </c>
      <c r="E1563" s="30" t="str">
        <f>+INDEX([1]Detallado!$Q:$Q,MATCH($C1563,[1]Detallado!$B:$B,0))</f>
        <v>RFLC</v>
      </c>
      <c r="F1563" s="44" t="s">
        <v>4173</v>
      </c>
      <c r="G1563" s="45" t="str">
        <f t="shared" si="48"/>
        <v>37RFLC</v>
      </c>
      <c r="H1563" s="46" t="str">
        <f>+INDEX([1]Detallado!$D:$D,MATCH(C1563,[1]Detallado!$B:$B,0))</f>
        <v>BCP-PF Fideicomiso en Infraestructura</v>
      </c>
      <c r="I1563" s="27"/>
      <c r="J1563" s="43" t="str">
        <f t="shared" si="49"/>
        <v>RFLBU</v>
      </c>
    </row>
    <row r="1564" spans="3:10" x14ac:dyDescent="0.35">
      <c r="C1564" s="27" t="s">
        <v>3909</v>
      </c>
      <c r="D1564" s="47" t="str">
        <f>+INDEX([1]Detallado!$F:$F,MATCH($C1564,[1]Detallado!$B:$B,0))</f>
        <v>Renta Fija</v>
      </c>
      <c r="E1564" s="30" t="str">
        <f>+INDEX([1]Detallado!$Q:$Q,MATCH($C1564,[1]Detallado!$B:$B,0))</f>
        <v>RFLC</v>
      </c>
      <c r="F1564" s="44" t="s">
        <v>4173</v>
      </c>
      <c r="G1564" s="45" t="str">
        <f t="shared" si="48"/>
        <v>27RFLC</v>
      </c>
      <c r="H1564" s="46" t="str">
        <f>+INDEX([1]Detallado!$D:$D,MATCH(C1564,[1]Detallado!$B:$B,0))</f>
        <v xml:space="preserve">Scotia Sociedad Titulizadora </v>
      </c>
      <c r="I1564" s="27"/>
      <c r="J1564" s="43" t="str">
        <f t="shared" si="49"/>
        <v>RFLBU</v>
      </c>
    </row>
    <row r="1565" spans="3:10" x14ac:dyDescent="0.35">
      <c r="C1565" s="27" t="s">
        <v>3910</v>
      </c>
      <c r="D1565" s="47" t="str">
        <f>+INDEX([1]Detallado!$F:$F,MATCH($C1565,[1]Detallado!$B:$B,0))</f>
        <v>Renta Fija</v>
      </c>
      <c r="E1565" s="30" t="str">
        <f>+INDEX([1]Detallado!$Q:$Q,MATCH($C1565,[1]Detallado!$B:$B,0))</f>
        <v>RFLC</v>
      </c>
      <c r="F1565" s="44" t="s">
        <v>4173</v>
      </c>
      <c r="G1565" s="45" t="str">
        <f t="shared" si="48"/>
        <v>27RFLC</v>
      </c>
      <c r="H1565" s="46" t="str">
        <f>+INDEX([1]Detallado!$D:$D,MATCH(C1565,[1]Detallado!$B:$B,0))</f>
        <v>IPSA - Bonos titulizados</v>
      </c>
      <c r="I1565" s="27"/>
      <c r="J1565" s="43" t="str">
        <f t="shared" si="49"/>
        <v>RFLBU</v>
      </c>
    </row>
    <row r="1566" spans="3:10" x14ac:dyDescent="0.35">
      <c r="C1566" s="27" t="s">
        <v>3911</v>
      </c>
      <c r="D1566" s="47" t="str">
        <f>+INDEX([1]Detallado!$F:$F,MATCH($C1566,[1]Detallado!$B:$B,0))</f>
        <v>Renta Fija</v>
      </c>
      <c r="E1566" s="30" t="str">
        <f>+INDEX([1]Detallado!$Q:$Q,MATCH($C1566,[1]Detallado!$B:$B,0))</f>
        <v>RFLG</v>
      </c>
      <c r="F1566" s="44" t="s">
        <v>4172</v>
      </c>
      <c r="G1566" s="45" t="str">
        <f t="shared" si="48"/>
        <v>01RFLG</v>
      </c>
      <c r="H1566" s="46" t="str">
        <f>+INDEX([1]Detallado!$D:$D,MATCH(C1566,[1]Detallado!$B:$B,0))</f>
        <v>Gobierno Central</v>
      </c>
      <c r="I1566" s="27"/>
      <c r="J1566" s="43" t="str">
        <f t="shared" si="49"/>
        <v>RFLGOB</v>
      </c>
    </row>
    <row r="1567" spans="3:10" x14ac:dyDescent="0.35">
      <c r="C1567" s="27" t="s">
        <v>3912</v>
      </c>
      <c r="D1567" s="47" t="str">
        <f>+INDEX([1]Detallado!$F:$F,MATCH($C1567,[1]Detallado!$B:$B,0))</f>
        <v>Renta Fija</v>
      </c>
      <c r="E1567" s="30" t="str">
        <f>+INDEX([1]Detallado!$Q:$Q,MATCH($C1567,[1]Detallado!$B:$B,0))</f>
        <v>RFLG</v>
      </c>
      <c r="F1567" s="44" t="s">
        <v>4172</v>
      </c>
      <c r="G1567" s="45" t="str">
        <f t="shared" si="48"/>
        <v>01RFLG</v>
      </c>
      <c r="H1567" s="46" t="str">
        <f>+INDEX([1]Detallado!$D:$D,MATCH(C1567,[1]Detallado!$B:$B,0))</f>
        <v>Gobierno Central</v>
      </c>
      <c r="I1567" s="27"/>
      <c r="J1567" s="43" t="str">
        <f t="shared" si="49"/>
        <v>RFLGOB</v>
      </c>
    </row>
    <row r="1568" spans="3:10" x14ac:dyDescent="0.35">
      <c r="C1568" s="27" t="s">
        <v>3913</v>
      </c>
      <c r="D1568" s="47" t="str">
        <f>+INDEX([1]Detallado!$F:$F,MATCH($C1568,[1]Detallado!$B:$B,0))</f>
        <v>Renta Fija</v>
      </c>
      <c r="E1568" s="30" t="str">
        <f>+INDEX([1]Detallado!$Q:$Q,MATCH($C1568,[1]Detallado!$B:$B,0))</f>
        <v>RFLG</v>
      </c>
      <c r="F1568" s="44" t="s">
        <v>4172</v>
      </c>
      <c r="G1568" s="45" t="str">
        <f t="shared" si="48"/>
        <v>01RFLG</v>
      </c>
      <c r="H1568" s="46" t="str">
        <f>+INDEX([1]Detallado!$D:$D,MATCH(C1568,[1]Detallado!$B:$B,0))</f>
        <v>Gobierno Central</v>
      </c>
      <c r="I1568" s="27"/>
      <c r="J1568" s="43" t="str">
        <f t="shared" si="49"/>
        <v>RFLGOB</v>
      </c>
    </row>
    <row r="1569" spans="3:10" x14ac:dyDescent="0.35">
      <c r="C1569" s="27" t="s">
        <v>3914</v>
      </c>
      <c r="D1569" s="47" t="str">
        <f>+INDEX([1]Detallado!$F:$F,MATCH($C1569,[1]Detallado!$B:$B,0))</f>
        <v>Renta Fija</v>
      </c>
      <c r="E1569" s="30" t="str">
        <f>+INDEX([1]Detallado!$Q:$Q,MATCH($C1569,[1]Detallado!$B:$B,0))</f>
        <v>RFLG</v>
      </c>
      <c r="F1569" s="44" t="s">
        <v>4172</v>
      </c>
      <c r="G1569" s="45" t="str">
        <f t="shared" si="48"/>
        <v>01RFLG</v>
      </c>
      <c r="H1569" s="46" t="str">
        <f>+INDEX([1]Detallado!$D:$D,MATCH(C1569,[1]Detallado!$B:$B,0))</f>
        <v>Gobierno Central</v>
      </c>
      <c r="I1569" s="27"/>
      <c r="J1569" s="43" t="str">
        <f t="shared" si="49"/>
        <v>RFLGOB</v>
      </c>
    </row>
    <row r="1570" spans="3:10" x14ac:dyDescent="0.35">
      <c r="C1570" s="27" t="s">
        <v>3915</v>
      </c>
      <c r="D1570" s="47" t="str">
        <f>+INDEX([1]Detallado!$F:$F,MATCH($C1570,[1]Detallado!$B:$B,0))</f>
        <v>Renta Fija</v>
      </c>
      <c r="E1570" s="30" t="str">
        <f>+INDEX([1]Detallado!$Q:$Q,MATCH($C1570,[1]Detallado!$B:$B,0))</f>
        <v>RFLG</v>
      </c>
      <c r="F1570" s="44" t="s">
        <v>4172</v>
      </c>
      <c r="G1570" s="45" t="str">
        <f t="shared" si="48"/>
        <v>01RFLG</v>
      </c>
      <c r="H1570" s="46" t="str">
        <f>+INDEX([1]Detallado!$D:$D,MATCH(C1570,[1]Detallado!$B:$B,0))</f>
        <v>Gobierno Central</v>
      </c>
      <c r="I1570" s="27"/>
      <c r="J1570" s="43" t="str">
        <f t="shared" si="49"/>
        <v>RFLGOB</v>
      </c>
    </row>
    <row r="1571" spans="3:10" x14ac:dyDescent="0.35">
      <c r="C1571" s="27" t="s">
        <v>3916</v>
      </c>
      <c r="D1571" s="47" t="str">
        <f>+INDEX([1]Detallado!$F:$F,MATCH($C1571,[1]Detallado!$B:$B,0))</f>
        <v>Renta Fija</v>
      </c>
      <c r="E1571" s="30" t="str">
        <f>+INDEX([1]Detallado!$Q:$Q,MATCH($C1571,[1]Detallado!$B:$B,0))</f>
        <v>RFLG</v>
      </c>
      <c r="F1571" s="44" t="s">
        <v>4172</v>
      </c>
      <c r="G1571" s="45" t="str">
        <f t="shared" si="48"/>
        <v>01RFLG</v>
      </c>
      <c r="H1571" s="46" t="str">
        <f>+INDEX([1]Detallado!$D:$D,MATCH(C1571,[1]Detallado!$B:$B,0))</f>
        <v>Gobierno Central</v>
      </c>
      <c r="I1571" s="27"/>
      <c r="J1571" s="43" t="str">
        <f t="shared" si="49"/>
        <v>RFLGOB</v>
      </c>
    </row>
    <row r="1572" spans="3:10" x14ac:dyDescent="0.35">
      <c r="C1572" s="27" t="s">
        <v>3917</v>
      </c>
      <c r="D1572" s="47" t="str">
        <f>+INDEX([1]Detallado!$F:$F,MATCH($C1572,[1]Detallado!$B:$B,0))</f>
        <v>Renta Fija</v>
      </c>
      <c r="E1572" s="30" t="str">
        <f>+INDEX([1]Detallado!$Q:$Q,MATCH($C1572,[1]Detallado!$B:$B,0))</f>
        <v>RFLG</v>
      </c>
      <c r="F1572" s="44" t="s">
        <v>4172</v>
      </c>
      <c r="G1572" s="45" t="str">
        <f t="shared" si="48"/>
        <v>01RFLG</v>
      </c>
      <c r="H1572" s="46" t="str">
        <f>+INDEX([1]Detallado!$D:$D,MATCH(C1572,[1]Detallado!$B:$B,0))</f>
        <v>Gobierno Central</v>
      </c>
      <c r="I1572" s="27"/>
      <c r="J1572" s="43" t="str">
        <f t="shared" si="49"/>
        <v>RFLGOB</v>
      </c>
    </row>
    <row r="1573" spans="3:10" x14ac:dyDescent="0.35">
      <c r="C1573" s="27" t="s">
        <v>159</v>
      </c>
      <c r="D1573" s="47" t="str">
        <f>+INDEX([1]Detallado!$F:$F,MATCH($C1573,[1]Detallado!$B:$B,0))</f>
        <v>Renta Fija</v>
      </c>
      <c r="E1573" s="30" t="str">
        <f>+INDEX([1]Detallado!$Q:$Q,MATCH($C1573,[1]Detallado!$B:$B,0))</f>
        <v>RFLG</v>
      </c>
      <c r="F1573" s="44" t="s">
        <v>4172</v>
      </c>
      <c r="G1573" s="45" t="str">
        <f t="shared" si="48"/>
        <v>01RFLG</v>
      </c>
      <c r="H1573" s="46" t="str">
        <f>+INDEX([1]Detallado!$D:$D,MATCH(C1573,[1]Detallado!$B:$B,0))</f>
        <v>Gobierno Central</v>
      </c>
      <c r="I1573" s="27"/>
      <c r="J1573" s="43" t="str">
        <f t="shared" si="49"/>
        <v>RFLGOB</v>
      </c>
    </row>
    <row r="1574" spans="3:10" x14ac:dyDescent="0.35">
      <c r="C1574" s="27" t="s">
        <v>3918</v>
      </c>
      <c r="D1574" s="47" t="str">
        <f>+INDEX([1]Detallado!$F:$F,MATCH($C1574,[1]Detallado!$B:$B,0))</f>
        <v>Renta Fija</v>
      </c>
      <c r="E1574" s="30" t="str">
        <f>+INDEX([1]Detallado!$Q:$Q,MATCH($C1574,[1]Detallado!$B:$B,0))</f>
        <v>RFLG</v>
      </c>
      <c r="F1574" s="44" t="s">
        <v>4172</v>
      </c>
      <c r="G1574" s="45" t="str">
        <f t="shared" si="48"/>
        <v>01RFLG</v>
      </c>
      <c r="H1574" s="46" t="str">
        <f>+INDEX([1]Detallado!$D:$D,MATCH(C1574,[1]Detallado!$B:$B,0))</f>
        <v>Gobierno Central</v>
      </c>
      <c r="I1574" s="27"/>
      <c r="J1574" s="43" t="str">
        <f t="shared" si="49"/>
        <v>RFLGOB</v>
      </c>
    </row>
    <row r="1575" spans="3:10" x14ac:dyDescent="0.35">
      <c r="C1575" s="27" t="s">
        <v>3919</v>
      </c>
      <c r="D1575" s="47" t="str">
        <f>+INDEX([1]Detallado!$F:$F,MATCH($C1575,[1]Detallado!$B:$B,0))</f>
        <v>Renta Fija</v>
      </c>
      <c r="E1575" s="30" t="str">
        <f>+INDEX([1]Detallado!$Q:$Q,MATCH($C1575,[1]Detallado!$B:$B,0))</f>
        <v>RFLG</v>
      </c>
      <c r="F1575" s="44" t="s">
        <v>4172</v>
      </c>
      <c r="G1575" s="45" t="str">
        <f t="shared" si="48"/>
        <v>01RFLG</v>
      </c>
      <c r="H1575" s="46" t="str">
        <f>+INDEX([1]Detallado!$D:$D,MATCH(C1575,[1]Detallado!$B:$B,0))</f>
        <v>Gobierno Central</v>
      </c>
      <c r="I1575" s="27"/>
      <c r="J1575" s="43" t="str">
        <f t="shared" si="49"/>
        <v>RFLGOB</v>
      </c>
    </row>
    <row r="1576" spans="3:10" x14ac:dyDescent="0.35">
      <c r="C1576" s="27" t="s">
        <v>3920</v>
      </c>
      <c r="D1576" s="47" t="str">
        <f>+INDEX([1]Detallado!$F:$F,MATCH($C1576,[1]Detallado!$B:$B,0))</f>
        <v>Renta Fija</v>
      </c>
      <c r="E1576" s="30" t="str">
        <f>+INDEX([1]Detallado!$Q:$Q,MATCH($C1576,[1]Detallado!$B:$B,0))</f>
        <v>RFLG</v>
      </c>
      <c r="F1576" s="44" t="s">
        <v>4172</v>
      </c>
      <c r="G1576" s="45" t="str">
        <f t="shared" si="48"/>
        <v>01RFLG</v>
      </c>
      <c r="H1576" s="46" t="str">
        <f>+INDEX([1]Detallado!$D:$D,MATCH(C1576,[1]Detallado!$B:$B,0))</f>
        <v>Gobierno Central</v>
      </c>
      <c r="I1576" s="27"/>
      <c r="J1576" s="43" t="str">
        <f t="shared" si="49"/>
        <v>RFLGOB</v>
      </c>
    </row>
    <row r="1577" spans="3:10" x14ac:dyDescent="0.35">
      <c r="C1577" s="27" t="s">
        <v>3921</v>
      </c>
      <c r="D1577" s="47" t="str">
        <f>+INDEX([1]Detallado!$F:$F,MATCH($C1577,[1]Detallado!$B:$B,0))</f>
        <v>Renta Fija</v>
      </c>
      <c r="E1577" s="30" t="str">
        <f>+INDEX([1]Detallado!$Q:$Q,MATCH($C1577,[1]Detallado!$B:$B,0))</f>
        <v>RFLG</v>
      </c>
      <c r="F1577" s="44" t="s">
        <v>4172</v>
      </c>
      <c r="G1577" s="45" t="str">
        <f t="shared" si="48"/>
        <v>01RFLG</v>
      </c>
      <c r="H1577" s="46" t="str">
        <f>+INDEX([1]Detallado!$D:$D,MATCH(C1577,[1]Detallado!$B:$B,0))</f>
        <v>Gobierno Central</v>
      </c>
      <c r="I1577" s="27"/>
      <c r="J1577" s="43" t="str">
        <f t="shared" si="49"/>
        <v>RFLGOB</v>
      </c>
    </row>
    <row r="1578" spans="3:10" x14ac:dyDescent="0.35">
      <c r="C1578" s="27" t="s">
        <v>3922</v>
      </c>
      <c r="D1578" s="47" t="str">
        <f>+INDEX([1]Detallado!$F:$F,MATCH($C1578,[1]Detallado!$B:$B,0))</f>
        <v>Renta Variable</v>
      </c>
      <c r="E1578" s="30" t="str">
        <f>+INDEX([1]Detallado!$Q:$Q,MATCH($C1578,[1]Detallado!$B:$B,0))</f>
        <v>RVI</v>
      </c>
      <c r="F1578" s="44" t="s">
        <v>4171</v>
      </c>
      <c r="G1578" s="45" t="str">
        <f t="shared" si="48"/>
        <v>52RVI</v>
      </c>
      <c r="H1578" s="46" t="str">
        <f>+INDEX([1]Detallado!$D:$D,MATCH(C1578,[1]Detallado!$B:$B,0))</f>
        <v>State Street - Gold Trust</v>
      </c>
      <c r="I1578" s="27"/>
      <c r="J1578" s="43" t="str">
        <f t="shared" si="49"/>
        <v>RVITD</v>
      </c>
    </row>
    <row r="1579" spans="3:10" x14ac:dyDescent="0.35">
      <c r="C1579" s="27" t="s">
        <v>3923</v>
      </c>
      <c r="D1579" s="47" t="str">
        <f>+INDEX([1]Detallado!$F:$F,MATCH($C1579,[1]Detallado!$B:$B,0))</f>
        <v>Renta Variable</v>
      </c>
      <c r="E1579" s="30" t="str">
        <f>+INDEX([1]Detallado!$Q:$Q,MATCH($C1579,[1]Detallado!$B:$B,0))</f>
        <v>RVI</v>
      </c>
      <c r="F1579" s="44" t="s">
        <v>4171</v>
      </c>
      <c r="G1579" s="45" t="str">
        <f t="shared" si="48"/>
        <v>52RVI</v>
      </c>
      <c r="H1579" s="46" t="str">
        <f>+INDEX([1]Detallado!$D:$D,MATCH(C1579,[1]Detallado!$B:$B,0))</f>
        <v>BlackRock - iShares Gold Trust</v>
      </c>
      <c r="I1579" s="27"/>
      <c r="J1579" s="43" t="str">
        <f t="shared" si="49"/>
        <v>RVITD</v>
      </c>
    </row>
    <row r="1580" spans="3:10" x14ac:dyDescent="0.35">
      <c r="C1580" s="27" t="s">
        <v>3924</v>
      </c>
      <c r="D1580" s="47" t="str">
        <f>+INDEX([1]Detallado!$F:$F,MATCH($C1580,[1]Detallado!$B:$B,0))</f>
        <v>Renta Variable</v>
      </c>
      <c r="E1580" s="30" t="str">
        <f>+INDEX([1]Detallado!$Q:$Q,MATCH($C1580,[1]Detallado!$B:$B,0))</f>
        <v>RVI</v>
      </c>
      <c r="F1580" s="44" t="s">
        <v>4171</v>
      </c>
      <c r="G1580" s="45" t="str">
        <f t="shared" si="48"/>
        <v>52RVI</v>
      </c>
      <c r="H1580" s="46" t="str">
        <f>+INDEX([1]Detallado!$D:$D,MATCH(C1580,[1]Detallado!$B:$B,0))</f>
        <v>BlackRock - iShares Silver Trust</v>
      </c>
      <c r="I1580" s="27"/>
      <c r="J1580" s="43" t="str">
        <f t="shared" si="49"/>
        <v>RVITD</v>
      </c>
    </row>
    <row r="1581" spans="3:10" x14ac:dyDescent="0.35">
      <c r="C1581" s="27" t="s">
        <v>3925</v>
      </c>
      <c r="D1581" s="47" t="str">
        <f>+INDEX([1]Detallado!$F:$F,MATCH($C1581,[1]Detallado!$B:$B,0))</f>
        <v>Renta Variable</v>
      </c>
      <c r="E1581" s="30" t="str">
        <f>+INDEX([1]Detallado!$Q:$Q,MATCH($C1581,[1]Detallado!$B:$B,0))</f>
        <v>RVI</v>
      </c>
      <c r="F1581" s="44" t="s">
        <v>4173</v>
      </c>
      <c r="G1581" s="45" t="str">
        <f t="shared" si="48"/>
        <v>34RVI</v>
      </c>
      <c r="H1581" s="46" t="str">
        <f>+INDEX([1]Detallado!$D:$D,MATCH(C1581,[1]Detallado!$B:$B,0))</f>
        <v>Largo Resources</v>
      </c>
      <c r="I1581" s="27"/>
      <c r="J1581" s="43" t="str">
        <f t="shared" si="49"/>
        <v>RVIBU</v>
      </c>
    </row>
    <row r="1582" spans="3:10" x14ac:dyDescent="0.35">
      <c r="C1582" s="27" t="s">
        <v>3926</v>
      </c>
      <c r="D1582" s="47" t="str">
        <f>+INDEX([1]Detallado!$F:$F,MATCH($C1582,[1]Detallado!$B:$B,0))</f>
        <v>Renta Variable</v>
      </c>
      <c r="E1582" s="30" t="str">
        <f>+INDEX([1]Detallado!$Q:$Q,MATCH($C1582,[1]Detallado!$B:$B,0))</f>
        <v>RVI</v>
      </c>
      <c r="F1582" s="44" t="s">
        <v>4173</v>
      </c>
      <c r="G1582" s="45" t="str">
        <f t="shared" si="48"/>
        <v>34RVI</v>
      </c>
      <c r="H1582" s="46" t="str">
        <f>+INDEX([1]Detallado!$D:$D,MATCH(C1582,[1]Detallado!$B:$B,0))</f>
        <v>Aura Minerals Inc</v>
      </c>
      <c r="I1582" s="27"/>
      <c r="J1582" s="43" t="str">
        <f t="shared" si="49"/>
        <v>RVIBU</v>
      </c>
    </row>
    <row r="1583" spans="3:10" x14ac:dyDescent="0.35">
      <c r="C1583" s="27" t="s">
        <v>838</v>
      </c>
      <c r="D1583" s="47" t="str">
        <f>+INDEX([1]Detallado!$F:$F,MATCH($C1583,[1]Detallado!$B:$B,0))</f>
        <v>Renta Variable</v>
      </c>
      <c r="E1583" s="30" t="str">
        <f>+INDEX([1]Detallado!$Q:$Q,MATCH($C1583,[1]Detallado!$B:$B,0))</f>
        <v>RVI</v>
      </c>
      <c r="F1583" s="44" t="s">
        <v>4171</v>
      </c>
      <c r="G1583" s="45" t="str">
        <f t="shared" si="48"/>
        <v>52RVI</v>
      </c>
      <c r="H1583" s="46" t="str">
        <f>+INDEX([1]Detallado!$D:$D,MATCH(C1583,[1]Detallado!$B:$B,0))</f>
        <v>VanEck - Gold Miners ETF</v>
      </c>
      <c r="I1583" s="27"/>
      <c r="J1583" s="43" t="str">
        <f t="shared" si="49"/>
        <v>RVITD</v>
      </c>
    </row>
    <row r="1584" spans="3:10" x14ac:dyDescent="0.35">
      <c r="C1584" s="27" t="s">
        <v>3927</v>
      </c>
      <c r="D1584" s="47" t="str">
        <f>+INDEX([1]Detallado!$F:$F,MATCH($C1584,[1]Detallado!$B:$B,0))</f>
        <v>Renta Variable</v>
      </c>
      <c r="E1584" s="30" t="str">
        <f>+INDEX([1]Detallado!$Q:$Q,MATCH($C1584,[1]Detallado!$B:$B,0))</f>
        <v>RVI</v>
      </c>
      <c r="F1584" s="44" t="s">
        <v>4171</v>
      </c>
      <c r="G1584" s="45" t="str">
        <f t="shared" si="48"/>
        <v>52RVI</v>
      </c>
      <c r="H1584" s="46" t="str">
        <f>+INDEX([1]Detallado!$D:$D,MATCH(C1584,[1]Detallado!$B:$B,0))</f>
        <v>VanEck - Gold Miners ETF</v>
      </c>
      <c r="I1584" s="27"/>
      <c r="J1584" s="43" t="str">
        <f t="shared" si="49"/>
        <v>RVITD</v>
      </c>
    </row>
    <row r="1585" spans="3:10" x14ac:dyDescent="0.35">
      <c r="C1585" s="27" t="s">
        <v>1405</v>
      </c>
      <c r="D1585" s="47" t="str">
        <f>+INDEX([1]Detallado!$F:$F,MATCH($C1585,[1]Detallado!$B:$B,0))</f>
        <v>Renta Variable</v>
      </c>
      <c r="E1585" s="30" t="str">
        <f>+INDEX([1]Detallado!$Q:$Q,MATCH($C1585,[1]Detallado!$B:$B,0))</f>
        <v>RVI</v>
      </c>
      <c r="F1585" s="44" t="s">
        <v>4171</v>
      </c>
      <c r="G1585" s="45" t="str">
        <f t="shared" si="48"/>
        <v>52RVI</v>
      </c>
      <c r="H1585" s="46" t="str">
        <f>+INDEX([1]Detallado!$D:$D,MATCH(C1585,[1]Detallado!$B:$B,0))</f>
        <v>VanEck - Junior Gold Miners</v>
      </c>
      <c r="I1585" s="27"/>
      <c r="J1585" s="43" t="str">
        <f t="shared" si="49"/>
        <v>RVITD</v>
      </c>
    </row>
    <row r="1586" spans="3:10" x14ac:dyDescent="0.35">
      <c r="C1586" s="27" t="s">
        <v>1356</v>
      </c>
      <c r="D1586" s="47" t="str">
        <f>+INDEX([1]Detallado!$F:$F,MATCH($C1586,[1]Detallado!$B:$B,0))</f>
        <v>Renta Variable</v>
      </c>
      <c r="E1586" s="30" t="str">
        <f>+INDEX([1]Detallado!$Q:$Q,MATCH($C1586,[1]Detallado!$B:$B,0))</f>
        <v>RVI</v>
      </c>
      <c r="F1586" s="44" t="s">
        <v>4171</v>
      </c>
      <c r="G1586" s="45" t="str">
        <f t="shared" si="48"/>
        <v>52RVI</v>
      </c>
      <c r="H1586" s="46" t="str">
        <f>+INDEX([1]Detallado!$D:$D,MATCH(C1586,[1]Detallado!$B:$B,0))</f>
        <v>Vanguard - ACWI ex - US</v>
      </c>
      <c r="I1586" s="27"/>
      <c r="J1586" s="43" t="str">
        <f t="shared" si="49"/>
        <v>RVITD</v>
      </c>
    </row>
    <row r="1587" spans="3:10" x14ac:dyDescent="0.35">
      <c r="C1587" s="27" t="s">
        <v>1393</v>
      </c>
      <c r="D1587" s="47" t="str">
        <f>+INDEX([1]Detallado!$F:$F,MATCH($C1587,[1]Detallado!$B:$B,0))</f>
        <v>Renta Variable</v>
      </c>
      <c r="E1587" s="30" t="str">
        <f>+INDEX([1]Detallado!$Q:$Q,MATCH($C1587,[1]Detallado!$B:$B,0))</f>
        <v>RVI</v>
      </c>
      <c r="F1587" s="44" t="s">
        <v>4171</v>
      </c>
      <c r="G1587" s="45" t="str">
        <f t="shared" si="48"/>
        <v>52RVI</v>
      </c>
      <c r="H1587" s="46" t="str">
        <f>+INDEX([1]Detallado!$D:$D,MATCH(C1587,[1]Detallado!$B:$B,0))</f>
        <v>Vanguard - ACWI</v>
      </c>
      <c r="I1587" s="27"/>
      <c r="J1587" s="43" t="str">
        <f t="shared" si="49"/>
        <v>RVITD</v>
      </c>
    </row>
    <row r="1588" spans="3:10" x14ac:dyDescent="0.35">
      <c r="C1588" s="27" t="s">
        <v>3928</v>
      </c>
      <c r="D1588" s="47" t="str">
        <f>+INDEX([1]Detallado!$F:$F,MATCH($C1588,[1]Detallado!$B:$B,0))</f>
        <v>Renta Variable</v>
      </c>
      <c r="E1588" s="30" t="str">
        <f>+INDEX([1]Detallado!$Q:$Q,MATCH($C1588,[1]Detallado!$B:$B,0))</f>
        <v>RVI</v>
      </c>
      <c r="F1588" s="44" t="s">
        <v>4171</v>
      </c>
      <c r="G1588" s="45" t="str">
        <f t="shared" si="48"/>
        <v>52RVI</v>
      </c>
      <c r="H1588" s="46" t="str">
        <f>+INDEX([1]Detallado!$D:$D,MATCH(C1588,[1]Detallado!$B:$B,0))</f>
        <v>NN - Consumer Goods</v>
      </c>
      <c r="I1588" s="27"/>
      <c r="J1588" s="43" t="str">
        <f t="shared" si="49"/>
        <v>RVITD</v>
      </c>
    </row>
    <row r="1589" spans="3:10" x14ac:dyDescent="0.35">
      <c r="C1589" s="27" t="s">
        <v>1292</v>
      </c>
      <c r="D1589" s="47" t="str">
        <f>+INDEX([1]Detallado!$F:$F,MATCH($C1589,[1]Detallado!$B:$B,0))</f>
        <v>Renta Variable</v>
      </c>
      <c r="E1589" s="30" t="str">
        <f>+INDEX([1]Detallado!$Q:$Q,MATCH($C1589,[1]Detallado!$B:$B,0))</f>
        <v>RVI</v>
      </c>
      <c r="F1589" s="44" t="s">
        <v>4171</v>
      </c>
      <c r="G1589" s="45" t="str">
        <f t="shared" si="48"/>
        <v>52RVI</v>
      </c>
      <c r="H1589" s="46" t="str">
        <f>+INDEX([1]Detallado!$D:$D,MATCH(C1589,[1]Detallado!$B:$B,0))</f>
        <v>DFA - International Core Equity</v>
      </c>
      <c r="I1589" s="27"/>
      <c r="J1589" s="43" t="str">
        <f t="shared" si="49"/>
        <v>RVITD</v>
      </c>
    </row>
    <row r="1590" spans="3:10" x14ac:dyDescent="0.35">
      <c r="C1590" s="27" t="s">
        <v>1655</v>
      </c>
      <c r="D1590" s="47" t="str">
        <f>+INDEX([1]Detallado!$F:$F,MATCH($C1590,[1]Detallado!$B:$B,0))</f>
        <v>Renta Variable</v>
      </c>
      <c r="E1590" s="30" t="str">
        <f>+INDEX([1]Detallado!$Q:$Q,MATCH($C1590,[1]Detallado!$B:$B,0))</f>
        <v>RVI</v>
      </c>
      <c r="F1590" s="44" t="s">
        <v>4171</v>
      </c>
      <c r="G1590" s="45" t="str">
        <f t="shared" si="48"/>
        <v>52RVI</v>
      </c>
      <c r="H1590" s="46" t="str">
        <f>+INDEX([1]Detallado!$D:$D,MATCH(C1590,[1]Detallado!$B:$B,0))</f>
        <v>Fidelity - Global Healthcare Fund</v>
      </c>
      <c r="I1590" s="27"/>
      <c r="J1590" s="43" t="str">
        <f t="shared" si="49"/>
        <v>RVITD</v>
      </c>
    </row>
    <row r="1591" spans="3:10" x14ac:dyDescent="0.35">
      <c r="C1591" s="27" t="s">
        <v>1900</v>
      </c>
      <c r="D1591" s="47" t="str">
        <f>+INDEX([1]Detallado!$F:$F,MATCH($C1591,[1]Detallado!$B:$B,0))</f>
        <v>Renta Variable</v>
      </c>
      <c r="E1591" s="30" t="str">
        <f>+INDEX([1]Detallado!$Q:$Q,MATCH($C1591,[1]Detallado!$B:$B,0))</f>
        <v>RVI</v>
      </c>
      <c r="F1591" s="44" t="s">
        <v>4171</v>
      </c>
      <c r="G1591" s="45" t="str">
        <f t="shared" si="48"/>
        <v>52RVI</v>
      </c>
      <c r="H1591" s="46" t="str">
        <f>+INDEX([1]Detallado!$D:$D,MATCH(C1591,[1]Detallado!$B:$B,0))</f>
        <v xml:space="preserve">DWS - Global Agribusiness </v>
      </c>
      <c r="I1591" s="27"/>
      <c r="J1591" s="43" t="str">
        <f t="shared" si="49"/>
        <v>RVITD</v>
      </c>
    </row>
    <row r="1592" spans="3:10" x14ac:dyDescent="0.35">
      <c r="C1592" s="27" t="s">
        <v>2424</v>
      </c>
      <c r="D1592" s="47" t="str">
        <f>+INDEX([1]Detallado!$F:$F,MATCH($C1592,[1]Detallado!$B:$B,0))</f>
        <v>Renta Variable</v>
      </c>
      <c r="E1592" s="30" t="str">
        <f>+INDEX([1]Detallado!$Q:$Q,MATCH($C1592,[1]Detallado!$B:$B,0))</f>
        <v>RVI</v>
      </c>
      <c r="F1592" s="44" t="s">
        <v>4171</v>
      </c>
      <c r="G1592" s="45" t="str">
        <f t="shared" si="48"/>
        <v>52RVI</v>
      </c>
      <c r="H1592" s="46" t="str">
        <f>+INDEX([1]Detallado!$D:$D,MATCH(C1592,[1]Detallado!$B:$B,0))</f>
        <v>DWS - Invest Global Agribusiness</v>
      </c>
      <c r="I1592" s="27"/>
      <c r="J1592" s="43" t="str">
        <f t="shared" si="49"/>
        <v>RVITD</v>
      </c>
    </row>
    <row r="1593" spans="3:10" x14ac:dyDescent="0.35">
      <c r="C1593" s="27" t="s">
        <v>2325</v>
      </c>
      <c r="D1593" s="47" t="str">
        <f>+INDEX([1]Detallado!$F:$F,MATCH($C1593,[1]Detallado!$B:$B,0))</f>
        <v>Renta Variable</v>
      </c>
      <c r="E1593" s="30" t="str">
        <f>+INDEX([1]Detallado!$Q:$Q,MATCH($C1593,[1]Detallado!$B:$B,0))</f>
        <v>RVI</v>
      </c>
      <c r="F1593" s="44" t="s">
        <v>4171</v>
      </c>
      <c r="G1593" s="45" t="str">
        <f t="shared" si="48"/>
        <v>52RVI</v>
      </c>
      <c r="H1593" s="46" t="str">
        <f>+INDEX([1]Detallado!$D:$D,MATCH(C1593,[1]Detallado!$B:$B,0))</f>
        <v>Franklin Templeton - FTGF ClearBridge Infrastructure Value Fund</v>
      </c>
      <c r="I1593" s="27"/>
      <c r="J1593" s="43" t="str">
        <f t="shared" si="49"/>
        <v>RVITD</v>
      </c>
    </row>
    <row r="1594" spans="3:10" x14ac:dyDescent="0.35">
      <c r="C1594" s="27" t="s">
        <v>1637</v>
      </c>
      <c r="D1594" s="47" t="str">
        <f>+INDEX([1]Detallado!$F:$F,MATCH($C1594,[1]Detallado!$B:$B,0))</f>
        <v>Renta Variable</v>
      </c>
      <c r="E1594" s="30" t="str">
        <f>+INDEX([1]Detallado!$Q:$Q,MATCH($C1594,[1]Detallado!$B:$B,0))</f>
        <v>RVI</v>
      </c>
      <c r="F1594" s="44" t="s">
        <v>4171</v>
      </c>
      <c r="G1594" s="45" t="str">
        <f t="shared" si="48"/>
        <v>52RVI</v>
      </c>
      <c r="H1594" s="46" t="str">
        <f>+INDEX([1]Detallado!$D:$D,MATCH(C1594,[1]Detallado!$B:$B,0))</f>
        <v>Pinebridge - Global Dynamic</v>
      </c>
      <c r="I1594" s="27"/>
      <c r="J1594" s="43" t="str">
        <f t="shared" si="49"/>
        <v>RVITD</v>
      </c>
    </row>
    <row r="1595" spans="3:10" x14ac:dyDescent="0.35">
      <c r="C1595" s="27" t="s">
        <v>1990</v>
      </c>
      <c r="D1595" s="47" t="str">
        <f>+INDEX([1]Detallado!$F:$F,MATCH($C1595,[1]Detallado!$B:$B,0))</f>
        <v>Renta Variable</v>
      </c>
      <c r="E1595" s="30" t="str">
        <f>+INDEX([1]Detallado!$Q:$Q,MATCH($C1595,[1]Detallado!$B:$B,0))</f>
        <v>RVI</v>
      </c>
      <c r="F1595" s="44" t="s">
        <v>4171</v>
      </c>
      <c r="G1595" s="45" t="str">
        <f t="shared" si="48"/>
        <v>52RVI</v>
      </c>
      <c r="H1595" s="46" t="str">
        <f>+INDEX([1]Detallado!$D:$D,MATCH(C1595,[1]Detallado!$B:$B,0))</f>
        <v>BlackRock - iShares Core MSCI World UCITS ETF</v>
      </c>
      <c r="I1595" s="27"/>
      <c r="J1595" s="43" t="str">
        <f t="shared" si="49"/>
        <v>RVITD</v>
      </c>
    </row>
    <row r="1596" spans="3:10" x14ac:dyDescent="0.35">
      <c r="C1596" s="27" t="s">
        <v>1213</v>
      </c>
      <c r="D1596" s="47" t="str">
        <f>+INDEX([1]Detallado!$F:$F,MATCH($C1596,[1]Detallado!$B:$B,0))</f>
        <v>Renta Variable</v>
      </c>
      <c r="E1596" s="30" t="str">
        <f>+INDEX([1]Detallado!$Q:$Q,MATCH($C1596,[1]Detallado!$B:$B,0))</f>
        <v>RVI</v>
      </c>
      <c r="F1596" s="44" t="s">
        <v>4171</v>
      </c>
      <c r="G1596" s="45" t="str">
        <f t="shared" si="48"/>
        <v>52RVI</v>
      </c>
      <c r="H1596" s="46" t="str">
        <f>+INDEX([1]Detallado!$D:$D,MATCH(C1596,[1]Detallado!$B:$B,0))</f>
        <v>BlackRock - iShares MSCI EAFE ETF</v>
      </c>
      <c r="I1596" s="27"/>
      <c r="J1596" s="43" t="str">
        <f t="shared" si="49"/>
        <v>RVITD</v>
      </c>
    </row>
    <row r="1597" spans="3:10" x14ac:dyDescent="0.35">
      <c r="C1597" s="27" t="s">
        <v>1385</v>
      </c>
      <c r="D1597" s="47" t="str">
        <f>+INDEX([1]Detallado!$F:$F,MATCH($C1597,[1]Detallado!$B:$B,0))</f>
        <v>Renta Variable</v>
      </c>
      <c r="E1597" s="30" t="str">
        <f>+INDEX([1]Detallado!$Q:$Q,MATCH($C1597,[1]Detallado!$B:$B,0))</f>
        <v>RVI</v>
      </c>
      <c r="F1597" s="44" t="s">
        <v>4171</v>
      </c>
      <c r="G1597" s="45" t="str">
        <f t="shared" si="48"/>
        <v>52RVI</v>
      </c>
      <c r="H1597" s="46" t="str">
        <f>+INDEX([1]Detallado!$D:$D,MATCH(C1597,[1]Detallado!$B:$B,0))</f>
        <v>BlackRock - iShares MSCI ACWI</v>
      </c>
      <c r="I1597" s="27"/>
      <c r="J1597" s="43" t="str">
        <f t="shared" si="49"/>
        <v>RVITD</v>
      </c>
    </row>
    <row r="1598" spans="3:10" x14ac:dyDescent="0.35">
      <c r="C1598" s="27" t="s">
        <v>1549</v>
      </c>
      <c r="D1598" s="47" t="str">
        <f>+INDEX([1]Detallado!$F:$F,MATCH($C1598,[1]Detallado!$B:$B,0))</f>
        <v>Renta Variable</v>
      </c>
      <c r="E1598" s="30" t="str">
        <f>+INDEX([1]Detallado!$Q:$Q,MATCH($C1598,[1]Detallado!$B:$B,0))</f>
        <v>RVI</v>
      </c>
      <c r="F1598" s="44" t="s">
        <v>4171</v>
      </c>
      <c r="G1598" s="45" t="str">
        <f t="shared" si="48"/>
        <v>52RVI</v>
      </c>
      <c r="H1598" s="46" t="str">
        <f>+INDEX([1]Detallado!$D:$D,MATCH(C1598,[1]Detallado!$B:$B,0))</f>
        <v>BlackRock - iShares ACWI - Low Carbon</v>
      </c>
      <c r="I1598" s="27"/>
      <c r="J1598" s="43" t="str">
        <f t="shared" si="49"/>
        <v>RVITD</v>
      </c>
    </row>
    <row r="1599" spans="3:10" x14ac:dyDescent="0.35">
      <c r="C1599" s="27" t="s">
        <v>592</v>
      </c>
      <c r="D1599" s="47" t="str">
        <f>+INDEX([1]Detallado!$F:$F,MATCH($C1599,[1]Detallado!$B:$B,0))</f>
        <v>Renta Variable</v>
      </c>
      <c r="E1599" s="30" t="str">
        <f>+INDEX([1]Detallado!$Q:$Q,MATCH($C1599,[1]Detallado!$B:$B,0))</f>
        <v>RVI</v>
      </c>
      <c r="F1599" s="44" t="s">
        <v>4171</v>
      </c>
      <c r="G1599" s="45" t="str">
        <f t="shared" si="48"/>
        <v>52RVI</v>
      </c>
      <c r="H1599" s="46" t="str">
        <f>+INDEX([1]Detallado!$D:$D,MATCH(C1599,[1]Detallado!$B:$B,0))</f>
        <v>BlackRock - iShares World ex US Carbon Transition Readiness</v>
      </c>
      <c r="I1599" s="27"/>
      <c r="J1599" s="43" t="str">
        <f t="shared" si="49"/>
        <v>RVITD</v>
      </c>
    </row>
    <row r="1600" spans="3:10" x14ac:dyDescent="0.35">
      <c r="C1600" s="27" t="s">
        <v>2389</v>
      </c>
      <c r="D1600" s="47" t="str">
        <f>+INDEX([1]Detallado!$F:$F,MATCH($C1600,[1]Detallado!$B:$B,0))</f>
        <v>Renta Variable</v>
      </c>
      <c r="E1600" s="30" t="str">
        <f>+INDEX([1]Detallado!$Q:$Q,MATCH($C1600,[1]Detallado!$B:$B,0))</f>
        <v>RVI</v>
      </c>
      <c r="F1600" s="44" t="s">
        <v>4171</v>
      </c>
      <c r="G1600" s="45" t="str">
        <f t="shared" si="48"/>
        <v>52RVI</v>
      </c>
      <c r="H1600" s="46" t="str">
        <f>+INDEX([1]Detallado!$D:$D,MATCH(C1600,[1]Detallado!$B:$B,0))</f>
        <v>Baillie Gifford &amp; Co Ltd - Worldwide Health Innovation Fund</v>
      </c>
      <c r="I1600" s="27"/>
      <c r="J1600" s="43" t="str">
        <f t="shared" si="49"/>
        <v>RVITD</v>
      </c>
    </row>
    <row r="1601" spans="3:10" x14ac:dyDescent="0.35">
      <c r="C1601" s="27" t="s">
        <v>2392</v>
      </c>
      <c r="D1601" s="47" t="str">
        <f>+INDEX([1]Detallado!$F:$F,MATCH($C1601,[1]Detallado!$B:$B,0))</f>
        <v>Renta Variable</v>
      </c>
      <c r="E1601" s="30" t="str">
        <f>+INDEX([1]Detallado!$Q:$Q,MATCH($C1601,[1]Detallado!$B:$B,0))</f>
        <v>RVI</v>
      </c>
      <c r="F1601" s="44" t="s">
        <v>4171</v>
      </c>
      <c r="G1601" s="45" t="str">
        <f t="shared" si="48"/>
        <v>52RVI</v>
      </c>
      <c r="H1601" s="46" t="str">
        <f>+INDEX([1]Detallado!$D:$D,MATCH(C1601,[1]Detallado!$B:$B,0))</f>
        <v>Invesco - Global Consumer Trends Fund S</v>
      </c>
      <c r="I1601" s="27"/>
      <c r="J1601" s="43" t="str">
        <f t="shared" si="49"/>
        <v>RVITD</v>
      </c>
    </row>
    <row r="1602" spans="3:10" x14ac:dyDescent="0.35">
      <c r="C1602" s="27" t="s">
        <v>1591</v>
      </c>
      <c r="D1602" s="47" t="str">
        <f>+INDEX([1]Detallado!$F:$F,MATCH($C1602,[1]Detallado!$B:$B,0))</f>
        <v>Renta Variable</v>
      </c>
      <c r="E1602" s="30" t="str">
        <f>+INDEX([1]Detallado!$Q:$Q,MATCH($C1602,[1]Detallado!$B:$B,0))</f>
        <v>RVI</v>
      </c>
      <c r="F1602" s="44" t="s">
        <v>4171</v>
      </c>
      <c r="G1602" s="45" t="str">
        <f t="shared" si="48"/>
        <v>52RVI</v>
      </c>
      <c r="H1602" s="46" t="str">
        <f>+INDEX([1]Detallado!$D:$D,MATCH(C1602,[1]Detallado!$B:$B,0))</f>
        <v>Invesco - Global Consumer Trends</v>
      </c>
      <c r="I1602" s="27"/>
      <c r="J1602" s="43" t="str">
        <f t="shared" si="49"/>
        <v>RVITD</v>
      </c>
    </row>
    <row r="1603" spans="3:10" x14ac:dyDescent="0.35">
      <c r="C1603" s="27" t="s">
        <v>1631</v>
      </c>
      <c r="D1603" s="47" t="str">
        <f>+INDEX([1]Detallado!$F:$F,MATCH($C1603,[1]Detallado!$B:$B,0))</f>
        <v>Renta Variable</v>
      </c>
      <c r="E1603" s="30" t="str">
        <f>+INDEX([1]Detallado!$Q:$Q,MATCH($C1603,[1]Detallado!$B:$B,0))</f>
        <v>RVI</v>
      </c>
      <c r="F1603" s="44" t="s">
        <v>4171</v>
      </c>
      <c r="G1603" s="45" t="str">
        <f t="shared" si="48"/>
        <v>52RVI</v>
      </c>
      <c r="H1603" s="46" t="str">
        <f>+INDEX([1]Detallado!$D:$D,MATCH(C1603,[1]Detallado!$B:$B,0))</f>
        <v>Robeco - Global Consumer Trends</v>
      </c>
      <c r="I1603" s="27"/>
      <c r="J1603" s="43" t="str">
        <f t="shared" si="49"/>
        <v>RVITD</v>
      </c>
    </row>
    <row r="1604" spans="3:10" x14ac:dyDescent="0.35">
      <c r="C1604" s="27" t="s">
        <v>1389</v>
      </c>
      <c r="D1604" s="47" t="str">
        <f>+INDEX([1]Detallado!$F:$F,MATCH($C1604,[1]Detallado!$B:$B,0))</f>
        <v>Renta Variable</v>
      </c>
      <c r="E1604" s="30" t="str">
        <f>+INDEX([1]Detallado!$Q:$Q,MATCH($C1604,[1]Detallado!$B:$B,0))</f>
        <v>RVI</v>
      </c>
      <c r="F1604" s="44" t="s">
        <v>4171</v>
      </c>
      <c r="G1604" s="45" t="str">
        <f t="shared" si="48"/>
        <v>52RVI</v>
      </c>
      <c r="H1604" s="46" t="str">
        <f>+INDEX([1]Detallado!$D:$D,MATCH(C1604,[1]Detallado!$B:$B,0))</f>
        <v>Invesco - Solar ETF</v>
      </c>
      <c r="I1604" s="27"/>
      <c r="J1604" s="43" t="str">
        <f t="shared" si="49"/>
        <v>RVITD</v>
      </c>
    </row>
    <row r="1605" spans="3:10" x14ac:dyDescent="0.35">
      <c r="C1605" s="27" t="s">
        <v>1938</v>
      </c>
      <c r="D1605" s="47" t="str">
        <f>+INDEX([1]Detallado!$F:$F,MATCH($C1605,[1]Detallado!$B:$B,0))</f>
        <v>Renta Variable</v>
      </c>
      <c r="E1605" s="30" t="str">
        <f>+INDEX([1]Detallado!$Q:$Q,MATCH($C1605,[1]Detallado!$B:$B,0))</f>
        <v>RVI</v>
      </c>
      <c r="F1605" s="44" t="s">
        <v>4171</v>
      </c>
      <c r="G1605" s="45" t="str">
        <f t="shared" si="48"/>
        <v>52RVI</v>
      </c>
      <c r="H1605" s="46" t="str">
        <f>+INDEX([1]Detallado!$D:$D,MATCH(C1605,[1]Detallado!$B:$B,0))</f>
        <v>Ninety One - Global Natural Resources Fund I</v>
      </c>
      <c r="I1605" s="27"/>
      <c r="J1605" s="43" t="str">
        <f t="shared" si="49"/>
        <v>RVITD</v>
      </c>
    </row>
    <row r="1606" spans="3:10" x14ac:dyDescent="0.35">
      <c r="C1606" s="27" t="s">
        <v>1935</v>
      </c>
      <c r="D1606" s="47" t="str">
        <f>+INDEX([1]Detallado!$F:$F,MATCH($C1606,[1]Detallado!$B:$B,0))</f>
        <v>Renta Variable</v>
      </c>
      <c r="E1606" s="30" t="str">
        <f>+INDEX([1]Detallado!$Q:$Q,MATCH($C1606,[1]Detallado!$B:$B,0))</f>
        <v>RVI</v>
      </c>
      <c r="F1606" s="44" t="s">
        <v>4171</v>
      </c>
      <c r="G1606" s="45" t="str">
        <f t="shared" si="48"/>
        <v>52RVI</v>
      </c>
      <c r="H1606" s="46" t="str">
        <f>+INDEX([1]Detallado!$D:$D,MATCH(C1606,[1]Detallado!$B:$B,0))</f>
        <v>Ninety One - Global Natural Resources Fund A</v>
      </c>
      <c r="I1606" s="27"/>
      <c r="J1606" s="43" t="str">
        <f t="shared" si="49"/>
        <v>RVITD</v>
      </c>
    </row>
    <row r="1607" spans="3:10" x14ac:dyDescent="0.35">
      <c r="C1607" s="27" t="s">
        <v>1085</v>
      </c>
      <c r="D1607" s="47" t="str">
        <f>+INDEX([1]Detallado!$F:$F,MATCH($C1607,[1]Detallado!$B:$B,0))</f>
        <v>Renta Variable</v>
      </c>
      <c r="E1607" s="30" t="str">
        <f>+INDEX([1]Detallado!$Q:$Q,MATCH($C1607,[1]Detallado!$B:$B,0))</f>
        <v>RVI</v>
      </c>
      <c r="F1607" s="44" t="s">
        <v>4171</v>
      </c>
      <c r="G1607" s="45" t="str">
        <f t="shared" si="48"/>
        <v>52RVI</v>
      </c>
      <c r="H1607" s="46" t="str">
        <f>+INDEX([1]Detallado!$D:$D,MATCH(C1607,[1]Detallado!$B:$B,0))</f>
        <v>BlackRock - iShares MSCI Canada</v>
      </c>
      <c r="I1607" s="27"/>
      <c r="J1607" s="43" t="str">
        <f t="shared" si="49"/>
        <v>RVITD</v>
      </c>
    </row>
    <row r="1608" spans="3:10" x14ac:dyDescent="0.35">
      <c r="C1608" s="27" t="s">
        <v>1096</v>
      </c>
      <c r="D1608" s="47" t="str">
        <f>+INDEX([1]Detallado!$F:$F,MATCH($C1608,[1]Detallado!$B:$B,0))</f>
        <v>Renta Variable</v>
      </c>
      <c r="E1608" s="30" t="str">
        <f>+INDEX([1]Detallado!$Q:$Q,MATCH($C1608,[1]Detallado!$B:$B,0))</f>
        <v>RVI</v>
      </c>
      <c r="F1608" s="44" t="s">
        <v>4171</v>
      </c>
      <c r="G1608" s="45" t="str">
        <f t="shared" si="48"/>
        <v>52RVI</v>
      </c>
      <c r="H1608" s="46" t="str">
        <f>+INDEX([1]Detallado!$D:$D,MATCH(C1608,[1]Detallado!$B:$B,0))</f>
        <v xml:space="preserve">BlackRock - iShares MSCI Australia </v>
      </c>
      <c r="I1608" s="27"/>
      <c r="J1608" s="43" t="str">
        <f t="shared" si="49"/>
        <v>RVITD</v>
      </c>
    </row>
    <row r="1609" spans="3:10" x14ac:dyDescent="0.35">
      <c r="C1609" s="27" t="s">
        <v>1426</v>
      </c>
      <c r="D1609" s="47" t="str">
        <f>+INDEX([1]Detallado!$F:$F,MATCH($C1609,[1]Detallado!$B:$B,0))</f>
        <v>Renta Variable</v>
      </c>
      <c r="E1609" s="30" t="str">
        <f>+INDEX([1]Detallado!$Q:$Q,MATCH($C1609,[1]Detallado!$B:$B,0))</f>
        <v>RVI</v>
      </c>
      <c r="F1609" s="44" t="s">
        <v>4171</v>
      </c>
      <c r="G1609" s="45" t="str">
        <f t="shared" si="48"/>
        <v>52RVI</v>
      </c>
      <c r="H1609" s="46" t="str">
        <f>+INDEX([1]Detallado!$D:$D,MATCH(C1609,[1]Detallado!$B:$B,0))</f>
        <v>BlackRock - iShares MSCI New Zealand</v>
      </c>
      <c r="I1609" s="27"/>
      <c r="J1609" s="43" t="str">
        <f t="shared" si="49"/>
        <v>RVITD</v>
      </c>
    </row>
    <row r="1610" spans="3:10" x14ac:dyDescent="0.35">
      <c r="C1610" s="27" t="s">
        <v>1252</v>
      </c>
      <c r="D1610" s="47" t="str">
        <f>+INDEX([1]Detallado!$F:$F,MATCH($C1610,[1]Detallado!$B:$B,0))</f>
        <v>Renta Variable</v>
      </c>
      <c r="E1610" s="30" t="str">
        <f>+INDEX([1]Detallado!$Q:$Q,MATCH($C1610,[1]Detallado!$B:$B,0))</f>
        <v>RVI</v>
      </c>
      <c r="F1610" s="44" t="s">
        <v>4171</v>
      </c>
      <c r="G1610" s="45" t="str">
        <f t="shared" ref="G1610:G1673" si="50">LEFT(C1610,2)&amp;E1610</f>
        <v>52RVI</v>
      </c>
      <c r="H1610" s="46" t="str">
        <f>+INDEX([1]Detallado!$D:$D,MATCH(C1610,[1]Detallado!$B:$B,0))</f>
        <v>Vanguard - FTSE Europe</v>
      </c>
      <c r="I1610" s="27"/>
      <c r="J1610" s="43" t="str">
        <f t="shared" ref="J1610:J1673" si="51">IF(E1610="ALT",LEFT(E1610,3),LEFT(E1610,3)&amp;F1610)</f>
        <v>RVITD</v>
      </c>
    </row>
    <row r="1611" spans="3:10" x14ac:dyDescent="0.35">
      <c r="C1611" s="27" t="s">
        <v>3929</v>
      </c>
      <c r="D1611" s="47" t="str">
        <f>+INDEX([1]Detallado!$F:$F,MATCH($C1611,[1]Detallado!$B:$B,0))</f>
        <v>Renta Variable</v>
      </c>
      <c r="E1611" s="30" t="str">
        <f>+INDEX([1]Detallado!$Q:$Q,MATCH($C1611,[1]Detallado!$B:$B,0))</f>
        <v>RVI</v>
      </c>
      <c r="F1611" s="44" t="s">
        <v>4171</v>
      </c>
      <c r="G1611" s="45" t="str">
        <f t="shared" si="50"/>
        <v>52RVI</v>
      </c>
      <c r="H1611" s="46" t="str">
        <f>+INDEX([1]Detallado!$D:$D,MATCH(C1611,[1]Detallado!$B:$B,0))</f>
        <v>Schroders - European Opportunities</v>
      </c>
      <c r="I1611" s="27"/>
      <c r="J1611" s="43" t="str">
        <f t="shared" si="51"/>
        <v>RVITD</v>
      </c>
    </row>
    <row r="1612" spans="3:10" x14ac:dyDescent="0.35">
      <c r="C1612" s="27" t="s">
        <v>2439</v>
      </c>
      <c r="D1612" s="47" t="str">
        <f>+INDEX([1]Detallado!$F:$F,MATCH($C1612,[1]Detallado!$B:$B,0))</f>
        <v>Renta Variable</v>
      </c>
      <c r="E1612" s="30" t="str">
        <f>+INDEX([1]Detallado!$Q:$Q,MATCH($C1612,[1]Detallado!$B:$B,0))</f>
        <v>RVI</v>
      </c>
      <c r="F1612" s="44" t="s">
        <v>4171</v>
      </c>
      <c r="G1612" s="45" t="str">
        <f t="shared" si="50"/>
        <v>52RVI</v>
      </c>
      <c r="H1612" s="46" t="str">
        <f>+INDEX([1]Detallado!$D:$D,MATCH(C1612,[1]Detallado!$B:$B,0))</f>
        <v>Joh Berenberg - European Focus Fund</v>
      </c>
      <c r="I1612" s="27"/>
      <c r="J1612" s="43" t="str">
        <f t="shared" si="51"/>
        <v>RVITD</v>
      </c>
    </row>
    <row r="1613" spans="3:10" x14ac:dyDescent="0.35">
      <c r="C1613" s="27" t="s">
        <v>2221</v>
      </c>
      <c r="D1613" s="47" t="str">
        <f>+INDEX([1]Detallado!$F:$F,MATCH($C1613,[1]Detallado!$B:$B,0))</f>
        <v>Renta Variable</v>
      </c>
      <c r="E1613" s="30" t="str">
        <f>+INDEX([1]Detallado!$Q:$Q,MATCH($C1613,[1]Detallado!$B:$B,0))</f>
        <v>RVI</v>
      </c>
      <c r="F1613" s="44" t="s">
        <v>4171</v>
      </c>
      <c r="G1613" s="45" t="str">
        <f t="shared" si="50"/>
        <v>52RVI</v>
      </c>
      <c r="H1613" s="46" t="str">
        <f>+INDEX([1]Detallado!$D:$D,MATCH(C1613,[1]Detallado!$B:$B,0))</f>
        <v>Comgest- Europe Opportunities Fund</v>
      </c>
      <c r="I1613" s="27"/>
      <c r="J1613" s="43" t="str">
        <f t="shared" si="51"/>
        <v>RVITD</v>
      </c>
    </row>
    <row r="1614" spans="3:10" x14ac:dyDescent="0.35">
      <c r="C1614" s="27" t="s">
        <v>3930</v>
      </c>
      <c r="D1614" s="47" t="str">
        <f>+INDEX([1]Detallado!$F:$F,MATCH($C1614,[1]Detallado!$B:$B,0))</f>
        <v>Renta Variable</v>
      </c>
      <c r="E1614" s="30" t="str">
        <f>+INDEX([1]Detallado!$Q:$Q,MATCH($C1614,[1]Detallado!$B:$B,0))</f>
        <v>RVI</v>
      </c>
      <c r="F1614" s="44" t="s">
        <v>4171</v>
      </c>
      <c r="G1614" s="45" t="str">
        <f t="shared" si="50"/>
        <v>52RVI</v>
      </c>
      <c r="H1614" s="46" t="str">
        <f>+INDEX([1]Detallado!$D:$D,MATCH(C1614,[1]Detallado!$B:$B,0))</f>
        <v>Investec - European Equities</v>
      </c>
      <c r="I1614" s="27"/>
      <c r="J1614" s="43" t="str">
        <f t="shared" si="51"/>
        <v>RVITD</v>
      </c>
    </row>
    <row r="1615" spans="3:10" x14ac:dyDescent="0.35">
      <c r="C1615" s="27" t="s">
        <v>1647</v>
      </c>
      <c r="D1615" s="47" t="str">
        <f>+INDEX([1]Detallado!$F:$F,MATCH($C1615,[1]Detallado!$B:$B,0))</f>
        <v>Renta Variable</v>
      </c>
      <c r="E1615" s="30" t="str">
        <f>+INDEX([1]Detallado!$Q:$Q,MATCH($C1615,[1]Detallado!$B:$B,0))</f>
        <v>RVI</v>
      </c>
      <c r="F1615" s="44" t="s">
        <v>4171</v>
      </c>
      <c r="G1615" s="45" t="str">
        <f t="shared" si="50"/>
        <v>52RVI</v>
      </c>
      <c r="H1615" s="46" t="str">
        <f>+INDEX([1]Detallado!$D:$D,MATCH(C1615,[1]Detallado!$B:$B,0))</f>
        <v>Allianz - Wachstum Europa</v>
      </c>
      <c r="I1615" s="27"/>
      <c r="J1615" s="43" t="str">
        <f t="shared" si="51"/>
        <v>RVITD</v>
      </c>
    </row>
    <row r="1616" spans="3:10" x14ac:dyDescent="0.35">
      <c r="C1616" s="27" t="s">
        <v>2081</v>
      </c>
      <c r="D1616" s="47" t="str">
        <f>+INDEX([1]Detallado!$F:$F,MATCH($C1616,[1]Detallado!$B:$B,0))</f>
        <v>Renta Variable</v>
      </c>
      <c r="E1616" s="30" t="str">
        <f>+INDEX([1]Detallado!$Q:$Q,MATCH($C1616,[1]Detallado!$B:$B,0))</f>
        <v>RVI</v>
      </c>
      <c r="F1616" s="44" t="s">
        <v>4171</v>
      </c>
      <c r="G1616" s="45" t="str">
        <f t="shared" si="50"/>
        <v>52RVI</v>
      </c>
      <c r="H1616" s="46" t="str">
        <f>+INDEX([1]Detallado!$D:$D,MATCH(C1616,[1]Detallado!$B:$B,0))</f>
        <v>Comgest - European Dynamic Growth</v>
      </c>
      <c r="I1616" s="27"/>
      <c r="J1616" s="43" t="str">
        <f t="shared" si="51"/>
        <v>RVITD</v>
      </c>
    </row>
    <row r="1617" spans="3:10" x14ac:dyDescent="0.35">
      <c r="C1617" s="27" t="s">
        <v>1765</v>
      </c>
      <c r="D1617" s="47" t="str">
        <f>+INDEX([1]Detallado!$F:$F,MATCH($C1617,[1]Detallado!$B:$B,0))</f>
        <v>Renta Variable</v>
      </c>
      <c r="E1617" s="30" t="str">
        <f>+INDEX([1]Detallado!$Q:$Q,MATCH($C1617,[1]Detallado!$B:$B,0))</f>
        <v>RVI</v>
      </c>
      <c r="F1617" s="44" t="s">
        <v>4171</v>
      </c>
      <c r="G1617" s="45" t="str">
        <f t="shared" si="50"/>
        <v>52RVI</v>
      </c>
      <c r="H1617" s="46" t="str">
        <f>+INDEX([1]Detallado!$D:$D,MATCH(C1617,[1]Detallado!$B:$B,0))</f>
        <v>Vontobel - European Equity</v>
      </c>
      <c r="I1617" s="27"/>
      <c r="J1617" s="43" t="str">
        <f t="shared" si="51"/>
        <v>RVITD</v>
      </c>
    </row>
    <row r="1618" spans="3:10" x14ac:dyDescent="0.35">
      <c r="C1618" s="27" t="s">
        <v>1135</v>
      </c>
      <c r="D1618" s="47" t="str">
        <f>+INDEX([1]Detallado!$F:$F,MATCH($C1618,[1]Detallado!$B:$B,0))</f>
        <v>Renta Variable</v>
      </c>
      <c r="E1618" s="30" t="str">
        <f>+INDEX([1]Detallado!$Q:$Q,MATCH($C1618,[1]Detallado!$B:$B,0))</f>
        <v>RVI</v>
      </c>
      <c r="F1618" s="44" t="s">
        <v>4171</v>
      </c>
      <c r="G1618" s="45" t="str">
        <f t="shared" si="50"/>
        <v>52RVI</v>
      </c>
      <c r="H1618" s="46" t="str">
        <f>+INDEX([1]Detallado!$D:$D,MATCH(C1618,[1]Detallado!$B:$B,0))</f>
        <v>BlackRock - iShares Europe</v>
      </c>
      <c r="I1618" s="27"/>
      <c r="J1618" s="43" t="str">
        <f t="shared" si="51"/>
        <v>RVITD</v>
      </c>
    </row>
    <row r="1619" spans="3:10" x14ac:dyDescent="0.35">
      <c r="C1619" s="27" t="s">
        <v>1412</v>
      </c>
      <c r="D1619" s="47" t="str">
        <f>+INDEX([1]Detallado!$F:$F,MATCH($C1619,[1]Detallado!$B:$B,0))</f>
        <v>Renta Variable</v>
      </c>
      <c r="E1619" s="30" t="str">
        <f>+INDEX([1]Detallado!$Q:$Q,MATCH($C1619,[1]Detallado!$B:$B,0))</f>
        <v>RVI</v>
      </c>
      <c r="F1619" s="44" t="s">
        <v>4171</v>
      </c>
      <c r="G1619" s="45" t="str">
        <f t="shared" si="50"/>
        <v>52RVI</v>
      </c>
      <c r="H1619" s="46" t="str">
        <f>+INDEX([1]Detallado!$D:$D,MATCH(C1619,[1]Detallado!$B:$B,0))</f>
        <v>BlackRock - iShares MSCI Europe Financials</v>
      </c>
      <c r="I1619" s="27"/>
      <c r="J1619" s="43" t="str">
        <f t="shared" si="51"/>
        <v>RVITD</v>
      </c>
    </row>
    <row r="1620" spans="3:10" x14ac:dyDescent="0.35">
      <c r="C1620" s="27" t="s">
        <v>608</v>
      </c>
      <c r="D1620" s="47" t="str">
        <f>+INDEX([1]Detallado!$F:$F,MATCH($C1620,[1]Detallado!$B:$B,0))</f>
        <v>Renta Variable</v>
      </c>
      <c r="E1620" s="30" t="str">
        <f>+INDEX([1]Detallado!$Q:$Q,MATCH($C1620,[1]Detallado!$B:$B,0))</f>
        <v>RVI</v>
      </c>
      <c r="F1620" s="44" t="s">
        <v>4171</v>
      </c>
      <c r="G1620" s="45" t="str">
        <f t="shared" si="50"/>
        <v>52RVI</v>
      </c>
      <c r="H1620" s="46" t="str">
        <f>+INDEX([1]Detallado!$D:$D,MATCH(C1620,[1]Detallado!$B:$B,0))</f>
        <v>Fidelity - European Dynamic Growth</v>
      </c>
      <c r="I1620" s="27"/>
      <c r="J1620" s="43" t="str">
        <f t="shared" si="51"/>
        <v>RVITD</v>
      </c>
    </row>
    <row r="1621" spans="3:10" x14ac:dyDescent="0.35">
      <c r="C1621" s="27" t="s">
        <v>2161</v>
      </c>
      <c r="D1621" s="47" t="str">
        <f>+INDEX([1]Detallado!$F:$F,MATCH($C1621,[1]Detallado!$B:$B,0))</f>
        <v>Renta Variable</v>
      </c>
      <c r="E1621" s="30" t="str">
        <f>+INDEX([1]Detallado!$Q:$Q,MATCH($C1621,[1]Detallado!$B:$B,0))</f>
        <v>RVI</v>
      </c>
      <c r="F1621" s="44" t="s">
        <v>4171</v>
      </c>
      <c r="G1621" s="45" t="str">
        <f t="shared" si="50"/>
        <v>52RVI</v>
      </c>
      <c r="H1621" s="46" t="str">
        <f>+INDEX([1]Detallado!$D:$D,MATCH(C1621,[1]Detallado!$B:$B,0))</f>
        <v>Vanguard - Europe UCIT</v>
      </c>
      <c r="I1621" s="27"/>
      <c r="J1621" s="43" t="str">
        <f t="shared" si="51"/>
        <v>RVITD</v>
      </c>
    </row>
    <row r="1622" spans="3:10" x14ac:dyDescent="0.35">
      <c r="C1622" s="27" t="s">
        <v>1616</v>
      </c>
      <c r="D1622" s="47" t="str">
        <f>+INDEX([1]Detallado!$F:$F,MATCH($C1622,[1]Detallado!$B:$B,0))</f>
        <v>Renta Variable</v>
      </c>
      <c r="E1622" s="30" t="str">
        <f>+INDEX([1]Detallado!$Q:$Q,MATCH($C1622,[1]Detallado!$B:$B,0))</f>
        <v>RVI</v>
      </c>
      <c r="F1622" s="44" t="s">
        <v>4171</v>
      </c>
      <c r="G1622" s="45" t="str">
        <f t="shared" si="50"/>
        <v>52RVI</v>
      </c>
      <c r="H1622" s="46" t="str">
        <f>+INDEX([1]Detallado!$D:$D,MATCH(C1622,[1]Detallado!$B:$B,0))</f>
        <v>Invesco - European Equity Fund</v>
      </c>
      <c r="I1622" s="27"/>
      <c r="J1622" s="43" t="str">
        <f t="shared" si="51"/>
        <v>RVITD</v>
      </c>
    </row>
    <row r="1623" spans="3:10" x14ac:dyDescent="0.35">
      <c r="C1623" s="27" t="s">
        <v>1833</v>
      </c>
      <c r="D1623" s="47" t="str">
        <f>+INDEX([1]Detallado!$F:$F,MATCH($C1623,[1]Detallado!$B:$B,0))</f>
        <v>Renta Variable</v>
      </c>
      <c r="E1623" s="30" t="str">
        <f>+INDEX([1]Detallado!$Q:$Q,MATCH($C1623,[1]Detallado!$B:$B,0))</f>
        <v>RVI</v>
      </c>
      <c r="F1623" s="44" t="s">
        <v>4171</v>
      </c>
      <c r="G1623" s="45" t="str">
        <f t="shared" si="50"/>
        <v>52RVI</v>
      </c>
      <c r="H1623" s="46" t="str">
        <f>+INDEX([1]Detallado!$D:$D,MATCH(C1623,[1]Detallado!$B:$B,0))</f>
        <v>JP Morgan - Europe Strategic Growth</v>
      </c>
      <c r="I1623" s="27"/>
      <c r="J1623" s="43" t="str">
        <f t="shared" si="51"/>
        <v>RVITD</v>
      </c>
    </row>
    <row r="1624" spans="3:10" x14ac:dyDescent="0.35">
      <c r="C1624" s="27" t="s">
        <v>2023</v>
      </c>
      <c r="D1624" s="47" t="str">
        <f>+INDEX([1]Detallado!$F:$F,MATCH($C1624,[1]Detallado!$B:$B,0))</f>
        <v>Renta Variable</v>
      </c>
      <c r="E1624" s="30" t="str">
        <f>+INDEX([1]Detallado!$Q:$Q,MATCH($C1624,[1]Detallado!$B:$B,0))</f>
        <v>RVI</v>
      </c>
      <c r="F1624" s="44" t="s">
        <v>4171</v>
      </c>
      <c r="G1624" s="45" t="str">
        <f t="shared" si="50"/>
        <v>52RVI</v>
      </c>
      <c r="H1624" s="46" t="str">
        <f>+INDEX([1]Detallado!$D:$D,MATCH(C1624,[1]Detallado!$B:$B,0))</f>
        <v>Liontrust - Liontrust European Dynamic Fund II</v>
      </c>
      <c r="I1624" s="27"/>
      <c r="J1624" s="43" t="str">
        <f t="shared" si="51"/>
        <v>RVITD</v>
      </c>
    </row>
    <row r="1625" spans="3:10" x14ac:dyDescent="0.35">
      <c r="C1625" s="27" t="s">
        <v>2305</v>
      </c>
      <c r="D1625" s="47" t="str">
        <f>+INDEX([1]Detallado!$F:$F,MATCH($C1625,[1]Detallado!$B:$B,0))</f>
        <v>Renta Variable</v>
      </c>
      <c r="E1625" s="30" t="str">
        <f>+INDEX([1]Detallado!$Q:$Q,MATCH($C1625,[1]Detallado!$B:$B,0))</f>
        <v>RVI</v>
      </c>
      <c r="F1625" s="44" t="s">
        <v>4171</v>
      </c>
      <c r="G1625" s="45" t="str">
        <f t="shared" si="50"/>
        <v>52RVI</v>
      </c>
      <c r="H1625" s="46" t="str">
        <f>+INDEX([1]Detallado!$D:$D,MATCH(C1625,[1]Detallado!$B:$B,0))</f>
        <v>MSIM - European Opportunity</v>
      </c>
      <c r="I1625" s="27"/>
      <c r="J1625" s="43" t="str">
        <f t="shared" si="51"/>
        <v>RVITD</v>
      </c>
    </row>
    <row r="1626" spans="3:10" x14ac:dyDescent="0.35">
      <c r="C1626" s="27" t="s">
        <v>1779</v>
      </c>
      <c r="D1626" s="47" t="str">
        <f>+INDEX([1]Detallado!$F:$F,MATCH($C1626,[1]Detallado!$B:$B,0))</f>
        <v>Renta Variable</v>
      </c>
      <c r="E1626" s="30" t="str">
        <f>+INDEX([1]Detallado!$Q:$Q,MATCH($C1626,[1]Detallado!$B:$B,0))</f>
        <v>RVI</v>
      </c>
      <c r="F1626" s="44" t="s">
        <v>4171</v>
      </c>
      <c r="G1626" s="45" t="str">
        <f t="shared" si="50"/>
        <v>52RVI</v>
      </c>
      <c r="H1626" s="46" t="str">
        <f>+INDEX([1]Detallado!$D:$D,MATCH(C1626,[1]Detallado!$B:$B,0))</f>
        <v>Schroders - European Value</v>
      </c>
      <c r="I1626" s="27"/>
      <c r="J1626" s="43" t="str">
        <f t="shared" si="51"/>
        <v>RVITD</v>
      </c>
    </row>
    <row r="1627" spans="3:10" x14ac:dyDescent="0.35">
      <c r="C1627" s="27" t="s">
        <v>2261</v>
      </c>
      <c r="D1627" s="47" t="str">
        <f>+INDEX([1]Detallado!$F:$F,MATCH($C1627,[1]Detallado!$B:$B,0))</f>
        <v>Renta Variable</v>
      </c>
      <c r="E1627" s="30" t="str">
        <f>+INDEX([1]Detallado!$Q:$Q,MATCH($C1627,[1]Detallado!$B:$B,0))</f>
        <v>RVI</v>
      </c>
      <c r="F1627" s="44" t="s">
        <v>4171</v>
      </c>
      <c r="G1627" s="45" t="str">
        <f t="shared" si="50"/>
        <v>52RVI</v>
      </c>
      <c r="H1627" s="46" t="str">
        <f>+INDEX([1]Detallado!$D:$D,MATCH(C1627,[1]Detallado!$B:$B,0))</f>
        <v>BlackRock - iShares Edge MSCI Europe Value Factor</v>
      </c>
      <c r="I1627" s="27"/>
      <c r="J1627" s="43" t="str">
        <f t="shared" si="51"/>
        <v>RVITD</v>
      </c>
    </row>
    <row r="1628" spans="3:10" x14ac:dyDescent="0.35">
      <c r="C1628" s="27" t="s">
        <v>3931</v>
      </c>
      <c r="D1628" s="47" t="str">
        <f>+INDEX([1]Detallado!$F:$F,MATCH($C1628,[1]Detallado!$B:$B,0))</f>
        <v>Renta Variable</v>
      </c>
      <c r="E1628" s="30" t="str">
        <f>+INDEX([1]Detallado!$Q:$Q,MATCH($C1628,[1]Detallado!$B:$B,0))</f>
        <v>RVI</v>
      </c>
      <c r="F1628" s="44" t="s">
        <v>4171</v>
      </c>
      <c r="G1628" s="45" t="str">
        <f t="shared" si="50"/>
        <v>52RVI</v>
      </c>
      <c r="H1628" s="46" t="str">
        <f>+INDEX([1]Detallado!$D:$D,MATCH(C1628,[1]Detallado!$B:$B,0))</f>
        <v>DB Platinum - CROCU Euro</v>
      </c>
      <c r="I1628" s="27"/>
      <c r="J1628" s="43" t="str">
        <f t="shared" si="51"/>
        <v>RVITD</v>
      </c>
    </row>
    <row r="1629" spans="3:10" x14ac:dyDescent="0.35">
      <c r="C1629" s="27" t="s">
        <v>2286</v>
      </c>
      <c r="D1629" s="47" t="str">
        <f>+INDEX([1]Detallado!$F:$F,MATCH($C1629,[1]Detallado!$B:$B,0))</f>
        <v>Renta Variable</v>
      </c>
      <c r="E1629" s="30" t="str">
        <f>+INDEX([1]Detallado!$Q:$Q,MATCH($C1629,[1]Detallado!$B:$B,0))</f>
        <v>RVI</v>
      </c>
      <c r="F1629" s="44" t="s">
        <v>4171</v>
      </c>
      <c r="G1629" s="45" t="str">
        <f t="shared" si="50"/>
        <v>52RVI</v>
      </c>
      <c r="H1629" s="46" t="str">
        <f>+INDEX([1]Detallado!$D:$D,MATCH(C1629,[1]Detallado!$B:$B,0))</f>
        <v>Jupiter Unit Trust - Asian Income Fund I GBP</v>
      </c>
      <c r="I1629" s="27"/>
      <c r="J1629" s="43" t="str">
        <f t="shared" si="51"/>
        <v>RVITD</v>
      </c>
    </row>
    <row r="1630" spans="3:10" x14ac:dyDescent="0.35">
      <c r="C1630" s="27" t="s">
        <v>2427</v>
      </c>
      <c r="D1630" s="47" t="str">
        <f>+INDEX([1]Detallado!$F:$F,MATCH($C1630,[1]Detallado!$B:$B,0))</f>
        <v>Renta Variable</v>
      </c>
      <c r="E1630" s="30" t="str">
        <f>+INDEX([1]Detallado!$Q:$Q,MATCH($C1630,[1]Detallado!$B:$B,0))</f>
        <v>RVI</v>
      </c>
      <c r="F1630" s="44" t="s">
        <v>4171</v>
      </c>
      <c r="G1630" s="45" t="str">
        <f t="shared" si="50"/>
        <v>52RVI</v>
      </c>
      <c r="H1630" s="46" t="str">
        <f>+INDEX([1]Detallado!$D:$D,MATCH(C1630,[1]Detallado!$B:$B,0))</f>
        <v xml:space="preserve">Jupiter Unit Trust - European Smaller Companies I </v>
      </c>
      <c r="I1630" s="27"/>
      <c r="J1630" s="43" t="str">
        <f t="shared" si="51"/>
        <v>RVITD</v>
      </c>
    </row>
    <row r="1631" spans="3:10" x14ac:dyDescent="0.35">
      <c r="C1631" s="27" t="s">
        <v>2217</v>
      </c>
      <c r="D1631" s="47" t="str">
        <f>+INDEX([1]Detallado!$F:$F,MATCH($C1631,[1]Detallado!$B:$B,0))</f>
        <v>Renta Variable</v>
      </c>
      <c r="E1631" s="30" t="str">
        <f>+INDEX([1]Detallado!$Q:$Q,MATCH($C1631,[1]Detallado!$B:$B,0))</f>
        <v>RVI</v>
      </c>
      <c r="F1631" s="44" t="s">
        <v>4171</v>
      </c>
      <c r="G1631" s="45" t="str">
        <f t="shared" si="50"/>
        <v>52RVI</v>
      </c>
      <c r="H1631" s="46" t="str">
        <f>+INDEX([1]Detallado!$D:$D,MATCH(C1631,[1]Detallado!$B:$B,0))</f>
        <v>Jupiter Unit Trust - European Growth</v>
      </c>
      <c r="I1631" s="27"/>
      <c r="J1631" s="43" t="str">
        <f t="shared" si="51"/>
        <v>RVITD</v>
      </c>
    </row>
    <row r="1632" spans="3:10" x14ac:dyDescent="0.35">
      <c r="C1632" s="27" t="s">
        <v>2066</v>
      </c>
      <c r="D1632" s="47" t="str">
        <f>+INDEX([1]Detallado!$F:$F,MATCH($C1632,[1]Detallado!$B:$B,0))</f>
        <v>Renta Variable</v>
      </c>
      <c r="E1632" s="30" t="str">
        <f>+INDEX([1]Detallado!$Q:$Q,MATCH($C1632,[1]Detallado!$B:$B,0))</f>
        <v>RVI</v>
      </c>
      <c r="F1632" s="44" t="s">
        <v>4171</v>
      </c>
      <c r="G1632" s="45" t="str">
        <f t="shared" si="50"/>
        <v>52RVI</v>
      </c>
      <c r="H1632" s="46" t="str">
        <f>+INDEX([1]Detallado!$D:$D,MATCH(C1632,[1]Detallado!$B:$B,0))</f>
        <v>Jupiter Unit Trust - European Fund</v>
      </c>
      <c r="I1632" s="27"/>
      <c r="J1632" s="43" t="str">
        <f t="shared" si="51"/>
        <v>RVITD</v>
      </c>
    </row>
    <row r="1633" spans="3:10" x14ac:dyDescent="0.35">
      <c r="C1633" s="27" t="s">
        <v>1893</v>
      </c>
      <c r="D1633" s="47" t="str">
        <f>+INDEX([1]Detallado!$F:$F,MATCH($C1633,[1]Detallado!$B:$B,0))</f>
        <v>Renta Variable</v>
      </c>
      <c r="E1633" s="30" t="str">
        <f>+INDEX([1]Detallado!$Q:$Q,MATCH($C1633,[1]Detallado!$B:$B,0))</f>
        <v>RVI</v>
      </c>
      <c r="F1633" s="44" t="s">
        <v>4171</v>
      </c>
      <c r="G1633" s="45" t="str">
        <f t="shared" si="50"/>
        <v>52RVI</v>
      </c>
      <c r="H1633" s="46" t="str">
        <f>+INDEX([1]Detallado!$D:$D,MATCH(C1633,[1]Detallado!$B:$B,0))</f>
        <v>Jupiter Unit Trust - European Growth</v>
      </c>
      <c r="I1633" s="27"/>
      <c r="J1633" s="43" t="str">
        <f t="shared" si="51"/>
        <v>RVITD</v>
      </c>
    </row>
    <row r="1634" spans="3:10" x14ac:dyDescent="0.35">
      <c r="C1634" s="27" t="s">
        <v>2435</v>
      </c>
      <c r="D1634" s="47" t="str">
        <f>+INDEX([1]Detallado!$F:$F,MATCH($C1634,[1]Detallado!$B:$B,0))</f>
        <v>Renta Variable</v>
      </c>
      <c r="E1634" s="30" t="str">
        <f>+INDEX([1]Detallado!$Q:$Q,MATCH($C1634,[1]Detallado!$B:$B,0))</f>
        <v>RVI</v>
      </c>
      <c r="F1634" s="44" t="s">
        <v>4171</v>
      </c>
      <c r="G1634" s="45" t="str">
        <f t="shared" si="50"/>
        <v>52RVI</v>
      </c>
      <c r="H1634" s="46" t="str">
        <f>+INDEX([1]Detallado!$D:$D,MATCH(C1634,[1]Detallado!$B:$B,0))</f>
        <v>Candriam  SICAV - Europe</v>
      </c>
      <c r="I1634" s="27"/>
      <c r="J1634" s="43" t="str">
        <f t="shared" si="51"/>
        <v>RVITD</v>
      </c>
    </row>
    <row r="1635" spans="3:10" x14ac:dyDescent="0.35">
      <c r="C1635" s="27" t="s">
        <v>3932</v>
      </c>
      <c r="D1635" s="47" t="str">
        <f>+INDEX([1]Detallado!$F:$F,MATCH($C1635,[1]Detallado!$B:$B,0))</f>
        <v>Renta Variable</v>
      </c>
      <c r="E1635" s="30" t="str">
        <f>+INDEX([1]Detallado!$Q:$Q,MATCH($C1635,[1]Detallado!$B:$B,0))</f>
        <v>RVI</v>
      </c>
      <c r="F1635" s="44" t="s">
        <v>4171</v>
      </c>
      <c r="G1635" s="45" t="str">
        <f t="shared" si="50"/>
        <v>52RVI</v>
      </c>
      <c r="H1635" s="46" t="str">
        <f>+INDEX([1]Detallado!$D:$D,MATCH(C1635,[1]Detallado!$B:$B,0))</f>
        <v>Fidelity - European Dynamic Growth</v>
      </c>
      <c r="I1635" s="27"/>
      <c r="J1635" s="43" t="str">
        <f t="shared" si="51"/>
        <v>RVITD</v>
      </c>
    </row>
    <row r="1636" spans="3:10" x14ac:dyDescent="0.35">
      <c r="C1636" s="27" t="s">
        <v>3933</v>
      </c>
      <c r="D1636" s="47" t="str">
        <f>+INDEX([1]Detallado!$F:$F,MATCH($C1636,[1]Detallado!$B:$B,0))</f>
        <v>Renta Variable</v>
      </c>
      <c r="E1636" s="30" t="str">
        <f>+INDEX([1]Detallado!$Q:$Q,MATCH($C1636,[1]Detallado!$B:$B,0))</f>
        <v>RVI</v>
      </c>
      <c r="F1636" s="44" t="s">
        <v>4171</v>
      </c>
      <c r="G1636" s="45" t="str">
        <f t="shared" si="50"/>
        <v>52RVI</v>
      </c>
      <c r="H1636" s="46" t="str">
        <f>+INDEX([1]Detallado!$D:$D,MATCH(C1636,[1]Detallado!$B:$B,0))</f>
        <v>Acadian  - European Equity UCITS</v>
      </c>
      <c r="I1636" s="27"/>
      <c r="J1636" s="43" t="str">
        <f t="shared" si="51"/>
        <v>RVITD</v>
      </c>
    </row>
    <row r="1637" spans="3:10" x14ac:dyDescent="0.35">
      <c r="C1637" s="27" t="s">
        <v>1679</v>
      </c>
      <c r="D1637" s="47" t="str">
        <f>+INDEX([1]Detallado!$F:$F,MATCH($C1637,[1]Detallado!$B:$B,0))</f>
        <v>Renta Variable</v>
      </c>
      <c r="E1637" s="30" t="str">
        <f>+INDEX([1]Detallado!$Q:$Q,MATCH($C1637,[1]Detallado!$B:$B,0))</f>
        <v>RVI</v>
      </c>
      <c r="F1637" s="44" t="s">
        <v>4171</v>
      </c>
      <c r="G1637" s="45" t="str">
        <f t="shared" si="50"/>
        <v>52RVI</v>
      </c>
      <c r="H1637" s="46" t="str">
        <f>+INDEX([1]Detallado!$D:$D,MATCH(C1637,[1]Detallado!$B:$B,0))</f>
        <v>Schroders - Euro Equity</v>
      </c>
      <c r="I1637" s="27"/>
      <c r="J1637" s="43" t="str">
        <f t="shared" si="51"/>
        <v>RVITD</v>
      </c>
    </row>
    <row r="1638" spans="3:10" x14ac:dyDescent="0.35">
      <c r="C1638" s="27" t="s">
        <v>1724</v>
      </c>
      <c r="D1638" s="47" t="str">
        <f>+INDEX([1]Detallado!$F:$F,MATCH($C1638,[1]Detallado!$B:$B,0))</f>
        <v>Renta Variable</v>
      </c>
      <c r="E1638" s="30" t="str">
        <f>+INDEX([1]Detallado!$Q:$Q,MATCH($C1638,[1]Detallado!$B:$B,0))</f>
        <v>RVI</v>
      </c>
      <c r="F1638" s="44" t="s">
        <v>4171</v>
      </c>
      <c r="G1638" s="45" t="str">
        <f t="shared" si="50"/>
        <v>52RVI</v>
      </c>
      <c r="H1638" s="46" t="str">
        <f>+INDEX([1]Detallado!$D:$D,MATCH(C1638,[1]Detallado!$B:$B,0))</f>
        <v>NN - Euro High Dividend</v>
      </c>
      <c r="I1638" s="27"/>
      <c r="J1638" s="43" t="str">
        <f t="shared" si="51"/>
        <v>RVITD</v>
      </c>
    </row>
    <row r="1639" spans="3:10" x14ac:dyDescent="0.35">
      <c r="C1639" s="27" t="s">
        <v>1699</v>
      </c>
      <c r="D1639" s="47" t="str">
        <f>+INDEX([1]Detallado!$F:$F,MATCH($C1639,[1]Detallado!$B:$B,0))</f>
        <v>Renta Variable</v>
      </c>
      <c r="E1639" s="30" t="str">
        <f>+INDEX([1]Detallado!$Q:$Q,MATCH($C1639,[1]Detallado!$B:$B,0))</f>
        <v>RVI</v>
      </c>
      <c r="F1639" s="44" t="s">
        <v>4171</v>
      </c>
      <c r="G1639" s="45" t="str">
        <f t="shared" si="50"/>
        <v>52RVI</v>
      </c>
      <c r="H1639" s="46" t="str">
        <f>+INDEX([1]Detallado!$D:$D,MATCH(C1639,[1]Detallado!$B:$B,0))</f>
        <v>Janus Henderson - Continental European Fund</v>
      </c>
      <c r="I1639" s="27"/>
      <c r="J1639" s="43" t="str">
        <f t="shared" si="51"/>
        <v>RVITD</v>
      </c>
    </row>
    <row r="1640" spans="3:10" x14ac:dyDescent="0.35">
      <c r="C1640" s="27" t="s">
        <v>1763</v>
      </c>
      <c r="D1640" s="47" t="str">
        <f>+INDEX([1]Detallado!$F:$F,MATCH($C1640,[1]Detallado!$B:$B,0))</f>
        <v>Renta Variable</v>
      </c>
      <c r="E1640" s="30" t="str">
        <f>+INDEX([1]Detallado!$Q:$Q,MATCH($C1640,[1]Detallado!$B:$B,0))</f>
        <v>RVI</v>
      </c>
      <c r="F1640" s="44" t="s">
        <v>4171</v>
      </c>
      <c r="G1640" s="45" t="str">
        <f t="shared" si="50"/>
        <v>52RVI</v>
      </c>
      <c r="H1640" s="46" t="str">
        <f>+INDEX([1]Detallado!$D:$D,MATCH(C1640,[1]Detallado!$B:$B,0))</f>
        <v>DWS - Top Euroland</v>
      </c>
      <c r="I1640" s="27"/>
      <c r="J1640" s="43" t="str">
        <f t="shared" si="51"/>
        <v>RVITD</v>
      </c>
    </row>
    <row r="1641" spans="3:10" x14ac:dyDescent="0.35">
      <c r="C1641" s="27" t="s">
        <v>639</v>
      </c>
      <c r="D1641" s="47" t="str">
        <f>+INDEX([1]Detallado!$F:$F,MATCH($C1641,[1]Detallado!$B:$B,0))</f>
        <v>Renta Variable</v>
      </c>
      <c r="E1641" s="30" t="str">
        <f>+INDEX([1]Detallado!$Q:$Q,MATCH($C1641,[1]Detallado!$B:$B,0))</f>
        <v>RVI</v>
      </c>
      <c r="F1641" s="44" t="s">
        <v>4171</v>
      </c>
      <c r="G1641" s="45" t="str">
        <f t="shared" si="50"/>
        <v>52RVI</v>
      </c>
      <c r="H1641" s="46" t="str">
        <f>+INDEX([1]Detallado!$D:$D,MATCH(C1641,[1]Detallado!$B:$B,0))</f>
        <v>Janus Henderson - Horizon Euroland Fund</v>
      </c>
      <c r="I1641" s="27"/>
      <c r="J1641" s="43" t="str">
        <f t="shared" si="51"/>
        <v>RVITD</v>
      </c>
    </row>
    <row r="1642" spans="3:10" x14ac:dyDescent="0.35">
      <c r="C1642" s="27" t="s">
        <v>671</v>
      </c>
      <c r="D1642" s="47" t="str">
        <f>+INDEX([1]Detallado!$F:$F,MATCH($C1642,[1]Detallado!$B:$B,0))</f>
        <v>Renta Variable</v>
      </c>
      <c r="E1642" s="30" t="str">
        <f>+INDEX([1]Detallado!$Q:$Q,MATCH($C1642,[1]Detallado!$B:$B,0))</f>
        <v>RVI</v>
      </c>
      <c r="F1642" s="44" t="s">
        <v>4171</v>
      </c>
      <c r="G1642" s="45" t="str">
        <f t="shared" si="50"/>
        <v>52RVI</v>
      </c>
      <c r="H1642" s="46" t="str">
        <f>+INDEX([1]Detallado!$D:$D,MATCH(C1642,[1]Detallado!$B:$B,0))</f>
        <v>Allianz - Euroland Equity Growth</v>
      </c>
      <c r="I1642" s="27"/>
      <c r="J1642" s="43" t="str">
        <f t="shared" si="51"/>
        <v>RVITD</v>
      </c>
    </row>
    <row r="1643" spans="3:10" x14ac:dyDescent="0.35">
      <c r="C1643" s="27" t="s">
        <v>1640</v>
      </c>
      <c r="D1643" s="47" t="str">
        <f>+INDEX([1]Detallado!$F:$F,MATCH($C1643,[1]Detallado!$B:$B,0))</f>
        <v>Renta Variable</v>
      </c>
      <c r="E1643" s="30" t="str">
        <f>+INDEX([1]Detallado!$Q:$Q,MATCH($C1643,[1]Detallado!$B:$B,0))</f>
        <v>RVI</v>
      </c>
      <c r="F1643" s="44" t="s">
        <v>4171</v>
      </c>
      <c r="G1643" s="45" t="str">
        <f t="shared" si="50"/>
        <v>52RVI</v>
      </c>
      <c r="H1643" s="46" t="str">
        <f>+INDEX([1]Detallado!$D:$D,MATCH(C1643,[1]Detallado!$B:$B,0))</f>
        <v>Allianz - Wachstum Euroland</v>
      </c>
      <c r="I1643" s="27"/>
      <c r="J1643" s="43" t="str">
        <f t="shared" si="51"/>
        <v>RVITD</v>
      </c>
    </row>
    <row r="1644" spans="3:10" x14ac:dyDescent="0.35">
      <c r="C1644" s="27" t="s">
        <v>1997</v>
      </c>
      <c r="D1644" s="47" t="str">
        <f>+INDEX([1]Detallado!$F:$F,MATCH($C1644,[1]Detallado!$B:$B,0))</f>
        <v>Renta Variable</v>
      </c>
      <c r="E1644" s="30" t="str">
        <f>+INDEX([1]Detallado!$Q:$Q,MATCH($C1644,[1]Detallado!$B:$B,0))</f>
        <v>RVI</v>
      </c>
      <c r="F1644" s="44" t="s">
        <v>4171</v>
      </c>
      <c r="G1644" s="45" t="str">
        <f t="shared" si="50"/>
        <v>52RVI</v>
      </c>
      <c r="H1644" s="46" t="str">
        <f>+INDEX([1]Detallado!$D:$D,MATCH(C1644,[1]Detallado!$B:$B,0))</f>
        <v>BlackRock - iShares Core MSCI EMU UCITS</v>
      </c>
      <c r="I1644" s="27"/>
      <c r="J1644" s="43" t="str">
        <f t="shared" si="51"/>
        <v>RVITD</v>
      </c>
    </row>
    <row r="1645" spans="3:10" x14ac:dyDescent="0.35">
      <c r="C1645" s="27" t="s">
        <v>1996</v>
      </c>
      <c r="D1645" s="47" t="str">
        <f>+INDEX([1]Detallado!$F:$F,MATCH($C1645,[1]Detallado!$B:$B,0))</f>
        <v>Renta Variable</v>
      </c>
      <c r="E1645" s="30" t="str">
        <f>+INDEX([1]Detallado!$Q:$Q,MATCH($C1645,[1]Detallado!$B:$B,0))</f>
        <v>RVI</v>
      </c>
      <c r="F1645" s="44" t="s">
        <v>4171</v>
      </c>
      <c r="G1645" s="45" t="str">
        <f t="shared" si="50"/>
        <v>52RVI</v>
      </c>
      <c r="H1645" s="46" t="str">
        <f>+INDEX([1]Detallado!$D:$D,MATCH(C1645,[1]Detallado!$B:$B,0))</f>
        <v>BlackRock - iShares Core MSCI EMU UCITS ETF</v>
      </c>
      <c r="I1645" s="27"/>
      <c r="J1645" s="43" t="str">
        <f t="shared" si="51"/>
        <v>RVITD</v>
      </c>
    </row>
    <row r="1646" spans="3:10" x14ac:dyDescent="0.35">
      <c r="C1646" s="27" t="s">
        <v>2000</v>
      </c>
      <c r="D1646" s="47" t="str">
        <f>+INDEX([1]Detallado!$F:$F,MATCH($C1646,[1]Detallado!$B:$B,0))</f>
        <v>Renta Variable</v>
      </c>
      <c r="E1646" s="30" t="str">
        <f>+INDEX([1]Detallado!$Q:$Q,MATCH($C1646,[1]Detallado!$B:$B,0))</f>
        <v>RVI</v>
      </c>
      <c r="F1646" s="44" t="s">
        <v>4171</v>
      </c>
      <c r="G1646" s="45" t="str">
        <f t="shared" si="50"/>
        <v>52RVI</v>
      </c>
      <c r="H1646" s="46" t="str">
        <f>+INDEX([1]Detallado!$D:$D,MATCH(C1646,[1]Detallado!$B:$B,0))</f>
        <v>BlackRock - iShares Euro STOXX 50 UCITS</v>
      </c>
      <c r="I1646" s="27"/>
      <c r="J1646" s="43" t="str">
        <f t="shared" si="51"/>
        <v>RVITD</v>
      </c>
    </row>
    <row r="1647" spans="3:10" x14ac:dyDescent="0.35">
      <c r="C1647" s="27" t="s">
        <v>1730</v>
      </c>
      <c r="D1647" s="47" t="str">
        <f>+INDEX([1]Detallado!$F:$F,MATCH($C1647,[1]Detallado!$B:$B,0))</f>
        <v>Renta Variable</v>
      </c>
      <c r="E1647" s="30" t="str">
        <f>+INDEX([1]Detallado!$Q:$Q,MATCH($C1647,[1]Detallado!$B:$B,0))</f>
        <v>RVI</v>
      </c>
      <c r="F1647" s="44" t="s">
        <v>4171</v>
      </c>
      <c r="G1647" s="45" t="str">
        <f t="shared" si="50"/>
        <v>52RVI</v>
      </c>
      <c r="H1647" s="46" t="str">
        <f>+INDEX([1]Detallado!$D:$D,MATCH(C1647,[1]Detallado!$B:$B,0))</f>
        <v>Threadneedle - European Equities</v>
      </c>
      <c r="I1647" s="27"/>
      <c r="J1647" s="43" t="str">
        <f t="shared" si="51"/>
        <v>RVITD</v>
      </c>
    </row>
    <row r="1648" spans="3:10" x14ac:dyDescent="0.35">
      <c r="C1648" s="27" t="s">
        <v>907</v>
      </c>
      <c r="D1648" s="47" t="str">
        <f>+INDEX([1]Detallado!$F:$F,MATCH($C1648,[1]Detallado!$B:$B,0))</f>
        <v>Renta Variable</v>
      </c>
      <c r="E1648" s="30" t="str">
        <f>+INDEX([1]Detallado!$Q:$Q,MATCH($C1648,[1]Detallado!$B:$B,0))</f>
        <v>RVI</v>
      </c>
      <c r="F1648" s="44" t="s">
        <v>4171</v>
      </c>
      <c r="G1648" s="45" t="str">
        <f t="shared" si="50"/>
        <v>52RVI</v>
      </c>
      <c r="H1648" s="46" t="str">
        <f>+INDEX([1]Detallado!$D:$D,MATCH(C1648,[1]Detallado!$B:$B,0))</f>
        <v>BlackRock - iShares MSCI Eurozone ETF</v>
      </c>
      <c r="I1648" s="27"/>
      <c r="J1648" s="43" t="str">
        <f t="shared" si="51"/>
        <v>RVITD</v>
      </c>
    </row>
    <row r="1649" spans="3:10" x14ac:dyDescent="0.35">
      <c r="C1649" s="27" t="s">
        <v>1547</v>
      </c>
      <c r="D1649" s="47" t="str">
        <f>+INDEX([1]Detallado!$F:$F,MATCH($C1649,[1]Detallado!$B:$B,0))</f>
        <v>Renta Variable</v>
      </c>
      <c r="E1649" s="30" t="str">
        <f>+INDEX([1]Detallado!$Q:$Q,MATCH($C1649,[1]Detallado!$B:$B,0))</f>
        <v>RVI</v>
      </c>
      <c r="F1649" s="44" t="s">
        <v>4171</v>
      </c>
      <c r="G1649" s="45" t="str">
        <f t="shared" si="50"/>
        <v>52RVI</v>
      </c>
      <c r="H1649" s="46" t="str">
        <f>+INDEX([1]Detallado!$D:$D,MATCH(C1649,[1]Detallado!$B:$B,0))</f>
        <v>BlackRock - iShares European Monetary Union Hedged</v>
      </c>
      <c r="I1649" s="27"/>
      <c r="J1649" s="43" t="str">
        <f t="shared" si="51"/>
        <v>RVITD</v>
      </c>
    </row>
    <row r="1650" spans="3:10" x14ac:dyDescent="0.35">
      <c r="C1650" s="27" t="s">
        <v>3934</v>
      </c>
      <c r="D1650" s="47" t="str">
        <f>+INDEX([1]Detallado!$F:$F,MATCH($C1650,[1]Detallado!$B:$B,0))</f>
        <v>Renta Variable</v>
      </c>
      <c r="E1650" s="30" t="str">
        <f>+INDEX([1]Detallado!$Q:$Q,MATCH($C1650,[1]Detallado!$B:$B,0))</f>
        <v>RVI</v>
      </c>
      <c r="F1650" s="44" t="s">
        <v>4171</v>
      </c>
      <c r="G1650" s="45" t="str">
        <f t="shared" si="50"/>
        <v>52RVI</v>
      </c>
      <c r="H1650" s="46" t="str">
        <f>+INDEX([1]Detallado!$D:$D,MATCH(C1650,[1]Detallado!$B:$B,0))</f>
        <v>BlackRock - iShares MSCI Easter Europe Capped</v>
      </c>
      <c r="I1650" s="27"/>
      <c r="J1650" s="43" t="str">
        <f t="shared" si="51"/>
        <v>RVITD</v>
      </c>
    </row>
    <row r="1651" spans="3:10" x14ac:dyDescent="0.35">
      <c r="C1651" s="27" t="s">
        <v>1409</v>
      </c>
      <c r="D1651" s="47" t="str">
        <f>+INDEX([1]Detallado!$F:$F,MATCH($C1651,[1]Detallado!$B:$B,0))</f>
        <v>Renta Variable</v>
      </c>
      <c r="E1651" s="30" t="str">
        <f>+INDEX([1]Detallado!$Q:$Q,MATCH($C1651,[1]Detallado!$B:$B,0))</f>
        <v>RVI</v>
      </c>
      <c r="F1651" s="44" t="s">
        <v>4171</v>
      </c>
      <c r="G1651" s="45" t="str">
        <f t="shared" si="50"/>
        <v>52RVI</v>
      </c>
      <c r="H1651" s="46" t="str">
        <f>+INDEX([1]Detallado!$D:$D,MATCH(C1651,[1]Detallado!$B:$B,0))</f>
        <v>WisdomTree - Europa Hedged Equity</v>
      </c>
      <c r="I1651" s="27"/>
      <c r="J1651" s="43" t="str">
        <f t="shared" si="51"/>
        <v>RVITD</v>
      </c>
    </row>
    <row r="1652" spans="3:10" x14ac:dyDescent="0.35">
      <c r="C1652" s="27" t="s">
        <v>618</v>
      </c>
      <c r="D1652" s="47" t="str">
        <f>+INDEX([1]Detallado!$F:$F,MATCH($C1652,[1]Detallado!$B:$B,0))</f>
        <v>Renta Variable</v>
      </c>
      <c r="E1652" s="30" t="str">
        <f>+INDEX([1]Detallado!$Q:$Q,MATCH($C1652,[1]Detallado!$B:$B,0))</f>
        <v>RVI</v>
      </c>
      <c r="F1652" s="44" t="s">
        <v>4171</v>
      </c>
      <c r="G1652" s="45" t="str">
        <f t="shared" si="50"/>
        <v>52RVI</v>
      </c>
      <c r="H1652" s="46" t="str">
        <f>+INDEX([1]Detallado!$D:$D,MATCH(C1652,[1]Detallado!$B:$B,0))</f>
        <v xml:space="preserve">Xtrackers -  MSCI EMU </v>
      </c>
      <c r="I1652" s="27"/>
      <c r="J1652" s="43" t="str">
        <f t="shared" si="51"/>
        <v>RVITD</v>
      </c>
    </row>
    <row r="1653" spans="3:10" x14ac:dyDescent="0.35">
      <c r="C1653" s="27" t="s">
        <v>2138</v>
      </c>
      <c r="D1653" s="47" t="str">
        <f>+INDEX([1]Detallado!$F:$F,MATCH($C1653,[1]Detallado!$B:$B,0))</f>
        <v>Renta Variable</v>
      </c>
      <c r="E1653" s="30" t="str">
        <f>+INDEX([1]Detallado!$Q:$Q,MATCH($C1653,[1]Detallado!$B:$B,0))</f>
        <v>RVI</v>
      </c>
      <c r="F1653" s="44" t="s">
        <v>4171</v>
      </c>
      <c r="G1653" s="45" t="str">
        <f t="shared" si="50"/>
        <v>52RVI</v>
      </c>
      <c r="H1653" s="46" t="str">
        <f>+INDEX([1]Detallado!$D:$D,MATCH(C1653,[1]Detallado!$B:$B,0))</f>
        <v>GAM - Continental Europe</v>
      </c>
      <c r="I1653" s="27"/>
      <c r="J1653" s="43" t="str">
        <f t="shared" si="51"/>
        <v>RVITD</v>
      </c>
    </row>
    <row r="1654" spans="3:10" x14ac:dyDescent="0.35">
      <c r="C1654" s="27" t="s">
        <v>622</v>
      </c>
      <c r="D1654" s="47" t="str">
        <f>+INDEX([1]Detallado!$F:$F,MATCH($C1654,[1]Detallado!$B:$B,0))</f>
        <v>Renta Variable</v>
      </c>
      <c r="E1654" s="30" t="str">
        <f>+INDEX([1]Detallado!$Q:$Q,MATCH($C1654,[1]Detallado!$B:$B,0))</f>
        <v>RVI</v>
      </c>
      <c r="F1654" s="44" t="s">
        <v>4171</v>
      </c>
      <c r="G1654" s="45" t="str">
        <f t="shared" si="50"/>
        <v>52RVI</v>
      </c>
      <c r="H1654" s="46" t="str">
        <f>+INDEX([1]Detallado!$D:$D,MATCH(C1654,[1]Detallado!$B:$B,0))</f>
        <v>Invesco  - Euro Equity Fund</v>
      </c>
      <c r="I1654" s="27"/>
      <c r="J1654" s="43" t="str">
        <f t="shared" si="51"/>
        <v>RVITD</v>
      </c>
    </row>
    <row r="1655" spans="3:10" x14ac:dyDescent="0.35">
      <c r="C1655" s="27" t="s">
        <v>636</v>
      </c>
      <c r="D1655" s="47" t="str">
        <f>+INDEX([1]Detallado!$F:$F,MATCH($C1655,[1]Detallado!$B:$B,0))</f>
        <v>Renta Variable</v>
      </c>
      <c r="E1655" s="30" t="str">
        <f>+INDEX([1]Detallado!$Q:$Q,MATCH($C1655,[1]Detallado!$B:$B,0))</f>
        <v>RVI</v>
      </c>
      <c r="F1655" s="44" t="s">
        <v>4171</v>
      </c>
      <c r="G1655" s="45" t="str">
        <f t="shared" si="50"/>
        <v>52RVI</v>
      </c>
      <c r="H1655" s="46" t="str">
        <f>+INDEX([1]Detallado!$D:$D,MATCH(C1655,[1]Detallado!$B:$B,0))</f>
        <v>Man GLG - Continental European Growth</v>
      </c>
      <c r="I1655" s="27"/>
      <c r="J1655" s="43" t="str">
        <f t="shared" si="51"/>
        <v>RVITD</v>
      </c>
    </row>
    <row r="1656" spans="3:10" x14ac:dyDescent="0.35">
      <c r="C1656" s="27" t="s">
        <v>1758</v>
      </c>
      <c r="D1656" s="47" t="str">
        <f>+INDEX([1]Detallado!$F:$F,MATCH($C1656,[1]Detallado!$B:$B,0))</f>
        <v>Renta Variable</v>
      </c>
      <c r="E1656" s="30" t="str">
        <f>+INDEX([1]Detallado!$Q:$Q,MATCH($C1656,[1]Detallado!$B:$B,0))</f>
        <v>RVI</v>
      </c>
      <c r="F1656" s="44" t="s">
        <v>4171</v>
      </c>
      <c r="G1656" s="45" t="str">
        <f t="shared" si="50"/>
        <v>52RVI</v>
      </c>
      <c r="H1656" s="46" t="str">
        <f>+INDEX([1]Detallado!$D:$D,MATCH(C1656,[1]Detallado!$B:$B,0))</f>
        <v>BlackRock - iShares Euro Stoxx Banks 30-15 UCITS</v>
      </c>
      <c r="I1656" s="27"/>
      <c r="J1656" s="43" t="str">
        <f t="shared" si="51"/>
        <v>RVITD</v>
      </c>
    </row>
    <row r="1657" spans="3:10" x14ac:dyDescent="0.35">
      <c r="C1657" s="27" t="s">
        <v>3935</v>
      </c>
      <c r="D1657" s="47" t="str">
        <f>+INDEX([1]Detallado!$F:$F,MATCH($C1657,[1]Detallado!$B:$B,0))</f>
        <v>Renta Variable</v>
      </c>
      <c r="E1657" s="30" t="str">
        <f>+INDEX([1]Detallado!$Q:$Q,MATCH($C1657,[1]Detallado!$B:$B,0))</f>
        <v>RVI</v>
      </c>
      <c r="F1657" s="44" t="s">
        <v>4171</v>
      </c>
      <c r="G1657" s="45" t="str">
        <f t="shared" si="50"/>
        <v>52RVI</v>
      </c>
      <c r="H1657" s="46" t="str">
        <f>+INDEX([1]Detallado!$D:$D,MATCH(C1657,[1]Detallado!$B:$B,0))</f>
        <v>Invesco - Continental European Small Cap</v>
      </c>
      <c r="I1657" s="27"/>
      <c r="J1657" s="43" t="str">
        <f t="shared" si="51"/>
        <v>RVITD</v>
      </c>
    </row>
    <row r="1658" spans="3:10" x14ac:dyDescent="0.35">
      <c r="C1658" s="27" t="s">
        <v>2370</v>
      </c>
      <c r="D1658" s="47" t="str">
        <f>+INDEX([1]Detallado!$F:$F,MATCH($C1658,[1]Detallado!$B:$B,0))</f>
        <v>Renta Variable</v>
      </c>
      <c r="E1658" s="30" t="str">
        <f>+INDEX([1]Detallado!$Q:$Q,MATCH($C1658,[1]Detallado!$B:$B,0))</f>
        <v>RVI</v>
      </c>
      <c r="F1658" s="44" t="s">
        <v>4171</v>
      </c>
      <c r="G1658" s="45" t="str">
        <f t="shared" si="50"/>
        <v>52RVI</v>
      </c>
      <c r="H1658" s="46" t="str">
        <f>+INDEX([1]Detallado!$D:$D,MATCH(C1658,[1]Detallado!$B:$B,0))</f>
        <v>Invesco - Continental European Small Cap</v>
      </c>
      <c r="I1658" s="27"/>
      <c r="J1658" s="43" t="str">
        <f t="shared" si="51"/>
        <v>RVITD</v>
      </c>
    </row>
    <row r="1659" spans="3:10" x14ac:dyDescent="0.35">
      <c r="C1659" s="27" t="s">
        <v>2387</v>
      </c>
      <c r="D1659" s="47" t="str">
        <f>+INDEX([1]Detallado!$F:$F,MATCH($C1659,[1]Detallado!$B:$B,0))</f>
        <v>Renta Variable</v>
      </c>
      <c r="E1659" s="30" t="str">
        <f>+INDEX([1]Detallado!$Q:$Q,MATCH($C1659,[1]Detallado!$B:$B,0))</f>
        <v>RVI</v>
      </c>
      <c r="F1659" s="44" t="s">
        <v>4171</v>
      </c>
      <c r="G1659" s="45" t="str">
        <f t="shared" si="50"/>
        <v>52RVI</v>
      </c>
      <c r="H1659" s="46" t="str">
        <f>+INDEX([1]Detallado!$D:$D,MATCH(C1659,[1]Detallado!$B:$B,0))</f>
        <v>DB Platinum - CROCU Euro</v>
      </c>
      <c r="I1659" s="27"/>
      <c r="J1659" s="43" t="str">
        <f t="shared" si="51"/>
        <v>RVITD</v>
      </c>
    </row>
    <row r="1660" spans="3:10" x14ac:dyDescent="0.35">
      <c r="C1660" s="27" t="s">
        <v>2224</v>
      </c>
      <c r="D1660" s="47" t="str">
        <f>+INDEX([1]Detallado!$F:$F,MATCH($C1660,[1]Detallado!$B:$B,0))</f>
        <v>Renta Variable</v>
      </c>
      <c r="E1660" s="30" t="str">
        <f>+INDEX([1]Detallado!$Q:$Q,MATCH($C1660,[1]Detallado!$B:$B,0))</f>
        <v>RVI</v>
      </c>
      <c r="F1660" s="44" t="s">
        <v>4171</v>
      </c>
      <c r="G1660" s="45" t="str">
        <f t="shared" si="50"/>
        <v>52RVI</v>
      </c>
      <c r="H1660" s="46" t="str">
        <f>+INDEX([1]Detallado!$D:$D,MATCH(C1660,[1]Detallado!$B:$B,0))</f>
        <v>Vanguard - Eurozone Stock Index</v>
      </c>
      <c r="I1660" s="27"/>
      <c r="J1660" s="43" t="str">
        <f t="shared" si="51"/>
        <v>RVITD</v>
      </c>
    </row>
    <row r="1661" spans="3:10" x14ac:dyDescent="0.35">
      <c r="C1661" s="27" t="s">
        <v>1053</v>
      </c>
      <c r="D1661" s="47" t="str">
        <f>+INDEX([1]Detallado!$F:$F,MATCH($C1661,[1]Detallado!$B:$B,0))</f>
        <v>Renta Variable</v>
      </c>
      <c r="E1661" s="30" t="str">
        <f>+INDEX([1]Detallado!$Q:$Q,MATCH($C1661,[1]Detallado!$B:$B,0))</f>
        <v>RVI</v>
      </c>
      <c r="F1661" s="44" t="s">
        <v>4171</v>
      </c>
      <c r="G1661" s="45" t="str">
        <f t="shared" si="50"/>
        <v>52RVI</v>
      </c>
      <c r="H1661" s="46" t="str">
        <f>+INDEX([1]Detallado!$D:$D,MATCH(C1661,[1]Detallado!$B:$B,0))</f>
        <v>BlackRock - iShares UK</v>
      </c>
      <c r="I1661" s="27"/>
      <c r="J1661" s="43" t="str">
        <f t="shared" si="51"/>
        <v>RVITD</v>
      </c>
    </row>
    <row r="1662" spans="3:10" x14ac:dyDescent="0.35">
      <c r="C1662" s="27" t="s">
        <v>3936</v>
      </c>
      <c r="D1662" s="47" t="str">
        <f>+INDEX([1]Detallado!$F:$F,MATCH($C1662,[1]Detallado!$B:$B,0))</f>
        <v>Renta Variable</v>
      </c>
      <c r="E1662" s="30" t="str">
        <f>+INDEX([1]Detallado!$Q:$Q,MATCH($C1662,[1]Detallado!$B:$B,0))</f>
        <v>RVI</v>
      </c>
      <c r="F1662" s="44" t="s">
        <v>4171</v>
      </c>
      <c r="G1662" s="45" t="str">
        <f t="shared" si="50"/>
        <v>52RVI</v>
      </c>
      <c r="H1662" s="46" t="str">
        <f>+INDEX([1]Detallado!$D:$D,MATCH(C1662,[1]Detallado!$B:$B,0))</f>
        <v>GAM / Julius Baer - German Focus Equity</v>
      </c>
      <c r="I1662" s="27"/>
      <c r="J1662" s="43" t="str">
        <f t="shared" si="51"/>
        <v>RVITD</v>
      </c>
    </row>
    <row r="1663" spans="3:10" x14ac:dyDescent="0.35">
      <c r="C1663" s="27" t="s">
        <v>1644</v>
      </c>
      <c r="D1663" s="47" t="str">
        <f>+INDEX([1]Detallado!$F:$F,MATCH($C1663,[1]Detallado!$B:$B,0))</f>
        <v>Renta Variable</v>
      </c>
      <c r="E1663" s="30" t="str">
        <f>+INDEX([1]Detallado!$Q:$Q,MATCH($C1663,[1]Detallado!$B:$B,0))</f>
        <v>RVI</v>
      </c>
      <c r="F1663" s="44" t="s">
        <v>4171</v>
      </c>
      <c r="G1663" s="45" t="str">
        <f t="shared" si="50"/>
        <v>52RVI</v>
      </c>
      <c r="H1663" s="46" t="str">
        <f>+INDEX([1]Detallado!$D:$D,MATCH(C1663,[1]Detallado!$B:$B,0))</f>
        <v>Allianz - Concentra Germany</v>
      </c>
      <c r="I1663" s="27"/>
      <c r="J1663" s="43" t="str">
        <f t="shared" si="51"/>
        <v>RVITD</v>
      </c>
    </row>
    <row r="1664" spans="3:10" x14ac:dyDescent="0.35">
      <c r="C1664" s="27" t="s">
        <v>2141</v>
      </c>
      <c r="D1664" s="47" t="str">
        <f>+INDEX([1]Detallado!$F:$F,MATCH($C1664,[1]Detallado!$B:$B,0))</f>
        <v>Renta Variable</v>
      </c>
      <c r="E1664" s="30" t="str">
        <f>+INDEX([1]Detallado!$Q:$Q,MATCH($C1664,[1]Detallado!$B:$B,0))</f>
        <v>RVI</v>
      </c>
      <c r="F1664" s="44" t="s">
        <v>4171</v>
      </c>
      <c r="G1664" s="45" t="str">
        <f t="shared" si="50"/>
        <v>52RVI</v>
      </c>
      <c r="H1664" s="46" t="str">
        <f>+INDEX([1]Detallado!$D:$D,MATCH(C1664,[1]Detallado!$B:$B,0))</f>
        <v>Allianz - German Equity</v>
      </c>
      <c r="I1664" s="27"/>
      <c r="J1664" s="43" t="str">
        <f t="shared" si="51"/>
        <v>RVITD</v>
      </c>
    </row>
    <row r="1665" spans="3:10" x14ac:dyDescent="0.35">
      <c r="C1665" s="27" t="s">
        <v>1623</v>
      </c>
      <c r="D1665" s="47" t="str">
        <f>+INDEX([1]Detallado!$F:$F,MATCH($C1665,[1]Detallado!$B:$B,0))</f>
        <v>Renta Variable</v>
      </c>
      <c r="E1665" s="30" t="str">
        <f>+INDEX([1]Detallado!$Q:$Q,MATCH($C1665,[1]Detallado!$B:$B,0))</f>
        <v>RVI</v>
      </c>
      <c r="F1665" s="44" t="s">
        <v>4171</v>
      </c>
      <c r="G1665" s="45" t="str">
        <f t="shared" si="50"/>
        <v>52RVI</v>
      </c>
      <c r="H1665" s="46" t="str">
        <f>+INDEX([1]Detallado!$D:$D,MATCH(C1665,[1]Detallado!$B:$B,0))</f>
        <v>Threadneedle - UK Equity Income Fund</v>
      </c>
      <c r="I1665" s="27"/>
      <c r="J1665" s="43" t="str">
        <f t="shared" si="51"/>
        <v>RVITD</v>
      </c>
    </row>
    <row r="1666" spans="3:10" x14ac:dyDescent="0.35">
      <c r="C1666" s="27" t="s">
        <v>1075</v>
      </c>
      <c r="D1666" s="47" t="str">
        <f>+INDEX([1]Detallado!$F:$F,MATCH($C1666,[1]Detallado!$B:$B,0))</f>
        <v>Renta Variable</v>
      </c>
      <c r="E1666" s="30" t="str">
        <f>+INDEX([1]Detallado!$Q:$Q,MATCH($C1666,[1]Detallado!$B:$B,0))</f>
        <v>RVI</v>
      </c>
      <c r="F1666" s="44" t="s">
        <v>4171</v>
      </c>
      <c r="G1666" s="45" t="str">
        <f t="shared" si="50"/>
        <v>52RVI</v>
      </c>
      <c r="H1666" s="46" t="str">
        <f>+INDEX([1]Detallado!$D:$D,MATCH(C1666,[1]Detallado!$B:$B,0))</f>
        <v>BlackRock - iShares MSCI Netherlands ETF</v>
      </c>
      <c r="I1666" s="27"/>
      <c r="J1666" s="43" t="str">
        <f t="shared" si="51"/>
        <v>RVITD</v>
      </c>
    </row>
    <row r="1667" spans="3:10" x14ac:dyDescent="0.35">
      <c r="C1667" s="27" t="s">
        <v>1080</v>
      </c>
      <c r="D1667" s="47" t="str">
        <f>+INDEX([1]Detallado!$F:$F,MATCH($C1667,[1]Detallado!$B:$B,0))</f>
        <v>Renta Variable</v>
      </c>
      <c r="E1667" s="30" t="str">
        <f>+INDEX([1]Detallado!$Q:$Q,MATCH($C1667,[1]Detallado!$B:$B,0))</f>
        <v>RVI</v>
      </c>
      <c r="F1667" s="44" t="s">
        <v>4171</v>
      </c>
      <c r="G1667" s="45" t="str">
        <f t="shared" si="50"/>
        <v>52RVI</v>
      </c>
      <c r="H1667" s="46" t="str">
        <f>+INDEX([1]Detallado!$D:$D,MATCH(C1667,[1]Detallado!$B:$B,0))</f>
        <v>BlackRock - iShares Spain</v>
      </c>
      <c r="I1667" s="27"/>
      <c r="J1667" s="43" t="str">
        <f t="shared" si="51"/>
        <v>RVITD</v>
      </c>
    </row>
    <row r="1668" spans="3:10" x14ac:dyDescent="0.35">
      <c r="C1668" s="27" t="s">
        <v>1101</v>
      </c>
      <c r="D1668" s="47" t="str">
        <f>+INDEX([1]Detallado!$F:$F,MATCH($C1668,[1]Detallado!$B:$B,0))</f>
        <v>Renta Variable</v>
      </c>
      <c r="E1668" s="30" t="str">
        <f>+INDEX([1]Detallado!$Q:$Q,MATCH($C1668,[1]Detallado!$B:$B,0))</f>
        <v>RVI</v>
      </c>
      <c r="F1668" s="44" t="s">
        <v>4171</v>
      </c>
      <c r="G1668" s="45" t="str">
        <f t="shared" si="50"/>
        <v>52RVI</v>
      </c>
      <c r="H1668" s="46" t="str">
        <f>+INDEX([1]Detallado!$D:$D,MATCH(C1668,[1]Detallado!$B:$B,0))</f>
        <v>BlackRock - iShares MSCI Germany Fund</v>
      </c>
      <c r="I1668" s="27"/>
      <c r="J1668" s="43" t="str">
        <f t="shared" si="51"/>
        <v>RVITD</v>
      </c>
    </row>
    <row r="1669" spans="3:10" x14ac:dyDescent="0.35">
      <c r="C1669" s="27" t="s">
        <v>1064</v>
      </c>
      <c r="D1669" s="47" t="str">
        <f>+INDEX([1]Detallado!$F:$F,MATCH($C1669,[1]Detallado!$B:$B,0))</f>
        <v>Renta Variable</v>
      </c>
      <c r="E1669" s="30" t="str">
        <f>+INDEX([1]Detallado!$Q:$Q,MATCH($C1669,[1]Detallado!$B:$B,0))</f>
        <v>RVI</v>
      </c>
      <c r="F1669" s="44" t="s">
        <v>4171</v>
      </c>
      <c r="G1669" s="45" t="str">
        <f t="shared" si="50"/>
        <v>52RVI</v>
      </c>
      <c r="H1669" s="46" t="str">
        <f>+INDEX([1]Detallado!$D:$D,MATCH(C1669,[1]Detallado!$B:$B,0))</f>
        <v>BlackRock - iShares MSCI Italy</v>
      </c>
      <c r="I1669" s="27"/>
      <c r="J1669" s="43" t="str">
        <f t="shared" si="51"/>
        <v>RVITD</v>
      </c>
    </row>
    <row r="1670" spans="3:10" x14ac:dyDescent="0.35">
      <c r="C1670" s="27" t="s">
        <v>1090</v>
      </c>
      <c r="D1670" s="47" t="str">
        <f>+INDEX([1]Detallado!$F:$F,MATCH($C1670,[1]Detallado!$B:$B,0))</f>
        <v>Renta Variable</v>
      </c>
      <c r="E1670" s="30" t="str">
        <f>+INDEX([1]Detallado!$Q:$Q,MATCH($C1670,[1]Detallado!$B:$B,0))</f>
        <v>RVI</v>
      </c>
      <c r="F1670" s="44" t="s">
        <v>4171</v>
      </c>
      <c r="G1670" s="45" t="str">
        <f t="shared" si="50"/>
        <v>52RVI</v>
      </c>
      <c r="H1670" s="46" t="str">
        <f>+INDEX([1]Detallado!$D:$D,MATCH(C1670,[1]Detallado!$B:$B,0))</f>
        <v>BlackRock - iShares MSCI France</v>
      </c>
      <c r="I1670" s="27"/>
      <c r="J1670" s="43" t="str">
        <f t="shared" si="51"/>
        <v>RVITD</v>
      </c>
    </row>
    <row r="1671" spans="3:10" x14ac:dyDescent="0.35">
      <c r="C1671" s="27" t="s">
        <v>3937</v>
      </c>
      <c r="D1671" s="47" t="str">
        <f>+INDEX([1]Detallado!$F:$F,MATCH($C1671,[1]Detallado!$B:$B,0))</f>
        <v>Renta Variable</v>
      </c>
      <c r="E1671" s="30" t="str">
        <f>+INDEX([1]Detallado!$Q:$Q,MATCH($C1671,[1]Detallado!$B:$B,0))</f>
        <v>RVI</v>
      </c>
      <c r="F1671" s="44" t="s">
        <v>4171</v>
      </c>
      <c r="G1671" s="45" t="str">
        <f t="shared" si="50"/>
        <v>52RVI</v>
      </c>
      <c r="H1671" s="46" t="str">
        <f>+INDEX([1]Detallado!$D:$D,MATCH(C1671,[1]Detallado!$B:$B,0))</f>
        <v>WisdomTree - Germany Hedged Fund</v>
      </c>
      <c r="I1671" s="27"/>
      <c r="J1671" s="43" t="str">
        <f t="shared" si="51"/>
        <v>RVITD</v>
      </c>
    </row>
    <row r="1672" spans="3:10" x14ac:dyDescent="0.35">
      <c r="C1672" s="27" t="s">
        <v>1944</v>
      </c>
      <c r="D1672" s="47" t="str">
        <f>+INDEX([1]Detallado!$F:$F,MATCH($C1672,[1]Detallado!$B:$B,0))</f>
        <v>Renta Variable</v>
      </c>
      <c r="E1672" s="30" t="str">
        <f>+INDEX([1]Detallado!$Q:$Q,MATCH($C1672,[1]Detallado!$B:$B,0))</f>
        <v>RVI</v>
      </c>
      <c r="F1672" s="44" t="s">
        <v>4171</v>
      </c>
      <c r="G1672" s="45" t="str">
        <f t="shared" si="50"/>
        <v>52RVI</v>
      </c>
      <c r="H1672" s="46" t="str">
        <f>+INDEX([1]Detallado!$D:$D,MATCH(C1672,[1]Detallado!$B:$B,0))</f>
        <v>Fidelity - Iberia Fund</v>
      </c>
      <c r="I1672" s="27"/>
      <c r="J1672" s="43" t="str">
        <f t="shared" si="51"/>
        <v>RVITD</v>
      </c>
    </row>
    <row r="1673" spans="3:10" x14ac:dyDescent="0.35">
      <c r="C1673" s="27" t="s">
        <v>1662</v>
      </c>
      <c r="D1673" s="47" t="str">
        <f>+INDEX([1]Detallado!$F:$F,MATCH($C1673,[1]Detallado!$B:$B,0))</f>
        <v>Renta Variable</v>
      </c>
      <c r="E1673" s="30" t="str">
        <f>+INDEX([1]Detallado!$Q:$Q,MATCH($C1673,[1]Detallado!$B:$B,0))</f>
        <v>RVI</v>
      </c>
      <c r="F1673" s="44" t="s">
        <v>4171</v>
      </c>
      <c r="G1673" s="45" t="str">
        <f t="shared" si="50"/>
        <v>52RVI</v>
      </c>
      <c r="H1673" s="46" t="str">
        <f>+INDEX([1]Detallado!$D:$D,MATCH(C1673,[1]Detallado!$B:$B,0))</f>
        <v>Fidelity - Iberia Fund</v>
      </c>
      <c r="I1673" s="27"/>
      <c r="J1673" s="43" t="str">
        <f t="shared" si="51"/>
        <v>RVITD</v>
      </c>
    </row>
    <row r="1674" spans="3:10" x14ac:dyDescent="0.35">
      <c r="C1674" s="27" t="s">
        <v>1959</v>
      </c>
      <c r="D1674" s="47" t="str">
        <f>+INDEX([1]Detallado!$F:$F,MATCH($C1674,[1]Detallado!$B:$B,0))</f>
        <v>Renta Variable</v>
      </c>
      <c r="E1674" s="30" t="str">
        <f>+INDEX([1]Detallado!$Q:$Q,MATCH($C1674,[1]Detallado!$B:$B,0))</f>
        <v>RVI</v>
      </c>
      <c r="F1674" s="44" t="s">
        <v>4171</v>
      </c>
      <c r="G1674" s="45" t="str">
        <f t="shared" ref="G1674:G1737" si="52">LEFT(C1674,2)&amp;E1674</f>
        <v>52RVI</v>
      </c>
      <c r="H1674" s="46" t="str">
        <f>+INDEX([1]Detallado!$D:$D,MATCH(C1674,[1]Detallado!$B:$B,0))</f>
        <v>Amundi ETF - MSCI Spain UCITS ETF</v>
      </c>
      <c r="I1674" s="27"/>
      <c r="J1674" s="43" t="str">
        <f t="shared" ref="J1674:J1737" si="53">IF(E1674="ALT",LEFT(E1674,3),LEFT(E1674,3)&amp;F1674)</f>
        <v>RVITD</v>
      </c>
    </row>
    <row r="1675" spans="3:10" x14ac:dyDescent="0.35">
      <c r="C1675" s="27" t="s">
        <v>1621</v>
      </c>
      <c r="D1675" s="47" t="str">
        <f>+INDEX([1]Detallado!$F:$F,MATCH($C1675,[1]Detallado!$B:$B,0))</f>
        <v>Renta Variable</v>
      </c>
      <c r="E1675" s="30" t="str">
        <f>+INDEX([1]Detallado!$Q:$Q,MATCH($C1675,[1]Detallado!$B:$B,0))</f>
        <v>RVI</v>
      </c>
      <c r="F1675" s="44" t="s">
        <v>4171</v>
      </c>
      <c r="G1675" s="45" t="str">
        <f t="shared" si="52"/>
        <v>52RVI</v>
      </c>
      <c r="H1675" s="46" t="str">
        <f>+INDEX([1]Detallado!$D:$D,MATCH(C1675,[1]Detallado!$B:$B,0))</f>
        <v>Invesco - UK Opportunities Fund</v>
      </c>
      <c r="I1675" s="27"/>
      <c r="J1675" s="43" t="str">
        <f t="shared" si="53"/>
        <v>RVITD</v>
      </c>
    </row>
    <row r="1676" spans="3:10" x14ac:dyDescent="0.35">
      <c r="C1676" s="27" t="s">
        <v>2232</v>
      </c>
      <c r="D1676" s="47" t="str">
        <f>+INDEX([1]Detallado!$F:$F,MATCH($C1676,[1]Detallado!$B:$B,0))</f>
        <v>Renta Variable</v>
      </c>
      <c r="E1676" s="30" t="str">
        <f>+INDEX([1]Detallado!$Q:$Q,MATCH($C1676,[1]Detallado!$B:$B,0))</f>
        <v>RVI</v>
      </c>
      <c r="F1676" s="44" t="s">
        <v>4171</v>
      </c>
      <c r="G1676" s="45" t="str">
        <f t="shared" si="52"/>
        <v>52RVI</v>
      </c>
      <c r="H1676" s="46" t="str">
        <f>+INDEX([1]Detallado!$D:$D,MATCH(C1676,[1]Detallado!$B:$B,0))</f>
        <v>EDM International - Spanish Equity Fund</v>
      </c>
      <c r="I1676" s="27"/>
      <c r="J1676" s="43" t="str">
        <f t="shared" si="53"/>
        <v>RVITD</v>
      </c>
    </row>
    <row r="1677" spans="3:10" x14ac:dyDescent="0.35">
      <c r="C1677" s="27" t="s">
        <v>1628</v>
      </c>
      <c r="D1677" s="47" t="str">
        <f>+INDEX([1]Detallado!$F:$F,MATCH($C1677,[1]Detallado!$B:$B,0))</f>
        <v>Renta Variable</v>
      </c>
      <c r="E1677" s="30" t="str">
        <f>+INDEX([1]Detallado!$Q:$Q,MATCH($C1677,[1]Detallado!$B:$B,0))</f>
        <v>RVI</v>
      </c>
      <c r="F1677" s="44" t="s">
        <v>4171</v>
      </c>
      <c r="G1677" s="45" t="str">
        <f t="shared" si="52"/>
        <v>52RVI</v>
      </c>
      <c r="H1677" s="46" t="str">
        <f>+INDEX([1]Detallado!$D:$D,MATCH(C1677,[1]Detallado!$B:$B,0))</f>
        <v>EDM International - FI Fund</v>
      </c>
      <c r="I1677" s="27"/>
      <c r="J1677" s="43" t="str">
        <f t="shared" si="53"/>
        <v>RVITD</v>
      </c>
    </row>
    <row r="1678" spans="3:10" x14ac:dyDescent="0.35">
      <c r="C1678" s="27" t="s">
        <v>1953</v>
      </c>
      <c r="D1678" s="47" t="str">
        <f>+INDEX([1]Detallado!$F:$F,MATCH($C1678,[1]Detallado!$B:$B,0))</f>
        <v>Renta Variable</v>
      </c>
      <c r="E1678" s="30" t="str">
        <f>+INDEX([1]Detallado!$Q:$Q,MATCH($C1678,[1]Detallado!$B:$B,0))</f>
        <v>RVI</v>
      </c>
      <c r="F1678" s="44" t="s">
        <v>4171</v>
      </c>
      <c r="G1678" s="45" t="str">
        <f t="shared" si="52"/>
        <v>52RVI</v>
      </c>
      <c r="H1678" s="46" t="str">
        <f>+INDEX([1]Detallado!$D:$D,MATCH(C1678,[1]Detallado!$B:$B,0))</f>
        <v>Parvest - Equity Europe Small Cap</v>
      </c>
      <c r="I1678" s="27"/>
      <c r="J1678" s="43" t="str">
        <f t="shared" si="53"/>
        <v>RVITD</v>
      </c>
    </row>
    <row r="1679" spans="3:10" x14ac:dyDescent="0.35">
      <c r="C1679" s="27" t="s">
        <v>2446</v>
      </c>
      <c r="D1679" s="47" t="str">
        <f>+INDEX([1]Detallado!$F:$F,MATCH($C1679,[1]Detallado!$B:$B,0))</f>
        <v>Renta Variable</v>
      </c>
      <c r="E1679" s="30" t="str">
        <f>+INDEX([1]Detallado!$Q:$Q,MATCH($C1679,[1]Detallado!$B:$B,0))</f>
        <v>RVI</v>
      </c>
      <c r="F1679" s="44" t="s">
        <v>4171</v>
      </c>
      <c r="G1679" s="45" t="str">
        <f t="shared" si="52"/>
        <v>52RVI</v>
      </c>
      <c r="H1679" s="46" t="str">
        <f>+INDEX([1]Detallado!$D:$D,MATCH(C1679,[1]Detallado!$B:$B,0))</f>
        <v>Joh Berenberg- European Small Cap</v>
      </c>
      <c r="I1679" s="27"/>
      <c r="J1679" s="43" t="str">
        <f t="shared" si="53"/>
        <v>RVITD</v>
      </c>
    </row>
    <row r="1680" spans="3:10" x14ac:dyDescent="0.35">
      <c r="C1680" s="27" t="s">
        <v>1711</v>
      </c>
      <c r="D1680" s="47" t="str">
        <f>+INDEX([1]Detallado!$F:$F,MATCH($C1680,[1]Detallado!$B:$B,0))</f>
        <v>Renta Variable</v>
      </c>
      <c r="E1680" s="30" t="str">
        <f>+INDEX([1]Detallado!$Q:$Q,MATCH($C1680,[1]Detallado!$B:$B,0))</f>
        <v>RVI</v>
      </c>
      <c r="F1680" s="44" t="s">
        <v>4171</v>
      </c>
      <c r="G1680" s="45" t="str">
        <f t="shared" si="52"/>
        <v>52RVI</v>
      </c>
      <c r="H1680" s="46" t="str">
        <f>+INDEX([1]Detallado!$D:$D,MATCH(C1680,[1]Detallado!$B:$B,0))</f>
        <v>Janus Henderson - European Small Caps</v>
      </c>
      <c r="I1680" s="27"/>
      <c r="J1680" s="43" t="str">
        <f t="shared" si="53"/>
        <v>RVITD</v>
      </c>
    </row>
    <row r="1681" spans="3:10" x14ac:dyDescent="0.35">
      <c r="C1681" s="27" t="s">
        <v>2347</v>
      </c>
      <c r="D1681" s="47" t="str">
        <f>+INDEX([1]Detallado!$F:$F,MATCH($C1681,[1]Detallado!$B:$B,0))</f>
        <v>Renta Variable</v>
      </c>
      <c r="E1681" s="30" t="str">
        <f>+INDEX([1]Detallado!$Q:$Q,MATCH($C1681,[1]Detallado!$B:$B,0))</f>
        <v>RVI</v>
      </c>
      <c r="F1681" s="44" t="s">
        <v>4171</v>
      </c>
      <c r="G1681" s="45" t="str">
        <f t="shared" si="52"/>
        <v>52RVI</v>
      </c>
      <c r="H1681" s="46" t="str">
        <f>+INDEX([1]Detallado!$D:$D,MATCH(C1681,[1]Detallado!$B:$B,0))</f>
        <v>Berenberg - European Small Caps</v>
      </c>
      <c r="I1681" s="27"/>
      <c r="J1681" s="43" t="str">
        <f t="shared" si="53"/>
        <v>RVITD</v>
      </c>
    </row>
    <row r="1682" spans="3:10" x14ac:dyDescent="0.35">
      <c r="C1682" s="27" t="s">
        <v>2230</v>
      </c>
      <c r="D1682" s="47" t="str">
        <f>+INDEX([1]Detallado!$F:$F,MATCH($C1682,[1]Detallado!$B:$B,0))</f>
        <v>Renta Variable</v>
      </c>
      <c r="E1682" s="30" t="str">
        <f>+INDEX([1]Detallado!$Q:$Q,MATCH($C1682,[1]Detallado!$B:$B,0))</f>
        <v>RVI</v>
      </c>
      <c r="F1682" s="44" t="s">
        <v>4171</v>
      </c>
      <c r="G1682" s="45" t="str">
        <f t="shared" si="52"/>
        <v>52RVI</v>
      </c>
      <c r="H1682" s="46" t="str">
        <f>+INDEX([1]Detallado!$D:$D,MATCH(C1682,[1]Detallado!$B:$B,0))</f>
        <v>Comgest  - European Growth Small Caps</v>
      </c>
      <c r="I1682" s="27"/>
      <c r="J1682" s="43" t="str">
        <f t="shared" si="53"/>
        <v>RVITD</v>
      </c>
    </row>
    <row r="1683" spans="3:10" x14ac:dyDescent="0.35">
      <c r="C1683" s="27" t="s">
        <v>1848</v>
      </c>
      <c r="D1683" s="47" t="str">
        <f>+INDEX([1]Detallado!$F:$F,MATCH($C1683,[1]Detallado!$B:$B,0))</f>
        <v>Renta Variable</v>
      </c>
      <c r="E1683" s="30" t="str">
        <f>+INDEX([1]Detallado!$Q:$Q,MATCH($C1683,[1]Detallado!$B:$B,0))</f>
        <v>RVI</v>
      </c>
      <c r="F1683" s="44" t="s">
        <v>4171</v>
      </c>
      <c r="G1683" s="45" t="str">
        <f t="shared" si="52"/>
        <v>52RVI</v>
      </c>
      <c r="H1683" s="46" t="str">
        <f>+INDEX([1]Detallado!$D:$D,MATCH(C1683,[1]Detallado!$B:$B,0))</f>
        <v>AXA  - Europe Small Caps</v>
      </c>
      <c r="I1683" s="27"/>
      <c r="J1683" s="43" t="str">
        <f t="shared" si="53"/>
        <v>RVITD</v>
      </c>
    </row>
    <row r="1684" spans="3:10" x14ac:dyDescent="0.35">
      <c r="C1684" s="27" t="s">
        <v>2400</v>
      </c>
      <c r="D1684" s="47" t="str">
        <f>+INDEX([1]Detallado!$F:$F,MATCH($C1684,[1]Detallado!$B:$B,0))</f>
        <v>Renta Variable</v>
      </c>
      <c r="E1684" s="30" t="str">
        <f>+INDEX([1]Detallado!$Q:$Q,MATCH($C1684,[1]Detallado!$B:$B,0))</f>
        <v>RVI</v>
      </c>
      <c r="F1684" s="44" t="s">
        <v>4171</v>
      </c>
      <c r="G1684" s="45" t="str">
        <f t="shared" si="52"/>
        <v>52RVI</v>
      </c>
      <c r="H1684" s="46" t="str">
        <f>+INDEX([1]Detallado!$D:$D,MATCH(C1684,[1]Detallado!$B:$B,0))</f>
        <v>Threadneedle - European Smaller Companies</v>
      </c>
      <c r="I1684" s="27"/>
      <c r="J1684" s="43" t="str">
        <f t="shared" si="53"/>
        <v>RVITD</v>
      </c>
    </row>
    <row r="1685" spans="3:10" x14ac:dyDescent="0.35">
      <c r="C1685" s="27" t="s">
        <v>628</v>
      </c>
      <c r="D1685" s="47" t="str">
        <f>+INDEX([1]Detallado!$F:$F,MATCH($C1685,[1]Detallado!$B:$B,0))</f>
        <v>Renta Variable</v>
      </c>
      <c r="E1685" s="30" t="str">
        <f>+INDEX([1]Detallado!$Q:$Q,MATCH($C1685,[1]Detallado!$B:$B,0))</f>
        <v>RVI</v>
      </c>
      <c r="F1685" s="44" t="s">
        <v>4171</v>
      </c>
      <c r="G1685" s="45" t="str">
        <f t="shared" si="52"/>
        <v>52RVI</v>
      </c>
      <c r="H1685" s="46" t="str">
        <f>+INDEX([1]Detallado!$D:$D,MATCH(C1685,[1]Detallado!$B:$B,0))</f>
        <v>Groupama - Avenir Euro (Mid Small Caps)</v>
      </c>
      <c r="I1685" s="27"/>
      <c r="J1685" s="43" t="str">
        <f t="shared" si="53"/>
        <v>RVITD</v>
      </c>
    </row>
    <row r="1686" spans="3:10" x14ac:dyDescent="0.35">
      <c r="C1686" s="27" t="s">
        <v>2252</v>
      </c>
      <c r="D1686" s="47" t="str">
        <f>+INDEX([1]Detallado!$F:$F,MATCH($C1686,[1]Detallado!$B:$B,0))</f>
        <v>Renta Variable</v>
      </c>
      <c r="E1686" s="30" t="str">
        <f>+INDEX([1]Detallado!$Q:$Q,MATCH($C1686,[1]Detallado!$B:$B,0))</f>
        <v>RVI</v>
      </c>
      <c r="F1686" s="44" t="s">
        <v>4171</v>
      </c>
      <c r="G1686" s="45" t="str">
        <f t="shared" si="52"/>
        <v>52RVI</v>
      </c>
      <c r="H1686" s="46" t="str">
        <f>+INDEX([1]Detallado!$D:$D,MATCH(C1686,[1]Detallado!$B:$B,0))</f>
        <v>Groupama - G Fund Avenir Europe (Mid Small Caps) - C</v>
      </c>
      <c r="I1686" s="27"/>
      <c r="J1686" s="43" t="str">
        <f t="shared" si="53"/>
        <v>RVITD</v>
      </c>
    </row>
    <row r="1687" spans="3:10" x14ac:dyDescent="0.35">
      <c r="C1687" s="27" t="s">
        <v>2397</v>
      </c>
      <c r="D1687" s="47" t="str">
        <f>+INDEX([1]Detallado!$F:$F,MATCH($C1687,[1]Detallado!$B:$B,0))</f>
        <v>Renta Variable</v>
      </c>
      <c r="E1687" s="30" t="str">
        <f>+INDEX([1]Detallado!$Q:$Q,MATCH($C1687,[1]Detallado!$B:$B,0))</f>
        <v>RVI</v>
      </c>
      <c r="F1687" s="44" t="s">
        <v>4171</v>
      </c>
      <c r="G1687" s="45" t="str">
        <f t="shared" si="52"/>
        <v>52RVI</v>
      </c>
      <c r="H1687" s="46" t="str">
        <f>+INDEX([1]Detallado!$D:$D,MATCH(C1687,[1]Detallado!$B:$B,0))</f>
        <v>Groupama - G Fund Avenir Europe (Mid Small Caps) - A</v>
      </c>
      <c r="I1687" s="27"/>
      <c r="J1687" s="43" t="str">
        <f t="shared" si="53"/>
        <v>RVITD</v>
      </c>
    </row>
    <row r="1688" spans="3:10" x14ac:dyDescent="0.35">
      <c r="C1688" s="27" t="s">
        <v>2282</v>
      </c>
      <c r="D1688" s="47" t="str">
        <f>+INDEX([1]Detallado!$F:$F,MATCH($C1688,[1]Detallado!$B:$B,0))</f>
        <v>Renta Variable</v>
      </c>
      <c r="E1688" s="30" t="str">
        <f>+INDEX([1]Detallado!$Q:$Q,MATCH($C1688,[1]Detallado!$B:$B,0))</f>
        <v>RVI</v>
      </c>
      <c r="F1688" s="44" t="s">
        <v>4171</v>
      </c>
      <c r="G1688" s="45" t="str">
        <f t="shared" si="52"/>
        <v>52RVI</v>
      </c>
      <c r="H1688" s="46" t="str">
        <f>+INDEX([1]Detallado!$D:$D,MATCH(C1688,[1]Detallado!$B:$B,0))</f>
        <v>Credit Suisse - Europe Small Caps Index Fund</v>
      </c>
      <c r="I1688" s="27"/>
      <c r="J1688" s="43" t="str">
        <f t="shared" si="53"/>
        <v>RVITD</v>
      </c>
    </row>
    <row r="1689" spans="3:10" x14ac:dyDescent="0.35">
      <c r="C1689" s="27" t="s">
        <v>2307</v>
      </c>
      <c r="D1689" s="47" t="str">
        <f>+INDEX([1]Detallado!$F:$F,MATCH($C1689,[1]Detallado!$B:$B,0))</f>
        <v>Renta Variable</v>
      </c>
      <c r="E1689" s="30" t="str">
        <f>+INDEX([1]Detallado!$Q:$Q,MATCH($C1689,[1]Detallado!$B:$B,0))</f>
        <v>RVI</v>
      </c>
      <c r="F1689" s="44" t="s">
        <v>4171</v>
      </c>
      <c r="G1689" s="45" t="str">
        <f t="shared" si="52"/>
        <v>52RVI</v>
      </c>
      <c r="H1689" s="46" t="str">
        <f>+INDEX([1]Detallado!$D:$D,MATCH(C1689,[1]Detallado!$B:$B,0))</f>
        <v>Credit Suisse - Europe Small Caps Index Fund</v>
      </c>
      <c r="I1689" s="27"/>
      <c r="J1689" s="43" t="str">
        <f t="shared" si="53"/>
        <v>RVITD</v>
      </c>
    </row>
    <row r="1690" spans="3:10" x14ac:dyDescent="0.35">
      <c r="C1690" s="27" t="s">
        <v>684</v>
      </c>
      <c r="D1690" s="47" t="str">
        <f>+INDEX([1]Detallado!$F:$F,MATCH($C1690,[1]Detallado!$B:$B,0))</f>
        <v>Renta Variable</v>
      </c>
      <c r="E1690" s="30" t="str">
        <f>+INDEX([1]Detallado!$Q:$Q,MATCH($C1690,[1]Detallado!$B:$B,0))</f>
        <v>RVI</v>
      </c>
      <c r="F1690" s="44" t="s">
        <v>4171</v>
      </c>
      <c r="G1690" s="45" t="str">
        <f t="shared" si="52"/>
        <v>52RVI</v>
      </c>
      <c r="H1690" s="46" t="str">
        <f>+INDEX([1]Detallado!$D:$D,MATCH(C1690,[1]Detallado!$B:$B,0))</f>
        <v>JP Morgan - Japan Equity Fund - C</v>
      </c>
      <c r="I1690" s="27"/>
      <c r="J1690" s="43" t="str">
        <f t="shared" si="53"/>
        <v>RVITD</v>
      </c>
    </row>
    <row r="1691" spans="3:10" x14ac:dyDescent="0.35">
      <c r="C1691" s="27" t="s">
        <v>1882</v>
      </c>
      <c r="D1691" s="47" t="str">
        <f>+INDEX([1]Detallado!$F:$F,MATCH($C1691,[1]Detallado!$B:$B,0))</f>
        <v>Renta Variable</v>
      </c>
      <c r="E1691" s="30" t="str">
        <f>+INDEX([1]Detallado!$Q:$Q,MATCH($C1691,[1]Detallado!$B:$B,0))</f>
        <v>RVI</v>
      </c>
      <c r="F1691" s="44" t="s">
        <v>4171</v>
      </c>
      <c r="G1691" s="45" t="str">
        <f t="shared" si="52"/>
        <v>52RVI</v>
      </c>
      <c r="H1691" s="46" t="str">
        <f>+INDEX([1]Detallado!$D:$D,MATCH(C1691,[1]Detallado!$B:$B,0))</f>
        <v>JP Morgan - Japan Equity Fund - I</v>
      </c>
      <c r="I1691" s="27"/>
      <c r="J1691" s="43" t="str">
        <f t="shared" si="53"/>
        <v>RVITD</v>
      </c>
    </row>
    <row r="1692" spans="3:10" x14ac:dyDescent="0.35">
      <c r="C1692" s="27" t="s">
        <v>1667</v>
      </c>
      <c r="D1692" s="47" t="str">
        <f>+INDEX([1]Detallado!$F:$F,MATCH($C1692,[1]Detallado!$B:$B,0))</f>
        <v>Renta Variable</v>
      </c>
      <c r="E1692" s="30" t="str">
        <f>+INDEX([1]Detallado!$Q:$Q,MATCH($C1692,[1]Detallado!$B:$B,0))</f>
        <v>RVI</v>
      </c>
      <c r="F1692" s="44" t="s">
        <v>4171</v>
      </c>
      <c r="G1692" s="45" t="str">
        <f t="shared" si="52"/>
        <v>52RVI</v>
      </c>
      <c r="H1692" s="46" t="str">
        <f>+INDEX([1]Detallado!$D:$D,MATCH(C1692,[1]Detallado!$B:$B,0))</f>
        <v>GAM / Julius Baer - Japan Equity</v>
      </c>
      <c r="I1692" s="27"/>
      <c r="J1692" s="43" t="str">
        <f t="shared" si="53"/>
        <v>RVITD</v>
      </c>
    </row>
    <row r="1693" spans="3:10" x14ac:dyDescent="0.35">
      <c r="C1693" s="27" t="s">
        <v>1687</v>
      </c>
      <c r="D1693" s="47" t="str">
        <f>+INDEX([1]Detallado!$F:$F,MATCH($C1693,[1]Detallado!$B:$B,0))</f>
        <v>Renta Variable</v>
      </c>
      <c r="E1693" s="30" t="str">
        <f>+INDEX([1]Detallado!$Q:$Q,MATCH($C1693,[1]Detallado!$B:$B,0))</f>
        <v>RVI</v>
      </c>
      <c r="F1693" s="44" t="s">
        <v>4171</v>
      </c>
      <c r="G1693" s="45" t="str">
        <f t="shared" si="52"/>
        <v>52RVI</v>
      </c>
      <c r="H1693" s="46" t="str">
        <f>+INDEX([1]Detallado!$D:$D,MATCH(C1693,[1]Detallado!$B:$B,0))</f>
        <v>Schroders - Japanes Equity</v>
      </c>
      <c r="I1693" s="27"/>
      <c r="J1693" s="43" t="str">
        <f t="shared" si="53"/>
        <v>RVITD</v>
      </c>
    </row>
    <row r="1694" spans="3:10" x14ac:dyDescent="0.35">
      <c r="C1694" s="27" t="s">
        <v>1594</v>
      </c>
      <c r="D1694" s="47" t="str">
        <f>+INDEX([1]Detallado!$F:$F,MATCH($C1694,[1]Detallado!$B:$B,0))</f>
        <v>Renta Variable</v>
      </c>
      <c r="E1694" s="30" t="str">
        <f>+INDEX([1]Detallado!$Q:$Q,MATCH($C1694,[1]Detallado!$B:$B,0))</f>
        <v>RVI</v>
      </c>
      <c r="F1694" s="44" t="s">
        <v>4171</v>
      </c>
      <c r="G1694" s="45" t="str">
        <f t="shared" si="52"/>
        <v>52RVI</v>
      </c>
      <c r="H1694" s="46" t="str">
        <f>+INDEX([1]Detallado!$D:$D,MATCH(C1694,[1]Detallado!$B:$B,0))</f>
        <v>Pictet - Japanese Equity Selection</v>
      </c>
      <c r="I1694" s="27"/>
      <c r="J1694" s="43" t="str">
        <f t="shared" si="53"/>
        <v>RVITD</v>
      </c>
    </row>
    <row r="1695" spans="3:10" x14ac:dyDescent="0.35">
      <c r="C1695" s="27" t="s">
        <v>2193</v>
      </c>
      <c r="D1695" s="47" t="str">
        <f>+INDEX([1]Detallado!$F:$F,MATCH($C1695,[1]Detallado!$B:$B,0))</f>
        <v>Renta Variable</v>
      </c>
      <c r="E1695" s="30" t="str">
        <f>+INDEX([1]Detallado!$Q:$Q,MATCH($C1695,[1]Detallado!$B:$B,0))</f>
        <v>RVI</v>
      </c>
      <c r="F1695" s="44" t="s">
        <v>4171</v>
      </c>
      <c r="G1695" s="45" t="str">
        <f t="shared" si="52"/>
        <v>52RVI</v>
      </c>
      <c r="H1695" s="46" t="str">
        <f>+INDEX([1]Detallado!$D:$D,MATCH(C1695,[1]Detallado!$B:$B,0))</f>
        <v>Aberdeen - Japanese Equity</v>
      </c>
      <c r="I1695" s="27"/>
      <c r="J1695" s="43" t="str">
        <f t="shared" si="53"/>
        <v>RVITD</v>
      </c>
    </row>
    <row r="1696" spans="3:10" x14ac:dyDescent="0.35">
      <c r="C1696" s="27" t="s">
        <v>3938</v>
      </c>
      <c r="D1696" s="47" t="str">
        <f>+INDEX([1]Detallado!$F:$F,MATCH($C1696,[1]Detallado!$B:$B,0))</f>
        <v>Renta Variable</v>
      </c>
      <c r="E1696" s="30" t="str">
        <f>+INDEX([1]Detallado!$Q:$Q,MATCH($C1696,[1]Detallado!$B:$B,0))</f>
        <v>RVI</v>
      </c>
      <c r="F1696" s="44" t="s">
        <v>4171</v>
      </c>
      <c r="G1696" s="45" t="str">
        <f t="shared" si="52"/>
        <v>52RVI</v>
      </c>
      <c r="H1696" s="46" t="str">
        <f>+INDEX([1]Detallado!$D:$D,MATCH(C1696,[1]Detallado!$B:$B,0))</f>
        <v>Amundi / Pioneer - Japanese Equity</v>
      </c>
      <c r="I1696" s="27"/>
      <c r="J1696" s="43" t="str">
        <f t="shared" si="53"/>
        <v>RVITD</v>
      </c>
    </row>
    <row r="1697" spans="3:10" x14ac:dyDescent="0.35">
      <c r="C1697" s="27" t="s">
        <v>1993</v>
      </c>
      <c r="D1697" s="47" t="str">
        <f>+INDEX([1]Detallado!$F:$F,MATCH($C1697,[1]Detallado!$B:$B,0))</f>
        <v>Renta Variable</v>
      </c>
      <c r="E1697" s="30" t="str">
        <f>+INDEX([1]Detallado!$Q:$Q,MATCH($C1697,[1]Detallado!$B:$B,0))</f>
        <v>RVI</v>
      </c>
      <c r="F1697" s="44" t="s">
        <v>4171</v>
      </c>
      <c r="G1697" s="45" t="str">
        <f t="shared" si="52"/>
        <v>52RVI</v>
      </c>
      <c r="H1697" s="46" t="str">
        <f>+INDEX([1]Detallado!$D:$D,MATCH(C1697,[1]Detallado!$B:$B,0))</f>
        <v>BlackRock - iShares Core MSCI Japan UCITS ETF</v>
      </c>
      <c r="I1697" s="27"/>
      <c r="J1697" s="43" t="str">
        <f t="shared" si="53"/>
        <v>RVITD</v>
      </c>
    </row>
    <row r="1698" spans="3:10" x14ac:dyDescent="0.35">
      <c r="C1698" s="27" t="s">
        <v>3939</v>
      </c>
      <c r="D1698" s="47" t="str">
        <f>+INDEX([1]Detallado!$F:$F,MATCH($C1698,[1]Detallado!$B:$B,0))</f>
        <v>Renta Variable</v>
      </c>
      <c r="E1698" s="30" t="str">
        <f>+INDEX([1]Detallado!$Q:$Q,MATCH($C1698,[1]Detallado!$B:$B,0))</f>
        <v>RVI</v>
      </c>
      <c r="F1698" s="44" t="s">
        <v>4171</v>
      </c>
      <c r="G1698" s="45" t="str">
        <f t="shared" si="52"/>
        <v>52RVI</v>
      </c>
      <c r="H1698" s="46" t="str">
        <f>+INDEX([1]Detallado!$D:$D,MATCH(C1698,[1]Detallado!$B:$B,0))</f>
        <v>BlackRock - iShares MSCI Japan</v>
      </c>
      <c r="I1698" s="27"/>
      <c r="J1698" s="43" t="str">
        <f t="shared" si="53"/>
        <v>RVITD</v>
      </c>
    </row>
    <row r="1699" spans="3:10" x14ac:dyDescent="0.35">
      <c r="C1699" s="27" t="s">
        <v>3940</v>
      </c>
      <c r="D1699" s="47" t="str">
        <f>+INDEX([1]Detallado!$F:$F,MATCH($C1699,[1]Detallado!$B:$B,0))</f>
        <v>Renta Variable</v>
      </c>
      <c r="E1699" s="30" t="str">
        <f>+INDEX([1]Detallado!$Q:$Q,MATCH($C1699,[1]Detallado!$B:$B,0))</f>
        <v>RVI</v>
      </c>
      <c r="F1699" s="44" t="s">
        <v>4171</v>
      </c>
      <c r="G1699" s="45" t="str">
        <f t="shared" si="52"/>
        <v>52RVI</v>
      </c>
      <c r="H1699" s="46" t="str">
        <f>+INDEX([1]Detallado!$D:$D,MATCH(C1699,[1]Detallado!$B:$B,0))</f>
        <v>Legg Mason - IF Japan Equity Fund</v>
      </c>
      <c r="I1699" s="27"/>
      <c r="J1699" s="43" t="str">
        <f t="shared" si="53"/>
        <v>RVITD</v>
      </c>
    </row>
    <row r="1700" spans="3:10" x14ac:dyDescent="0.35">
      <c r="C1700" s="27" t="s">
        <v>1541</v>
      </c>
      <c r="D1700" s="47" t="str">
        <f>+INDEX([1]Detallado!$F:$F,MATCH($C1700,[1]Detallado!$B:$B,0))</f>
        <v>Renta Variable</v>
      </c>
      <c r="E1700" s="30" t="str">
        <f>+INDEX([1]Detallado!$Q:$Q,MATCH($C1700,[1]Detallado!$B:$B,0))</f>
        <v>RVI</v>
      </c>
      <c r="F1700" s="44" t="s">
        <v>4171</v>
      </c>
      <c r="G1700" s="45" t="str">
        <f t="shared" si="52"/>
        <v>52RVI</v>
      </c>
      <c r="H1700" s="46" t="str">
        <f>+INDEX([1]Detallado!$D:$D,MATCH(C1700,[1]Detallado!$B:$B,0))</f>
        <v>BlackRock - iShares MSCI Japan Hedged</v>
      </c>
      <c r="I1700" s="27"/>
      <c r="J1700" s="43" t="str">
        <f t="shared" si="53"/>
        <v>RVITD</v>
      </c>
    </row>
    <row r="1701" spans="3:10" x14ac:dyDescent="0.35">
      <c r="C1701" s="27" t="s">
        <v>1324</v>
      </c>
      <c r="D1701" s="47" t="str">
        <f>+INDEX([1]Detallado!$F:$F,MATCH($C1701,[1]Detallado!$B:$B,0))</f>
        <v>Renta Variable</v>
      </c>
      <c r="E1701" s="30" t="str">
        <f>+INDEX([1]Detallado!$Q:$Q,MATCH($C1701,[1]Detallado!$B:$B,0))</f>
        <v>RVI</v>
      </c>
      <c r="F1701" s="44" t="s">
        <v>4171</v>
      </c>
      <c r="G1701" s="45" t="str">
        <f t="shared" si="52"/>
        <v>52RVI</v>
      </c>
      <c r="H1701" s="46" t="str">
        <f>+INDEX([1]Detallado!$D:$D,MATCH(C1701,[1]Detallado!$B:$B,0))</f>
        <v>WisdomTree - Japan Hedged Equity</v>
      </c>
      <c r="I1701" s="27"/>
      <c r="J1701" s="43" t="str">
        <f t="shared" si="53"/>
        <v>RVITD</v>
      </c>
    </row>
    <row r="1702" spans="3:10" x14ac:dyDescent="0.35">
      <c r="C1702" s="27" t="s">
        <v>2164</v>
      </c>
      <c r="D1702" s="47" t="str">
        <f>+INDEX([1]Detallado!$F:$F,MATCH($C1702,[1]Detallado!$B:$B,0))</f>
        <v>Renta Variable</v>
      </c>
      <c r="E1702" s="30" t="str">
        <f>+INDEX([1]Detallado!$Q:$Q,MATCH($C1702,[1]Detallado!$B:$B,0))</f>
        <v>RVI</v>
      </c>
      <c r="F1702" s="44" t="s">
        <v>4171</v>
      </c>
      <c r="G1702" s="45" t="str">
        <f t="shared" si="52"/>
        <v>52RVI</v>
      </c>
      <c r="H1702" s="46" t="str">
        <f>+INDEX([1]Detallado!$D:$D,MATCH(C1702,[1]Detallado!$B:$B,0))</f>
        <v>Vanguard - Japan UCIT</v>
      </c>
      <c r="I1702" s="27"/>
      <c r="J1702" s="43" t="str">
        <f t="shared" si="53"/>
        <v>RVITD</v>
      </c>
    </row>
    <row r="1703" spans="3:10" x14ac:dyDescent="0.35">
      <c r="C1703" s="27" t="s">
        <v>1789</v>
      </c>
      <c r="D1703" s="47" t="str">
        <f>+INDEX([1]Detallado!$F:$F,MATCH($C1703,[1]Detallado!$B:$B,0))</f>
        <v>Renta Variable</v>
      </c>
      <c r="E1703" s="30" t="str">
        <f>+INDEX([1]Detallado!$Q:$Q,MATCH($C1703,[1]Detallado!$B:$B,0))</f>
        <v>RVI</v>
      </c>
      <c r="F1703" s="44" t="s">
        <v>4171</v>
      </c>
      <c r="G1703" s="45" t="str">
        <f t="shared" si="52"/>
        <v>52RVI</v>
      </c>
      <c r="H1703" s="46" t="str">
        <f>+INDEX([1]Detallado!$D:$D,MATCH(C1703,[1]Detallado!$B:$B,0))</f>
        <v>Vanguard - Japan Equities</v>
      </c>
      <c r="I1703" s="27"/>
      <c r="J1703" s="43" t="str">
        <f t="shared" si="53"/>
        <v>RVITD</v>
      </c>
    </row>
    <row r="1704" spans="3:10" x14ac:dyDescent="0.35">
      <c r="C1704" s="27" t="s">
        <v>1916</v>
      </c>
      <c r="D1704" s="47" t="str">
        <f>+INDEX([1]Detallado!$F:$F,MATCH($C1704,[1]Detallado!$B:$B,0))</f>
        <v>Renta Variable</v>
      </c>
      <c r="E1704" s="30" t="str">
        <f>+INDEX([1]Detallado!$Q:$Q,MATCH($C1704,[1]Detallado!$B:$B,0))</f>
        <v>RVI</v>
      </c>
      <c r="F1704" s="44" t="s">
        <v>4171</v>
      </c>
      <c r="G1704" s="45" t="str">
        <f t="shared" si="52"/>
        <v>52RVI</v>
      </c>
      <c r="H1704" s="46" t="str">
        <f>+INDEX([1]Detallado!$D:$D,MATCH(C1704,[1]Detallado!$B:$B,0))</f>
        <v>Xtrackers - MSCI Japan UCITS</v>
      </c>
      <c r="I1704" s="27"/>
      <c r="J1704" s="43" t="str">
        <f t="shared" si="53"/>
        <v>RVITD</v>
      </c>
    </row>
    <row r="1705" spans="3:10" x14ac:dyDescent="0.35">
      <c r="C1705" s="27" t="s">
        <v>2029</v>
      </c>
      <c r="D1705" s="47" t="str">
        <f>+INDEX([1]Detallado!$F:$F,MATCH($C1705,[1]Detallado!$B:$B,0))</f>
        <v>Renta Variable</v>
      </c>
      <c r="E1705" s="30" t="str">
        <f>+INDEX([1]Detallado!$Q:$Q,MATCH($C1705,[1]Detallado!$B:$B,0))</f>
        <v>RVI</v>
      </c>
      <c r="F1705" s="44" t="s">
        <v>4171</v>
      </c>
      <c r="G1705" s="45" t="str">
        <f t="shared" si="52"/>
        <v>52RVI</v>
      </c>
      <c r="H1705" s="46" t="str">
        <f>+INDEX([1]Detallado!$D:$D,MATCH(C1705,[1]Detallado!$B:$B,0))</f>
        <v>Xtrackers - MSCI Japan UCITS</v>
      </c>
      <c r="I1705" s="27"/>
      <c r="J1705" s="43" t="str">
        <f t="shared" si="53"/>
        <v>RVITD</v>
      </c>
    </row>
    <row r="1706" spans="3:10" x14ac:dyDescent="0.35">
      <c r="C1706" s="27" t="s">
        <v>3941</v>
      </c>
      <c r="D1706" s="47" t="str">
        <f>+INDEX([1]Detallado!$F:$F,MATCH($C1706,[1]Detallado!$B:$B,0))</f>
        <v>Renta Variable</v>
      </c>
      <c r="E1706" s="30" t="str">
        <f>+INDEX([1]Detallado!$Q:$Q,MATCH($C1706,[1]Detallado!$B:$B,0))</f>
        <v>RVI</v>
      </c>
      <c r="F1706" s="44" t="s">
        <v>4171</v>
      </c>
      <c r="G1706" s="45" t="str">
        <f t="shared" si="52"/>
        <v>52RVI</v>
      </c>
      <c r="H1706" s="46" t="str">
        <f>+INDEX([1]Detallado!$D:$D,MATCH(C1706,[1]Detallado!$B:$B,0))</f>
        <v>Eastspring - Japan Dynamic Fund</v>
      </c>
      <c r="I1706" s="27"/>
      <c r="J1706" s="43" t="str">
        <f t="shared" si="53"/>
        <v>RVITD</v>
      </c>
    </row>
    <row r="1707" spans="3:10" x14ac:dyDescent="0.35">
      <c r="C1707" s="27" t="s">
        <v>625</v>
      </c>
      <c r="D1707" s="47" t="str">
        <f>+INDEX([1]Detallado!$F:$F,MATCH($C1707,[1]Detallado!$B:$B,0))</f>
        <v>Renta Variable</v>
      </c>
      <c r="E1707" s="30" t="str">
        <f>+INDEX([1]Detallado!$Q:$Q,MATCH($C1707,[1]Detallado!$B:$B,0))</f>
        <v>RVI</v>
      </c>
      <c r="F1707" s="44" t="s">
        <v>4171</v>
      </c>
      <c r="G1707" s="45" t="str">
        <f t="shared" si="52"/>
        <v>52RVI</v>
      </c>
      <c r="H1707" s="46" t="str">
        <f>+INDEX([1]Detallado!$D:$D,MATCH(C1707,[1]Detallado!$B:$B,0))</f>
        <v>Eastspring - Japan Dynamic Fund</v>
      </c>
      <c r="I1707" s="27"/>
      <c r="J1707" s="43" t="str">
        <f t="shared" si="53"/>
        <v>RVITD</v>
      </c>
    </row>
    <row r="1708" spans="3:10" x14ac:dyDescent="0.35">
      <c r="C1708" s="27" t="s">
        <v>1776</v>
      </c>
      <c r="D1708" s="47" t="str">
        <f>+INDEX([1]Detallado!$F:$F,MATCH($C1708,[1]Detallado!$B:$B,0))</f>
        <v>Renta Variable</v>
      </c>
      <c r="E1708" s="30" t="str">
        <f>+INDEX([1]Detallado!$Q:$Q,MATCH($C1708,[1]Detallado!$B:$B,0))</f>
        <v>RVI</v>
      </c>
      <c r="F1708" s="44" t="s">
        <v>4171</v>
      </c>
      <c r="G1708" s="45" t="str">
        <f t="shared" si="52"/>
        <v>52RVI</v>
      </c>
      <c r="H1708" s="46" t="str">
        <f>+INDEX([1]Detallado!$D:$D,MATCH(C1708,[1]Detallado!$B:$B,0))</f>
        <v>Pinebridge - Asia Ex-Japan All Cap</v>
      </c>
      <c r="I1708" s="27"/>
      <c r="J1708" s="43" t="str">
        <f t="shared" si="53"/>
        <v>RVITD</v>
      </c>
    </row>
    <row r="1709" spans="3:10" x14ac:dyDescent="0.35">
      <c r="C1709" s="27" t="s">
        <v>2278</v>
      </c>
      <c r="D1709" s="47" t="str">
        <f>+INDEX([1]Detallado!$F:$F,MATCH($C1709,[1]Detallado!$B:$B,0))</f>
        <v>Renta Variable</v>
      </c>
      <c r="E1709" s="30" t="str">
        <f>+INDEX([1]Detallado!$Q:$Q,MATCH($C1709,[1]Detallado!$B:$B,0))</f>
        <v>RVI</v>
      </c>
      <c r="F1709" s="44" t="s">
        <v>4171</v>
      </c>
      <c r="G1709" s="45" t="str">
        <f t="shared" si="52"/>
        <v>52RVI</v>
      </c>
      <c r="H1709" s="46" t="str">
        <f>+INDEX([1]Detallado!$D:$D,MATCH(C1709,[1]Detallado!$B:$B,0))</f>
        <v>Tokio Marine - Japanese Equity Focus</v>
      </c>
      <c r="I1709" s="27"/>
      <c r="J1709" s="43" t="str">
        <f t="shared" si="53"/>
        <v>RVITD</v>
      </c>
    </row>
    <row r="1710" spans="3:10" x14ac:dyDescent="0.35">
      <c r="C1710" s="27" t="s">
        <v>3942</v>
      </c>
      <c r="D1710" s="47" t="str">
        <f>+INDEX([1]Detallado!$F:$F,MATCH($C1710,[1]Detallado!$B:$B,0))</f>
        <v>Renta Variable</v>
      </c>
      <c r="E1710" s="30" t="str">
        <f>+INDEX([1]Detallado!$Q:$Q,MATCH($C1710,[1]Detallado!$B:$B,0))</f>
        <v>RVI</v>
      </c>
      <c r="F1710" s="44" t="s">
        <v>4171</v>
      </c>
      <c r="G1710" s="45" t="str">
        <f t="shared" si="52"/>
        <v>52RVI</v>
      </c>
      <c r="H1710" s="46" t="str">
        <f>+INDEX([1]Detallado!$D:$D,MATCH(C1710,[1]Detallado!$B:$B,0))</f>
        <v>Invesco - Japanese Equity Core Fund</v>
      </c>
      <c r="I1710" s="27"/>
      <c r="J1710" s="43" t="str">
        <f t="shared" si="53"/>
        <v>RVITD</v>
      </c>
    </row>
    <row r="1711" spans="3:10" x14ac:dyDescent="0.35">
      <c r="C1711" s="27" t="s">
        <v>2069</v>
      </c>
      <c r="D1711" s="47" t="str">
        <f>+INDEX([1]Detallado!$F:$F,MATCH($C1711,[1]Detallado!$B:$B,0))</f>
        <v>Renta Variable</v>
      </c>
      <c r="E1711" s="30" t="str">
        <f>+INDEX([1]Detallado!$Q:$Q,MATCH($C1711,[1]Detallado!$B:$B,0))</f>
        <v>RVI</v>
      </c>
      <c r="F1711" s="44" t="s">
        <v>4171</v>
      </c>
      <c r="G1711" s="45" t="str">
        <f t="shared" si="52"/>
        <v>52RVI</v>
      </c>
      <c r="H1711" s="46" t="str">
        <f>+INDEX([1]Detallado!$D:$D,MATCH(C1711,[1]Detallado!$B:$B,0))</f>
        <v>Invesco - Japanese Equity Advantage</v>
      </c>
      <c r="I1711" s="27"/>
      <c r="J1711" s="43" t="str">
        <f t="shared" si="53"/>
        <v>RVITD</v>
      </c>
    </row>
    <row r="1712" spans="3:10" x14ac:dyDescent="0.35">
      <c r="C1712" s="27" t="s">
        <v>1811</v>
      </c>
      <c r="D1712" s="47" t="str">
        <f>+INDEX([1]Detallado!$F:$F,MATCH($C1712,[1]Detallado!$B:$B,0))</f>
        <v>Renta Variable</v>
      </c>
      <c r="E1712" s="30" t="str">
        <f>+INDEX([1]Detallado!$Q:$Q,MATCH($C1712,[1]Detallado!$B:$B,0))</f>
        <v>RVI</v>
      </c>
      <c r="F1712" s="44" t="s">
        <v>4171</v>
      </c>
      <c r="G1712" s="45" t="str">
        <f t="shared" si="52"/>
        <v>52RVI</v>
      </c>
      <c r="H1712" s="46" t="str">
        <f>+INDEX([1]Detallado!$D:$D,MATCH(C1712,[1]Detallado!$B:$B,0))</f>
        <v>Man GLG - Japan Core Alpha</v>
      </c>
      <c r="I1712" s="27"/>
      <c r="J1712" s="43" t="str">
        <f t="shared" si="53"/>
        <v>RVITD</v>
      </c>
    </row>
    <row r="1713" spans="3:10" x14ac:dyDescent="0.35">
      <c r="C1713" s="27" t="s">
        <v>665</v>
      </c>
      <c r="D1713" s="47" t="str">
        <f>+INDEX([1]Detallado!$F:$F,MATCH($C1713,[1]Detallado!$B:$B,0))</f>
        <v>Renta Variable</v>
      </c>
      <c r="E1713" s="30" t="str">
        <f>+INDEX([1]Detallado!$Q:$Q,MATCH($C1713,[1]Detallado!$B:$B,0))</f>
        <v>RVI</v>
      </c>
      <c r="F1713" s="44" t="s">
        <v>4171</v>
      </c>
      <c r="G1713" s="45" t="str">
        <f t="shared" si="52"/>
        <v>52RVI</v>
      </c>
      <c r="H1713" s="46" t="str">
        <f>+INDEX([1]Detallado!$D:$D,MATCH(C1713,[1]Detallado!$B:$B,0))</f>
        <v>JP Morgan - Japan Equity ETF</v>
      </c>
      <c r="I1713" s="27"/>
      <c r="J1713" s="43" t="str">
        <f t="shared" si="53"/>
        <v>RVITD</v>
      </c>
    </row>
    <row r="1714" spans="3:10" x14ac:dyDescent="0.35">
      <c r="C1714" s="27" t="s">
        <v>2358</v>
      </c>
      <c r="D1714" s="47" t="str">
        <f>+INDEX([1]Detallado!$F:$F,MATCH($C1714,[1]Detallado!$B:$B,0))</f>
        <v>Renta Variable</v>
      </c>
      <c r="E1714" s="30" t="str">
        <f>+INDEX([1]Detallado!$Q:$Q,MATCH($C1714,[1]Detallado!$B:$B,0))</f>
        <v>RVI</v>
      </c>
      <c r="F1714" s="44" t="s">
        <v>4171</v>
      </c>
      <c r="G1714" s="45" t="str">
        <f t="shared" si="52"/>
        <v>52RVI</v>
      </c>
      <c r="H1714" s="46" t="str">
        <f>+INDEX([1]Detallado!$D:$D,MATCH(C1714,[1]Detallado!$B:$B,0))</f>
        <v>M&amp;G - Japan Fund</v>
      </c>
      <c r="I1714" s="27"/>
      <c r="J1714" s="43" t="str">
        <f t="shared" si="53"/>
        <v>RVITD</v>
      </c>
    </row>
    <row r="1715" spans="3:10" x14ac:dyDescent="0.35">
      <c r="C1715" s="27" t="s">
        <v>2361</v>
      </c>
      <c r="D1715" s="47" t="str">
        <f>+INDEX([1]Detallado!$F:$F,MATCH($C1715,[1]Detallado!$B:$B,0))</f>
        <v>Renta Variable</v>
      </c>
      <c r="E1715" s="30" t="str">
        <f>+INDEX([1]Detallado!$Q:$Q,MATCH($C1715,[1]Detallado!$B:$B,0))</f>
        <v>RVI</v>
      </c>
      <c r="F1715" s="44" t="s">
        <v>4171</v>
      </c>
      <c r="G1715" s="45" t="str">
        <f t="shared" si="52"/>
        <v>52RVI</v>
      </c>
      <c r="H1715" s="46" t="str">
        <f>+INDEX([1]Detallado!$D:$D,MATCH(C1715,[1]Detallado!$B:$B,0))</f>
        <v>M&amp;G - Japan Smaller Companies</v>
      </c>
      <c r="I1715" s="27"/>
      <c r="J1715" s="43" t="str">
        <f t="shared" si="53"/>
        <v>RVITD</v>
      </c>
    </row>
    <row r="1716" spans="3:10" x14ac:dyDescent="0.35">
      <c r="C1716" s="27" t="s">
        <v>2364</v>
      </c>
      <c r="D1716" s="47" t="str">
        <f>+INDEX([1]Detallado!$F:$F,MATCH($C1716,[1]Detallado!$B:$B,0))</f>
        <v>Renta Variable</v>
      </c>
      <c r="E1716" s="30" t="str">
        <f>+INDEX([1]Detallado!$Q:$Q,MATCH($C1716,[1]Detallado!$B:$B,0))</f>
        <v>RVI</v>
      </c>
      <c r="F1716" s="44" t="s">
        <v>4171</v>
      </c>
      <c r="G1716" s="45" t="str">
        <f t="shared" si="52"/>
        <v>52RVI</v>
      </c>
      <c r="H1716" s="46" t="str">
        <f>+INDEX([1]Detallado!$D:$D,MATCH(C1716,[1]Detallado!$B:$B,0))</f>
        <v>M&amp;G - Japan Smaller Companies</v>
      </c>
      <c r="I1716" s="27"/>
      <c r="J1716" s="43" t="str">
        <f t="shared" si="53"/>
        <v>RVITD</v>
      </c>
    </row>
    <row r="1717" spans="3:10" x14ac:dyDescent="0.35">
      <c r="C1717" s="27" t="s">
        <v>1442</v>
      </c>
      <c r="D1717" s="47" t="str">
        <f>+INDEX([1]Detallado!$F:$F,MATCH($C1717,[1]Detallado!$B:$B,0))</f>
        <v>Renta Variable</v>
      </c>
      <c r="E1717" s="30" t="str">
        <f>+INDEX([1]Detallado!$Q:$Q,MATCH($C1717,[1]Detallado!$B:$B,0))</f>
        <v>RVI</v>
      </c>
      <c r="F1717" s="44" t="s">
        <v>4171</v>
      </c>
      <c r="G1717" s="45" t="str">
        <f t="shared" si="52"/>
        <v>52RVI</v>
      </c>
      <c r="H1717" s="46" t="str">
        <f>+INDEX([1]Detallado!$D:$D,MATCH(C1717,[1]Detallado!$B:$B,0))</f>
        <v xml:space="preserve">Matthews - Japan Fund </v>
      </c>
      <c r="I1717" s="27"/>
      <c r="J1717" s="43" t="str">
        <f t="shared" si="53"/>
        <v>RVITD</v>
      </c>
    </row>
    <row r="1718" spans="3:10" x14ac:dyDescent="0.35">
      <c r="C1718" s="27" t="s">
        <v>2265</v>
      </c>
      <c r="D1718" s="47" t="str">
        <f>+INDEX([1]Detallado!$F:$F,MATCH($C1718,[1]Detallado!$B:$B,0))</f>
        <v>Renta Variable</v>
      </c>
      <c r="E1718" s="30" t="str">
        <f>+INDEX([1]Detallado!$Q:$Q,MATCH($C1718,[1]Detallado!$B:$B,0))</f>
        <v>RVI</v>
      </c>
      <c r="F1718" s="44" t="s">
        <v>4171</v>
      </c>
      <c r="G1718" s="45" t="str">
        <f t="shared" si="52"/>
        <v>52RVI</v>
      </c>
      <c r="H1718" s="46" t="str">
        <f>+INDEX([1]Detallado!$D:$D,MATCH(C1718,[1]Detallado!$B:$B,0))</f>
        <v xml:space="preserve">Matthews - Japan Fund </v>
      </c>
      <c r="I1718" s="27"/>
      <c r="J1718" s="43" t="str">
        <f t="shared" si="53"/>
        <v>RVITD</v>
      </c>
    </row>
    <row r="1719" spans="3:10" x14ac:dyDescent="0.35">
      <c r="C1719" s="27" t="s">
        <v>2127</v>
      </c>
      <c r="D1719" s="47" t="str">
        <f>+INDEX([1]Detallado!$F:$F,MATCH($C1719,[1]Detallado!$B:$B,0))</f>
        <v>Renta Variable</v>
      </c>
      <c r="E1719" s="30" t="str">
        <f>+INDEX([1]Detallado!$Q:$Q,MATCH($C1719,[1]Detallado!$B:$B,0))</f>
        <v>RVI</v>
      </c>
      <c r="F1719" s="44" t="s">
        <v>4171</v>
      </c>
      <c r="G1719" s="45" t="str">
        <f t="shared" si="52"/>
        <v>52RVI</v>
      </c>
      <c r="H1719" s="46" t="str">
        <f>+INDEX([1]Detallado!$D:$D,MATCH(C1719,[1]Detallado!$B:$B,0))</f>
        <v>Jupiter Unit Trust - Japan Equity</v>
      </c>
      <c r="I1719" s="27"/>
      <c r="J1719" s="43" t="str">
        <f t="shared" si="53"/>
        <v>RVITD</v>
      </c>
    </row>
    <row r="1720" spans="3:10" x14ac:dyDescent="0.35">
      <c r="C1720" s="27" t="s">
        <v>2199</v>
      </c>
      <c r="D1720" s="47" t="str">
        <f>+INDEX([1]Detallado!$F:$F,MATCH($C1720,[1]Detallado!$B:$B,0))</f>
        <v>Renta Variable</v>
      </c>
      <c r="E1720" s="30" t="str">
        <f>+INDEX([1]Detallado!$Q:$Q,MATCH($C1720,[1]Detallado!$B:$B,0))</f>
        <v>RVI</v>
      </c>
      <c r="F1720" s="44" t="s">
        <v>4171</v>
      </c>
      <c r="G1720" s="45" t="str">
        <f t="shared" si="52"/>
        <v>52RVI</v>
      </c>
      <c r="H1720" s="46" t="str">
        <f>+INDEX([1]Detallado!$D:$D,MATCH(C1720,[1]Detallado!$B:$B,0))</f>
        <v>GAM - Star Japan</v>
      </c>
      <c r="I1720" s="27"/>
      <c r="J1720" s="43" t="str">
        <f t="shared" si="53"/>
        <v>RVITD</v>
      </c>
    </row>
    <row r="1721" spans="3:10" x14ac:dyDescent="0.35">
      <c r="C1721" s="27" t="s">
        <v>1329</v>
      </c>
      <c r="D1721" s="47" t="str">
        <f>+INDEX([1]Detallado!$F:$F,MATCH($C1721,[1]Detallado!$B:$B,0))</f>
        <v>Renta Variable</v>
      </c>
      <c r="E1721" s="30" t="str">
        <f>+INDEX([1]Detallado!$Q:$Q,MATCH($C1721,[1]Detallado!$B:$B,0))</f>
        <v>RVI</v>
      </c>
      <c r="F1721" s="44" t="s">
        <v>4171</v>
      </c>
      <c r="G1721" s="45" t="str">
        <f t="shared" si="52"/>
        <v>52RVI</v>
      </c>
      <c r="H1721" s="46" t="str">
        <f>+INDEX([1]Detallado!$D:$D,MATCH(C1721,[1]Detallado!$B:$B,0))</f>
        <v>WisdomTree - Japan Small Cap Dividend</v>
      </c>
      <c r="I1721" s="27"/>
      <c r="J1721" s="43" t="str">
        <f t="shared" si="53"/>
        <v>RVITD</v>
      </c>
    </row>
    <row r="1722" spans="3:10" x14ac:dyDescent="0.35">
      <c r="C1722" s="27" t="s">
        <v>1967</v>
      </c>
      <c r="D1722" s="47" t="str">
        <f>+INDEX([1]Detallado!$F:$F,MATCH($C1722,[1]Detallado!$B:$B,0))</f>
        <v>Renta Variable</v>
      </c>
      <c r="E1722" s="30" t="str">
        <f>+INDEX([1]Detallado!$Q:$Q,MATCH($C1722,[1]Detallado!$B:$B,0))</f>
        <v>RVI</v>
      </c>
      <c r="F1722" s="44" t="s">
        <v>4171</v>
      </c>
      <c r="G1722" s="45" t="str">
        <f t="shared" si="52"/>
        <v>52RVI</v>
      </c>
      <c r="H1722" s="46" t="str">
        <f>+INDEX([1]Detallado!$D:$D,MATCH(C1722,[1]Detallado!$B:$B,0))</f>
        <v>Comgest - Japan Growth</v>
      </c>
      <c r="I1722" s="27"/>
      <c r="J1722" s="43" t="str">
        <f t="shared" si="53"/>
        <v>RVITD</v>
      </c>
    </row>
    <row r="1723" spans="3:10" x14ac:dyDescent="0.35">
      <c r="C1723" s="27" t="s">
        <v>1924</v>
      </c>
      <c r="D1723" s="47" t="str">
        <f>+INDEX([1]Detallado!$F:$F,MATCH($C1723,[1]Detallado!$B:$B,0))</f>
        <v>Renta Variable</v>
      </c>
      <c r="E1723" s="30" t="str">
        <f>+INDEX([1]Detallado!$Q:$Q,MATCH($C1723,[1]Detallado!$B:$B,0))</f>
        <v>RVI</v>
      </c>
      <c r="F1723" s="44" t="s">
        <v>4171</v>
      </c>
      <c r="G1723" s="45" t="str">
        <f t="shared" si="52"/>
        <v>52RVI</v>
      </c>
      <c r="H1723" s="46" t="str">
        <f>+INDEX([1]Detallado!$D:$D,MATCH(C1723,[1]Detallado!$B:$B,0))</f>
        <v>Aberdeen - Japan Smaller Companies</v>
      </c>
      <c r="I1723" s="27"/>
      <c r="J1723" s="43" t="str">
        <f t="shared" si="53"/>
        <v>RVITD</v>
      </c>
    </row>
    <row r="1724" spans="3:10" x14ac:dyDescent="0.35">
      <c r="C1724" s="27" t="s">
        <v>1683</v>
      </c>
      <c r="D1724" s="47" t="str">
        <f>+INDEX([1]Detallado!$F:$F,MATCH($C1724,[1]Detallado!$B:$B,0))</f>
        <v>Renta Variable</v>
      </c>
      <c r="E1724" s="30" t="str">
        <f>+INDEX([1]Detallado!$Q:$Q,MATCH($C1724,[1]Detallado!$B:$B,0))</f>
        <v>RVI</v>
      </c>
      <c r="F1724" s="44" t="s">
        <v>4171</v>
      </c>
      <c r="G1724" s="45" t="str">
        <f t="shared" si="52"/>
        <v>52RVI</v>
      </c>
      <c r="H1724" s="46" t="str">
        <f>+INDEX([1]Detallado!$D:$D,MATCH(C1724,[1]Detallado!$B:$B,0))</f>
        <v>Schroders - Japanese Smaller Companies</v>
      </c>
      <c r="I1724" s="27"/>
      <c r="J1724" s="43" t="str">
        <f t="shared" si="53"/>
        <v>RVITD</v>
      </c>
    </row>
    <row r="1725" spans="3:10" x14ac:dyDescent="0.35">
      <c r="C1725" s="27" t="s">
        <v>1605</v>
      </c>
      <c r="D1725" s="47" t="e">
        <f>+INDEX([1]Detallado!$F:$F,MATCH($C1725,[1]Detallado!$B:$B,0))</f>
        <v>#N/A</v>
      </c>
      <c r="E1725" s="30" t="e">
        <f>+INDEX([1]Detallado!$Q:$Q,MATCH($C1725,[1]Detallado!$B:$B,0))</f>
        <v>#N/A</v>
      </c>
      <c r="F1725" s="44" t="s">
        <v>4171</v>
      </c>
      <c r="G1725" s="45" t="e">
        <f t="shared" si="52"/>
        <v>#N/A</v>
      </c>
      <c r="H1725" s="46" t="e">
        <f>+INDEX([1]Detallado!$D:$D,MATCH(C1725,[1]Detallado!$B:$B,0))</f>
        <v>#N/A</v>
      </c>
      <c r="I1725" s="27"/>
      <c r="J1725" s="43" t="e">
        <f t="shared" si="53"/>
        <v>#N/A</v>
      </c>
    </row>
    <row r="1726" spans="3:10" x14ac:dyDescent="0.35">
      <c r="C1726" s="27" t="s">
        <v>1854</v>
      </c>
      <c r="D1726" s="47" t="str">
        <f>+INDEX([1]Detallado!$F:$F,MATCH($C1726,[1]Detallado!$B:$B,0))</f>
        <v>Renta Variable</v>
      </c>
      <c r="E1726" s="30" t="str">
        <f>+INDEX([1]Detallado!$Q:$Q,MATCH($C1726,[1]Detallado!$B:$B,0))</f>
        <v>RVI</v>
      </c>
      <c r="F1726" s="44" t="s">
        <v>4171</v>
      </c>
      <c r="G1726" s="45" t="str">
        <f t="shared" si="52"/>
        <v>52RVI</v>
      </c>
      <c r="H1726" s="46" t="str">
        <f>+INDEX([1]Detallado!$D:$D,MATCH(C1726,[1]Detallado!$B:$B,0))</f>
        <v>Janus Henderson - Japanese Smaller Companies</v>
      </c>
      <c r="I1726" s="27"/>
      <c r="J1726" s="43" t="str">
        <f t="shared" si="53"/>
        <v>RVITD</v>
      </c>
    </row>
    <row r="1727" spans="3:10" x14ac:dyDescent="0.35">
      <c r="C1727" s="27" t="s">
        <v>678</v>
      </c>
      <c r="D1727" s="47" t="str">
        <f>+INDEX([1]Detallado!$F:$F,MATCH($C1727,[1]Detallado!$B:$B,0))</f>
        <v>Renta Variable</v>
      </c>
      <c r="E1727" s="30" t="str">
        <f>+INDEX([1]Detallado!$Q:$Q,MATCH($C1727,[1]Detallado!$B:$B,0))</f>
        <v>RVI</v>
      </c>
      <c r="F1727" s="44" t="s">
        <v>4171</v>
      </c>
      <c r="G1727" s="45" t="str">
        <f t="shared" si="52"/>
        <v>52RVI</v>
      </c>
      <c r="H1727" s="46" t="str">
        <f>+INDEX([1]Detallado!$D:$D,MATCH(C1727,[1]Detallado!$B:$B,0))</f>
        <v>BNP Paribas - Japan Small Caps</v>
      </c>
      <c r="I1727" s="27"/>
      <c r="J1727" s="43" t="str">
        <f t="shared" si="53"/>
        <v>RVITD</v>
      </c>
    </row>
    <row r="1728" spans="3:10" x14ac:dyDescent="0.35">
      <c r="C1728" s="27" t="s">
        <v>3943</v>
      </c>
      <c r="D1728" s="47" t="str">
        <f>+INDEX([1]Detallado!$F:$F,MATCH($C1728,[1]Detallado!$B:$B,0))</f>
        <v>Renta Variable</v>
      </c>
      <c r="E1728" s="30" t="str">
        <f>+INDEX([1]Detallado!$Q:$Q,MATCH($C1728,[1]Detallado!$B:$B,0))</f>
        <v>RVI</v>
      </c>
      <c r="F1728" s="44" t="s">
        <v>4171</v>
      </c>
      <c r="G1728" s="45" t="str">
        <f t="shared" si="52"/>
        <v>52RVI</v>
      </c>
      <c r="H1728" s="46" t="str">
        <f>+INDEX([1]Detallado!$D:$D,MATCH(C1728,[1]Detallado!$B:$B,0))</f>
        <v>Janus Henderson  Horizon - Japanese SC</v>
      </c>
      <c r="I1728" s="27"/>
      <c r="J1728" s="43" t="str">
        <f t="shared" si="53"/>
        <v>RVITD</v>
      </c>
    </row>
    <row r="1729" spans="3:10" x14ac:dyDescent="0.35">
      <c r="C1729" s="27" t="s">
        <v>1727</v>
      </c>
      <c r="D1729" s="47" t="str">
        <f>+INDEX([1]Detallado!$F:$F,MATCH($C1729,[1]Detallado!$B:$B,0))</f>
        <v>Renta Variable</v>
      </c>
      <c r="E1729" s="30" t="str">
        <f>+INDEX([1]Detallado!$Q:$Q,MATCH($C1729,[1]Detallado!$B:$B,0))</f>
        <v>RVI</v>
      </c>
      <c r="F1729" s="44" t="s">
        <v>4171</v>
      </c>
      <c r="G1729" s="45" t="str">
        <f t="shared" si="52"/>
        <v>52RVI</v>
      </c>
      <c r="H1729" s="46" t="str">
        <f>+INDEX([1]Detallado!$D:$D,MATCH(C1729,[1]Detallado!$B:$B,0))</f>
        <v>Pinebridge - Japan Small Cap - Y</v>
      </c>
      <c r="I1729" s="27"/>
      <c r="J1729" s="43" t="str">
        <f t="shared" si="53"/>
        <v>RVITD</v>
      </c>
    </row>
    <row r="1730" spans="3:10" x14ac:dyDescent="0.35">
      <c r="C1730" s="27" t="s">
        <v>1746</v>
      </c>
      <c r="D1730" s="47" t="str">
        <f>+INDEX([1]Detallado!$F:$F,MATCH($C1730,[1]Detallado!$B:$B,0))</f>
        <v>Renta Variable</v>
      </c>
      <c r="E1730" s="30" t="str">
        <f>+INDEX([1]Detallado!$Q:$Q,MATCH($C1730,[1]Detallado!$B:$B,0))</f>
        <v>RVI</v>
      </c>
      <c r="F1730" s="44" t="s">
        <v>4171</v>
      </c>
      <c r="G1730" s="45" t="str">
        <f t="shared" si="52"/>
        <v>52RVI</v>
      </c>
      <c r="H1730" s="46" t="str">
        <f>+INDEX([1]Detallado!$D:$D,MATCH(C1730,[1]Detallado!$B:$B,0))</f>
        <v>Pinebridge - Japan Small Cap - Y3</v>
      </c>
      <c r="I1730" s="27"/>
      <c r="J1730" s="43" t="str">
        <f t="shared" si="53"/>
        <v>RVITD</v>
      </c>
    </row>
    <row r="1731" spans="3:10" x14ac:dyDescent="0.35">
      <c r="C1731" s="27" t="s">
        <v>1156</v>
      </c>
      <c r="D1731" s="47" t="str">
        <f>+INDEX([1]Detallado!$F:$F,MATCH($C1731,[1]Detallado!$B:$B,0))</f>
        <v>Renta Variable</v>
      </c>
      <c r="E1731" s="30" t="str">
        <f>+INDEX([1]Detallado!$Q:$Q,MATCH($C1731,[1]Detallado!$B:$B,0))</f>
        <v>RVI</v>
      </c>
      <c r="F1731" s="44" t="s">
        <v>4171</v>
      </c>
      <c r="G1731" s="45" t="str">
        <f t="shared" si="52"/>
        <v>52RVI</v>
      </c>
      <c r="H1731" s="46" t="str">
        <f>+INDEX([1]Detallado!$D:$D,MATCH(C1731,[1]Detallado!$B:$B,0))</f>
        <v xml:space="preserve">State Street - Dow Jones Industrial Average </v>
      </c>
      <c r="I1731" s="27"/>
      <c r="J1731" s="43" t="str">
        <f t="shared" si="53"/>
        <v>RVITD</v>
      </c>
    </row>
    <row r="1732" spans="3:10" x14ac:dyDescent="0.35">
      <c r="C1732" s="27" t="s">
        <v>696</v>
      </c>
      <c r="D1732" s="47" t="str">
        <f>+INDEX([1]Detallado!$F:$F,MATCH($C1732,[1]Detallado!$B:$B,0))</f>
        <v>Renta Variable</v>
      </c>
      <c r="E1732" s="30" t="str">
        <f>+INDEX([1]Detallado!$Q:$Q,MATCH($C1732,[1]Detallado!$B:$B,0))</f>
        <v>RVI</v>
      </c>
      <c r="F1732" s="44" t="s">
        <v>4171</v>
      </c>
      <c r="G1732" s="45" t="str">
        <f t="shared" si="52"/>
        <v>52RVI</v>
      </c>
      <c r="H1732" s="46" t="str">
        <f>+INDEX([1]Detallado!$D:$D,MATCH(C1732,[1]Detallado!$B:$B,0))</f>
        <v>State Street - S&amp;P 500 ETF</v>
      </c>
      <c r="I1732" s="27"/>
      <c r="J1732" s="43" t="str">
        <f t="shared" si="53"/>
        <v>RVITD</v>
      </c>
    </row>
    <row r="1733" spans="3:10" x14ac:dyDescent="0.35">
      <c r="C1733" s="27" t="s">
        <v>1124</v>
      </c>
      <c r="D1733" s="47" t="str">
        <f>+INDEX([1]Detallado!$F:$F,MATCH($C1733,[1]Detallado!$B:$B,0))</f>
        <v>Renta Variable</v>
      </c>
      <c r="E1733" s="30" t="str">
        <f>+INDEX([1]Detallado!$Q:$Q,MATCH($C1733,[1]Detallado!$B:$B,0))</f>
        <v>RVI</v>
      </c>
      <c r="F1733" s="44" t="s">
        <v>4171</v>
      </c>
      <c r="G1733" s="45" t="str">
        <f t="shared" si="52"/>
        <v>52RVI</v>
      </c>
      <c r="H1733" s="46" t="str">
        <f>+INDEX([1]Detallado!$D:$D,MATCH(C1733,[1]Detallado!$B:$B,0))</f>
        <v>BlackRock - iShares Russell 1000 Value</v>
      </c>
      <c r="I1733" s="27"/>
      <c r="J1733" s="43" t="str">
        <f t="shared" si="53"/>
        <v>RVITD</v>
      </c>
    </row>
    <row r="1734" spans="3:10" x14ac:dyDescent="0.35">
      <c r="C1734" s="27" t="s">
        <v>705</v>
      </c>
      <c r="D1734" s="47" t="str">
        <f>+INDEX([1]Detallado!$F:$F,MATCH($C1734,[1]Detallado!$B:$B,0))</f>
        <v>Renta Variable</v>
      </c>
      <c r="E1734" s="30" t="str">
        <f>+INDEX([1]Detallado!$Q:$Q,MATCH($C1734,[1]Detallado!$B:$B,0))</f>
        <v>RVI</v>
      </c>
      <c r="F1734" s="44" t="s">
        <v>4171</v>
      </c>
      <c r="G1734" s="45" t="str">
        <f t="shared" si="52"/>
        <v>52RVI</v>
      </c>
      <c r="H1734" s="46" t="str">
        <f>+INDEX([1]Detallado!$D:$D,MATCH(C1734,[1]Detallado!$B:$B,0))</f>
        <v>Vanguard - S&amp;P 500 ETF</v>
      </c>
      <c r="I1734" s="27"/>
      <c r="J1734" s="43" t="str">
        <f t="shared" si="53"/>
        <v>RVITD</v>
      </c>
    </row>
    <row r="1735" spans="3:10" x14ac:dyDescent="0.35">
      <c r="C1735" s="27" t="s">
        <v>1191</v>
      </c>
      <c r="D1735" s="47" t="str">
        <f>+INDEX([1]Detallado!$F:$F,MATCH($C1735,[1]Detallado!$B:$B,0))</f>
        <v>Renta Variable</v>
      </c>
      <c r="E1735" s="30" t="str">
        <f>+INDEX([1]Detallado!$Q:$Q,MATCH($C1735,[1]Detallado!$B:$B,0))</f>
        <v>RVI</v>
      </c>
      <c r="F1735" s="44" t="s">
        <v>4171</v>
      </c>
      <c r="G1735" s="45" t="str">
        <f t="shared" si="52"/>
        <v>52RVI</v>
      </c>
      <c r="H1735" s="46" t="str">
        <f>+INDEX([1]Detallado!$D:$D,MATCH(C1735,[1]Detallado!$B:$B,0))</f>
        <v>Vanguard Total Value</v>
      </c>
      <c r="I1735" s="27"/>
      <c r="J1735" s="43" t="str">
        <f t="shared" si="53"/>
        <v>RVITD</v>
      </c>
    </row>
    <row r="1736" spans="3:10" x14ac:dyDescent="0.35">
      <c r="C1736" s="27" t="s">
        <v>1310</v>
      </c>
      <c r="D1736" s="47" t="str">
        <f>+INDEX([1]Detallado!$F:$F,MATCH($C1736,[1]Detallado!$B:$B,0))</f>
        <v>Renta Variable</v>
      </c>
      <c r="E1736" s="30" t="str">
        <f>+INDEX([1]Detallado!$Q:$Q,MATCH($C1736,[1]Detallado!$B:$B,0))</f>
        <v>RVI</v>
      </c>
      <c r="F1736" s="44" t="s">
        <v>4171</v>
      </c>
      <c r="G1736" s="45" t="str">
        <f t="shared" si="52"/>
        <v>52RVI</v>
      </c>
      <c r="H1736" s="46" t="str">
        <f>+INDEX([1]Detallado!$D:$D,MATCH(C1736,[1]Detallado!$B:$B,0))</f>
        <v>Vanguard - Dividend Appreciation</v>
      </c>
      <c r="I1736" s="27"/>
      <c r="J1736" s="43" t="str">
        <f t="shared" si="53"/>
        <v>RVITD</v>
      </c>
    </row>
    <row r="1737" spans="3:10" x14ac:dyDescent="0.35">
      <c r="C1737" s="27" t="s">
        <v>1333</v>
      </c>
      <c r="D1737" s="47" t="str">
        <f>+INDEX([1]Detallado!$F:$F,MATCH($C1737,[1]Detallado!$B:$B,0))</f>
        <v>Renta Variable</v>
      </c>
      <c r="E1737" s="30" t="str">
        <f>+INDEX([1]Detallado!$Q:$Q,MATCH($C1737,[1]Detallado!$B:$B,0))</f>
        <v>RVI</v>
      </c>
      <c r="F1737" s="44" t="s">
        <v>4171</v>
      </c>
      <c r="G1737" s="45" t="str">
        <f t="shared" si="52"/>
        <v>52RVI</v>
      </c>
      <c r="H1737" s="46" t="str">
        <f>+INDEX([1]Detallado!$D:$D,MATCH(C1737,[1]Detallado!$B:$B,0))</f>
        <v>Vanguard - Mid Cap Growth</v>
      </c>
      <c r="I1737" s="27"/>
      <c r="J1737" s="43" t="str">
        <f t="shared" si="53"/>
        <v>RVITD</v>
      </c>
    </row>
    <row r="1738" spans="3:10" x14ac:dyDescent="0.35">
      <c r="C1738" s="27" t="s">
        <v>1188</v>
      </c>
      <c r="D1738" s="47" t="str">
        <f>+INDEX([1]Detallado!$F:$F,MATCH($C1738,[1]Detallado!$B:$B,0))</f>
        <v>Renta Variable</v>
      </c>
      <c r="E1738" s="30" t="str">
        <f>+INDEX([1]Detallado!$Q:$Q,MATCH($C1738,[1]Detallado!$B:$B,0))</f>
        <v>RVI</v>
      </c>
      <c r="F1738" s="44" t="s">
        <v>4171</v>
      </c>
      <c r="G1738" s="45" t="str">
        <f t="shared" ref="G1738:G1801" si="54">LEFT(C1738,2)&amp;E1738</f>
        <v>52RVI</v>
      </c>
      <c r="H1738" s="46" t="str">
        <f>+INDEX([1]Detallado!$D:$D,MATCH(C1738,[1]Detallado!$B:$B,0))</f>
        <v>Vanguard - Total Stock Market</v>
      </c>
      <c r="I1738" s="27"/>
      <c r="J1738" s="43" t="str">
        <f t="shared" ref="J1738:J1801" si="55">IF(E1738="ALT",LEFT(E1738,3),LEFT(E1738,3)&amp;F1738)</f>
        <v>RVITD</v>
      </c>
    </row>
    <row r="1739" spans="3:10" x14ac:dyDescent="0.35">
      <c r="C1739" s="27" t="s">
        <v>1041</v>
      </c>
      <c r="D1739" s="47" t="str">
        <f>+INDEX([1]Detallado!$F:$F,MATCH($C1739,[1]Detallado!$B:$B,0))</f>
        <v>Renta Variable</v>
      </c>
      <c r="E1739" s="30" t="str">
        <f>+INDEX([1]Detallado!$Q:$Q,MATCH($C1739,[1]Detallado!$B:$B,0))</f>
        <v>RVI</v>
      </c>
      <c r="F1739" s="44" t="s">
        <v>4171</v>
      </c>
      <c r="G1739" s="45" t="str">
        <f t="shared" si="54"/>
        <v>52RVI</v>
      </c>
      <c r="H1739" s="46" t="str">
        <f>+INDEX([1]Detallado!$D:$D,MATCH(C1739,[1]Detallado!$B:$B,0))</f>
        <v>DFA - US Small Cap Value Portfolio</v>
      </c>
      <c r="I1739" s="27"/>
      <c r="J1739" s="43" t="str">
        <f t="shared" si="55"/>
        <v>RVITD</v>
      </c>
    </row>
    <row r="1740" spans="3:10" x14ac:dyDescent="0.35">
      <c r="C1740" s="27" t="s">
        <v>675</v>
      </c>
      <c r="D1740" s="47" t="str">
        <f>+INDEX([1]Detallado!$F:$F,MATCH($C1740,[1]Detallado!$B:$B,0))</f>
        <v>Renta Variable</v>
      </c>
      <c r="E1740" s="30" t="str">
        <f>+INDEX([1]Detallado!$Q:$Q,MATCH($C1740,[1]Detallado!$B:$B,0))</f>
        <v>RVI</v>
      </c>
      <c r="F1740" s="44" t="s">
        <v>4171</v>
      </c>
      <c r="G1740" s="45" t="str">
        <f t="shared" si="54"/>
        <v>52RVI</v>
      </c>
      <c r="H1740" s="46" t="str">
        <f>+INDEX([1]Detallado!$D:$D,MATCH(C1740,[1]Detallado!$B:$B,0))</f>
        <v>DFA - US Large Cap Value</v>
      </c>
      <c r="I1740" s="27"/>
      <c r="J1740" s="43" t="str">
        <f t="shared" si="55"/>
        <v>RVITD</v>
      </c>
    </row>
    <row r="1741" spans="3:10" x14ac:dyDescent="0.35">
      <c r="C1741" s="27" t="s">
        <v>1290</v>
      </c>
      <c r="D1741" s="47" t="str">
        <f>+INDEX([1]Detallado!$F:$F,MATCH($C1741,[1]Detallado!$B:$B,0))</f>
        <v>Renta Variable</v>
      </c>
      <c r="E1741" s="30" t="str">
        <f>+INDEX([1]Detallado!$Q:$Q,MATCH($C1741,[1]Detallado!$B:$B,0))</f>
        <v>RVI</v>
      </c>
      <c r="F1741" s="44" t="s">
        <v>4171</v>
      </c>
      <c r="G1741" s="45" t="str">
        <f t="shared" si="54"/>
        <v>52RVI</v>
      </c>
      <c r="H1741" s="46" t="str">
        <f>+INDEX([1]Detallado!$D:$D,MATCH(C1741,[1]Detallado!$B:$B,0))</f>
        <v>DFA - US Core Equity 1</v>
      </c>
      <c r="I1741" s="27"/>
      <c r="J1741" s="43" t="str">
        <f t="shared" si="55"/>
        <v>RVITD</v>
      </c>
    </row>
    <row r="1742" spans="3:10" x14ac:dyDescent="0.35">
      <c r="C1742" s="27" t="s">
        <v>1050</v>
      </c>
      <c r="D1742" s="47" t="str">
        <f>+INDEX([1]Detallado!$F:$F,MATCH($C1742,[1]Detallado!$B:$B,0))</f>
        <v>Renta Variable</v>
      </c>
      <c r="E1742" s="30" t="str">
        <f>+INDEX([1]Detallado!$Q:$Q,MATCH($C1742,[1]Detallado!$B:$B,0))</f>
        <v>RVI</v>
      </c>
      <c r="F1742" s="44" t="s">
        <v>4171</v>
      </c>
      <c r="G1742" s="45" t="str">
        <f t="shared" si="54"/>
        <v>52RVI</v>
      </c>
      <c r="H1742" s="46" t="str">
        <f>+INDEX([1]Detallado!$D:$D,MATCH(C1742,[1]Detallado!$B:$B,0))</f>
        <v>DFA - US Small Cap Portfolio</v>
      </c>
      <c r="I1742" s="27"/>
      <c r="J1742" s="43" t="str">
        <f t="shared" si="55"/>
        <v>RVITD</v>
      </c>
    </row>
    <row r="1743" spans="3:10" x14ac:dyDescent="0.35">
      <c r="C1743" s="27" t="s">
        <v>1805</v>
      </c>
      <c r="D1743" s="47" t="str">
        <f>+INDEX([1]Detallado!$F:$F,MATCH($C1743,[1]Detallado!$B:$B,0))</f>
        <v>Renta Variable</v>
      </c>
      <c r="E1743" s="30" t="str">
        <f>+INDEX([1]Detallado!$Q:$Q,MATCH($C1743,[1]Detallado!$B:$B,0))</f>
        <v>RVI</v>
      </c>
      <c r="F1743" s="44" t="s">
        <v>4171</v>
      </c>
      <c r="G1743" s="45" t="str">
        <f t="shared" si="54"/>
        <v>52RVI</v>
      </c>
      <c r="H1743" s="46" t="str">
        <f>+INDEX([1]Detallado!$D:$D,MATCH(C1743,[1]Detallado!$B:$B,0))</f>
        <v>Parvest - USA Small Cap</v>
      </c>
      <c r="I1743" s="27"/>
      <c r="J1743" s="43" t="str">
        <f t="shared" si="55"/>
        <v>RVITD</v>
      </c>
    </row>
    <row r="1744" spans="3:10" x14ac:dyDescent="0.35">
      <c r="C1744" s="27" t="s">
        <v>2017</v>
      </c>
      <c r="D1744" s="47" t="str">
        <f>+INDEX([1]Detallado!$F:$F,MATCH($C1744,[1]Detallado!$B:$B,0))</f>
        <v>Renta Variable</v>
      </c>
      <c r="E1744" s="30" t="str">
        <f>+INDEX([1]Detallado!$Q:$Q,MATCH($C1744,[1]Detallado!$B:$B,0))</f>
        <v>RVI</v>
      </c>
      <c r="F1744" s="44" t="s">
        <v>4171</v>
      </c>
      <c r="G1744" s="45" t="str">
        <f t="shared" si="54"/>
        <v>52RVI</v>
      </c>
      <c r="H1744" s="46" t="str">
        <f>+INDEX([1]Detallado!$D:$D,MATCH(C1744,[1]Detallado!$B:$B,0))</f>
        <v>BlackRock - iShares Core S&amp;P 500 UCITS</v>
      </c>
      <c r="I1744" s="27"/>
      <c r="J1744" s="43" t="str">
        <f t="shared" si="55"/>
        <v>RVITD</v>
      </c>
    </row>
    <row r="1745" spans="3:10" x14ac:dyDescent="0.35">
      <c r="C1745" s="27" t="s">
        <v>600</v>
      </c>
      <c r="D1745" s="47" t="str">
        <f>+INDEX([1]Detallado!$F:$F,MATCH($C1745,[1]Detallado!$B:$B,0))</f>
        <v>Renta Variable</v>
      </c>
      <c r="E1745" s="30" t="str">
        <f>+INDEX([1]Detallado!$Q:$Q,MATCH($C1745,[1]Detallado!$B:$B,0))</f>
        <v>RVI</v>
      </c>
      <c r="F1745" s="44" t="s">
        <v>4171</v>
      </c>
      <c r="G1745" s="45" t="str">
        <f t="shared" si="54"/>
        <v>52RVI</v>
      </c>
      <c r="H1745" s="46" t="str">
        <f>+INDEX([1]Detallado!$D:$D,MATCH(C1745,[1]Detallado!$B:$B,0))</f>
        <v>BlackRock - iShares Core S&amp;P 500</v>
      </c>
      <c r="I1745" s="27"/>
      <c r="J1745" s="43" t="str">
        <f t="shared" si="55"/>
        <v>RVITD</v>
      </c>
    </row>
    <row r="1746" spans="3:10" x14ac:dyDescent="0.35">
      <c r="C1746" s="27" t="s">
        <v>1248</v>
      </c>
      <c r="D1746" s="47" t="str">
        <f>+INDEX([1]Detallado!$F:$F,MATCH($C1746,[1]Detallado!$B:$B,0))</f>
        <v>Renta Variable</v>
      </c>
      <c r="E1746" s="30" t="str">
        <f>+INDEX([1]Detallado!$Q:$Q,MATCH($C1746,[1]Detallado!$B:$B,0))</f>
        <v>RVI</v>
      </c>
      <c r="F1746" s="44" t="s">
        <v>4171</v>
      </c>
      <c r="G1746" s="45" t="str">
        <f t="shared" si="54"/>
        <v>52RVI</v>
      </c>
      <c r="H1746" s="46" t="str">
        <f>+INDEX([1]Detallado!$D:$D,MATCH(C1746,[1]Detallado!$B:$B,0))</f>
        <v>Invesco S&amp;P 500 Equal Weight ETF</v>
      </c>
      <c r="I1746" s="27"/>
      <c r="J1746" s="43" t="str">
        <f t="shared" si="55"/>
        <v>RVITD</v>
      </c>
    </row>
    <row r="1747" spans="3:10" x14ac:dyDescent="0.35">
      <c r="C1747" s="27" t="s">
        <v>909</v>
      </c>
      <c r="D1747" s="47" t="str">
        <f>+INDEX([1]Detallado!$F:$F,MATCH($C1747,[1]Detallado!$B:$B,0))</f>
        <v>Renta Variable</v>
      </c>
      <c r="E1747" s="30" t="str">
        <f>+INDEX([1]Detallado!$Q:$Q,MATCH($C1747,[1]Detallado!$B:$B,0))</f>
        <v>RVI</v>
      </c>
      <c r="F1747" s="44" t="s">
        <v>4171</v>
      </c>
      <c r="G1747" s="45" t="str">
        <f t="shared" si="54"/>
        <v>52RVI</v>
      </c>
      <c r="H1747" s="46" t="str">
        <f>+INDEX([1]Detallado!$D:$D,MATCH(C1747,[1]Detallado!$B:$B,0))</f>
        <v>BlackRock - iShares Russell 2000 ETF</v>
      </c>
      <c r="I1747" s="27"/>
      <c r="J1747" s="43" t="str">
        <f t="shared" si="55"/>
        <v>RVITD</v>
      </c>
    </row>
    <row r="1748" spans="3:10" x14ac:dyDescent="0.35">
      <c r="C1748" s="27" t="s">
        <v>1586</v>
      </c>
      <c r="D1748" s="47" t="str">
        <f>+INDEX([1]Detallado!$F:$F,MATCH($C1748,[1]Detallado!$B:$B,0))</f>
        <v>Renta Variable</v>
      </c>
      <c r="E1748" s="30" t="str">
        <f>+INDEX([1]Detallado!$Q:$Q,MATCH($C1748,[1]Detallado!$B:$B,0))</f>
        <v>RVI</v>
      </c>
      <c r="F1748" s="44" t="s">
        <v>4171</v>
      </c>
      <c r="G1748" s="45" t="str">
        <f t="shared" si="54"/>
        <v>52RVI</v>
      </c>
      <c r="H1748" s="46" t="str">
        <f>+INDEX([1]Detallado!$D:$D,MATCH(C1748,[1]Detallado!$B:$B,0))</f>
        <v>BlackRock - iShares US Carbon Transition Readiness</v>
      </c>
      <c r="I1748" s="27"/>
      <c r="J1748" s="43" t="str">
        <f t="shared" si="55"/>
        <v>RVITD</v>
      </c>
    </row>
    <row r="1749" spans="3:10" x14ac:dyDescent="0.35">
      <c r="C1749" s="27" t="s">
        <v>1527</v>
      </c>
      <c r="D1749" s="47" t="str">
        <f>+INDEX([1]Detallado!$F:$F,MATCH($C1749,[1]Detallado!$B:$B,0))</f>
        <v>Renta Variable</v>
      </c>
      <c r="E1749" s="30" t="str">
        <f>+INDEX([1]Detallado!$Q:$Q,MATCH($C1749,[1]Detallado!$B:$B,0))</f>
        <v>RVI</v>
      </c>
      <c r="F1749" s="44" t="s">
        <v>4171</v>
      </c>
      <c r="G1749" s="45" t="str">
        <f t="shared" si="54"/>
        <v>52RVI</v>
      </c>
      <c r="H1749" s="46" t="str">
        <f>+INDEX([1]Detallado!$D:$D,MATCH(C1749,[1]Detallado!$B:$B,0))</f>
        <v>BlackRock - iShares MSCI USA Quality</v>
      </c>
      <c r="I1749" s="27"/>
      <c r="J1749" s="43" t="str">
        <f t="shared" si="55"/>
        <v>RVITD</v>
      </c>
    </row>
    <row r="1750" spans="3:10" x14ac:dyDescent="0.35">
      <c r="C1750" s="27" t="s">
        <v>1201</v>
      </c>
      <c r="D1750" s="47" t="str">
        <f>+INDEX([1]Detallado!$F:$F,MATCH($C1750,[1]Detallado!$B:$B,0))</f>
        <v>Renta Variable</v>
      </c>
      <c r="E1750" s="30" t="str">
        <f>+INDEX([1]Detallado!$Q:$Q,MATCH($C1750,[1]Detallado!$B:$B,0))</f>
        <v>RVI</v>
      </c>
      <c r="F1750" s="44" t="s">
        <v>4171</v>
      </c>
      <c r="G1750" s="45" t="str">
        <f t="shared" si="54"/>
        <v>52RVI</v>
      </c>
      <c r="H1750" s="46" t="str">
        <f>+INDEX([1]Detallado!$D:$D,MATCH(C1750,[1]Detallado!$B:$B,0))</f>
        <v>BlackRock - iShares Russell Mid-Cap Value</v>
      </c>
      <c r="I1750" s="27"/>
      <c r="J1750" s="43" t="str">
        <f t="shared" si="55"/>
        <v>RVITD</v>
      </c>
    </row>
    <row r="1751" spans="3:10" x14ac:dyDescent="0.35">
      <c r="C1751" s="27" t="s">
        <v>2014</v>
      </c>
      <c r="D1751" s="47" t="str">
        <f>+INDEX([1]Detallado!$F:$F,MATCH($C1751,[1]Detallado!$B:$B,0))</f>
        <v>Renta Variable</v>
      </c>
      <c r="E1751" s="30" t="str">
        <f>+INDEX([1]Detallado!$Q:$Q,MATCH($C1751,[1]Detallado!$B:$B,0))</f>
        <v>RVI</v>
      </c>
      <c r="F1751" s="44" t="s">
        <v>4171</v>
      </c>
      <c r="G1751" s="45" t="str">
        <f t="shared" si="54"/>
        <v>52RVI</v>
      </c>
      <c r="H1751" s="46" t="str">
        <f>+INDEX([1]Detallado!$D:$D,MATCH(C1751,[1]Detallado!$B:$B,0))</f>
        <v>Legg Mason - US Small Caps</v>
      </c>
      <c r="I1751" s="27"/>
      <c r="J1751" s="43" t="str">
        <f t="shared" si="55"/>
        <v>RVITD</v>
      </c>
    </row>
    <row r="1752" spans="3:10" x14ac:dyDescent="0.35">
      <c r="C1752" s="27" t="s">
        <v>1519</v>
      </c>
      <c r="D1752" s="47" t="str">
        <f>+INDEX([1]Detallado!$F:$F,MATCH($C1752,[1]Detallado!$B:$B,0))</f>
        <v>Renta Variable</v>
      </c>
      <c r="E1752" s="30" t="str">
        <f>+INDEX([1]Detallado!$Q:$Q,MATCH($C1752,[1]Detallado!$B:$B,0))</f>
        <v>RVI</v>
      </c>
      <c r="F1752" s="44" t="s">
        <v>4171</v>
      </c>
      <c r="G1752" s="45" t="str">
        <f t="shared" si="54"/>
        <v>52RVI</v>
      </c>
      <c r="H1752" s="46" t="str">
        <f>+INDEX([1]Detallado!$D:$D,MATCH(C1752,[1]Detallado!$B:$B,0))</f>
        <v>BlackRock - iShares MSCI USA Value</v>
      </c>
      <c r="I1752" s="27"/>
      <c r="J1752" s="43" t="str">
        <f t="shared" si="55"/>
        <v>RVITD</v>
      </c>
    </row>
    <row r="1753" spans="3:10" x14ac:dyDescent="0.35">
      <c r="C1753" s="27" t="s">
        <v>1321</v>
      </c>
      <c r="D1753" s="47" t="str">
        <f>+INDEX([1]Detallado!$F:$F,MATCH($C1753,[1]Detallado!$B:$B,0))</f>
        <v>Renta Variable</v>
      </c>
      <c r="E1753" s="30" t="str">
        <f>+INDEX([1]Detallado!$Q:$Q,MATCH($C1753,[1]Detallado!$B:$B,0))</f>
        <v>RVI</v>
      </c>
      <c r="F1753" s="44" t="s">
        <v>4171</v>
      </c>
      <c r="G1753" s="45" t="str">
        <f t="shared" si="54"/>
        <v>52RVI</v>
      </c>
      <c r="H1753" s="46" t="str">
        <f>+INDEX([1]Detallado!$D:$D,MATCH(C1753,[1]Detallado!$B:$B,0))</f>
        <v>WisdomTree - US Large Cap Dividend</v>
      </c>
      <c r="I1753" s="27"/>
      <c r="J1753" s="43" t="str">
        <f t="shared" si="55"/>
        <v>RVITD</v>
      </c>
    </row>
    <row r="1754" spans="3:10" x14ac:dyDescent="0.35">
      <c r="C1754" s="27" t="s">
        <v>2108</v>
      </c>
      <c r="D1754" s="47" t="str">
        <f>+INDEX([1]Detallado!$F:$F,MATCH($C1754,[1]Detallado!$B:$B,0))</f>
        <v>Renta Variable</v>
      </c>
      <c r="E1754" s="30" t="str">
        <f>+INDEX([1]Detallado!$Q:$Q,MATCH($C1754,[1]Detallado!$B:$B,0))</f>
        <v>RVI</v>
      </c>
      <c r="F1754" s="44" t="s">
        <v>4171</v>
      </c>
      <c r="G1754" s="45" t="str">
        <f t="shared" si="54"/>
        <v>52RVI</v>
      </c>
      <c r="H1754" s="46" t="str">
        <f>+INDEX([1]Detallado!$D:$D,MATCH(C1754,[1]Detallado!$B:$B,0))</f>
        <v>Vanguard S&amp;P 500 - UCIT</v>
      </c>
      <c r="I1754" s="27"/>
      <c r="J1754" s="43" t="str">
        <f t="shared" si="55"/>
        <v>RVITD</v>
      </c>
    </row>
    <row r="1755" spans="3:10" x14ac:dyDescent="0.35">
      <c r="C1755" s="27" t="s">
        <v>3944</v>
      </c>
      <c r="D1755" s="47" t="str">
        <f>+INDEX([1]Detallado!$F:$F,MATCH($C1755,[1]Detallado!$B:$B,0))</f>
        <v>Renta Variable</v>
      </c>
      <c r="E1755" s="30" t="str">
        <f>+INDEX([1]Detallado!$Q:$Q,MATCH($C1755,[1]Detallado!$B:$B,0))</f>
        <v>RVI</v>
      </c>
      <c r="F1755" s="44" t="s">
        <v>4171</v>
      </c>
      <c r="G1755" s="45" t="str">
        <f t="shared" si="54"/>
        <v>52RVI</v>
      </c>
      <c r="H1755" s="46" t="str">
        <f>+INDEX([1]Detallado!$D:$D,MATCH(C1755,[1]Detallado!$B:$B,0))</f>
        <v>First Trust - US Mega Cap AlphaDEX</v>
      </c>
      <c r="I1755" s="27"/>
      <c r="J1755" s="43" t="str">
        <f t="shared" si="55"/>
        <v>RVITD</v>
      </c>
    </row>
    <row r="1756" spans="3:10" x14ac:dyDescent="0.35">
      <c r="C1756" s="27" t="s">
        <v>1821</v>
      </c>
      <c r="D1756" s="47" t="str">
        <f>+INDEX([1]Detallado!$F:$F,MATCH($C1756,[1]Detallado!$B:$B,0))</f>
        <v>Renta Variable</v>
      </c>
      <c r="E1756" s="30" t="str">
        <f>+INDEX([1]Detallado!$Q:$Q,MATCH($C1756,[1]Detallado!$B:$B,0))</f>
        <v>RVI</v>
      </c>
      <c r="F1756" s="44" t="s">
        <v>4171</v>
      </c>
      <c r="G1756" s="45" t="str">
        <f t="shared" si="54"/>
        <v>52RVI</v>
      </c>
      <c r="H1756" s="46" t="str">
        <f>+INDEX([1]Detallado!$D:$D,MATCH(C1756,[1]Detallado!$B:$B,0))</f>
        <v>JP Morgan - US Value Fund</v>
      </c>
      <c r="I1756" s="27"/>
      <c r="J1756" s="43" t="str">
        <f t="shared" si="55"/>
        <v>RVITD</v>
      </c>
    </row>
    <row r="1757" spans="3:10" x14ac:dyDescent="0.35">
      <c r="C1757" s="27" t="s">
        <v>1707</v>
      </c>
      <c r="D1757" s="47" t="str">
        <f>+INDEX([1]Detallado!$F:$F,MATCH($C1757,[1]Detallado!$B:$B,0))</f>
        <v>Renta Variable</v>
      </c>
      <c r="E1757" s="30" t="str">
        <f>+INDEX([1]Detallado!$Q:$Q,MATCH($C1757,[1]Detallado!$B:$B,0))</f>
        <v>RVI</v>
      </c>
      <c r="F1757" s="44" t="s">
        <v>4171</v>
      </c>
      <c r="G1757" s="45" t="str">
        <f t="shared" si="54"/>
        <v>52RVI</v>
      </c>
      <c r="H1757" s="46" t="str">
        <f>+INDEX([1]Detallado!$D:$D,MATCH(C1757,[1]Detallado!$B:$B,0))</f>
        <v>Wellington - US Research Equity</v>
      </c>
      <c r="I1757" s="27"/>
      <c r="J1757" s="43" t="str">
        <f t="shared" si="55"/>
        <v>RVITD</v>
      </c>
    </row>
    <row r="1758" spans="3:10" x14ac:dyDescent="0.35">
      <c r="C1758" s="27" t="s">
        <v>3945</v>
      </c>
      <c r="D1758" s="47" t="str">
        <f>+INDEX([1]Detallado!$F:$F,MATCH($C1758,[1]Detallado!$B:$B,0))</f>
        <v>Renta Variable</v>
      </c>
      <c r="E1758" s="30" t="str">
        <f>+INDEX([1]Detallado!$Q:$Q,MATCH($C1758,[1]Detallado!$B:$B,0))</f>
        <v>RVI</v>
      </c>
      <c r="F1758" s="44" t="s">
        <v>4171</v>
      </c>
      <c r="G1758" s="45" t="str">
        <f t="shared" si="54"/>
        <v>PRRVI</v>
      </c>
      <c r="H1758" s="46" t="str">
        <f>+INDEX([1]Detallado!$D:$D,MATCH(C1758,[1]Detallado!$B:$B,0))</f>
        <v>FONDOS US</v>
      </c>
      <c r="I1758" s="27"/>
      <c r="J1758" s="43" t="str">
        <f t="shared" si="55"/>
        <v>RVITD</v>
      </c>
    </row>
    <row r="1759" spans="3:10" x14ac:dyDescent="0.35">
      <c r="C1759" s="27" t="s">
        <v>1140</v>
      </c>
      <c r="D1759" s="47" t="str">
        <f>+INDEX([1]Detallado!$F:$F,MATCH($C1759,[1]Detallado!$B:$B,0))</f>
        <v>Renta Variable</v>
      </c>
      <c r="E1759" s="30" t="str">
        <f>+INDEX([1]Detallado!$Q:$Q,MATCH($C1759,[1]Detallado!$B:$B,0))</f>
        <v>RVI</v>
      </c>
      <c r="F1759" s="44" t="s">
        <v>4171</v>
      </c>
      <c r="G1759" s="45" t="str">
        <f t="shared" si="54"/>
        <v>52RVI</v>
      </c>
      <c r="H1759" s="46" t="str">
        <f>+INDEX([1]Detallado!$D:$D,MATCH(C1759,[1]Detallado!$B:$B,0))</f>
        <v>BlackRock - iShares S&amp;P Small-Cap 600 Value</v>
      </c>
      <c r="I1759" s="27"/>
      <c r="J1759" s="43" t="str">
        <f t="shared" si="55"/>
        <v>RVITD</v>
      </c>
    </row>
    <row r="1760" spans="3:10" x14ac:dyDescent="0.35">
      <c r="C1760" s="27" t="s">
        <v>2271</v>
      </c>
      <c r="D1760" s="47" t="str">
        <f>+INDEX([1]Detallado!$F:$F,MATCH($C1760,[1]Detallado!$B:$B,0))</f>
        <v>Renta Variable</v>
      </c>
      <c r="E1760" s="30" t="str">
        <f>+INDEX([1]Detallado!$Q:$Q,MATCH($C1760,[1]Detallado!$B:$B,0))</f>
        <v>RVI</v>
      </c>
      <c r="F1760" s="44" t="s">
        <v>4171</v>
      </c>
      <c r="G1760" s="45" t="str">
        <f t="shared" si="54"/>
        <v>52RVI</v>
      </c>
      <c r="H1760" s="46" t="str">
        <f>+INDEX([1]Detallado!$D:$D,MATCH(C1760,[1]Detallado!$B:$B,0))</f>
        <v>Ossiam - Shiller Barclays Cape Value</v>
      </c>
      <c r="I1760" s="27"/>
      <c r="J1760" s="43" t="str">
        <f t="shared" si="55"/>
        <v>RVITD</v>
      </c>
    </row>
    <row r="1761" spans="3:10" x14ac:dyDescent="0.35">
      <c r="C1761" s="27" t="s">
        <v>1117</v>
      </c>
      <c r="D1761" s="47" t="str">
        <f>+INDEX([1]Detallado!$F:$F,MATCH($C1761,[1]Detallado!$B:$B,0))</f>
        <v>Renta Variable</v>
      </c>
      <c r="E1761" s="30" t="str">
        <f>+INDEX([1]Detallado!$Q:$Q,MATCH($C1761,[1]Detallado!$B:$B,0))</f>
        <v>RVI</v>
      </c>
      <c r="F1761" s="44" t="s">
        <v>4171</v>
      </c>
      <c r="G1761" s="45" t="str">
        <f t="shared" si="54"/>
        <v>52RVI</v>
      </c>
      <c r="H1761" s="46" t="str">
        <f>+INDEX([1]Detallado!$D:$D,MATCH(C1761,[1]Detallado!$B:$B,0))</f>
        <v>BlackRock - iShares Core S&amp;P Small Cap</v>
      </c>
      <c r="I1761" s="27"/>
      <c r="J1761" s="43" t="str">
        <f t="shared" si="55"/>
        <v>RVITD</v>
      </c>
    </row>
    <row r="1762" spans="3:10" x14ac:dyDescent="0.35">
      <c r="C1762" s="27" t="s">
        <v>1045</v>
      </c>
      <c r="D1762" s="47" t="str">
        <f>+INDEX([1]Detallado!$F:$F,MATCH($C1762,[1]Detallado!$B:$B,0))</f>
        <v>Renta Variable</v>
      </c>
      <c r="E1762" s="30" t="str">
        <f>+INDEX([1]Detallado!$Q:$Q,MATCH($C1762,[1]Detallado!$B:$B,0))</f>
        <v>RVI</v>
      </c>
      <c r="F1762" s="44" t="s">
        <v>4171</v>
      </c>
      <c r="G1762" s="45" t="str">
        <f t="shared" si="54"/>
        <v>52RVI</v>
      </c>
      <c r="H1762" s="46" t="str">
        <f>+INDEX([1]Detallado!$D:$D,MATCH(C1762,[1]Detallado!$B:$B,0))</f>
        <v>BlackRock - Global Allocation Fund</v>
      </c>
      <c r="I1762" s="27"/>
      <c r="J1762" s="43" t="str">
        <f t="shared" si="55"/>
        <v>RVITD</v>
      </c>
    </row>
    <row r="1763" spans="3:10" x14ac:dyDescent="0.35">
      <c r="C1763" s="27" t="s">
        <v>1532</v>
      </c>
      <c r="D1763" s="47" t="str">
        <f>+INDEX([1]Detallado!$F:$F,MATCH($C1763,[1]Detallado!$B:$B,0))</f>
        <v>Renta Variable</v>
      </c>
      <c r="E1763" s="30" t="str">
        <f>+INDEX([1]Detallado!$Q:$Q,MATCH($C1763,[1]Detallado!$B:$B,0))</f>
        <v>RVI</v>
      </c>
      <c r="F1763" s="44" t="s">
        <v>4171</v>
      </c>
      <c r="G1763" s="45" t="str">
        <f t="shared" si="54"/>
        <v>52RVI</v>
      </c>
      <c r="H1763" s="46" t="str">
        <f>+INDEX([1]Detallado!$D:$D,MATCH(C1763,[1]Detallado!$B:$B,0))</f>
        <v>WisdomTree - US Quality Dividend Growth</v>
      </c>
      <c r="I1763" s="27"/>
      <c r="J1763" s="43" t="str">
        <f t="shared" si="55"/>
        <v>RVITD</v>
      </c>
    </row>
    <row r="1764" spans="3:10" x14ac:dyDescent="0.35">
      <c r="C1764" s="27" t="s">
        <v>1560</v>
      </c>
      <c r="D1764" s="47" t="str">
        <f>+INDEX([1]Detallado!$F:$F,MATCH($C1764,[1]Detallado!$B:$B,0))</f>
        <v>Renta Variable</v>
      </c>
      <c r="E1764" s="30" t="str">
        <f>+INDEX([1]Detallado!$Q:$Q,MATCH($C1764,[1]Detallado!$B:$B,0))</f>
        <v>RVI</v>
      </c>
      <c r="F1764" s="44" t="s">
        <v>4171</v>
      </c>
      <c r="G1764" s="45" t="str">
        <f t="shared" si="54"/>
        <v>52RVI</v>
      </c>
      <c r="H1764" s="46" t="str">
        <f>+INDEX([1]Detallado!$D:$D,MATCH(C1764,[1]Detallado!$B:$B,0))</f>
        <v>BlackRock - iShares Edge MSCI Multifactor USA</v>
      </c>
      <c r="I1764" s="27"/>
      <c r="J1764" s="43" t="str">
        <f t="shared" si="55"/>
        <v>RVITD</v>
      </c>
    </row>
    <row r="1765" spans="3:10" x14ac:dyDescent="0.35">
      <c r="C1765" s="27" t="s">
        <v>1282</v>
      </c>
      <c r="D1765" s="47" t="str">
        <f>+INDEX([1]Detallado!$F:$F,MATCH($C1765,[1]Detallado!$B:$B,0))</f>
        <v>Renta Variable</v>
      </c>
      <c r="E1765" s="30" t="str">
        <f>+INDEX([1]Detallado!$Q:$Q,MATCH($C1765,[1]Detallado!$B:$B,0))</f>
        <v>RVI</v>
      </c>
      <c r="F1765" s="44" t="s">
        <v>4171</v>
      </c>
      <c r="G1765" s="45" t="str">
        <f t="shared" si="54"/>
        <v>52RVI</v>
      </c>
      <c r="H1765" s="46" t="str">
        <f>+INDEX([1]Detallado!$D:$D,MATCH(C1765,[1]Detallado!$B:$B,0))</f>
        <v>Invesco - Wilderhill Clean Energy</v>
      </c>
      <c r="I1765" s="27"/>
      <c r="J1765" s="43" t="str">
        <f t="shared" si="55"/>
        <v>RVITD</v>
      </c>
    </row>
    <row r="1766" spans="3:10" x14ac:dyDescent="0.35">
      <c r="C1766" s="27" t="s">
        <v>1627</v>
      </c>
      <c r="D1766" s="47" t="str">
        <f>+INDEX([1]Detallado!$F:$F,MATCH($C1766,[1]Detallado!$B:$B,0))</f>
        <v>Renta Variable</v>
      </c>
      <c r="E1766" s="30" t="str">
        <f>+INDEX([1]Detallado!$Q:$Q,MATCH($C1766,[1]Detallado!$B:$B,0))</f>
        <v>RVI</v>
      </c>
      <c r="F1766" s="44" t="s">
        <v>4171</v>
      </c>
      <c r="G1766" s="45" t="str">
        <f t="shared" si="54"/>
        <v>52RVI</v>
      </c>
      <c r="H1766" s="46" t="str">
        <f>+INDEX([1]Detallado!$D:$D,MATCH(C1766,[1]Detallado!$B:$B,0))</f>
        <v>Pimco - StockPLUS Fund</v>
      </c>
      <c r="I1766" s="27"/>
      <c r="J1766" s="43" t="str">
        <f t="shared" si="55"/>
        <v>RVITD</v>
      </c>
    </row>
    <row r="1767" spans="3:10" x14ac:dyDescent="0.35">
      <c r="C1767" s="27" t="s">
        <v>3946</v>
      </c>
      <c r="D1767" s="47" t="str">
        <f>+INDEX([1]Detallado!$F:$F,MATCH($C1767,[1]Detallado!$B:$B,0))</f>
        <v>Renta Variable</v>
      </c>
      <c r="E1767" s="30" t="str">
        <f>+INDEX([1]Detallado!$Q:$Q,MATCH($C1767,[1]Detallado!$B:$B,0))</f>
        <v>RVI</v>
      </c>
      <c r="F1767" s="44" t="s">
        <v>4173</v>
      </c>
      <c r="G1767" s="45" t="str">
        <f t="shared" si="54"/>
        <v>34RVI</v>
      </c>
      <c r="H1767" s="46" t="str">
        <f>+INDEX([1]Detallado!$D:$D,MATCH(C1767,[1]Detallado!$B:$B,0))</f>
        <v>ATVI</v>
      </c>
      <c r="I1767" s="27"/>
      <c r="J1767" s="43" t="str">
        <f t="shared" si="55"/>
        <v>RVIBU</v>
      </c>
    </row>
    <row r="1768" spans="3:10" x14ac:dyDescent="0.35">
      <c r="C1768" s="27" t="s">
        <v>3947</v>
      </c>
      <c r="D1768" s="47" t="str">
        <f>+INDEX([1]Detallado!$F:$F,MATCH($C1768,[1]Detallado!$B:$B,0))</f>
        <v>Renta Variable</v>
      </c>
      <c r="E1768" s="30" t="str">
        <f>+INDEX([1]Detallado!$Q:$Q,MATCH($C1768,[1]Detallado!$B:$B,0))</f>
        <v>RVI</v>
      </c>
      <c r="F1768" s="44" t="s">
        <v>4173</v>
      </c>
      <c r="G1768" s="45" t="str">
        <f t="shared" si="54"/>
        <v>34RVI</v>
      </c>
      <c r="H1768" s="46" t="str">
        <f>+INDEX([1]Detallado!$D:$D,MATCH(C1768,[1]Detallado!$B:$B,0))</f>
        <v>CVS Caremark Corp.</v>
      </c>
      <c r="I1768" s="27"/>
      <c r="J1768" s="43" t="str">
        <f t="shared" si="55"/>
        <v>RVIBU</v>
      </c>
    </row>
    <row r="1769" spans="3:10" x14ac:dyDescent="0.35">
      <c r="C1769" s="27" t="s">
        <v>2167</v>
      </c>
      <c r="D1769" s="47" t="str">
        <f>+INDEX([1]Detallado!$F:$F,MATCH($C1769,[1]Detallado!$B:$B,0))</f>
        <v>Renta Variable</v>
      </c>
      <c r="E1769" s="30" t="str">
        <f>+INDEX([1]Detallado!$Q:$Q,MATCH($C1769,[1]Detallado!$B:$B,0))</f>
        <v>RVI</v>
      </c>
      <c r="F1769" s="44" t="s">
        <v>4171</v>
      </c>
      <c r="G1769" s="45" t="str">
        <f t="shared" si="54"/>
        <v>52RVI</v>
      </c>
      <c r="H1769" s="46" t="str">
        <f>+INDEX([1]Detallado!$D:$D,MATCH(C1769,[1]Detallado!$B:$B,0))</f>
        <v>Robeco - Consumer Trends</v>
      </c>
      <c r="I1769" s="27"/>
      <c r="J1769" s="43" t="str">
        <f t="shared" si="55"/>
        <v>RVITD</v>
      </c>
    </row>
    <row r="1770" spans="3:10" x14ac:dyDescent="0.35">
      <c r="C1770" s="27" t="s">
        <v>3948</v>
      </c>
      <c r="D1770" s="47" t="str">
        <f>+INDEX([1]Detallado!$F:$F,MATCH($C1770,[1]Detallado!$B:$B,0))</f>
        <v>Renta Variable</v>
      </c>
      <c r="E1770" s="30" t="str">
        <f>+INDEX([1]Detallado!$Q:$Q,MATCH($C1770,[1]Detallado!$B:$B,0))</f>
        <v>RVI</v>
      </c>
      <c r="F1770" s="44" t="s">
        <v>4173</v>
      </c>
      <c r="G1770" s="45" t="str">
        <f t="shared" si="54"/>
        <v>34RVI</v>
      </c>
      <c r="H1770" s="46" t="str">
        <f>+INDEX([1]Detallado!$D:$D,MATCH(C1770,[1]Detallado!$B:$B,0))</f>
        <v>Whole Foods Market Inc</v>
      </c>
      <c r="I1770" s="27"/>
      <c r="J1770" s="43" t="str">
        <f t="shared" si="55"/>
        <v>RVIBU</v>
      </c>
    </row>
    <row r="1771" spans="3:10" x14ac:dyDescent="0.35">
      <c r="C1771" s="27" t="s">
        <v>3949</v>
      </c>
      <c r="D1771" s="47" t="str">
        <f>+INDEX([1]Detallado!$F:$F,MATCH($C1771,[1]Detallado!$B:$B,0))</f>
        <v>Renta Variable</v>
      </c>
      <c r="E1771" s="30" t="str">
        <f>+INDEX([1]Detallado!$Q:$Q,MATCH($C1771,[1]Detallado!$B:$B,0))</f>
        <v>RVI</v>
      </c>
      <c r="F1771" s="44" t="s">
        <v>4173</v>
      </c>
      <c r="G1771" s="45" t="str">
        <f t="shared" si="54"/>
        <v>34RVI</v>
      </c>
      <c r="H1771" s="46" t="str">
        <f>+INDEX([1]Detallado!$D:$D,MATCH(C1771,[1]Detallado!$B:$B,0))</f>
        <v>Fresh Markets</v>
      </c>
      <c r="I1771" s="27"/>
      <c r="J1771" s="43" t="str">
        <f t="shared" si="55"/>
        <v>RVIBU</v>
      </c>
    </row>
    <row r="1772" spans="3:10" x14ac:dyDescent="0.35">
      <c r="C1772" s="27" t="s">
        <v>3950</v>
      </c>
      <c r="D1772" s="47" t="str">
        <f>+INDEX([1]Detallado!$F:$F,MATCH($C1772,[1]Detallado!$B:$B,0))</f>
        <v>Renta Variable</v>
      </c>
      <c r="E1772" s="30" t="str">
        <f>+INDEX([1]Detallado!$Q:$Q,MATCH($C1772,[1]Detallado!$B:$B,0))</f>
        <v>RVI</v>
      </c>
      <c r="F1772" s="44" t="s">
        <v>4173</v>
      </c>
      <c r="G1772" s="45" t="str">
        <f t="shared" si="54"/>
        <v>34RVI</v>
      </c>
      <c r="H1772" s="46" t="str">
        <f>+INDEX([1]Detallado!$D:$D,MATCH(C1772,[1]Detallado!$B:$B,0))</f>
        <v>NuSkin Enterprises</v>
      </c>
      <c r="I1772" s="27"/>
      <c r="J1772" s="43" t="str">
        <f t="shared" si="55"/>
        <v>RVIBU</v>
      </c>
    </row>
    <row r="1773" spans="3:10" x14ac:dyDescent="0.35">
      <c r="C1773" s="27" t="s">
        <v>3951</v>
      </c>
      <c r="D1773" s="47" t="str">
        <f>+INDEX([1]Detallado!$F:$F,MATCH($C1773,[1]Detallado!$B:$B,0))</f>
        <v>Renta Variable</v>
      </c>
      <c r="E1773" s="30" t="str">
        <f>+INDEX([1]Detallado!$Q:$Q,MATCH($C1773,[1]Detallado!$B:$B,0))</f>
        <v>RVI</v>
      </c>
      <c r="F1773" s="44" t="s">
        <v>4173</v>
      </c>
      <c r="G1773" s="45" t="str">
        <f t="shared" si="54"/>
        <v>34RVI</v>
      </c>
      <c r="H1773" s="46" t="str">
        <f>+INDEX([1]Detallado!$D:$D,MATCH(C1773,[1]Detallado!$B:$B,0))</f>
        <v>Michael Kors Holdings Limited</v>
      </c>
      <c r="I1773" s="27"/>
      <c r="J1773" s="43" t="str">
        <f t="shared" si="55"/>
        <v>RVIBU</v>
      </c>
    </row>
    <row r="1774" spans="3:10" x14ac:dyDescent="0.35">
      <c r="C1774" s="27" t="s">
        <v>3952</v>
      </c>
      <c r="D1774" s="47" t="str">
        <f>+INDEX([1]Detallado!$F:$F,MATCH($C1774,[1]Detallado!$B:$B,0))</f>
        <v>Renta Variable</v>
      </c>
      <c r="E1774" s="30" t="str">
        <f>+INDEX([1]Detallado!$Q:$Q,MATCH($C1774,[1]Detallado!$B:$B,0))</f>
        <v>RVI</v>
      </c>
      <c r="F1774" s="44" t="s">
        <v>4173</v>
      </c>
      <c r="G1774" s="45" t="str">
        <f t="shared" si="54"/>
        <v>34RVI</v>
      </c>
      <c r="H1774" s="46" t="str">
        <f>+INDEX([1]Detallado!$D:$D,MATCH(C1774,[1]Detallado!$B:$B,0))</f>
        <v>Estee Lauder</v>
      </c>
      <c r="I1774" s="27"/>
      <c r="J1774" s="43" t="str">
        <f t="shared" si="55"/>
        <v>RVIBU</v>
      </c>
    </row>
    <row r="1775" spans="3:10" x14ac:dyDescent="0.35">
      <c r="C1775" s="27" t="s">
        <v>3953</v>
      </c>
      <c r="D1775" s="47" t="str">
        <f>+INDEX([1]Detallado!$F:$F,MATCH($C1775,[1]Detallado!$B:$B,0))</f>
        <v>Renta Variable</v>
      </c>
      <c r="E1775" s="30" t="str">
        <f>+INDEX([1]Detallado!$Q:$Q,MATCH($C1775,[1]Detallado!$B:$B,0))</f>
        <v>RVI</v>
      </c>
      <c r="F1775" s="44" t="s">
        <v>4173</v>
      </c>
      <c r="G1775" s="45" t="str">
        <f t="shared" si="54"/>
        <v>34RVI</v>
      </c>
      <c r="H1775" s="46" t="str">
        <f>+INDEX([1]Detallado!$D:$D,MATCH(C1775,[1]Detallado!$B:$B,0))</f>
        <v>Tumi Holdings Inc.</v>
      </c>
      <c r="I1775" s="27"/>
      <c r="J1775" s="43" t="str">
        <f t="shared" si="55"/>
        <v>RVIBU</v>
      </c>
    </row>
    <row r="1776" spans="3:10" x14ac:dyDescent="0.35">
      <c r="C1776" s="27" t="s">
        <v>1164</v>
      </c>
      <c r="D1776" s="47" t="str">
        <f>+INDEX([1]Detallado!$F:$F,MATCH($C1776,[1]Detallado!$B:$B,0))</f>
        <v>Renta Variable</v>
      </c>
      <c r="E1776" s="30" t="str">
        <f>+INDEX([1]Detallado!$Q:$Q,MATCH($C1776,[1]Detallado!$B:$B,0))</f>
        <v>RVI</v>
      </c>
      <c r="F1776" s="44" t="s">
        <v>4171</v>
      </c>
      <c r="G1776" s="45" t="str">
        <f t="shared" si="54"/>
        <v>52RVI</v>
      </c>
      <c r="H1776" s="46" t="str">
        <f>+INDEX([1]Detallado!$D:$D,MATCH(C1776,[1]Detallado!$B:$B,0))</f>
        <v>State Street - Consumer Staples Select Sector</v>
      </c>
      <c r="I1776" s="27"/>
      <c r="J1776" s="43" t="str">
        <f t="shared" si="55"/>
        <v>RVITD</v>
      </c>
    </row>
    <row r="1777" spans="3:10" x14ac:dyDescent="0.35">
      <c r="C1777" s="27" t="s">
        <v>1169</v>
      </c>
      <c r="D1777" s="47" t="str">
        <f>+INDEX([1]Detallado!$F:$F,MATCH($C1777,[1]Detallado!$B:$B,0))</f>
        <v>Renta Variable</v>
      </c>
      <c r="E1777" s="30" t="str">
        <f>+INDEX([1]Detallado!$Q:$Q,MATCH($C1777,[1]Detallado!$B:$B,0))</f>
        <v>RVI</v>
      </c>
      <c r="F1777" s="44" t="s">
        <v>4171</v>
      </c>
      <c r="G1777" s="45" t="str">
        <f t="shared" si="54"/>
        <v>52RVI</v>
      </c>
      <c r="H1777" s="46" t="str">
        <f>+INDEX([1]Detallado!$D:$D,MATCH(C1777,[1]Detallado!$B:$B,0))</f>
        <v>State Street - Consumer Discretionary Select Sector</v>
      </c>
      <c r="I1777" s="27"/>
      <c r="J1777" s="43" t="str">
        <f t="shared" si="55"/>
        <v>RVITD</v>
      </c>
    </row>
    <row r="1778" spans="3:10" x14ac:dyDescent="0.35">
      <c r="C1778" s="27" t="s">
        <v>1339</v>
      </c>
      <c r="D1778" s="47" t="str">
        <f>+INDEX([1]Detallado!$F:$F,MATCH($C1778,[1]Detallado!$B:$B,0))</f>
        <v>Renta Variable</v>
      </c>
      <c r="E1778" s="30" t="str">
        <f>+INDEX([1]Detallado!$Q:$Q,MATCH($C1778,[1]Detallado!$B:$B,0))</f>
        <v>RVI</v>
      </c>
      <c r="F1778" s="44" t="s">
        <v>4171</v>
      </c>
      <c r="G1778" s="45" t="str">
        <f t="shared" si="54"/>
        <v>52RVI</v>
      </c>
      <c r="H1778" s="46" t="str">
        <f>+INDEX([1]Detallado!$D:$D,MATCH(C1778,[1]Detallado!$B:$B,0))</f>
        <v>State Street - S&amp;P Retail ETF</v>
      </c>
      <c r="I1778" s="27"/>
      <c r="J1778" s="43" t="str">
        <f t="shared" si="55"/>
        <v>RVITD</v>
      </c>
    </row>
    <row r="1779" spans="3:10" x14ac:dyDescent="0.35">
      <c r="C1779" s="27" t="s">
        <v>834</v>
      </c>
      <c r="D1779" s="47" t="str">
        <f>+INDEX([1]Detallado!$F:$F,MATCH($C1779,[1]Detallado!$B:$B,0))</f>
        <v>Renta Variable</v>
      </c>
      <c r="E1779" s="30" t="str">
        <f>+INDEX([1]Detallado!$Q:$Q,MATCH($C1779,[1]Detallado!$B:$B,0))</f>
        <v>RVI</v>
      </c>
      <c r="F1779" s="44" t="s">
        <v>4171</v>
      </c>
      <c r="G1779" s="45" t="str">
        <f t="shared" si="54"/>
        <v>52RVI</v>
      </c>
      <c r="H1779" s="46" t="str">
        <f>+INDEX([1]Detallado!$D:$D,MATCH(C1779,[1]Detallado!$B:$B,0))</f>
        <v>State Street - Communication Services Select Sector</v>
      </c>
      <c r="I1779" s="27"/>
      <c r="J1779" s="43" t="str">
        <f t="shared" si="55"/>
        <v>RVITD</v>
      </c>
    </row>
    <row r="1780" spans="3:10" x14ac:dyDescent="0.35">
      <c r="C1780" s="27" t="s">
        <v>3954</v>
      </c>
      <c r="D1780" s="47" t="str">
        <f>+INDEX([1]Detallado!$F:$F,MATCH($C1780,[1]Detallado!$B:$B,0))</f>
        <v>Derivados</v>
      </c>
      <c r="E1780" s="30" t="str">
        <f>+INDEX([1]Detallado!$Q:$Q,MATCH($C1780,[1]Detallado!$B:$B,0))</f>
        <v>RVI</v>
      </c>
      <c r="F1780" s="44" t="s">
        <v>4171</v>
      </c>
      <c r="G1780" s="45" t="str">
        <f t="shared" si="54"/>
        <v>PTRVI</v>
      </c>
      <c r="H1780" s="46" t="str">
        <f>+INDEX([1]Detallado!$D:$D,MATCH(C1780,[1]Detallado!$B:$B,0))</f>
        <v>-</v>
      </c>
      <c r="I1780" s="27"/>
      <c r="J1780" s="43" t="str">
        <f t="shared" si="55"/>
        <v>RVITD</v>
      </c>
    </row>
    <row r="1781" spans="3:10" x14ac:dyDescent="0.35">
      <c r="C1781" s="27" t="s">
        <v>3955</v>
      </c>
      <c r="D1781" s="47" t="str">
        <f>+INDEX([1]Detallado!$F:$F,MATCH($C1781,[1]Detallado!$B:$B,0))</f>
        <v>Derivados</v>
      </c>
      <c r="E1781" s="30" t="str">
        <f>+INDEX([1]Detallado!$Q:$Q,MATCH($C1781,[1]Detallado!$B:$B,0))</f>
        <v>RVI</v>
      </c>
      <c r="F1781" s="44" t="s">
        <v>4171</v>
      </c>
      <c r="G1781" s="45" t="str">
        <f t="shared" si="54"/>
        <v>PTRVI</v>
      </c>
      <c r="H1781" s="46" t="str">
        <f>+INDEX([1]Detallado!$D:$D,MATCH(C1781,[1]Detallado!$B:$B,0))</f>
        <v>-</v>
      </c>
      <c r="I1781" s="27"/>
      <c r="J1781" s="43" t="str">
        <f t="shared" si="55"/>
        <v>RVITD</v>
      </c>
    </row>
    <row r="1782" spans="3:10" x14ac:dyDescent="0.35">
      <c r="C1782" s="27" t="s">
        <v>3956</v>
      </c>
      <c r="D1782" s="47" t="str">
        <f>+INDEX([1]Detallado!$F:$F,MATCH($C1782,[1]Detallado!$B:$B,0))</f>
        <v>Derivados</v>
      </c>
      <c r="E1782" s="30" t="str">
        <f>+INDEX([1]Detallado!$Q:$Q,MATCH($C1782,[1]Detallado!$B:$B,0))</f>
        <v>RVI</v>
      </c>
      <c r="F1782" s="44" t="s">
        <v>4171</v>
      </c>
      <c r="G1782" s="45" t="str">
        <f t="shared" si="54"/>
        <v>PTRVI</v>
      </c>
      <c r="H1782" s="46" t="str">
        <f>+INDEX([1]Detallado!$D:$D,MATCH(C1782,[1]Detallado!$B:$B,0))</f>
        <v>SPY US 01/20/23 C405</v>
      </c>
      <c r="I1782" s="27"/>
      <c r="J1782" s="43" t="str">
        <f t="shared" si="55"/>
        <v>RVITD</v>
      </c>
    </row>
    <row r="1783" spans="3:10" x14ac:dyDescent="0.35">
      <c r="C1783" s="27" t="s">
        <v>3957</v>
      </c>
      <c r="D1783" s="47" t="str">
        <f>+INDEX([1]Detallado!$F:$F,MATCH($C1783,[1]Detallado!$B:$B,0))</f>
        <v>Derivados</v>
      </c>
      <c r="E1783" s="30" t="str">
        <f>+INDEX([1]Detallado!$Q:$Q,MATCH($C1783,[1]Detallado!$B:$B,0))</f>
        <v>RVI</v>
      </c>
      <c r="F1783" s="44" t="s">
        <v>4171</v>
      </c>
      <c r="G1783" s="45" t="str">
        <f t="shared" si="54"/>
        <v>PTRVI</v>
      </c>
      <c r="H1783" s="46" t="str">
        <f>+INDEX([1]Detallado!$D:$D,MATCH(C1783,[1]Detallado!$B:$B,0))</f>
        <v>SPY US 12/16/22 C405</v>
      </c>
      <c r="I1783" s="27"/>
      <c r="J1783" s="43" t="str">
        <f t="shared" si="55"/>
        <v>RVITD</v>
      </c>
    </row>
    <row r="1784" spans="3:10" x14ac:dyDescent="0.35">
      <c r="C1784" s="27" t="s">
        <v>3958</v>
      </c>
      <c r="D1784" s="47" t="str">
        <f>+INDEX([1]Detallado!$F:$F,MATCH($C1784,[1]Detallado!$B:$B,0))</f>
        <v>Derivados</v>
      </c>
      <c r="E1784" s="30" t="str">
        <f>+INDEX([1]Detallado!$Q:$Q,MATCH($C1784,[1]Detallado!$B:$B,0))</f>
        <v>RVI</v>
      </c>
      <c r="F1784" s="44" t="s">
        <v>4171</v>
      </c>
      <c r="G1784" s="45" t="str">
        <f t="shared" si="54"/>
        <v>PTRVI</v>
      </c>
      <c r="H1784" s="46" t="str">
        <f>+INDEX([1]Detallado!$D:$D,MATCH(C1784,[1]Detallado!$B:$B,0))</f>
        <v>SPY US 12/16/22 C430</v>
      </c>
      <c r="I1784" s="27"/>
      <c r="J1784" s="43" t="str">
        <f t="shared" si="55"/>
        <v>RVITD</v>
      </c>
    </row>
    <row r="1785" spans="3:10" x14ac:dyDescent="0.35">
      <c r="C1785" s="27" t="s">
        <v>3959</v>
      </c>
      <c r="D1785" s="47" t="str">
        <f>+INDEX([1]Detallado!$F:$F,MATCH($C1785,[1]Detallado!$B:$B,0))</f>
        <v>Derivados</v>
      </c>
      <c r="E1785" s="30" t="str">
        <f>+INDEX([1]Detallado!$Q:$Q,MATCH($C1785,[1]Detallado!$B:$B,0))</f>
        <v>RVI</v>
      </c>
      <c r="F1785" s="44" t="s">
        <v>4171</v>
      </c>
      <c r="G1785" s="45" t="str">
        <f t="shared" si="54"/>
        <v>PTRVI</v>
      </c>
      <c r="H1785" s="46" t="str">
        <f>+INDEX([1]Detallado!$D:$D,MATCH(C1785,[1]Detallado!$B:$B,0))</f>
        <v>SPY US 12/16/22 C415</v>
      </c>
      <c r="I1785" s="27"/>
      <c r="J1785" s="43" t="str">
        <f t="shared" si="55"/>
        <v>RVITD</v>
      </c>
    </row>
    <row r="1786" spans="3:10" x14ac:dyDescent="0.35">
      <c r="C1786" s="27" t="s">
        <v>3960</v>
      </c>
      <c r="D1786" s="47" t="str">
        <f>+INDEX([1]Detallado!$F:$F,MATCH($C1786,[1]Detallado!$B:$B,0))</f>
        <v>Derivados</v>
      </c>
      <c r="E1786" s="30" t="str">
        <f>+INDEX([1]Detallado!$Q:$Q,MATCH($C1786,[1]Detallado!$B:$B,0))</f>
        <v>RVI</v>
      </c>
      <c r="F1786" s="44" t="s">
        <v>4171</v>
      </c>
      <c r="G1786" s="45" t="str">
        <f t="shared" si="54"/>
        <v>PTRVI</v>
      </c>
      <c r="H1786" s="46" t="str">
        <f>+INDEX([1]Detallado!$D:$D,MATCH(C1786,[1]Detallado!$B:$B,0))</f>
        <v>SPY US 09/15/23 C450</v>
      </c>
      <c r="I1786" s="27"/>
      <c r="J1786" s="43" t="str">
        <f t="shared" si="55"/>
        <v>RVITD</v>
      </c>
    </row>
    <row r="1787" spans="3:10" x14ac:dyDescent="0.35">
      <c r="C1787" s="27" t="s">
        <v>3961</v>
      </c>
      <c r="D1787" s="47" t="str">
        <f>+INDEX([1]Detallado!$F:$F,MATCH($C1787,[1]Detallado!$B:$B,0))</f>
        <v>Derivados</v>
      </c>
      <c r="E1787" s="30" t="str">
        <f>+INDEX([1]Detallado!$Q:$Q,MATCH($C1787,[1]Detallado!$B:$B,0))</f>
        <v>RVI</v>
      </c>
      <c r="F1787" s="44" t="s">
        <v>4171</v>
      </c>
      <c r="G1787" s="45" t="str">
        <f t="shared" si="54"/>
        <v>PTRVI</v>
      </c>
      <c r="H1787" s="46" t="str">
        <f>+INDEX([1]Detallado!$D:$D,MATCH(C1787,[1]Detallado!$B:$B,0))</f>
        <v>SPY US 10/20/23 C465</v>
      </c>
      <c r="I1787" s="27"/>
      <c r="J1787" s="43" t="str">
        <f t="shared" si="55"/>
        <v>RVITD</v>
      </c>
    </row>
    <row r="1788" spans="3:10" x14ac:dyDescent="0.35">
      <c r="C1788" s="27" t="s">
        <v>3962</v>
      </c>
      <c r="D1788" s="47" t="str">
        <f>+INDEX([1]Detallado!$F:$F,MATCH($C1788,[1]Detallado!$B:$B,0))</f>
        <v>Derivados</v>
      </c>
      <c r="E1788" s="30" t="str">
        <f>+INDEX([1]Detallado!$Q:$Q,MATCH($C1788,[1]Detallado!$B:$B,0))</f>
        <v>RVI</v>
      </c>
      <c r="F1788" s="44" t="s">
        <v>4171</v>
      </c>
      <c r="G1788" s="45" t="str">
        <f t="shared" si="54"/>
        <v>PTRVI</v>
      </c>
      <c r="H1788" s="46" t="str">
        <f>+INDEX([1]Detallado!$D:$D,MATCH(C1788,[1]Detallado!$B:$B,0))</f>
        <v>SPY US 10/20/23 C470</v>
      </c>
      <c r="I1788" s="27"/>
      <c r="J1788" s="43" t="str">
        <f t="shared" si="55"/>
        <v>RVITD</v>
      </c>
    </row>
    <row r="1789" spans="3:10" x14ac:dyDescent="0.35">
      <c r="C1789" s="27" t="s">
        <v>3963</v>
      </c>
      <c r="D1789" s="47" t="str">
        <f>+INDEX([1]Detallado!$F:$F,MATCH($C1789,[1]Detallado!$B:$B,0))</f>
        <v>Derivados</v>
      </c>
      <c r="E1789" s="30" t="str">
        <f>+INDEX([1]Detallado!$Q:$Q,MATCH($C1789,[1]Detallado!$B:$B,0))</f>
        <v>RVI</v>
      </c>
      <c r="F1789" s="44" t="s">
        <v>4171</v>
      </c>
      <c r="G1789" s="45" t="str">
        <f t="shared" si="54"/>
        <v>PTRVI</v>
      </c>
      <c r="H1789" s="46" t="str">
        <f>+INDEX([1]Detallado!$D:$D,MATCH(C1789,[1]Detallado!$B:$B,0))</f>
        <v>SPY US 11/17/23 C460</v>
      </c>
      <c r="I1789" s="27"/>
      <c r="J1789" s="43" t="str">
        <f t="shared" si="55"/>
        <v>RVITD</v>
      </c>
    </row>
    <row r="1790" spans="3:10" x14ac:dyDescent="0.35">
      <c r="C1790" s="27" t="s">
        <v>3964</v>
      </c>
      <c r="D1790" s="47" t="str">
        <f>+INDEX([1]Detallado!$F:$F,MATCH($C1790,[1]Detallado!$B:$B,0))</f>
        <v>Derivados</v>
      </c>
      <c r="E1790" s="30" t="str">
        <f>+INDEX([1]Detallado!$Q:$Q,MATCH($C1790,[1]Detallado!$B:$B,0))</f>
        <v>RVI</v>
      </c>
      <c r="F1790" s="44" t="s">
        <v>4171</v>
      </c>
      <c r="G1790" s="45" t="str">
        <f t="shared" si="54"/>
        <v>PTRVI</v>
      </c>
      <c r="H1790" s="46" t="str">
        <f>+INDEX([1]Detallado!$D:$D,MATCH(C1790,[1]Detallado!$B:$B,0))</f>
        <v>SPY US 12/15/23 C465</v>
      </c>
      <c r="I1790" s="27"/>
      <c r="J1790" s="43" t="str">
        <f t="shared" si="55"/>
        <v>RVITD</v>
      </c>
    </row>
    <row r="1791" spans="3:10" x14ac:dyDescent="0.35">
      <c r="C1791" s="27" t="s">
        <v>3972</v>
      </c>
      <c r="D1791" s="47" t="str">
        <f>+INDEX([1]Detallado!$F:$F,MATCH($C1791,[1]Detallado!$B:$B,0))</f>
        <v>Derivados</v>
      </c>
      <c r="E1791" s="30" t="str">
        <f>+INDEX([1]Detallado!$Q:$Q,MATCH($C1791,[1]Detallado!$B:$B,0))</f>
        <v>RVI</v>
      </c>
      <c r="F1791" s="44" t="s">
        <v>4171</v>
      </c>
      <c r="G1791" s="45" t="str">
        <f t="shared" si="54"/>
        <v>PTRVI</v>
      </c>
      <c r="H1791" s="46" t="str">
        <f>+INDEX([1]Detallado!$D:$D,MATCH(C1791,[1]Detallado!$B:$B,0))</f>
        <v>SPX US 09/20/24 C5550</v>
      </c>
      <c r="I1791" s="27"/>
      <c r="J1791" s="43" t="str">
        <f t="shared" si="55"/>
        <v>RVITD</v>
      </c>
    </row>
    <row r="1792" spans="3:10" x14ac:dyDescent="0.35">
      <c r="C1792" s="27" t="s">
        <v>3973</v>
      </c>
      <c r="D1792" s="47" t="str">
        <f>+INDEX([1]Detallado!$F:$F,MATCH($C1792,[1]Detallado!$B:$B,0))</f>
        <v>Derivados</v>
      </c>
      <c r="E1792" s="30" t="str">
        <f>+INDEX([1]Detallado!$Q:$Q,MATCH($C1792,[1]Detallado!$B:$B,0))</f>
        <v>RVI</v>
      </c>
      <c r="F1792" s="44" t="s">
        <v>4171</v>
      </c>
      <c r="G1792" s="45" t="str">
        <f t="shared" si="54"/>
        <v>PTRVI</v>
      </c>
      <c r="H1792" s="46" t="str">
        <f>+INDEX([1]Detallado!$D:$D,MATCH(C1792,[1]Detallado!$B:$B,0))</f>
        <v>SPY 12/16/22 C440</v>
      </c>
      <c r="I1792" s="27"/>
      <c r="J1792" s="43" t="str">
        <f t="shared" si="55"/>
        <v>RVITD</v>
      </c>
    </row>
    <row r="1793" spans="3:10" x14ac:dyDescent="0.35">
      <c r="C1793" s="27" t="s">
        <v>3974</v>
      </c>
      <c r="D1793" s="47" t="str">
        <f>+INDEX([1]Detallado!$F:$F,MATCH($C1793,[1]Detallado!$B:$B,0))</f>
        <v>Derivados</v>
      </c>
      <c r="E1793" s="30" t="str">
        <f>+INDEX([1]Detallado!$Q:$Q,MATCH($C1793,[1]Detallado!$B:$B,0))</f>
        <v>RVI</v>
      </c>
      <c r="F1793" s="44" t="s">
        <v>4171</v>
      </c>
      <c r="G1793" s="45" t="str">
        <f t="shared" si="54"/>
        <v>PTRVI</v>
      </c>
      <c r="H1793" s="46" t="str">
        <f>+INDEX([1]Detallado!$D:$D,MATCH(C1793,[1]Detallado!$B:$B,0))</f>
        <v>SPY US 01/20/23 C390</v>
      </c>
      <c r="I1793" s="27"/>
      <c r="J1793" s="43" t="str">
        <f t="shared" si="55"/>
        <v>RVITD</v>
      </c>
    </row>
    <row r="1794" spans="3:10" x14ac:dyDescent="0.35">
      <c r="C1794" s="27" t="s">
        <v>3975</v>
      </c>
      <c r="D1794" s="47" t="str">
        <f>+INDEX([1]Detallado!$F:$F,MATCH($C1794,[1]Detallado!$B:$B,0))</f>
        <v>Derivados</v>
      </c>
      <c r="E1794" s="30" t="str">
        <f>+INDEX([1]Detallado!$Q:$Q,MATCH($C1794,[1]Detallado!$B:$B,0))</f>
        <v>RVI</v>
      </c>
      <c r="F1794" s="44" t="s">
        <v>4171</v>
      </c>
      <c r="G1794" s="45" t="str">
        <f t="shared" si="54"/>
        <v>PTRVI</v>
      </c>
      <c r="H1794" s="46" t="str">
        <f>+INDEX([1]Detallado!$D:$D,MATCH(C1794,[1]Detallado!$B:$B,0))</f>
        <v>SPX US 12/20/19 P2850</v>
      </c>
      <c r="I1794" s="27"/>
      <c r="J1794" s="43" t="str">
        <f t="shared" si="55"/>
        <v>RVITD</v>
      </c>
    </row>
    <row r="1795" spans="3:10" x14ac:dyDescent="0.35">
      <c r="C1795" s="27" t="s">
        <v>3976</v>
      </c>
      <c r="D1795" s="47" t="str">
        <f>+INDEX([1]Detallado!$F:$F,MATCH($C1795,[1]Detallado!$B:$B,0))</f>
        <v>Derivados</v>
      </c>
      <c r="E1795" s="30" t="str">
        <f>+INDEX([1]Detallado!$Q:$Q,MATCH($C1795,[1]Detallado!$B:$B,0))</f>
        <v>RVI</v>
      </c>
      <c r="F1795" s="44" t="s">
        <v>4171</v>
      </c>
      <c r="G1795" s="45" t="str">
        <f t="shared" si="54"/>
        <v>PTRVI</v>
      </c>
      <c r="H1795" s="46" t="str">
        <f>+INDEX([1]Detallado!$D:$D,MATCH(C1795,[1]Detallado!$B:$B,0))</f>
        <v>SPX US 03/31/20 P2850 INDEX</v>
      </c>
      <c r="I1795" s="27"/>
      <c r="J1795" s="43" t="str">
        <f t="shared" si="55"/>
        <v>RVITD</v>
      </c>
    </row>
    <row r="1796" spans="3:10" x14ac:dyDescent="0.35">
      <c r="C1796" s="27" t="s">
        <v>3977</v>
      </c>
      <c r="D1796" s="47" t="str">
        <f>+INDEX([1]Detallado!$F:$F,MATCH($C1796,[1]Detallado!$B:$B,0))</f>
        <v>Derivados</v>
      </c>
      <c r="E1796" s="30" t="str">
        <f>+INDEX([1]Detallado!$Q:$Q,MATCH($C1796,[1]Detallado!$B:$B,0))</f>
        <v>RVI</v>
      </c>
      <c r="F1796" s="44" t="s">
        <v>4171</v>
      </c>
      <c r="G1796" s="45" t="str">
        <f t="shared" si="54"/>
        <v>PTRVI</v>
      </c>
      <c r="H1796" s="46" t="str">
        <f>+INDEX([1]Detallado!$D:$D,MATCH(C1796,[1]Detallado!$B:$B,0))</f>
        <v>SPX US 09/15/23 P3950</v>
      </c>
      <c r="I1796" s="27"/>
      <c r="J1796" s="43" t="str">
        <f t="shared" si="55"/>
        <v>RVITD</v>
      </c>
    </row>
    <row r="1797" spans="3:10" x14ac:dyDescent="0.35">
      <c r="C1797" s="27" t="s">
        <v>3978</v>
      </c>
      <c r="D1797" s="47" t="str">
        <f>+INDEX([1]Detallado!$F:$F,MATCH($C1797,[1]Detallado!$B:$B,0))</f>
        <v>Derivados</v>
      </c>
      <c r="E1797" s="30" t="str">
        <f>+INDEX([1]Detallado!$Q:$Q,MATCH($C1797,[1]Detallado!$B:$B,0))</f>
        <v>RVI</v>
      </c>
      <c r="F1797" s="44" t="s">
        <v>4171</v>
      </c>
      <c r="G1797" s="45" t="str">
        <f t="shared" si="54"/>
        <v>PTRVI</v>
      </c>
      <c r="H1797" s="46" t="str">
        <f>+INDEX([1]Detallado!$D:$D,MATCH(C1797,[1]Detallado!$B:$B,0))</f>
        <v>SPY US 09/15/23 P395</v>
      </c>
      <c r="I1797" s="27"/>
      <c r="J1797" s="43" t="str">
        <f t="shared" si="55"/>
        <v>RVITD</v>
      </c>
    </row>
    <row r="1798" spans="3:10" x14ac:dyDescent="0.35">
      <c r="C1798" s="27" t="s">
        <v>3979</v>
      </c>
      <c r="D1798" s="47" t="str">
        <f>+INDEX([1]Detallado!$F:$F,MATCH($C1798,[1]Detallado!$B:$B,0))</f>
        <v>Derivados</v>
      </c>
      <c r="E1798" s="30" t="str">
        <f>+INDEX([1]Detallado!$Q:$Q,MATCH($C1798,[1]Detallado!$B:$B,0))</f>
        <v>RVI</v>
      </c>
      <c r="F1798" s="44" t="s">
        <v>4171</v>
      </c>
      <c r="G1798" s="45" t="str">
        <f t="shared" si="54"/>
        <v>PTRVI</v>
      </c>
      <c r="H1798" s="46" t="str">
        <f>+INDEX([1]Detallado!$D:$D,MATCH(C1798,[1]Detallado!$B:$B,0))</f>
        <v>SPX US 09/20/24 C5600</v>
      </c>
      <c r="I1798" s="27"/>
      <c r="J1798" s="43" t="str">
        <f t="shared" si="55"/>
        <v>RVITD</v>
      </c>
    </row>
    <row r="1799" spans="3:10" x14ac:dyDescent="0.35">
      <c r="C1799" s="27" t="s">
        <v>3980</v>
      </c>
      <c r="D1799" s="47" t="str">
        <f>+INDEX([1]Detallado!$F:$F,MATCH($C1799,[1]Detallado!$B:$B,0))</f>
        <v>Derivados</v>
      </c>
      <c r="E1799" s="30" t="str">
        <f>+INDEX([1]Detallado!$Q:$Q,MATCH($C1799,[1]Detallado!$B:$B,0))</f>
        <v>RVI</v>
      </c>
      <c r="F1799" s="44" t="s">
        <v>4171</v>
      </c>
      <c r="G1799" s="45" t="str">
        <f t="shared" si="54"/>
        <v>PTRVI</v>
      </c>
      <c r="H1799" s="46" t="str">
        <f>+INDEX([1]Detallado!$D:$D,MATCH(C1799,[1]Detallado!$B:$B,0))</f>
        <v>SPXW US 03/31/20 P2850</v>
      </c>
      <c r="I1799" s="27"/>
      <c r="J1799" s="43" t="str">
        <f t="shared" si="55"/>
        <v>RVITD</v>
      </c>
    </row>
    <row r="1800" spans="3:10" x14ac:dyDescent="0.35">
      <c r="C1800" s="27" t="s">
        <v>3981</v>
      </c>
      <c r="D1800" s="47" t="str">
        <f>+INDEX([1]Detallado!$F:$F,MATCH($C1800,[1]Detallado!$B:$B,0))</f>
        <v>Derivados</v>
      </c>
      <c r="E1800" s="30" t="str">
        <f>+INDEX([1]Detallado!$Q:$Q,MATCH($C1800,[1]Detallado!$B:$B,0))</f>
        <v>RVI</v>
      </c>
      <c r="F1800" s="44" t="s">
        <v>4171</v>
      </c>
      <c r="G1800" s="45" t="str">
        <f t="shared" si="54"/>
        <v>PTRVI</v>
      </c>
      <c r="H1800" s="46" t="str">
        <f>+INDEX([1]Detallado!$D:$D,MATCH(C1800,[1]Detallado!$B:$B,0))</f>
        <v>SPXW US 03/31/20 P2900</v>
      </c>
      <c r="I1800" s="27"/>
      <c r="J1800" s="43" t="str">
        <f t="shared" si="55"/>
        <v>RVITD</v>
      </c>
    </row>
    <row r="1801" spans="3:10" x14ac:dyDescent="0.35">
      <c r="C1801" s="27" t="s">
        <v>3982</v>
      </c>
      <c r="D1801" s="47" t="str">
        <f>+INDEX([1]Detallado!$F:$F,MATCH($C1801,[1]Detallado!$B:$B,0))</f>
        <v>Derivados</v>
      </c>
      <c r="E1801" s="30" t="str">
        <f>+INDEX([1]Detallado!$Q:$Q,MATCH($C1801,[1]Detallado!$B:$B,0))</f>
        <v>RVI</v>
      </c>
      <c r="F1801" s="44" t="s">
        <v>4171</v>
      </c>
      <c r="G1801" s="45" t="str">
        <f t="shared" si="54"/>
        <v>PTRVI</v>
      </c>
      <c r="H1801" s="46">
        <f>+INDEX([1]Detallado!$D:$D,MATCH(C1801,[1]Detallado!$B:$B,0))</f>
        <v>0</v>
      </c>
      <c r="I1801" s="27"/>
      <c r="J1801" s="43" t="str">
        <f t="shared" si="55"/>
        <v>RVITD</v>
      </c>
    </row>
    <row r="1802" spans="3:10" x14ac:dyDescent="0.35">
      <c r="C1802" s="27" t="s">
        <v>3983</v>
      </c>
      <c r="D1802" s="47" t="str">
        <f>+INDEX([1]Detallado!$F:$F,MATCH($C1802,[1]Detallado!$B:$B,0))</f>
        <v>Derivados</v>
      </c>
      <c r="E1802" s="30" t="str">
        <f>+INDEX([1]Detallado!$Q:$Q,MATCH($C1802,[1]Detallado!$B:$B,0))</f>
        <v>RVI</v>
      </c>
      <c r="F1802" s="44" t="s">
        <v>4171</v>
      </c>
      <c r="G1802" s="45" t="str">
        <f t="shared" ref="G1802:G1865" si="56">LEFT(C1802,2)&amp;E1802</f>
        <v>PTRVI</v>
      </c>
      <c r="H1802" s="46" t="str">
        <f>+INDEX([1]Detallado!$D:$D,MATCH(C1802,[1]Detallado!$B:$B,0))</f>
        <v>SPY US 01/20/23 C400</v>
      </c>
      <c r="I1802" s="27"/>
      <c r="J1802" s="43" t="str">
        <f t="shared" ref="J1802:J1865" si="57">IF(E1802="ALT",LEFT(E1802,3),LEFT(E1802,3)&amp;F1802)</f>
        <v>RVITD</v>
      </c>
    </row>
    <row r="1803" spans="3:10" x14ac:dyDescent="0.35">
      <c r="C1803" s="27" t="s">
        <v>3985</v>
      </c>
      <c r="D1803" s="47" t="str">
        <f>+INDEX([1]Detallado!$F:$F,MATCH($C1803,[1]Detallado!$B:$B,0))</f>
        <v>Derivados</v>
      </c>
      <c r="E1803" s="30" t="str">
        <f>+INDEX([1]Detallado!$Q:$Q,MATCH($C1803,[1]Detallado!$B:$B,0))</f>
        <v>RVI</v>
      </c>
      <c r="F1803" s="44" t="s">
        <v>4171</v>
      </c>
      <c r="G1803" s="45" t="str">
        <f t="shared" si="56"/>
        <v>PTRVI</v>
      </c>
      <c r="H1803" s="46" t="str">
        <f>+INDEX([1]Detallado!$D:$D,MATCH(C1803,[1]Detallado!$B:$B,0))</f>
        <v>SPY US 01/20/23 C400</v>
      </c>
      <c r="I1803" s="27"/>
      <c r="J1803" s="43" t="str">
        <f t="shared" si="57"/>
        <v>RVITD</v>
      </c>
    </row>
    <row r="1804" spans="3:10" x14ac:dyDescent="0.35">
      <c r="C1804" s="27" t="s">
        <v>3986</v>
      </c>
      <c r="D1804" s="47" t="str">
        <f>+INDEX([1]Detallado!$F:$F,MATCH($C1804,[1]Detallado!$B:$B,0))</f>
        <v>Derivados</v>
      </c>
      <c r="E1804" s="30" t="str">
        <f>+INDEX([1]Detallado!$Q:$Q,MATCH($C1804,[1]Detallado!$B:$B,0))</f>
        <v>RVI</v>
      </c>
      <c r="F1804" s="44" t="s">
        <v>4171</v>
      </c>
      <c r="G1804" s="45" t="str">
        <f t="shared" si="56"/>
        <v>PTRVI</v>
      </c>
      <c r="H1804" s="46" t="str">
        <f>+INDEX([1]Detallado!$D:$D,MATCH(C1804,[1]Detallado!$B:$B,0))</f>
        <v>-</v>
      </c>
      <c r="I1804" s="27"/>
      <c r="J1804" s="43" t="str">
        <f t="shared" si="57"/>
        <v>RVITD</v>
      </c>
    </row>
    <row r="1805" spans="3:10" x14ac:dyDescent="0.35">
      <c r="C1805" s="27" t="s">
        <v>3987</v>
      </c>
      <c r="D1805" s="47" t="str">
        <f>+INDEX([1]Detallado!$F:$F,MATCH($C1805,[1]Detallado!$B:$B,0))</f>
        <v>Derivados</v>
      </c>
      <c r="E1805" s="30" t="str">
        <f>+INDEX([1]Detallado!$Q:$Q,MATCH($C1805,[1]Detallado!$B:$B,0))</f>
        <v>RVI</v>
      </c>
      <c r="F1805" s="44" t="s">
        <v>4171</v>
      </c>
      <c r="G1805" s="45" t="str">
        <f t="shared" si="56"/>
        <v>PTRVI</v>
      </c>
      <c r="H1805" s="46" t="str">
        <f>+INDEX([1]Detallado!$D:$D,MATCH(C1805,[1]Detallado!$B:$B,0))</f>
        <v>-</v>
      </c>
      <c r="I1805" s="27"/>
      <c r="J1805" s="43" t="str">
        <f t="shared" si="57"/>
        <v>RVITD</v>
      </c>
    </row>
    <row r="1806" spans="3:10" x14ac:dyDescent="0.35">
      <c r="C1806" s="27" t="s">
        <v>3988</v>
      </c>
      <c r="D1806" s="47" t="str">
        <f>+INDEX([1]Detallado!$F:$F,MATCH($C1806,[1]Detallado!$B:$B,0))</f>
        <v>Derivados</v>
      </c>
      <c r="E1806" s="30" t="str">
        <f>+INDEX([1]Detallado!$Q:$Q,MATCH($C1806,[1]Detallado!$B:$B,0))</f>
        <v>RVI</v>
      </c>
      <c r="F1806" s="44" t="s">
        <v>4171</v>
      </c>
      <c r="G1806" s="45" t="str">
        <f t="shared" si="56"/>
        <v>PTRVI</v>
      </c>
      <c r="H1806" s="46" t="str">
        <f>+INDEX([1]Detallado!$D:$D,MATCH(C1806,[1]Detallado!$B:$B,0))</f>
        <v>-</v>
      </c>
      <c r="I1806" s="27"/>
      <c r="J1806" s="43" t="str">
        <f t="shared" si="57"/>
        <v>RVITD</v>
      </c>
    </row>
    <row r="1807" spans="3:10" x14ac:dyDescent="0.35">
      <c r="C1807" s="27" t="s">
        <v>3989</v>
      </c>
      <c r="D1807" s="47" t="str">
        <f>+INDEX([1]Detallado!$F:$F,MATCH($C1807,[1]Detallado!$B:$B,0))</f>
        <v>Derivados</v>
      </c>
      <c r="E1807" s="30" t="str">
        <f>+INDEX([1]Detallado!$Q:$Q,MATCH($C1807,[1]Detallado!$B:$B,0))</f>
        <v>RVI</v>
      </c>
      <c r="F1807" s="44" t="s">
        <v>4171</v>
      </c>
      <c r="G1807" s="45" t="str">
        <f t="shared" si="56"/>
        <v>PTRVI</v>
      </c>
      <c r="H1807" s="46" t="str">
        <f>+INDEX([1]Detallado!$D:$D,MATCH(C1807,[1]Detallado!$B:$B,0))</f>
        <v>SPX US 09/20/24 C5500</v>
      </c>
      <c r="I1807" s="27"/>
      <c r="J1807" s="43" t="str">
        <f t="shared" si="57"/>
        <v>RVITD</v>
      </c>
    </row>
    <row r="1808" spans="3:10" x14ac:dyDescent="0.35">
      <c r="C1808" s="27" t="s">
        <v>3990</v>
      </c>
      <c r="D1808" s="47" t="str">
        <f>+INDEX([1]Detallado!$F:$F,MATCH($C1808,[1]Detallado!$B:$B,0))</f>
        <v>Derivados</v>
      </c>
      <c r="E1808" s="30" t="str">
        <f>+INDEX([1]Detallado!$Q:$Q,MATCH($C1808,[1]Detallado!$B:$B,0))</f>
        <v>RVI</v>
      </c>
      <c r="F1808" s="44" t="s">
        <v>4171</v>
      </c>
      <c r="G1808" s="45" t="str">
        <f t="shared" si="56"/>
        <v>PTRVI</v>
      </c>
      <c r="H1808" s="46" t="str">
        <f>+INDEX([1]Detallado!$D:$D,MATCH(C1808,[1]Detallado!$B:$B,0))</f>
        <v>SPX US 06/21/24 C5300</v>
      </c>
      <c r="I1808" s="27"/>
      <c r="J1808" s="43" t="str">
        <f t="shared" si="57"/>
        <v>RVITD</v>
      </c>
    </row>
    <row r="1809" spans="3:10" x14ac:dyDescent="0.35">
      <c r="C1809" s="27" t="s">
        <v>3984</v>
      </c>
      <c r="D1809" s="47" t="str">
        <f>+INDEX([1]Detallado!$F:$F,MATCH($C1809,[1]Detallado!$B:$B,0))</f>
        <v>Derivados</v>
      </c>
      <c r="E1809" s="30" t="str">
        <f>+INDEX([1]Detallado!$Q:$Q,MATCH($C1809,[1]Detallado!$B:$B,0))</f>
        <v>RVI</v>
      </c>
      <c r="F1809" s="44" t="s">
        <v>4171</v>
      </c>
      <c r="G1809" s="45" t="str">
        <f t="shared" si="56"/>
        <v>PTRVI</v>
      </c>
      <c r="H1809" s="46" t="str">
        <f>+INDEX([1]Detallado!$D:$D,MATCH(C1809,[1]Detallado!$B:$B,0))</f>
        <v>SPX US 01/19/24 C4400</v>
      </c>
      <c r="I1809" s="27"/>
      <c r="J1809" s="43" t="str">
        <f t="shared" si="57"/>
        <v>RVITD</v>
      </c>
    </row>
    <row r="1810" spans="3:10" x14ac:dyDescent="0.35">
      <c r="C1810" s="27" t="s">
        <v>3991</v>
      </c>
      <c r="D1810" s="47" t="str">
        <f>+INDEX([1]Detallado!$F:$F,MATCH($C1810,[1]Detallado!$B:$B,0))</f>
        <v>Derivados</v>
      </c>
      <c r="E1810" s="30" t="str">
        <f>+INDEX([1]Detallado!$Q:$Q,MATCH($C1810,[1]Detallado!$B:$B,0))</f>
        <v>RVI</v>
      </c>
      <c r="F1810" s="44" t="s">
        <v>4171</v>
      </c>
      <c r="G1810" s="45" t="str">
        <f t="shared" si="56"/>
        <v>PTRVI</v>
      </c>
      <c r="H1810" s="46" t="str">
        <f>+INDEX([1]Detallado!$D:$D,MATCH(C1810,[1]Detallado!$B:$B,0))</f>
        <v>SPX US 06/21/24 C5200</v>
      </c>
      <c r="I1810" s="27"/>
      <c r="J1810" s="43" t="str">
        <f t="shared" si="57"/>
        <v>RVITD</v>
      </c>
    </row>
    <row r="1811" spans="3:10" x14ac:dyDescent="0.35">
      <c r="C1811" s="27" t="s">
        <v>3992</v>
      </c>
      <c r="D1811" s="47" t="str">
        <f>+INDEX([1]Detallado!$F:$F,MATCH($C1811,[1]Detallado!$B:$B,0))</f>
        <v>Derivados</v>
      </c>
      <c r="E1811" s="30" t="str">
        <f>+INDEX([1]Detallado!$Q:$Q,MATCH($C1811,[1]Detallado!$B:$B,0))</f>
        <v>RVI</v>
      </c>
      <c r="F1811" s="44" t="s">
        <v>4171</v>
      </c>
      <c r="G1811" s="45" t="str">
        <f t="shared" si="56"/>
        <v>PTRVI</v>
      </c>
      <c r="H1811" s="46" t="str">
        <f>+INDEX([1]Detallado!$D:$D,MATCH(C1811,[1]Detallado!$B:$B,0))</f>
        <v>SPX US 06/21/24 C5100</v>
      </c>
      <c r="I1811" s="27"/>
      <c r="J1811" s="43" t="str">
        <f t="shared" si="57"/>
        <v>RVITD</v>
      </c>
    </row>
    <row r="1812" spans="3:10" x14ac:dyDescent="0.35">
      <c r="C1812" s="27" t="s">
        <v>3993</v>
      </c>
      <c r="D1812" s="47" t="str">
        <f>+INDEX([1]Detallado!$F:$F,MATCH($C1812,[1]Detallado!$B:$B,0))</f>
        <v>Derivados</v>
      </c>
      <c r="E1812" s="30" t="str">
        <f>+INDEX([1]Detallado!$Q:$Q,MATCH($C1812,[1]Detallado!$B:$B,0))</f>
        <v>RVI</v>
      </c>
      <c r="F1812" s="44" t="s">
        <v>4171</v>
      </c>
      <c r="G1812" s="45" t="str">
        <f t="shared" si="56"/>
        <v>PTRVI</v>
      </c>
      <c r="H1812" s="46" t="str">
        <f>+INDEX([1]Detallado!$D:$D,MATCH(C1812,[1]Detallado!$B:$B,0))</f>
        <v>-</v>
      </c>
      <c r="I1812" s="27"/>
      <c r="J1812" s="43" t="str">
        <f t="shared" si="57"/>
        <v>RVITD</v>
      </c>
    </row>
    <row r="1813" spans="3:10" x14ac:dyDescent="0.35">
      <c r="C1813" s="27" t="s">
        <v>3994</v>
      </c>
      <c r="D1813" s="47" t="str">
        <f>+INDEX([1]Detallado!$F:$F,MATCH($C1813,[1]Detallado!$B:$B,0))</f>
        <v>Derivados</v>
      </c>
      <c r="E1813" s="30" t="str">
        <f>+INDEX([1]Detallado!$Q:$Q,MATCH($C1813,[1]Detallado!$B:$B,0))</f>
        <v>RVI</v>
      </c>
      <c r="F1813" s="44" t="s">
        <v>4171</v>
      </c>
      <c r="G1813" s="45" t="str">
        <f t="shared" si="56"/>
        <v>PTRVI</v>
      </c>
      <c r="H1813" s="46" t="str">
        <f>+INDEX([1]Detallado!$D:$D,MATCH(C1813,[1]Detallado!$B:$B,0))</f>
        <v>-</v>
      </c>
      <c r="I1813" s="27"/>
      <c r="J1813" s="43" t="str">
        <f t="shared" si="57"/>
        <v>RVITD</v>
      </c>
    </row>
    <row r="1814" spans="3:10" x14ac:dyDescent="0.35">
      <c r="C1814" s="27" t="s">
        <v>3995</v>
      </c>
      <c r="D1814" s="47" t="str">
        <f>+INDEX([1]Detallado!$F:$F,MATCH($C1814,[1]Detallado!$B:$B,0))</f>
        <v>Derivados</v>
      </c>
      <c r="E1814" s="30" t="str">
        <f>+INDEX([1]Detallado!$Q:$Q,MATCH($C1814,[1]Detallado!$B:$B,0))</f>
        <v>RVI</v>
      </c>
      <c r="F1814" s="44" t="s">
        <v>4171</v>
      </c>
      <c r="G1814" s="45" t="str">
        <f t="shared" si="56"/>
        <v>PTRVI</v>
      </c>
      <c r="H1814" s="46" t="str">
        <f>+INDEX([1]Detallado!$D:$D,MATCH(C1814,[1]Detallado!$B:$B,0))</f>
        <v>SPY US 01/20/23 C405</v>
      </c>
      <c r="I1814" s="27"/>
      <c r="J1814" s="43" t="str">
        <f t="shared" si="57"/>
        <v>RVITD</v>
      </c>
    </row>
    <row r="1815" spans="3:10" x14ac:dyDescent="0.35">
      <c r="C1815" s="27" t="s">
        <v>3996</v>
      </c>
      <c r="D1815" s="47" t="str">
        <f>+INDEX([1]Detallado!$F:$F,MATCH($C1815,[1]Detallado!$B:$B,0))</f>
        <v>Derivados</v>
      </c>
      <c r="E1815" s="30" t="str">
        <f>+INDEX([1]Detallado!$Q:$Q,MATCH($C1815,[1]Detallado!$B:$B,0))</f>
        <v>RVI</v>
      </c>
      <c r="F1815" s="44" t="s">
        <v>4171</v>
      </c>
      <c r="G1815" s="45" t="str">
        <f t="shared" si="56"/>
        <v>PTRVI</v>
      </c>
      <c r="H1815" s="46" t="str">
        <f>+INDEX([1]Detallado!$D:$D,MATCH(C1815,[1]Detallado!$B:$B,0))</f>
        <v>SPY US 03/17/23 C420</v>
      </c>
      <c r="I1815" s="27"/>
      <c r="J1815" s="43" t="str">
        <f t="shared" si="57"/>
        <v>RVITD</v>
      </c>
    </row>
    <row r="1816" spans="3:10" x14ac:dyDescent="0.35">
      <c r="C1816" s="27" t="s">
        <v>3997</v>
      </c>
      <c r="D1816" s="47" t="str">
        <f>+INDEX([1]Detallado!$F:$F,MATCH($C1816,[1]Detallado!$B:$B,0))</f>
        <v>Derivados</v>
      </c>
      <c r="E1816" s="30" t="str">
        <f>+INDEX([1]Detallado!$Q:$Q,MATCH($C1816,[1]Detallado!$B:$B,0))</f>
        <v>RVI</v>
      </c>
      <c r="F1816" s="44" t="s">
        <v>4171</v>
      </c>
      <c r="G1816" s="45" t="str">
        <f t="shared" si="56"/>
        <v>PTRVI</v>
      </c>
      <c r="H1816" s="46" t="str">
        <f>+INDEX([1]Detallado!$D:$D,MATCH(C1816,[1]Detallado!$B:$B,0))</f>
        <v>SPX US 10/20/23 C4650</v>
      </c>
      <c r="I1816" s="27"/>
      <c r="J1816" s="43" t="str">
        <f t="shared" si="57"/>
        <v>RVITD</v>
      </c>
    </row>
    <row r="1817" spans="3:10" x14ac:dyDescent="0.35">
      <c r="C1817" s="27" t="s">
        <v>3998</v>
      </c>
      <c r="D1817" s="47" t="str">
        <f>+INDEX([1]Detallado!$F:$F,MATCH($C1817,[1]Detallado!$B:$B,0))</f>
        <v>Derivados</v>
      </c>
      <c r="E1817" s="30" t="str">
        <f>+INDEX([1]Detallado!$Q:$Q,MATCH($C1817,[1]Detallado!$B:$B,0))</f>
        <v>RVI</v>
      </c>
      <c r="F1817" s="44" t="s">
        <v>4171</v>
      </c>
      <c r="G1817" s="45" t="str">
        <f t="shared" si="56"/>
        <v>PTRVI</v>
      </c>
      <c r="H1817" s="46" t="str">
        <f>+INDEX([1]Detallado!$D:$D,MATCH(C1817,[1]Detallado!$B:$B,0))</f>
        <v>SPX US 10/20/23 C4700</v>
      </c>
      <c r="I1817" s="27"/>
      <c r="J1817" s="43" t="str">
        <f t="shared" si="57"/>
        <v>RVITD</v>
      </c>
    </row>
    <row r="1818" spans="3:10" x14ac:dyDescent="0.35">
      <c r="C1818" s="27" t="s">
        <v>3999</v>
      </c>
      <c r="D1818" s="47" t="str">
        <f>+INDEX([1]Detallado!$F:$F,MATCH($C1818,[1]Detallado!$B:$B,0))</f>
        <v>Derivados</v>
      </c>
      <c r="E1818" s="30" t="str">
        <f>+INDEX([1]Detallado!$Q:$Q,MATCH($C1818,[1]Detallado!$B:$B,0))</f>
        <v>RVI</v>
      </c>
      <c r="F1818" s="44" t="s">
        <v>4171</v>
      </c>
      <c r="G1818" s="45" t="str">
        <f t="shared" si="56"/>
        <v>PTRVI</v>
      </c>
      <c r="H1818" s="46" t="str">
        <f>+INDEX([1]Detallado!$D:$D,MATCH(C1818,[1]Detallado!$B:$B,0))</f>
        <v>SPY US 02/17/23 C390</v>
      </c>
      <c r="I1818" s="27"/>
      <c r="J1818" s="43" t="str">
        <f t="shared" si="57"/>
        <v>RVITD</v>
      </c>
    </row>
    <row r="1819" spans="3:10" x14ac:dyDescent="0.35">
      <c r="C1819" s="27" t="s">
        <v>4000</v>
      </c>
      <c r="D1819" s="47" t="str">
        <f>+INDEX([1]Detallado!$F:$F,MATCH($C1819,[1]Detallado!$B:$B,0))</f>
        <v>Derivados</v>
      </c>
      <c r="E1819" s="30" t="str">
        <f>+INDEX([1]Detallado!$Q:$Q,MATCH($C1819,[1]Detallado!$B:$B,0))</f>
        <v>RVI</v>
      </c>
      <c r="F1819" s="44" t="s">
        <v>4171</v>
      </c>
      <c r="G1819" s="45" t="str">
        <f t="shared" si="56"/>
        <v>PTRVI</v>
      </c>
      <c r="H1819" s="46" t="str">
        <f>+INDEX([1]Detallado!$D:$D,MATCH(C1819,[1]Detallado!$B:$B,0))</f>
        <v>SPY US 5/19/23 C415</v>
      </c>
      <c r="I1819" s="27"/>
      <c r="J1819" s="43" t="str">
        <f t="shared" si="57"/>
        <v>RVITD</v>
      </c>
    </row>
    <row r="1820" spans="3:10" x14ac:dyDescent="0.35">
      <c r="C1820" s="27" t="s">
        <v>4001</v>
      </c>
      <c r="D1820" s="47" t="str">
        <f>+INDEX([1]Detallado!$F:$F,MATCH($C1820,[1]Detallado!$B:$B,0))</f>
        <v>Derivados</v>
      </c>
      <c r="E1820" s="30" t="str">
        <f>+INDEX([1]Detallado!$Q:$Q,MATCH($C1820,[1]Detallado!$B:$B,0))</f>
        <v>RVI</v>
      </c>
      <c r="F1820" s="44" t="s">
        <v>4171</v>
      </c>
      <c r="G1820" s="45" t="str">
        <f t="shared" si="56"/>
        <v>PTRVI</v>
      </c>
      <c r="H1820" s="46" t="str">
        <f>+INDEX([1]Detallado!$D:$D,MATCH(C1820,[1]Detallado!$B:$B,0))</f>
        <v>SPY US 05/19/23 P390</v>
      </c>
      <c r="I1820" s="27"/>
      <c r="J1820" s="43" t="str">
        <f t="shared" si="57"/>
        <v>RVITD</v>
      </c>
    </row>
    <row r="1821" spans="3:10" x14ac:dyDescent="0.35">
      <c r="C1821" s="27" t="s">
        <v>4002</v>
      </c>
      <c r="D1821" s="47" t="str">
        <f>+INDEX([1]Detallado!$F:$F,MATCH($C1821,[1]Detallado!$B:$B,0))</f>
        <v>Derivados</v>
      </c>
      <c r="E1821" s="30" t="str">
        <f>+INDEX([1]Detallado!$Q:$Q,MATCH($C1821,[1]Detallado!$B:$B,0))</f>
        <v>RVI</v>
      </c>
      <c r="F1821" s="44" t="s">
        <v>4171</v>
      </c>
      <c r="G1821" s="45" t="str">
        <f t="shared" si="56"/>
        <v>PTRVI</v>
      </c>
      <c r="H1821" s="46" t="str">
        <f>+INDEX([1]Detallado!$D:$D,MATCH(C1821,[1]Detallado!$B:$B,0))</f>
        <v>SPX US 5/19/2023 P3900</v>
      </c>
      <c r="I1821" s="27"/>
      <c r="J1821" s="43" t="str">
        <f t="shared" si="57"/>
        <v>RVITD</v>
      </c>
    </row>
    <row r="1822" spans="3:10" x14ac:dyDescent="0.35">
      <c r="C1822" s="27" t="s">
        <v>4003</v>
      </c>
      <c r="D1822" s="47" t="str">
        <f>+INDEX([1]Detallado!$F:$F,MATCH($C1822,[1]Detallado!$B:$B,0))</f>
        <v>Derivados</v>
      </c>
      <c r="E1822" s="30" t="str">
        <f>+INDEX([1]Detallado!$Q:$Q,MATCH($C1822,[1]Detallado!$B:$B,0))</f>
        <v>RVI</v>
      </c>
      <c r="F1822" s="44" t="s">
        <v>4171</v>
      </c>
      <c r="G1822" s="45" t="str">
        <f t="shared" si="56"/>
        <v>PTRVI</v>
      </c>
      <c r="H1822" s="46" t="str">
        <f>+INDEX([1]Detallado!$D:$D,MATCH(C1822,[1]Detallado!$B:$B,0))</f>
        <v>SPY US 06/16/23 P395</v>
      </c>
      <c r="I1822" s="27"/>
      <c r="J1822" s="43" t="str">
        <f t="shared" si="57"/>
        <v>RVITD</v>
      </c>
    </row>
    <row r="1823" spans="3:10" x14ac:dyDescent="0.35">
      <c r="C1823" s="27" t="s">
        <v>4004</v>
      </c>
      <c r="D1823" s="47" t="str">
        <f>+INDEX([1]Detallado!$F:$F,MATCH($C1823,[1]Detallado!$B:$B,0))</f>
        <v>Derivados</v>
      </c>
      <c r="E1823" s="30" t="str">
        <f>+INDEX([1]Detallado!$Q:$Q,MATCH($C1823,[1]Detallado!$B:$B,0))</f>
        <v>RVI</v>
      </c>
      <c r="F1823" s="44" t="s">
        <v>4171</v>
      </c>
      <c r="G1823" s="45" t="str">
        <f t="shared" si="56"/>
        <v>PTRVI</v>
      </c>
      <c r="H1823" s="46" t="str">
        <f>+INDEX([1]Detallado!$D:$D,MATCH(C1823,[1]Detallado!$B:$B,0))</f>
        <v>SPX US 06/16/23 P3950</v>
      </c>
      <c r="I1823" s="27"/>
      <c r="J1823" s="43" t="str">
        <f t="shared" si="57"/>
        <v>RVITD</v>
      </c>
    </row>
    <row r="1824" spans="3:10" x14ac:dyDescent="0.35">
      <c r="C1824" s="27" t="s">
        <v>4005</v>
      </c>
      <c r="D1824" s="47" t="str">
        <f>+INDEX([1]Detallado!$F:$F,MATCH($C1824,[1]Detallado!$B:$B,0))</f>
        <v>Renta Variable</v>
      </c>
      <c r="E1824" s="30" t="str">
        <f>+INDEX([1]Detallado!$Q:$Q,MATCH($C1824,[1]Detallado!$B:$B,0))</f>
        <v>RVI</v>
      </c>
      <c r="F1824" s="44" t="s">
        <v>4173</v>
      </c>
      <c r="G1824" s="45" t="str">
        <f t="shared" si="56"/>
        <v>34RVI</v>
      </c>
      <c r="H1824" s="46" t="str">
        <f>+INDEX([1]Detallado!$D:$D,MATCH(C1824,[1]Detallado!$B:$B,0))</f>
        <v>Berkshire Hathaway</v>
      </c>
      <c r="I1824" s="27"/>
      <c r="J1824" s="43" t="str">
        <f t="shared" si="57"/>
        <v>RVIBU</v>
      </c>
    </row>
    <row r="1825" spans="3:10" x14ac:dyDescent="0.35">
      <c r="C1825" s="27" t="s">
        <v>4006</v>
      </c>
      <c r="D1825" s="47" t="str">
        <f>+INDEX([1]Detallado!$F:$F,MATCH($C1825,[1]Detallado!$B:$B,0))</f>
        <v>Renta Variable</v>
      </c>
      <c r="E1825" s="30" t="str">
        <f>+INDEX([1]Detallado!$Q:$Q,MATCH($C1825,[1]Detallado!$B:$B,0))</f>
        <v>RVI</v>
      </c>
      <c r="F1825" s="44" t="s">
        <v>4173</v>
      </c>
      <c r="G1825" s="45" t="str">
        <f t="shared" si="56"/>
        <v>34RVI</v>
      </c>
      <c r="H1825" s="46" t="str">
        <f>+INDEX([1]Detallado!$D:$D,MATCH(C1825,[1]Detallado!$B:$B,0))</f>
        <v>Discover Financial Services</v>
      </c>
      <c r="I1825" s="27"/>
      <c r="J1825" s="43" t="str">
        <f t="shared" si="57"/>
        <v>RVIBU</v>
      </c>
    </row>
    <row r="1826" spans="3:10" x14ac:dyDescent="0.35">
      <c r="C1826" s="27" t="s">
        <v>4007</v>
      </c>
      <c r="D1826" s="47" t="str">
        <f>+INDEX([1]Detallado!$F:$F,MATCH($C1826,[1]Detallado!$B:$B,0))</f>
        <v>Renta Variable</v>
      </c>
      <c r="E1826" s="30" t="str">
        <f>+INDEX([1]Detallado!$Q:$Q,MATCH($C1826,[1]Detallado!$B:$B,0))</f>
        <v>RVI</v>
      </c>
      <c r="F1826" s="44" t="s">
        <v>4173</v>
      </c>
      <c r="G1826" s="45" t="str">
        <f t="shared" si="56"/>
        <v>34RVI</v>
      </c>
      <c r="H1826" s="46" t="str">
        <f>+INDEX([1]Detallado!$D:$D,MATCH(C1826,[1]Detallado!$B:$B,0))</f>
        <v>Mastercard</v>
      </c>
      <c r="I1826" s="27"/>
      <c r="J1826" s="43" t="str">
        <f t="shared" si="57"/>
        <v>RVIBU</v>
      </c>
    </row>
    <row r="1827" spans="3:10" x14ac:dyDescent="0.35">
      <c r="C1827" s="27" t="s">
        <v>4008</v>
      </c>
      <c r="D1827" s="47" t="str">
        <f>+INDEX([1]Detallado!$F:$F,MATCH($C1827,[1]Detallado!$B:$B,0))</f>
        <v>Renta Variable</v>
      </c>
      <c r="E1827" s="30" t="str">
        <f>+INDEX([1]Detallado!$Q:$Q,MATCH($C1827,[1]Detallado!$B:$B,0))</f>
        <v>RVI</v>
      </c>
      <c r="F1827" s="44" t="s">
        <v>4173</v>
      </c>
      <c r="G1827" s="45" t="str">
        <f t="shared" si="56"/>
        <v>34RVI</v>
      </c>
      <c r="H1827" s="46" t="str">
        <f>+INDEX([1]Detallado!$D:$D,MATCH(C1827,[1]Detallado!$B:$B,0))</f>
        <v>Metlife</v>
      </c>
      <c r="I1827" s="27"/>
      <c r="J1827" s="43" t="str">
        <f t="shared" si="57"/>
        <v>RVIBU</v>
      </c>
    </row>
    <row r="1828" spans="3:10" x14ac:dyDescent="0.35">
      <c r="C1828" s="27" t="s">
        <v>4009</v>
      </c>
      <c r="D1828" s="47" t="str">
        <f>+INDEX([1]Detallado!$F:$F,MATCH($C1828,[1]Detallado!$B:$B,0))</f>
        <v>Renta Variable</v>
      </c>
      <c r="E1828" s="30" t="str">
        <f>+INDEX([1]Detallado!$Q:$Q,MATCH($C1828,[1]Detallado!$B:$B,0))</f>
        <v>RVI</v>
      </c>
      <c r="F1828" s="44" t="s">
        <v>4173</v>
      </c>
      <c r="G1828" s="45" t="str">
        <f t="shared" si="56"/>
        <v>34RVI</v>
      </c>
      <c r="H1828" s="46" t="str">
        <f>+INDEX([1]Detallado!$D:$D,MATCH(C1828,[1]Detallado!$B:$B,0))</f>
        <v>Visa</v>
      </c>
      <c r="I1828" s="27"/>
      <c r="J1828" s="43" t="str">
        <f t="shared" si="57"/>
        <v>RVIBU</v>
      </c>
    </row>
    <row r="1829" spans="3:10" x14ac:dyDescent="0.35">
      <c r="C1829" s="27" t="s">
        <v>4010</v>
      </c>
      <c r="D1829" s="47" t="str">
        <f>+INDEX([1]Detallado!$F:$F,MATCH($C1829,[1]Detallado!$B:$B,0))</f>
        <v>Renta Variable</v>
      </c>
      <c r="E1829" s="30" t="str">
        <f>+INDEX([1]Detallado!$Q:$Q,MATCH($C1829,[1]Detallado!$B:$B,0))</f>
        <v>RVI</v>
      </c>
      <c r="F1829" s="44" t="s">
        <v>4173</v>
      </c>
      <c r="G1829" s="45" t="str">
        <f t="shared" si="56"/>
        <v>34RVI</v>
      </c>
      <c r="H1829" s="46" t="str">
        <f>+INDEX([1]Detallado!$D:$D,MATCH(C1829,[1]Detallado!$B:$B,0))</f>
        <v>Regions Financial Corporation</v>
      </c>
      <c r="I1829" s="27"/>
      <c r="J1829" s="43" t="str">
        <f t="shared" si="57"/>
        <v>RVIBU</v>
      </c>
    </row>
    <row r="1830" spans="3:10" x14ac:dyDescent="0.35">
      <c r="C1830" s="27" t="s">
        <v>4011</v>
      </c>
      <c r="D1830" s="47" t="str">
        <f>+INDEX([1]Detallado!$F:$F,MATCH($C1830,[1]Detallado!$B:$B,0))</f>
        <v>Renta Variable</v>
      </c>
      <c r="E1830" s="30" t="str">
        <f>+INDEX([1]Detallado!$Q:$Q,MATCH($C1830,[1]Detallado!$B:$B,0))</f>
        <v>RVI</v>
      </c>
      <c r="F1830" s="44" t="s">
        <v>4173</v>
      </c>
      <c r="G1830" s="45" t="str">
        <f t="shared" si="56"/>
        <v>34RVI</v>
      </c>
      <c r="H1830" s="46" t="str">
        <f>+INDEX([1]Detallado!$D:$D,MATCH(C1830,[1]Detallado!$B:$B,0))</f>
        <v>Vantiv</v>
      </c>
      <c r="I1830" s="27"/>
      <c r="J1830" s="43" t="str">
        <f t="shared" si="57"/>
        <v>RVIBU</v>
      </c>
    </row>
    <row r="1831" spans="3:10" x14ac:dyDescent="0.35">
      <c r="C1831" s="27" t="s">
        <v>1341</v>
      </c>
      <c r="D1831" s="47" t="str">
        <f>+INDEX([1]Detallado!$F:$F,MATCH($C1831,[1]Detallado!$B:$B,0))</f>
        <v>Renta Variable</v>
      </c>
      <c r="E1831" s="30" t="str">
        <f>+INDEX([1]Detallado!$Q:$Q,MATCH($C1831,[1]Detallado!$B:$B,0))</f>
        <v>RVI</v>
      </c>
      <c r="F1831" s="44" t="s">
        <v>4171</v>
      </c>
      <c r="G1831" s="45" t="str">
        <f t="shared" si="56"/>
        <v>52RVI</v>
      </c>
      <c r="H1831" s="46" t="str">
        <f>+INDEX([1]Detallado!$D:$D,MATCH(C1831,[1]Detallado!$B:$B,0))</f>
        <v>State Street - Regional Banks</v>
      </c>
      <c r="I1831" s="27"/>
      <c r="J1831" s="43" t="str">
        <f t="shared" si="57"/>
        <v>RVITD</v>
      </c>
    </row>
    <row r="1832" spans="3:10" x14ac:dyDescent="0.35">
      <c r="C1832" s="27" t="s">
        <v>1174</v>
      </c>
      <c r="D1832" s="47" t="str">
        <f>+INDEX([1]Detallado!$F:$F,MATCH($C1832,[1]Detallado!$B:$B,0))</f>
        <v>Renta Variable</v>
      </c>
      <c r="E1832" s="30" t="str">
        <f>+INDEX([1]Detallado!$Q:$Q,MATCH($C1832,[1]Detallado!$B:$B,0))</f>
        <v>RVI</v>
      </c>
      <c r="F1832" s="44" t="s">
        <v>4171</v>
      </c>
      <c r="G1832" s="45" t="str">
        <f t="shared" si="56"/>
        <v>52RVI</v>
      </c>
      <c r="H1832" s="46" t="str">
        <f>+INDEX([1]Detallado!$D:$D,MATCH(C1832,[1]Detallado!$B:$B,0))</f>
        <v>State Street - Financials Select Sector</v>
      </c>
      <c r="I1832" s="27"/>
      <c r="J1832" s="43" t="str">
        <f t="shared" si="57"/>
        <v>RVITD</v>
      </c>
    </row>
    <row r="1833" spans="3:10" x14ac:dyDescent="0.35">
      <c r="C1833" s="27" t="s">
        <v>1131</v>
      </c>
      <c r="D1833" s="47" t="str">
        <f>+INDEX([1]Detallado!$F:$F,MATCH($C1833,[1]Detallado!$B:$B,0))</f>
        <v>Renta Variable</v>
      </c>
      <c r="E1833" s="30" t="str">
        <f>+INDEX([1]Detallado!$Q:$Q,MATCH($C1833,[1]Detallado!$B:$B,0))</f>
        <v>RVI</v>
      </c>
      <c r="F1833" s="44" t="s">
        <v>4171</v>
      </c>
      <c r="G1833" s="45" t="str">
        <f t="shared" si="56"/>
        <v>52RVI</v>
      </c>
      <c r="H1833" s="46" t="str">
        <f>+INDEX([1]Detallado!$D:$D,MATCH(C1833,[1]Detallado!$B:$B,0))</f>
        <v>BlackRock - iShares Financial Services</v>
      </c>
      <c r="I1833" s="27"/>
      <c r="J1833" s="43" t="str">
        <f t="shared" si="57"/>
        <v>RVITD</v>
      </c>
    </row>
    <row r="1834" spans="3:10" x14ac:dyDescent="0.35">
      <c r="C1834" s="27" t="s">
        <v>1302</v>
      </c>
      <c r="D1834" s="47" t="str">
        <f>+INDEX([1]Detallado!$F:$F,MATCH($C1834,[1]Detallado!$B:$B,0))</f>
        <v>Renta Variable</v>
      </c>
      <c r="E1834" s="30" t="str">
        <f>+INDEX([1]Detallado!$Q:$Q,MATCH($C1834,[1]Detallado!$B:$B,0))</f>
        <v>RVI</v>
      </c>
      <c r="F1834" s="44" t="s">
        <v>4171</v>
      </c>
      <c r="G1834" s="45" t="str">
        <f t="shared" si="56"/>
        <v>52RVI</v>
      </c>
      <c r="H1834" s="46" t="str">
        <f>+INDEX([1]Detallado!$D:$D,MATCH(C1834,[1]Detallado!$B:$B,0))</f>
        <v>BlackRock - iShares US Regional Banks</v>
      </c>
      <c r="I1834" s="27"/>
      <c r="J1834" s="43" t="str">
        <f t="shared" si="57"/>
        <v>RVITD</v>
      </c>
    </row>
    <row r="1835" spans="3:10" x14ac:dyDescent="0.35">
      <c r="C1835" s="27" t="s">
        <v>1481</v>
      </c>
      <c r="D1835" s="47" t="str">
        <f>+INDEX([1]Detallado!$F:$F,MATCH($C1835,[1]Detallado!$B:$B,0))</f>
        <v>Renta Variable</v>
      </c>
      <c r="E1835" s="30" t="str">
        <f>+INDEX([1]Detallado!$Q:$Q,MATCH($C1835,[1]Detallado!$B:$B,0))</f>
        <v>RVI</v>
      </c>
      <c r="F1835" s="44" t="s">
        <v>4171</v>
      </c>
      <c r="G1835" s="45" t="str">
        <f t="shared" si="56"/>
        <v>52RVI</v>
      </c>
      <c r="H1835" s="46" t="str">
        <f>+INDEX([1]Detallado!$D:$D,MATCH(C1835,[1]Detallado!$B:$B,0))</f>
        <v>Invesco LLC - US Banks</v>
      </c>
      <c r="I1835" s="27"/>
      <c r="J1835" s="43" t="str">
        <f t="shared" si="57"/>
        <v>RVITD</v>
      </c>
    </row>
    <row r="1836" spans="3:10" x14ac:dyDescent="0.35">
      <c r="C1836" s="27" t="s">
        <v>2292</v>
      </c>
      <c r="D1836" s="47" t="str">
        <f>+INDEX([1]Detallado!$F:$F,MATCH($C1836,[1]Detallado!$B:$B,0))</f>
        <v>Renta Variable</v>
      </c>
      <c r="E1836" s="30" t="str">
        <f>+INDEX([1]Detallado!$Q:$Q,MATCH($C1836,[1]Detallado!$B:$B,0))</f>
        <v>RVI</v>
      </c>
      <c r="F1836" s="44" t="s">
        <v>4171</v>
      </c>
      <c r="G1836" s="45" t="str">
        <f t="shared" si="56"/>
        <v>52RVI</v>
      </c>
      <c r="H1836" s="46" t="str">
        <f>+INDEX([1]Detallado!$D:$D,MATCH(C1836,[1]Detallado!$B:$B,0))</f>
        <v>BlackRock - iShares S&amp;P 500 Financials UCITS</v>
      </c>
      <c r="I1836" s="27"/>
      <c r="J1836" s="43" t="str">
        <f t="shared" si="57"/>
        <v>RVITD</v>
      </c>
    </row>
    <row r="1837" spans="3:10" x14ac:dyDescent="0.35">
      <c r="C1837" s="27" t="s">
        <v>4012</v>
      </c>
      <c r="D1837" s="47" t="str">
        <f>+INDEX([1]Detallado!$F:$F,MATCH($C1837,[1]Detallado!$B:$B,0))</f>
        <v>Renta Variable</v>
      </c>
      <c r="E1837" s="30" t="str">
        <f>+INDEX([1]Detallado!$Q:$Q,MATCH($C1837,[1]Detallado!$B:$B,0))</f>
        <v>RVI</v>
      </c>
      <c r="F1837" s="44" t="s">
        <v>4173</v>
      </c>
      <c r="G1837" s="45" t="str">
        <f t="shared" si="56"/>
        <v>34RVI</v>
      </c>
      <c r="H1837" s="46" t="str">
        <f>+INDEX([1]Detallado!$D:$D,MATCH(C1837,[1]Detallado!$B:$B,0))</f>
        <v>GNC Holdings, Inc.</v>
      </c>
      <c r="I1837" s="27"/>
      <c r="J1837" s="43" t="str">
        <f t="shared" si="57"/>
        <v>RVIBU</v>
      </c>
    </row>
    <row r="1838" spans="3:10" x14ac:dyDescent="0.35">
      <c r="C1838" s="27" t="s">
        <v>2431</v>
      </c>
      <c r="D1838" s="47" t="e">
        <f>+INDEX([1]Detallado!$F:$F,MATCH($C1838,[1]Detallado!$B:$B,0))</f>
        <v>#N/A</v>
      </c>
      <c r="E1838" s="30" t="e">
        <f>+INDEX([1]Detallado!$Q:$Q,MATCH($C1838,[1]Detallado!$B:$B,0))</f>
        <v>#N/A</v>
      </c>
      <c r="F1838" s="44" t="s">
        <v>4171</v>
      </c>
      <c r="G1838" s="45" t="e">
        <f t="shared" si="56"/>
        <v>#N/A</v>
      </c>
      <c r="H1838" s="46" t="e">
        <f>+INDEX([1]Detallado!$D:$D,MATCH(C1838,[1]Detallado!$B:$B,0))</f>
        <v>#N/A</v>
      </c>
      <c r="I1838" s="27"/>
      <c r="J1838" s="43" t="e">
        <f t="shared" si="57"/>
        <v>#N/A</v>
      </c>
    </row>
    <row r="1839" spans="3:10" x14ac:dyDescent="0.35">
      <c r="C1839" s="27" t="s">
        <v>4013</v>
      </c>
      <c r="D1839" s="47" t="str">
        <f>+INDEX([1]Detallado!$F:$F,MATCH($C1839,[1]Detallado!$B:$B,0))</f>
        <v>Renta Variable</v>
      </c>
      <c r="E1839" s="30" t="str">
        <f>+INDEX([1]Detallado!$Q:$Q,MATCH($C1839,[1]Detallado!$B:$B,0))</f>
        <v>RVI</v>
      </c>
      <c r="F1839" s="44" t="s">
        <v>4173</v>
      </c>
      <c r="G1839" s="45" t="str">
        <f t="shared" si="56"/>
        <v>34RVI</v>
      </c>
      <c r="H1839" s="46" t="str">
        <f>+INDEX([1]Detallado!$D:$D,MATCH(C1839,[1]Detallado!$B:$B,0))</f>
        <v>DaVita Health Care Partners, Inc.</v>
      </c>
      <c r="I1839" s="27"/>
      <c r="J1839" s="43" t="str">
        <f t="shared" si="57"/>
        <v>RVIBU</v>
      </c>
    </row>
    <row r="1840" spans="3:10" x14ac:dyDescent="0.35">
      <c r="C1840" s="27" t="s">
        <v>4014</v>
      </c>
      <c r="D1840" s="47" t="str">
        <f>+INDEX([1]Detallado!$F:$F,MATCH($C1840,[1]Detallado!$B:$B,0))</f>
        <v>Renta Variable</v>
      </c>
      <c r="E1840" s="30" t="str">
        <f>+INDEX([1]Detallado!$Q:$Q,MATCH($C1840,[1]Detallado!$B:$B,0))</f>
        <v>RVI</v>
      </c>
      <c r="F1840" s="44" t="s">
        <v>4173</v>
      </c>
      <c r="G1840" s="45" t="str">
        <f t="shared" si="56"/>
        <v>34RVI</v>
      </c>
      <c r="H1840" s="46" t="str">
        <f>+INDEX([1]Detallado!$D:$D,MATCH(C1840,[1]Detallado!$B:$B,0))</f>
        <v>HCA Holdings, Inc.</v>
      </c>
      <c r="I1840" s="27"/>
      <c r="J1840" s="43" t="str">
        <f t="shared" si="57"/>
        <v>RVIBU</v>
      </c>
    </row>
    <row r="1841" spans="3:10" x14ac:dyDescent="0.35">
      <c r="C1841" s="27" t="s">
        <v>4015</v>
      </c>
      <c r="D1841" s="47" t="str">
        <f>+INDEX([1]Detallado!$F:$F,MATCH($C1841,[1]Detallado!$B:$B,0))</f>
        <v>Renta Variable</v>
      </c>
      <c r="E1841" s="30" t="str">
        <f>+INDEX([1]Detallado!$Q:$Q,MATCH($C1841,[1]Detallado!$B:$B,0))</f>
        <v>RVI</v>
      </c>
      <c r="F1841" s="44" t="s">
        <v>4173</v>
      </c>
      <c r="G1841" s="45" t="str">
        <f t="shared" si="56"/>
        <v>34RVI</v>
      </c>
      <c r="H1841" s="46" t="str">
        <f>+INDEX([1]Detallado!$D:$D,MATCH(C1841,[1]Detallado!$B:$B,0))</f>
        <v>Covidien PLC</v>
      </c>
      <c r="I1841" s="27"/>
      <c r="J1841" s="43" t="str">
        <f t="shared" si="57"/>
        <v>RVIBU</v>
      </c>
    </row>
    <row r="1842" spans="3:10" x14ac:dyDescent="0.35">
      <c r="C1842" s="27" t="s">
        <v>4016</v>
      </c>
      <c r="D1842" s="47" t="str">
        <f>+INDEX([1]Detallado!$F:$F,MATCH($C1842,[1]Detallado!$B:$B,0))</f>
        <v>Renta Variable</v>
      </c>
      <c r="E1842" s="30" t="str">
        <f>+INDEX([1]Detallado!$Q:$Q,MATCH($C1842,[1]Detallado!$B:$B,0))</f>
        <v>RVI</v>
      </c>
      <c r="F1842" s="44" t="s">
        <v>4173</v>
      </c>
      <c r="G1842" s="45" t="str">
        <f t="shared" si="56"/>
        <v>34RVI</v>
      </c>
      <c r="H1842" s="46" t="str">
        <f>+INDEX([1]Detallado!$D:$D,MATCH(C1842,[1]Detallado!$B:$B,0))</f>
        <v>Express Scripts Holding Company</v>
      </c>
      <c r="I1842" s="27"/>
      <c r="J1842" s="43" t="str">
        <f t="shared" si="57"/>
        <v>RVIBU</v>
      </c>
    </row>
    <row r="1843" spans="3:10" x14ac:dyDescent="0.35">
      <c r="C1843" s="27" t="s">
        <v>1162</v>
      </c>
      <c r="D1843" s="47" t="str">
        <f>+INDEX([1]Detallado!$F:$F,MATCH($C1843,[1]Detallado!$B:$B,0))</f>
        <v>Renta Variable</v>
      </c>
      <c r="E1843" s="30" t="str">
        <f>+INDEX([1]Detallado!$Q:$Q,MATCH($C1843,[1]Detallado!$B:$B,0))</f>
        <v>RVI</v>
      </c>
      <c r="F1843" s="44" t="s">
        <v>4171</v>
      </c>
      <c r="G1843" s="45" t="str">
        <f t="shared" si="56"/>
        <v>52RVI</v>
      </c>
      <c r="H1843" s="46" t="str">
        <f>+INDEX([1]Detallado!$D:$D,MATCH(C1843,[1]Detallado!$B:$B,0))</f>
        <v>State Street - Healthcare Select Sector</v>
      </c>
      <c r="I1843" s="27"/>
      <c r="J1843" s="43" t="str">
        <f t="shared" si="57"/>
        <v>RVITD</v>
      </c>
    </row>
    <row r="1844" spans="3:10" x14ac:dyDescent="0.35">
      <c r="C1844" s="27" t="s">
        <v>1226</v>
      </c>
      <c r="D1844" s="47" t="str">
        <f>+INDEX([1]Detallado!$F:$F,MATCH($C1844,[1]Detallado!$B:$B,0))</f>
        <v>Renta Variable</v>
      </c>
      <c r="E1844" s="30" t="str">
        <f>+INDEX([1]Detallado!$Q:$Q,MATCH($C1844,[1]Detallado!$B:$B,0))</f>
        <v>RVI</v>
      </c>
      <c r="F1844" s="44" t="s">
        <v>4171</v>
      </c>
      <c r="G1844" s="45" t="str">
        <f t="shared" si="56"/>
        <v>52RVI</v>
      </c>
      <c r="H1844" s="46" t="str">
        <f>+INDEX([1]Detallado!$D:$D,MATCH(C1844,[1]Detallado!$B:$B,0))</f>
        <v>BlackRock - iShares S&amp;P Global Healthcare Sector</v>
      </c>
      <c r="I1844" s="27"/>
      <c r="J1844" s="43" t="str">
        <f t="shared" si="57"/>
        <v>RVITD</v>
      </c>
    </row>
    <row r="1845" spans="3:10" x14ac:dyDescent="0.35">
      <c r="C1845" s="27" t="s">
        <v>1299</v>
      </c>
      <c r="D1845" s="47" t="str">
        <f>+INDEX([1]Detallado!$F:$F,MATCH($C1845,[1]Detallado!$B:$B,0))</f>
        <v>Renta Variable</v>
      </c>
      <c r="E1845" s="30" t="str">
        <f>+INDEX([1]Detallado!$Q:$Q,MATCH($C1845,[1]Detallado!$B:$B,0))</f>
        <v>RVI</v>
      </c>
      <c r="F1845" s="44" t="s">
        <v>4171</v>
      </c>
      <c r="G1845" s="45" t="str">
        <f t="shared" si="56"/>
        <v>52RVI</v>
      </c>
      <c r="H1845" s="46" t="str">
        <f>+INDEX([1]Detallado!$D:$D,MATCH(C1845,[1]Detallado!$B:$B,0))</f>
        <v>BlackRock - iShares US Medical Devices</v>
      </c>
      <c r="I1845" s="27"/>
      <c r="J1845" s="43" t="str">
        <f t="shared" si="57"/>
        <v>RVITD</v>
      </c>
    </row>
    <row r="1846" spans="3:10" x14ac:dyDescent="0.35">
      <c r="C1846" s="27" t="s">
        <v>1127</v>
      </c>
      <c r="D1846" s="47" t="str">
        <f>+INDEX([1]Detallado!$F:$F,MATCH($C1846,[1]Detallado!$B:$B,0))</f>
        <v>Renta Variable</v>
      </c>
      <c r="E1846" s="30" t="str">
        <f>+INDEX([1]Detallado!$Q:$Q,MATCH($C1846,[1]Detallado!$B:$B,0))</f>
        <v>RVI</v>
      </c>
      <c r="F1846" s="44" t="s">
        <v>4171</v>
      </c>
      <c r="G1846" s="45" t="str">
        <f t="shared" si="56"/>
        <v>52RVI</v>
      </c>
      <c r="H1846" s="46" t="str">
        <f>+INDEX([1]Detallado!$D:$D,MATCH(C1846,[1]Detallado!$B:$B,0))</f>
        <v>BlackRock - iShares US Heathcare</v>
      </c>
      <c r="I1846" s="27"/>
      <c r="J1846" s="43" t="str">
        <f t="shared" si="57"/>
        <v>RVITD</v>
      </c>
    </row>
    <row r="1847" spans="3:10" x14ac:dyDescent="0.35">
      <c r="C1847" s="27" t="s">
        <v>1318</v>
      </c>
      <c r="D1847" s="47" t="str">
        <f>+INDEX([1]Detallado!$F:$F,MATCH($C1847,[1]Detallado!$B:$B,0))</f>
        <v>Renta Variable</v>
      </c>
      <c r="E1847" s="30" t="str">
        <f>+INDEX([1]Detallado!$Q:$Q,MATCH($C1847,[1]Detallado!$B:$B,0))</f>
        <v>RVI</v>
      </c>
      <c r="F1847" s="44" t="s">
        <v>4171</v>
      </c>
      <c r="G1847" s="45" t="str">
        <f t="shared" si="56"/>
        <v>52RVI</v>
      </c>
      <c r="H1847" s="46" t="str">
        <f>+INDEX([1]Detallado!$D:$D,MATCH(C1847,[1]Detallado!$B:$B,0))</f>
        <v>First Trust - Arca Biotechnology Index Fund</v>
      </c>
      <c r="I1847" s="27"/>
      <c r="J1847" s="43" t="str">
        <f t="shared" si="57"/>
        <v>RVITD</v>
      </c>
    </row>
    <row r="1848" spans="3:10" x14ac:dyDescent="0.35">
      <c r="C1848" s="27" t="s">
        <v>4017</v>
      </c>
      <c r="D1848" s="47" t="str">
        <f>+INDEX([1]Detallado!$F:$F,MATCH($C1848,[1]Detallado!$B:$B,0))</f>
        <v>Renta Variable</v>
      </c>
      <c r="E1848" s="30" t="str">
        <f>+INDEX([1]Detallado!$Q:$Q,MATCH($C1848,[1]Detallado!$B:$B,0))</f>
        <v>RVI</v>
      </c>
      <c r="F1848" s="44" t="s">
        <v>4173</v>
      </c>
      <c r="G1848" s="45" t="str">
        <f t="shared" si="56"/>
        <v>34RVI</v>
      </c>
      <c r="H1848" s="46" t="str">
        <f>+INDEX([1]Detallado!$D:$D,MATCH(C1848,[1]Detallado!$B:$B,0))</f>
        <v>Fluor Corporation</v>
      </c>
      <c r="I1848" s="27"/>
      <c r="J1848" s="43" t="str">
        <f t="shared" si="57"/>
        <v>RVIBU</v>
      </c>
    </row>
    <row r="1849" spans="3:10" x14ac:dyDescent="0.35">
      <c r="C1849" s="27" t="s">
        <v>4018</v>
      </c>
      <c r="D1849" s="47" t="str">
        <f>+INDEX([1]Detallado!$F:$F,MATCH($C1849,[1]Detallado!$B:$B,0))</f>
        <v>Renta Variable</v>
      </c>
      <c r="E1849" s="30" t="str">
        <f>+INDEX([1]Detallado!$Q:$Q,MATCH($C1849,[1]Detallado!$B:$B,0))</f>
        <v>RVI</v>
      </c>
      <c r="F1849" s="44" t="s">
        <v>4173</v>
      </c>
      <c r="G1849" s="45" t="str">
        <f t="shared" si="56"/>
        <v>34RVI</v>
      </c>
      <c r="H1849" s="46" t="str">
        <f>+INDEX([1]Detallado!$D:$D,MATCH(C1849,[1]Detallado!$B:$B,0))</f>
        <v>Chicago Bridge and Iron</v>
      </c>
      <c r="I1849" s="27"/>
      <c r="J1849" s="43" t="str">
        <f t="shared" si="57"/>
        <v>RVIBU</v>
      </c>
    </row>
    <row r="1850" spans="3:10" x14ac:dyDescent="0.35">
      <c r="C1850" s="27" t="s">
        <v>4019</v>
      </c>
      <c r="D1850" s="47" t="str">
        <f>+INDEX([1]Detallado!$F:$F,MATCH($C1850,[1]Detallado!$B:$B,0))</f>
        <v>Renta Variable</v>
      </c>
      <c r="E1850" s="30" t="str">
        <f>+INDEX([1]Detallado!$Q:$Q,MATCH($C1850,[1]Detallado!$B:$B,0))</f>
        <v>RVI</v>
      </c>
      <c r="F1850" s="44" t="s">
        <v>4173</v>
      </c>
      <c r="G1850" s="45" t="str">
        <f t="shared" si="56"/>
        <v>34RVI</v>
      </c>
      <c r="H1850" s="46" t="str">
        <f>+INDEX([1]Detallado!$D:$D,MATCH(C1850,[1]Detallado!$B:$B,0))</f>
        <v>KBR</v>
      </c>
      <c r="I1850" s="27"/>
      <c r="J1850" s="43" t="str">
        <f t="shared" si="57"/>
        <v>RVIBU</v>
      </c>
    </row>
    <row r="1851" spans="3:10" x14ac:dyDescent="0.35">
      <c r="C1851" s="27" t="s">
        <v>4020</v>
      </c>
      <c r="D1851" s="47" t="str">
        <f>+INDEX([1]Detallado!$F:$F,MATCH($C1851,[1]Detallado!$B:$B,0))</f>
        <v>Renta Variable</v>
      </c>
      <c r="E1851" s="30" t="str">
        <f>+INDEX([1]Detallado!$Q:$Q,MATCH($C1851,[1]Detallado!$B:$B,0))</f>
        <v>RVI</v>
      </c>
      <c r="F1851" s="44" t="s">
        <v>4173</v>
      </c>
      <c r="G1851" s="45" t="str">
        <f t="shared" si="56"/>
        <v>34RVI</v>
      </c>
      <c r="H1851" s="46" t="str">
        <f>+INDEX([1]Detallado!$D:$D,MATCH(C1851,[1]Detallado!$B:$B,0))</f>
        <v>Meritage Homes Corporation</v>
      </c>
      <c r="I1851" s="27"/>
      <c r="J1851" s="43" t="str">
        <f t="shared" si="57"/>
        <v>RVIBU</v>
      </c>
    </row>
    <row r="1852" spans="3:10" x14ac:dyDescent="0.35">
      <c r="C1852" s="27" t="s">
        <v>4021</v>
      </c>
      <c r="D1852" s="47" t="str">
        <f>+INDEX([1]Detallado!$F:$F,MATCH($C1852,[1]Detallado!$B:$B,0))</f>
        <v>Renta Variable</v>
      </c>
      <c r="E1852" s="30" t="str">
        <f>+INDEX([1]Detallado!$Q:$Q,MATCH($C1852,[1]Detallado!$B:$B,0))</f>
        <v>RVI</v>
      </c>
      <c r="F1852" s="44" t="s">
        <v>4173</v>
      </c>
      <c r="G1852" s="45" t="str">
        <f t="shared" si="56"/>
        <v>34RVI</v>
      </c>
      <c r="H1852" s="46" t="str">
        <f>+INDEX([1]Detallado!$D:$D,MATCH(C1852,[1]Detallado!$B:$B,0))</f>
        <v>Honerywell International</v>
      </c>
      <c r="I1852" s="27"/>
      <c r="J1852" s="43" t="str">
        <f t="shared" si="57"/>
        <v>RVIBU</v>
      </c>
    </row>
    <row r="1853" spans="3:10" x14ac:dyDescent="0.35">
      <c r="C1853" s="27" t="s">
        <v>1307</v>
      </c>
      <c r="D1853" s="47" t="str">
        <f>+INDEX([1]Detallado!$F:$F,MATCH($C1853,[1]Detallado!$B:$B,0))</f>
        <v>Renta Variable</v>
      </c>
      <c r="E1853" s="30" t="str">
        <f>+INDEX([1]Detallado!$Q:$Q,MATCH($C1853,[1]Detallado!$B:$B,0))</f>
        <v>RVI</v>
      </c>
      <c r="F1853" s="44" t="s">
        <v>4171</v>
      </c>
      <c r="G1853" s="45" t="str">
        <f t="shared" si="56"/>
        <v>52RVI</v>
      </c>
      <c r="H1853" s="46" t="str">
        <f>+INDEX([1]Detallado!$D:$D,MATCH(C1853,[1]Detallado!$B:$B,0))</f>
        <v>State Street - Homebuilders ETF</v>
      </c>
      <c r="I1853" s="27"/>
      <c r="J1853" s="43" t="str">
        <f t="shared" si="57"/>
        <v>RVITD</v>
      </c>
    </row>
    <row r="1854" spans="3:10" x14ac:dyDescent="0.35">
      <c r="C1854" s="27" t="s">
        <v>1176</v>
      </c>
      <c r="D1854" s="47" t="str">
        <f>+INDEX([1]Detallado!$F:$F,MATCH($C1854,[1]Detallado!$B:$B,0))</f>
        <v>Renta Variable</v>
      </c>
      <c r="E1854" s="30" t="str">
        <f>+INDEX([1]Detallado!$Q:$Q,MATCH($C1854,[1]Detallado!$B:$B,0))</f>
        <v>RVI</v>
      </c>
      <c r="F1854" s="44" t="s">
        <v>4171</v>
      </c>
      <c r="G1854" s="45" t="str">
        <f t="shared" si="56"/>
        <v>52RVI</v>
      </c>
      <c r="H1854" s="46" t="str">
        <f>+INDEX([1]Detallado!$D:$D,MATCH(C1854,[1]Detallado!$B:$B,0))</f>
        <v>State Street - Industrial Select Sector</v>
      </c>
      <c r="I1854" s="27"/>
      <c r="J1854" s="43" t="str">
        <f t="shared" si="57"/>
        <v>RVITD</v>
      </c>
    </row>
    <row r="1855" spans="3:10" x14ac:dyDescent="0.35">
      <c r="C1855" s="27" t="s">
        <v>1305</v>
      </c>
      <c r="D1855" s="47" t="str">
        <f>+INDEX([1]Detallado!$F:$F,MATCH($C1855,[1]Detallado!$B:$B,0))</f>
        <v>Renta Variable</v>
      </c>
      <c r="E1855" s="30" t="str">
        <f>+INDEX([1]Detallado!$Q:$Q,MATCH($C1855,[1]Detallado!$B:$B,0))</f>
        <v>RVI</v>
      </c>
      <c r="F1855" s="44" t="s">
        <v>4171</v>
      </c>
      <c r="G1855" s="45" t="str">
        <f t="shared" si="56"/>
        <v>52RVI</v>
      </c>
      <c r="H1855" s="46" t="str">
        <f>+INDEX([1]Detallado!$D:$D,MATCH(C1855,[1]Detallado!$B:$B,0))</f>
        <v>BlackRock - iShares DJ US Home Construction Fund</v>
      </c>
      <c r="I1855" s="27"/>
      <c r="J1855" s="43" t="str">
        <f t="shared" si="57"/>
        <v>RVITD</v>
      </c>
    </row>
    <row r="1856" spans="3:10" x14ac:dyDescent="0.35">
      <c r="C1856" s="27" t="s">
        <v>1272</v>
      </c>
      <c r="D1856" s="47" t="str">
        <f>+INDEX([1]Detallado!$F:$F,MATCH($C1856,[1]Detallado!$B:$B,0))</f>
        <v>Renta Variable</v>
      </c>
      <c r="E1856" s="30" t="str">
        <f>+INDEX([1]Detallado!$Q:$Q,MATCH($C1856,[1]Detallado!$B:$B,0))</f>
        <v>RVI</v>
      </c>
      <c r="F1856" s="44" t="s">
        <v>4171</v>
      </c>
      <c r="G1856" s="45" t="str">
        <f t="shared" si="56"/>
        <v>52RVI</v>
      </c>
      <c r="H1856" s="46" t="str">
        <f>+INDEX([1]Detallado!$D:$D,MATCH(C1856,[1]Detallado!$B:$B,0))</f>
        <v>BlackRock - iShares Transportation Average</v>
      </c>
      <c r="I1856" s="27"/>
      <c r="J1856" s="43" t="str">
        <f t="shared" si="57"/>
        <v>RVITD</v>
      </c>
    </row>
    <row r="1857" spans="3:10" x14ac:dyDescent="0.35">
      <c r="C1857" s="27" t="s">
        <v>2344</v>
      </c>
      <c r="D1857" s="47" t="str">
        <f>+INDEX([1]Detallado!$F:$F,MATCH($C1857,[1]Detallado!$B:$B,0))</f>
        <v>Renta Variable</v>
      </c>
      <c r="E1857" s="30" t="str">
        <f>+INDEX([1]Detallado!$Q:$Q,MATCH($C1857,[1]Detallado!$B:$B,0))</f>
        <v>RVI</v>
      </c>
      <c r="F1857" s="44" t="s">
        <v>4171</v>
      </c>
      <c r="G1857" s="45" t="str">
        <f t="shared" si="56"/>
        <v>52RVI</v>
      </c>
      <c r="H1857" s="46" t="str">
        <f>+INDEX([1]Detallado!$D:$D,MATCH(C1857,[1]Detallado!$B:$B,0))</f>
        <v>AXA - World Funds Framligton Digital Economy</v>
      </c>
      <c r="I1857" s="27"/>
      <c r="J1857" s="43" t="str">
        <f t="shared" si="57"/>
        <v>RVITD</v>
      </c>
    </row>
    <row r="1858" spans="3:10" x14ac:dyDescent="0.35">
      <c r="C1858" s="27" t="s">
        <v>4022</v>
      </c>
      <c r="D1858" s="47" t="str">
        <f>+INDEX([1]Detallado!$F:$F,MATCH($C1858,[1]Detallado!$B:$B,0))</f>
        <v>Renta Variable</v>
      </c>
      <c r="E1858" s="30" t="str">
        <f>+INDEX([1]Detallado!$Q:$Q,MATCH($C1858,[1]Detallado!$B:$B,0))</f>
        <v>RVI</v>
      </c>
      <c r="F1858" s="44" t="s">
        <v>4173</v>
      </c>
      <c r="G1858" s="45" t="str">
        <f t="shared" si="56"/>
        <v>34RVI</v>
      </c>
      <c r="H1858" s="46" t="str">
        <f>+INDEX([1]Detallado!$D:$D,MATCH(C1858,[1]Detallado!$B:$B,0))</f>
        <v>Cisco Systems INC</v>
      </c>
      <c r="I1858" s="27"/>
      <c r="J1858" s="43" t="str">
        <f t="shared" si="57"/>
        <v>RVIBU</v>
      </c>
    </row>
    <row r="1859" spans="3:10" x14ac:dyDescent="0.35">
      <c r="C1859" s="27" t="s">
        <v>4023</v>
      </c>
      <c r="D1859" s="47" t="str">
        <f>+INDEX([1]Detallado!$F:$F,MATCH($C1859,[1]Detallado!$B:$B,0))</f>
        <v>Renta Variable</v>
      </c>
      <c r="E1859" s="30" t="str">
        <f>+INDEX([1]Detallado!$Q:$Q,MATCH($C1859,[1]Detallado!$B:$B,0))</f>
        <v>RVI</v>
      </c>
      <c r="F1859" s="44" t="s">
        <v>4173</v>
      </c>
      <c r="G1859" s="45" t="str">
        <f t="shared" si="56"/>
        <v>34RVI</v>
      </c>
      <c r="H1859" s="46" t="str">
        <f>+INDEX([1]Detallado!$D:$D,MATCH(C1859,[1]Detallado!$B:$B,0))</f>
        <v>Apple</v>
      </c>
      <c r="I1859" s="27"/>
      <c r="J1859" s="43" t="str">
        <f t="shared" si="57"/>
        <v>RVIBU</v>
      </c>
    </row>
    <row r="1860" spans="3:10" x14ac:dyDescent="0.35">
      <c r="C1860" s="27" t="s">
        <v>4024</v>
      </c>
      <c r="D1860" s="47" t="str">
        <f>+INDEX([1]Detallado!$F:$F,MATCH($C1860,[1]Detallado!$B:$B,0))</f>
        <v>Renta Variable</v>
      </c>
      <c r="E1860" s="30" t="str">
        <f>+INDEX([1]Detallado!$Q:$Q,MATCH($C1860,[1]Detallado!$B:$B,0))</f>
        <v>RVI</v>
      </c>
      <c r="F1860" s="44" t="s">
        <v>4173</v>
      </c>
      <c r="G1860" s="45" t="str">
        <f t="shared" si="56"/>
        <v>34RVI</v>
      </c>
      <c r="H1860" s="46" t="str">
        <f>+INDEX([1]Detallado!$D:$D,MATCH(C1860,[1]Detallado!$B:$B,0))</f>
        <v>Qualcomm</v>
      </c>
      <c r="I1860" s="27"/>
      <c r="J1860" s="43" t="str">
        <f t="shared" si="57"/>
        <v>RVIBU</v>
      </c>
    </row>
    <row r="1861" spans="3:10" x14ac:dyDescent="0.35">
      <c r="C1861" s="27" t="s">
        <v>2351</v>
      </c>
      <c r="D1861" s="47" t="str">
        <f>+INDEX([1]Detallado!$F:$F,MATCH($C1861,[1]Detallado!$B:$B,0))</f>
        <v>Renta Variable</v>
      </c>
      <c r="E1861" s="30" t="str">
        <f>+INDEX([1]Detallado!$Q:$Q,MATCH($C1861,[1]Detallado!$B:$B,0))</f>
        <v>RVI</v>
      </c>
      <c r="F1861" s="44" t="s">
        <v>4171</v>
      </c>
      <c r="G1861" s="45" t="str">
        <f t="shared" si="56"/>
        <v>52RVI</v>
      </c>
      <c r="H1861" s="46" t="str">
        <f>+INDEX([1]Detallado!$D:$D,MATCH(C1861,[1]Detallado!$B:$B,0))</f>
        <v>Credit Suisse - Digital Health</v>
      </c>
      <c r="I1861" s="27"/>
      <c r="J1861" s="43" t="str">
        <f t="shared" si="57"/>
        <v>RVITD</v>
      </c>
    </row>
    <row r="1862" spans="3:10" x14ac:dyDescent="0.35">
      <c r="C1862" s="27" t="s">
        <v>4025</v>
      </c>
      <c r="D1862" s="47" t="e">
        <f>+INDEX([1]Detallado!$F:$F,MATCH($C1862,[1]Detallado!$B:$B,0))</f>
        <v>#N/A</v>
      </c>
      <c r="E1862" s="30" t="e">
        <f>+INDEX([1]Detallado!$Q:$Q,MATCH($C1862,[1]Detallado!$B:$B,0))</f>
        <v>#N/A</v>
      </c>
      <c r="F1862" s="44" t="s">
        <v>4171</v>
      </c>
      <c r="G1862" s="45" t="e">
        <f t="shared" si="56"/>
        <v>#N/A</v>
      </c>
      <c r="H1862" s="46" t="e">
        <f>+INDEX([1]Detallado!$D:$D,MATCH(C1862,[1]Detallado!$B:$B,0))</f>
        <v>#N/A</v>
      </c>
      <c r="I1862" s="27"/>
      <c r="J1862" s="43" t="e">
        <f t="shared" si="57"/>
        <v>#N/A</v>
      </c>
    </row>
    <row r="1863" spans="3:10" x14ac:dyDescent="0.35">
      <c r="C1863" s="27" t="s">
        <v>1179</v>
      </c>
      <c r="D1863" s="47" t="str">
        <f>+INDEX([1]Detallado!$F:$F,MATCH($C1863,[1]Detallado!$B:$B,0))</f>
        <v>Renta Variable</v>
      </c>
      <c r="E1863" s="30" t="str">
        <f>+INDEX([1]Detallado!$Q:$Q,MATCH($C1863,[1]Detallado!$B:$B,0))</f>
        <v>RVI</v>
      </c>
      <c r="F1863" s="44" t="s">
        <v>4171</v>
      </c>
      <c r="G1863" s="45" t="str">
        <f t="shared" si="56"/>
        <v>52RVI</v>
      </c>
      <c r="H1863" s="46" t="str">
        <f>+INDEX([1]Detallado!$D:$D,MATCH(C1863,[1]Detallado!$B:$B,0))</f>
        <v>State Street - Technology Select Sector</v>
      </c>
      <c r="I1863" s="27"/>
      <c r="J1863" s="43" t="str">
        <f t="shared" si="57"/>
        <v>RVITD</v>
      </c>
    </row>
    <row r="1864" spans="3:10" x14ac:dyDescent="0.35">
      <c r="C1864" s="27" t="s">
        <v>1262</v>
      </c>
      <c r="D1864" s="47" t="str">
        <f>+INDEX([1]Detallado!$F:$F,MATCH($C1864,[1]Detallado!$B:$B,0))</f>
        <v>Renta Variable</v>
      </c>
      <c r="E1864" s="30" t="str">
        <f>+INDEX([1]Detallado!$Q:$Q,MATCH($C1864,[1]Detallado!$B:$B,0))</f>
        <v>RVI</v>
      </c>
      <c r="F1864" s="44" t="s">
        <v>4171</v>
      </c>
      <c r="G1864" s="45" t="str">
        <f t="shared" si="56"/>
        <v>52RVI</v>
      </c>
      <c r="H1864" s="46" t="str">
        <f>+INDEX([1]Detallado!$D:$D,MATCH(C1864,[1]Detallado!$B:$B,0))</f>
        <v>Vanguard - Information Technology</v>
      </c>
      <c r="I1864" s="27"/>
      <c r="J1864" s="43" t="str">
        <f t="shared" si="57"/>
        <v>RVITD</v>
      </c>
    </row>
    <row r="1865" spans="3:10" x14ac:dyDescent="0.35">
      <c r="C1865" s="27" t="s">
        <v>1671</v>
      </c>
      <c r="D1865" s="47" t="str">
        <f>+INDEX([1]Detallado!$F:$F,MATCH($C1865,[1]Detallado!$B:$B,0))</f>
        <v>Renta Variable</v>
      </c>
      <c r="E1865" s="30" t="str">
        <f>+INDEX([1]Detallado!$Q:$Q,MATCH($C1865,[1]Detallado!$B:$B,0))</f>
        <v>RVI</v>
      </c>
      <c r="F1865" s="44" t="s">
        <v>4171</v>
      </c>
      <c r="G1865" s="45" t="str">
        <f t="shared" si="56"/>
        <v>52RVI</v>
      </c>
      <c r="H1865" s="46" t="str">
        <f>+INDEX([1]Detallado!$D:$D,MATCH(C1865,[1]Detallado!$B:$B,0))</f>
        <v>Pictet - Digital</v>
      </c>
      <c r="I1865" s="27"/>
      <c r="J1865" s="43" t="str">
        <f t="shared" si="57"/>
        <v>RVITD</v>
      </c>
    </row>
    <row r="1866" spans="3:10" x14ac:dyDescent="0.35">
      <c r="C1866" s="27" t="s">
        <v>2402</v>
      </c>
      <c r="D1866" s="47" t="str">
        <f>+INDEX([1]Detallado!$F:$F,MATCH($C1866,[1]Detallado!$B:$B,0))</f>
        <v>Renta Variable</v>
      </c>
      <c r="E1866" s="30" t="str">
        <f>+INDEX([1]Detallado!$Q:$Q,MATCH($C1866,[1]Detallado!$B:$B,0))</f>
        <v>RVI</v>
      </c>
      <c r="F1866" s="44" t="s">
        <v>4171</v>
      </c>
      <c r="G1866" s="45" t="str">
        <f t="shared" ref="G1866:G1929" si="58">LEFT(C1866,2)&amp;E1866</f>
        <v>52RVI</v>
      </c>
      <c r="H1866" s="46" t="str">
        <f>+INDEX([1]Detallado!$D:$D,MATCH(C1866,[1]Detallado!$B:$B,0))</f>
        <v>Allianz - Artificial Intelligence</v>
      </c>
      <c r="I1866" s="27"/>
      <c r="J1866" s="43" t="str">
        <f t="shared" ref="J1866:J1929" si="59">IF(E1866="ALT",LEFT(E1866,3),LEFT(E1866,3)&amp;F1866)</f>
        <v>RVITD</v>
      </c>
    </row>
    <row r="1867" spans="3:10" x14ac:dyDescent="0.35">
      <c r="C1867" s="27" t="s">
        <v>2449</v>
      </c>
      <c r="D1867" s="47" t="str">
        <f>+INDEX([1]Detallado!$F:$F,MATCH($C1867,[1]Detallado!$B:$B,0))</f>
        <v>Renta Variable</v>
      </c>
      <c r="E1867" s="30" t="str">
        <f>+INDEX([1]Detallado!$Q:$Q,MATCH($C1867,[1]Detallado!$B:$B,0))</f>
        <v>RVI</v>
      </c>
      <c r="F1867" s="44" t="s">
        <v>4171</v>
      </c>
      <c r="G1867" s="45" t="str">
        <f t="shared" si="58"/>
        <v>52RVI</v>
      </c>
      <c r="H1867" s="46" t="str">
        <f>+INDEX([1]Detallado!$D:$D,MATCH(C1867,[1]Detallado!$B:$B,0))</f>
        <v>Credit Suisse - Lux Digital Health Equity</v>
      </c>
      <c r="I1867" s="27"/>
      <c r="J1867" s="43" t="str">
        <f t="shared" si="59"/>
        <v>RVITD</v>
      </c>
    </row>
    <row r="1868" spans="3:10" x14ac:dyDescent="0.35">
      <c r="C1868" s="27" t="s">
        <v>663</v>
      </c>
      <c r="D1868" s="47" t="str">
        <f>+INDEX([1]Detallado!$F:$F,MATCH($C1868,[1]Detallado!$B:$B,0))</f>
        <v>Renta Variable</v>
      </c>
      <c r="E1868" s="30" t="str">
        <f>+INDEX([1]Detallado!$Q:$Q,MATCH($C1868,[1]Detallado!$B:$B,0))</f>
        <v>RVI</v>
      </c>
      <c r="F1868" s="44" t="s">
        <v>4171</v>
      </c>
      <c r="G1868" s="45" t="str">
        <f t="shared" si="58"/>
        <v>52RVI</v>
      </c>
      <c r="H1868" s="46" t="str">
        <f>+INDEX([1]Detallado!$D:$D,MATCH(C1868,[1]Detallado!$B:$B,0))</f>
        <v>SKYY US - First Trust Cloud Computing ETF</v>
      </c>
      <c r="I1868" s="27"/>
      <c r="J1868" s="43" t="str">
        <f t="shared" si="59"/>
        <v>RVITD</v>
      </c>
    </row>
    <row r="1869" spans="3:10" x14ac:dyDescent="0.35">
      <c r="C1869" s="27" t="s">
        <v>1210</v>
      </c>
      <c r="D1869" s="47" t="str">
        <f>+INDEX([1]Detallado!$F:$F,MATCH($C1869,[1]Detallado!$B:$B,0))</f>
        <v>Renta Variable</v>
      </c>
      <c r="E1869" s="30" t="str">
        <f>+INDEX([1]Detallado!$Q:$Q,MATCH($C1869,[1]Detallado!$B:$B,0))</f>
        <v>RVI</v>
      </c>
      <c r="F1869" s="44" t="s">
        <v>4171</v>
      </c>
      <c r="G1869" s="45" t="str">
        <f t="shared" si="58"/>
        <v>52RVI</v>
      </c>
      <c r="H1869" s="46" t="str">
        <f>+INDEX([1]Detallado!$D:$D,MATCH(C1869,[1]Detallado!$B:$B,0))</f>
        <v>BlackRock - iShares S&amp;P NA Technology-Software Fund</v>
      </c>
      <c r="I1869" s="27"/>
      <c r="J1869" s="43" t="str">
        <f t="shared" si="59"/>
        <v>RVITD</v>
      </c>
    </row>
    <row r="1870" spans="3:10" x14ac:dyDescent="0.35">
      <c r="C1870" s="27" t="s">
        <v>1584</v>
      </c>
      <c r="D1870" s="47" t="str">
        <f>+INDEX([1]Detallado!$F:$F,MATCH($C1870,[1]Detallado!$B:$B,0))</f>
        <v>Renta Variable</v>
      </c>
      <c r="E1870" s="30" t="str">
        <f>+INDEX([1]Detallado!$Q:$Q,MATCH($C1870,[1]Detallado!$B:$B,0))</f>
        <v>RVI</v>
      </c>
      <c r="F1870" s="44" t="s">
        <v>4171</v>
      </c>
      <c r="G1870" s="45" t="str">
        <f t="shared" si="58"/>
        <v>52RVI</v>
      </c>
      <c r="H1870" s="46" t="str">
        <f>+INDEX([1]Detallado!$D:$D,MATCH(C1870,[1]Detallado!$B:$B,0))</f>
        <v>Krane - CICC China 5G and Semiconductor ETF</v>
      </c>
      <c r="I1870" s="27"/>
      <c r="J1870" s="43" t="str">
        <f t="shared" si="59"/>
        <v>RVITD</v>
      </c>
    </row>
    <row r="1871" spans="3:10" x14ac:dyDescent="0.35">
      <c r="C1871" s="27" t="s">
        <v>1203</v>
      </c>
      <c r="D1871" s="47" t="str">
        <f>+INDEX([1]Detallado!$F:$F,MATCH($C1871,[1]Detallado!$B:$B,0))</f>
        <v>Renta Variable</v>
      </c>
      <c r="E1871" s="30" t="str">
        <f>+INDEX([1]Detallado!$Q:$Q,MATCH($C1871,[1]Detallado!$B:$B,0))</f>
        <v>RVI</v>
      </c>
      <c r="F1871" s="44" t="s">
        <v>4171</v>
      </c>
      <c r="G1871" s="45" t="str">
        <f t="shared" si="58"/>
        <v>52RVI</v>
      </c>
      <c r="H1871" s="46" t="str">
        <f>+INDEX([1]Detallado!$D:$D,MATCH(C1871,[1]Detallado!$B:$B,0))</f>
        <v>BlackRock - iShares NA Tech-Multim</v>
      </c>
      <c r="I1871" s="27"/>
      <c r="J1871" s="43" t="str">
        <f t="shared" si="59"/>
        <v>RVITD</v>
      </c>
    </row>
    <row r="1872" spans="3:10" x14ac:dyDescent="0.35">
      <c r="C1872" s="27" t="s">
        <v>1194</v>
      </c>
      <c r="D1872" s="47" t="str">
        <f>+INDEX([1]Detallado!$F:$F,MATCH($C1872,[1]Detallado!$B:$B,0))</f>
        <v>Renta Variable</v>
      </c>
      <c r="E1872" s="30" t="str">
        <f>+INDEX([1]Detallado!$Q:$Q,MATCH($C1872,[1]Detallado!$B:$B,0))</f>
        <v>RVI</v>
      </c>
      <c r="F1872" s="44" t="s">
        <v>4171</v>
      </c>
      <c r="G1872" s="45" t="str">
        <f t="shared" si="58"/>
        <v>52RVI</v>
      </c>
      <c r="H1872" s="46" t="str">
        <f>+INDEX([1]Detallado!$D:$D,MATCH(C1872,[1]Detallado!$B:$B,0))</f>
        <v>BlackRock - iShares Nasdaq Biotechnology ETF</v>
      </c>
      <c r="I1872" s="27"/>
      <c r="J1872" s="43" t="str">
        <f t="shared" si="59"/>
        <v>RVITD</v>
      </c>
    </row>
    <row r="1873" spans="3:10" x14ac:dyDescent="0.35">
      <c r="C1873" s="27" t="s">
        <v>1484</v>
      </c>
      <c r="D1873" s="47" t="str">
        <f>+INDEX([1]Detallado!$F:$F,MATCH($C1873,[1]Detallado!$B:$B,0))</f>
        <v>Renta Variable</v>
      </c>
      <c r="E1873" s="30" t="str">
        <f>+INDEX([1]Detallado!$Q:$Q,MATCH($C1873,[1]Detallado!$B:$B,0))</f>
        <v>RVI</v>
      </c>
      <c r="F1873" s="44" t="s">
        <v>4171</v>
      </c>
      <c r="G1873" s="45" t="str">
        <f t="shared" si="58"/>
        <v>52RVI</v>
      </c>
      <c r="H1873" s="46" t="str">
        <f>+INDEX([1]Detallado!$D:$D,MATCH(C1873,[1]Detallado!$B:$B,0))</f>
        <v>VanEck Semiconductor ETF</v>
      </c>
      <c r="I1873" s="27"/>
      <c r="J1873" s="43" t="str">
        <f t="shared" si="59"/>
        <v>RVITD</v>
      </c>
    </row>
    <row r="1874" spans="3:10" x14ac:dyDescent="0.35">
      <c r="C1874" s="27" t="s">
        <v>1207</v>
      </c>
      <c r="D1874" s="47" t="str">
        <f>+INDEX([1]Detallado!$F:$F,MATCH($C1874,[1]Detallado!$B:$B,0))</f>
        <v>Renta Variable</v>
      </c>
      <c r="E1874" s="30" t="str">
        <f>+INDEX([1]Detallado!$Q:$Q,MATCH($C1874,[1]Detallado!$B:$B,0))</f>
        <v>RVI</v>
      </c>
      <c r="F1874" s="44" t="s">
        <v>4171</v>
      </c>
      <c r="G1874" s="45" t="str">
        <f t="shared" si="58"/>
        <v>52RVI</v>
      </c>
      <c r="H1874" s="46" t="str">
        <f>+INDEX([1]Detallado!$D:$D,MATCH(C1874,[1]Detallado!$B:$B,0))</f>
        <v>BlackRock - iShares PHLX Semiconductor ETF</v>
      </c>
      <c r="I1874" s="27"/>
      <c r="J1874" s="43" t="str">
        <f t="shared" si="59"/>
        <v>RVITD</v>
      </c>
    </row>
    <row r="1875" spans="3:10" x14ac:dyDescent="0.35">
      <c r="C1875" s="27" t="s">
        <v>1583</v>
      </c>
      <c r="D1875" s="47" t="str">
        <f>+INDEX([1]Detallado!$F:$F,MATCH($C1875,[1]Detallado!$B:$B,0))</f>
        <v>Renta Variable</v>
      </c>
      <c r="E1875" s="30" t="str">
        <f>+INDEX([1]Detallado!$Q:$Q,MATCH($C1875,[1]Detallado!$B:$B,0))</f>
        <v>RVI</v>
      </c>
      <c r="F1875" s="44" t="s">
        <v>4171</v>
      </c>
      <c r="G1875" s="45" t="str">
        <f t="shared" si="58"/>
        <v>52RVI</v>
      </c>
      <c r="H1875" s="46" t="str">
        <f>+INDEX([1]Detallado!$D:$D,MATCH(C1875,[1]Detallado!$B:$B,0))</f>
        <v>WisdomTree - Cloud Computing</v>
      </c>
      <c r="I1875" s="27"/>
      <c r="J1875" s="43" t="str">
        <f t="shared" si="59"/>
        <v>RVITD</v>
      </c>
    </row>
    <row r="1876" spans="3:10" x14ac:dyDescent="0.35">
      <c r="C1876" s="27" t="s">
        <v>673</v>
      </c>
      <c r="D1876" s="47" t="str">
        <f>+INDEX([1]Detallado!$F:$F,MATCH($C1876,[1]Detallado!$B:$B,0))</f>
        <v>Renta Variable</v>
      </c>
      <c r="E1876" s="30" t="str">
        <f>+INDEX([1]Detallado!$Q:$Q,MATCH($C1876,[1]Detallado!$B:$B,0))</f>
        <v>RVI</v>
      </c>
      <c r="F1876" s="44" t="s">
        <v>4171</v>
      </c>
      <c r="G1876" s="45" t="str">
        <f t="shared" si="58"/>
        <v>52RVI</v>
      </c>
      <c r="H1876" s="46" t="str">
        <f>+INDEX([1]Detallado!$D:$D,MATCH(C1876,[1]Detallado!$B:$B,0))</f>
        <v>Invesco - Power Shares QQQ</v>
      </c>
      <c r="I1876" s="27"/>
      <c r="J1876" s="43" t="str">
        <f t="shared" si="59"/>
        <v>RVITD</v>
      </c>
    </row>
    <row r="1877" spans="3:10" x14ac:dyDescent="0.35">
      <c r="C1877" s="27" t="s">
        <v>2438</v>
      </c>
      <c r="D1877" s="47" t="str">
        <f>+INDEX([1]Detallado!$F:$F,MATCH($C1877,[1]Detallado!$B:$B,0))</f>
        <v>Renta Variable</v>
      </c>
      <c r="E1877" s="30" t="str">
        <f>+INDEX([1]Detallado!$Q:$Q,MATCH($C1877,[1]Detallado!$B:$B,0))</f>
        <v>RVI</v>
      </c>
      <c r="F1877" s="44" t="s">
        <v>4171</v>
      </c>
      <c r="G1877" s="45" t="str">
        <f t="shared" si="58"/>
        <v>52RVI</v>
      </c>
      <c r="H1877" s="46" t="str">
        <f>+INDEX([1]Detallado!$D:$D,MATCH(C1877,[1]Detallado!$B:$B,0))</f>
        <v>Black Rock - World Technology Fund</v>
      </c>
      <c r="I1877" s="27"/>
      <c r="J1877" s="43" t="str">
        <f t="shared" si="59"/>
        <v>RVITD</v>
      </c>
    </row>
    <row r="1878" spans="3:10" x14ac:dyDescent="0.35">
      <c r="C1878" s="27" t="s">
        <v>1287</v>
      </c>
      <c r="D1878" s="47" t="str">
        <f>+INDEX([1]Detallado!$F:$F,MATCH($C1878,[1]Detallado!$B:$B,0))</f>
        <v>Renta Variable</v>
      </c>
      <c r="E1878" s="30" t="str">
        <f>+INDEX([1]Detallado!$Q:$Q,MATCH($C1878,[1]Detallado!$B:$B,0))</f>
        <v>RVI</v>
      </c>
      <c r="F1878" s="44" t="s">
        <v>4171</v>
      </c>
      <c r="G1878" s="45" t="str">
        <f t="shared" si="58"/>
        <v>52RVI</v>
      </c>
      <c r="H1878" s="46" t="str">
        <f>+INDEX([1]Detallado!$D:$D,MATCH(C1878,[1]Detallado!$B:$B,0))</f>
        <v>Invesco - DYNAMIC LEISURE AND</v>
      </c>
      <c r="I1878" s="27"/>
      <c r="J1878" s="43" t="str">
        <f t="shared" si="59"/>
        <v>RVITD</v>
      </c>
    </row>
    <row r="1879" spans="3:10" x14ac:dyDescent="0.35">
      <c r="C1879" s="27" t="s">
        <v>620</v>
      </c>
      <c r="D1879" s="47" t="str">
        <f>+INDEX([1]Detallado!$F:$F,MATCH($C1879,[1]Detallado!$B:$B,0))</f>
        <v>Renta Variable</v>
      </c>
      <c r="E1879" s="30" t="str">
        <f>+INDEX([1]Detallado!$Q:$Q,MATCH($C1879,[1]Detallado!$B:$B,0))</f>
        <v>RVI</v>
      </c>
      <c r="F1879" s="44" t="s">
        <v>4171</v>
      </c>
      <c r="G1879" s="45" t="str">
        <f t="shared" si="58"/>
        <v>52RVI</v>
      </c>
      <c r="H1879" s="46" t="str">
        <f>+INDEX([1]Detallado!$D:$D,MATCH(C1879,[1]Detallado!$B:$B,0))</f>
        <v>First Trust - DJI Index Fund</v>
      </c>
      <c r="I1879" s="27"/>
      <c r="J1879" s="43" t="str">
        <f t="shared" si="59"/>
        <v>RVITD</v>
      </c>
    </row>
    <row r="1880" spans="3:10" x14ac:dyDescent="0.35">
      <c r="C1880" s="27" t="s">
        <v>1576</v>
      </c>
      <c r="D1880" s="47" t="str">
        <f>+INDEX([1]Detallado!$F:$F,MATCH($C1880,[1]Detallado!$B:$B,0))</f>
        <v>Renta Variable</v>
      </c>
      <c r="E1880" s="30" t="str">
        <f>+INDEX([1]Detallado!$Q:$Q,MATCH($C1880,[1]Detallado!$B:$B,0))</f>
        <v>RVI</v>
      </c>
      <c r="F1880" s="44" t="s">
        <v>4171</v>
      </c>
      <c r="G1880" s="45" t="str">
        <f t="shared" si="58"/>
        <v>52RVI</v>
      </c>
      <c r="H1880" s="46" t="str">
        <f>+INDEX([1]Detallado!$D:$D,MATCH(C1880,[1]Detallado!$B:$B,0))</f>
        <v>Krane - KElectric Vehicles and Future Mobility ETF</v>
      </c>
      <c r="I1880" s="27"/>
      <c r="J1880" s="43" t="str">
        <f t="shared" si="59"/>
        <v>RVITD</v>
      </c>
    </row>
    <row r="1881" spans="3:10" x14ac:dyDescent="0.35">
      <c r="C1881" s="27" t="s">
        <v>1184</v>
      </c>
      <c r="D1881" s="47" t="str">
        <f>+INDEX([1]Detallado!$F:$F,MATCH($C1881,[1]Detallado!$B:$B,0))</f>
        <v>Renta Variable</v>
      </c>
      <c r="E1881" s="30" t="str">
        <f>+INDEX([1]Detallado!$Q:$Q,MATCH($C1881,[1]Detallado!$B:$B,0))</f>
        <v>RVI</v>
      </c>
      <c r="F1881" s="44" t="s">
        <v>4171</v>
      </c>
      <c r="G1881" s="45" t="str">
        <f t="shared" si="58"/>
        <v>52RVI</v>
      </c>
      <c r="H1881" s="46" t="str">
        <f>+INDEX([1]Detallado!$D:$D,MATCH(C1881,[1]Detallado!$B:$B,0))</f>
        <v>State Street - Utilities Select Sector</v>
      </c>
      <c r="I1881" s="27"/>
      <c r="J1881" s="43" t="str">
        <f t="shared" si="59"/>
        <v>RVITD</v>
      </c>
    </row>
    <row r="1882" spans="3:10" x14ac:dyDescent="0.35">
      <c r="C1882" s="27" t="s">
        <v>1269</v>
      </c>
      <c r="D1882" s="47" t="str">
        <f>+INDEX([1]Detallado!$F:$F,MATCH($C1882,[1]Detallado!$B:$B,0))</f>
        <v>Renta Variable</v>
      </c>
      <c r="E1882" s="30" t="str">
        <f>+INDEX([1]Detallado!$Q:$Q,MATCH($C1882,[1]Detallado!$B:$B,0))</f>
        <v>RVI</v>
      </c>
      <c r="F1882" s="44" t="s">
        <v>4171</v>
      </c>
      <c r="G1882" s="45" t="str">
        <f t="shared" si="58"/>
        <v>52RVI</v>
      </c>
      <c r="H1882" s="46" t="str">
        <f>+INDEX([1]Detallado!$D:$D,MATCH(C1882,[1]Detallado!$B:$B,0))</f>
        <v>Vanguard - Utilities ETF</v>
      </c>
      <c r="I1882" s="27"/>
      <c r="J1882" s="43" t="str">
        <f t="shared" si="59"/>
        <v>RVITD</v>
      </c>
    </row>
    <row r="1883" spans="3:10" x14ac:dyDescent="0.35">
      <c r="C1883" s="27" t="s">
        <v>2122</v>
      </c>
      <c r="D1883" s="47" t="str">
        <f>+INDEX([1]Detallado!$F:$F,MATCH($C1883,[1]Detallado!$B:$B,0))</f>
        <v>Renta Variable</v>
      </c>
      <c r="E1883" s="30" t="str">
        <f>+INDEX([1]Detallado!$Q:$Q,MATCH($C1883,[1]Detallado!$B:$B,0))</f>
        <v>RVI</v>
      </c>
      <c r="F1883" s="44" t="s">
        <v>4171</v>
      </c>
      <c r="G1883" s="45" t="str">
        <f t="shared" si="58"/>
        <v>52RVI</v>
      </c>
      <c r="H1883" s="46" t="str">
        <f>+INDEX([1]Detallado!$D:$D,MATCH(C1883,[1]Detallado!$B:$B,0))</f>
        <v>MSIM - Emerging Leaders Equity Fund Z</v>
      </c>
      <c r="I1883" s="27"/>
      <c r="J1883" s="43" t="str">
        <f t="shared" si="59"/>
        <v>RVITD</v>
      </c>
    </row>
    <row r="1884" spans="3:10" x14ac:dyDescent="0.35">
      <c r="C1884" s="27" t="s">
        <v>2442</v>
      </c>
      <c r="D1884" s="47" t="e">
        <f>+INDEX([1]Detallado!$F:$F,MATCH($C1884,[1]Detallado!$B:$B,0))</f>
        <v>#N/A</v>
      </c>
      <c r="E1884" s="30" t="e">
        <f>+INDEX([1]Detallado!$Q:$Q,MATCH($C1884,[1]Detallado!$B:$B,0))</f>
        <v>#N/A</v>
      </c>
      <c r="F1884" s="44" t="s">
        <v>4171</v>
      </c>
      <c r="G1884" s="45" t="e">
        <f t="shared" si="58"/>
        <v>#N/A</v>
      </c>
      <c r="H1884" s="46" t="e">
        <f>+INDEX([1]Detallado!$D:$D,MATCH(C1884,[1]Detallado!$B:$B,0))</f>
        <v>#N/A</v>
      </c>
      <c r="I1884" s="27"/>
      <c r="J1884" s="43" t="e">
        <f t="shared" si="59"/>
        <v>#N/A</v>
      </c>
    </row>
    <row r="1885" spans="3:10" x14ac:dyDescent="0.35">
      <c r="C1885" s="27" t="s">
        <v>1255</v>
      </c>
      <c r="D1885" s="47" t="str">
        <f>+INDEX([1]Detallado!$F:$F,MATCH($C1885,[1]Detallado!$B:$B,0))</f>
        <v>Renta Variable</v>
      </c>
      <c r="E1885" s="30" t="str">
        <f>+INDEX([1]Detallado!$Q:$Q,MATCH($C1885,[1]Detallado!$B:$B,0))</f>
        <v>RVI</v>
      </c>
      <c r="F1885" s="44" t="s">
        <v>4171</v>
      </c>
      <c r="G1885" s="45" t="str">
        <f t="shared" si="58"/>
        <v>52RVI</v>
      </c>
      <c r="H1885" s="46" t="str">
        <f>+INDEX([1]Detallado!$D:$D,MATCH(C1885,[1]Detallado!$B:$B,0))</f>
        <v>Vanguard - Emerging Markets Index Fund</v>
      </c>
      <c r="I1885" s="27"/>
      <c r="J1885" s="43" t="str">
        <f t="shared" si="59"/>
        <v>RVITD</v>
      </c>
    </row>
    <row r="1886" spans="3:10" x14ac:dyDescent="0.35">
      <c r="C1886" s="27" t="s">
        <v>1284</v>
      </c>
      <c r="D1886" s="47" t="str">
        <f>+INDEX([1]Detallado!$F:$F,MATCH($C1886,[1]Detallado!$B:$B,0))</f>
        <v>Renta Variable</v>
      </c>
      <c r="E1886" s="30" t="str">
        <f>+INDEX([1]Detallado!$Q:$Q,MATCH($C1886,[1]Detallado!$B:$B,0))</f>
        <v>RVI</v>
      </c>
      <c r="F1886" s="44" t="s">
        <v>4171</v>
      </c>
      <c r="G1886" s="45" t="str">
        <f t="shared" si="58"/>
        <v>52RVI</v>
      </c>
      <c r="H1886" s="46" t="str">
        <f>+INDEX([1]Detallado!$D:$D,MATCH(C1886,[1]Detallado!$B:$B,0))</f>
        <v>DFA - EM Core Equity</v>
      </c>
      <c r="I1886" s="27"/>
      <c r="J1886" s="43" t="str">
        <f t="shared" si="59"/>
        <v>RVITD</v>
      </c>
    </row>
    <row r="1887" spans="3:10" x14ac:dyDescent="0.35">
      <c r="C1887" s="27" t="s">
        <v>1732</v>
      </c>
      <c r="D1887" s="47" t="str">
        <f>+INDEX([1]Detallado!$F:$F,MATCH($C1887,[1]Detallado!$B:$B,0))</f>
        <v>Renta Variable</v>
      </c>
      <c r="E1887" s="30" t="str">
        <f>+INDEX([1]Detallado!$Q:$Q,MATCH($C1887,[1]Detallado!$B:$B,0))</f>
        <v>RVI</v>
      </c>
      <c r="F1887" s="44" t="s">
        <v>4171</v>
      </c>
      <c r="G1887" s="45" t="str">
        <f t="shared" si="58"/>
        <v>52RVI</v>
      </c>
      <c r="H1887" s="46" t="str">
        <f>+INDEX([1]Detallado!$D:$D,MATCH(C1887,[1]Detallado!$B:$B,0))</f>
        <v>Aberdeen - Emerging Markets Equity</v>
      </c>
      <c r="I1887" s="27"/>
      <c r="J1887" s="43" t="str">
        <f t="shared" si="59"/>
        <v>RVITD</v>
      </c>
    </row>
    <row r="1888" spans="3:10" x14ac:dyDescent="0.35">
      <c r="C1888" s="27" t="s">
        <v>1650</v>
      </c>
      <c r="D1888" s="47" t="str">
        <f>+INDEX([1]Detallado!$F:$F,MATCH($C1888,[1]Detallado!$B:$B,0))</f>
        <v>Renta Variable</v>
      </c>
      <c r="E1888" s="30" t="str">
        <f>+INDEX([1]Detallado!$Q:$Q,MATCH($C1888,[1]Detallado!$B:$B,0))</f>
        <v>RVI</v>
      </c>
      <c r="F1888" s="44" t="s">
        <v>4171</v>
      </c>
      <c r="G1888" s="45" t="str">
        <f t="shared" si="58"/>
        <v>52RVI</v>
      </c>
      <c r="H1888" s="46" t="str">
        <f>+INDEX([1]Detallado!$D:$D,MATCH(C1888,[1]Detallado!$B:$B,0))</f>
        <v>Fidelity - Emerging Markets -Retail</v>
      </c>
      <c r="I1888" s="27"/>
      <c r="J1888" s="43" t="str">
        <f t="shared" si="59"/>
        <v>RVITD</v>
      </c>
    </row>
    <row r="1889" spans="3:10" x14ac:dyDescent="0.35">
      <c r="C1889" s="27" t="s">
        <v>1695</v>
      </c>
      <c r="D1889" s="47" t="str">
        <f>+INDEX([1]Detallado!$F:$F,MATCH($C1889,[1]Detallado!$B:$B,0))</f>
        <v>Renta Variable</v>
      </c>
      <c r="E1889" s="30" t="str">
        <f>+INDEX([1]Detallado!$Q:$Q,MATCH($C1889,[1]Detallado!$B:$B,0))</f>
        <v>RVI</v>
      </c>
      <c r="F1889" s="44" t="s">
        <v>4171</v>
      </c>
      <c r="G1889" s="45" t="str">
        <f t="shared" si="58"/>
        <v>52RVI</v>
      </c>
      <c r="H1889" s="46" t="str">
        <f>+INDEX([1]Detallado!$D:$D,MATCH(C1889,[1]Detallado!$B:$B,0))</f>
        <v>Vontobel - Emerging Markets Equity</v>
      </c>
      <c r="I1889" s="27"/>
      <c r="J1889" s="43" t="str">
        <f t="shared" si="59"/>
        <v>RVITD</v>
      </c>
    </row>
    <row r="1890" spans="3:10" x14ac:dyDescent="0.35">
      <c r="C1890" s="27" t="s">
        <v>1474</v>
      </c>
      <c r="D1890" s="47" t="str">
        <f>+INDEX([1]Detallado!$F:$F,MATCH($C1890,[1]Detallado!$B:$B,0))</f>
        <v>Renta Variable</v>
      </c>
      <c r="E1890" s="30" t="str">
        <f>+INDEX([1]Detallado!$Q:$Q,MATCH($C1890,[1]Detallado!$B:$B,0))</f>
        <v>RVI</v>
      </c>
      <c r="F1890" s="44" t="s">
        <v>4171</v>
      </c>
      <c r="G1890" s="45" t="str">
        <f t="shared" si="58"/>
        <v>52RVI</v>
      </c>
      <c r="H1890" s="46" t="str">
        <f>+INDEX([1]Detallado!$D:$D,MATCH(C1890,[1]Detallado!$B:$B,0))</f>
        <v>BlackRock - iShares MSCI Emerging Markets Min Vol</v>
      </c>
      <c r="I1890" s="27"/>
      <c r="J1890" s="43" t="str">
        <f t="shared" si="59"/>
        <v>RVITD</v>
      </c>
    </row>
    <row r="1891" spans="3:10" x14ac:dyDescent="0.35">
      <c r="C1891" s="27" t="s">
        <v>598</v>
      </c>
      <c r="D1891" s="47" t="str">
        <f>+INDEX([1]Detallado!$F:$F,MATCH($C1891,[1]Detallado!$B:$B,0))</f>
        <v>Renta Variable</v>
      </c>
      <c r="E1891" s="30" t="str">
        <f>+INDEX([1]Detallado!$Q:$Q,MATCH($C1891,[1]Detallado!$B:$B,0))</f>
        <v>RVI</v>
      </c>
      <c r="F1891" s="44" t="s">
        <v>4171</v>
      </c>
      <c r="G1891" s="45" t="str">
        <f t="shared" si="58"/>
        <v>52RVI</v>
      </c>
      <c r="H1891" s="46" t="str">
        <f>+INDEX([1]Detallado!$D:$D,MATCH(C1891,[1]Detallado!$B:$B,0))</f>
        <v xml:space="preserve">BlackRock - iShares MSCI Emerging Markets </v>
      </c>
      <c r="I1891" s="27"/>
      <c r="J1891" s="43" t="str">
        <f t="shared" si="59"/>
        <v>RVITD</v>
      </c>
    </row>
    <row r="1892" spans="3:10" x14ac:dyDescent="0.35">
      <c r="C1892" s="27" t="s">
        <v>832</v>
      </c>
      <c r="D1892" s="47" t="str">
        <f>+INDEX([1]Detallado!$F:$F,MATCH($C1892,[1]Detallado!$B:$B,0))</f>
        <v>Renta Variable</v>
      </c>
      <c r="E1892" s="30" t="str">
        <f>+INDEX([1]Detallado!$Q:$Q,MATCH($C1892,[1]Detallado!$B:$B,0))</f>
        <v>RVI</v>
      </c>
      <c r="F1892" s="44" t="s">
        <v>4171</v>
      </c>
      <c r="G1892" s="45" t="str">
        <f t="shared" si="58"/>
        <v>52RVI</v>
      </c>
      <c r="H1892" s="46" t="str">
        <f>+INDEX([1]Detallado!$D:$D,MATCH(C1892,[1]Detallado!$B:$B,0))</f>
        <v>BlackRock - iShares MSCI Emerging Markets ex China</v>
      </c>
      <c r="I1892" s="27"/>
      <c r="J1892" s="43" t="str">
        <f t="shared" si="59"/>
        <v>RVITD</v>
      </c>
    </row>
    <row r="1893" spans="3:10" x14ac:dyDescent="0.35">
      <c r="C1893" s="27" t="s">
        <v>2237</v>
      </c>
      <c r="D1893" s="47" t="str">
        <f>+INDEX([1]Detallado!$F:$F,MATCH($C1893,[1]Detallado!$B:$B,0))</f>
        <v>Renta Variable</v>
      </c>
      <c r="E1893" s="30" t="str">
        <f>+INDEX([1]Detallado!$Q:$Q,MATCH($C1893,[1]Detallado!$B:$B,0))</f>
        <v>RVI</v>
      </c>
      <c r="F1893" s="44" t="s">
        <v>4171</v>
      </c>
      <c r="G1893" s="45" t="str">
        <f t="shared" si="58"/>
        <v>52RVI</v>
      </c>
      <c r="H1893" s="46" t="str">
        <f>+INDEX([1]Detallado!$D:$D,MATCH(C1893,[1]Detallado!$B:$B,0))</f>
        <v>BlackRock - iShares Core MSCI Emerging Markets IMI UCITS ETF</v>
      </c>
      <c r="I1893" s="27"/>
      <c r="J1893" s="43" t="str">
        <f t="shared" si="59"/>
        <v>RVITD</v>
      </c>
    </row>
    <row r="1894" spans="3:10" x14ac:dyDescent="0.35">
      <c r="C1894" s="27" t="s">
        <v>1467</v>
      </c>
      <c r="D1894" s="47" t="str">
        <f>+INDEX([1]Detallado!$F:$F,MATCH($C1894,[1]Detallado!$B:$B,0))</f>
        <v>Renta Variable</v>
      </c>
      <c r="E1894" s="30" t="str">
        <f>+INDEX([1]Detallado!$Q:$Q,MATCH($C1894,[1]Detallado!$B:$B,0))</f>
        <v>RVI</v>
      </c>
      <c r="F1894" s="44" t="s">
        <v>4171</v>
      </c>
      <c r="G1894" s="45" t="str">
        <f t="shared" si="58"/>
        <v>52RVI</v>
      </c>
      <c r="H1894" s="46" t="str">
        <f>+INDEX([1]Detallado!$D:$D,MATCH(C1894,[1]Detallado!$B:$B,0))</f>
        <v>First Ttrust - Emerging Markets Alpha Dex</v>
      </c>
      <c r="I1894" s="27"/>
      <c r="J1894" s="43" t="str">
        <f t="shared" si="59"/>
        <v>RVITD</v>
      </c>
    </row>
    <row r="1895" spans="3:10" x14ac:dyDescent="0.35">
      <c r="C1895" s="27" t="s">
        <v>588</v>
      </c>
      <c r="D1895" s="47" t="str">
        <f>+INDEX([1]Detallado!$F:$F,MATCH($C1895,[1]Detallado!$B:$B,0))</f>
        <v>Renta Variable</v>
      </c>
      <c r="E1895" s="30" t="str">
        <f>+INDEX([1]Detallado!$Q:$Q,MATCH($C1895,[1]Detallado!$B:$B,0))</f>
        <v>RVI</v>
      </c>
      <c r="F1895" s="44" t="s">
        <v>4171</v>
      </c>
      <c r="G1895" s="45" t="str">
        <f t="shared" si="58"/>
        <v>52RVI</v>
      </c>
      <c r="H1895" s="46" t="str">
        <f>+INDEX([1]Detallado!$D:$D,MATCH(C1895,[1]Detallado!$B:$B,0))</f>
        <v>BlackRock - iShares Core MSCI Emerging Markets ETF</v>
      </c>
      <c r="I1895" s="27"/>
      <c r="J1895" s="43" t="str">
        <f t="shared" si="59"/>
        <v>RVITD</v>
      </c>
    </row>
    <row r="1896" spans="3:10" x14ac:dyDescent="0.35">
      <c r="C1896" s="27" t="s">
        <v>1552</v>
      </c>
      <c r="D1896" s="47" t="str">
        <f>+INDEX([1]Detallado!$F:$F,MATCH($C1896,[1]Detallado!$B:$B,0))</f>
        <v>Renta Variable</v>
      </c>
      <c r="E1896" s="30" t="str">
        <f>+INDEX([1]Detallado!$Q:$Q,MATCH($C1896,[1]Detallado!$B:$B,0))</f>
        <v>RVI</v>
      </c>
      <c r="F1896" s="44" t="s">
        <v>4171</v>
      </c>
      <c r="G1896" s="45" t="str">
        <f t="shared" si="58"/>
        <v>52RVI</v>
      </c>
      <c r="H1896" s="46" t="str">
        <f>+INDEX([1]Detallado!$D:$D,MATCH(C1896,[1]Detallado!$B:$B,0))</f>
        <v>WisdomTree - Emerging Markets ex. State-Owned</v>
      </c>
      <c r="I1896" s="27"/>
      <c r="J1896" s="43" t="str">
        <f t="shared" si="59"/>
        <v>RVITD</v>
      </c>
    </row>
    <row r="1897" spans="3:10" x14ac:dyDescent="0.35">
      <c r="C1897" s="27" t="s">
        <v>2085</v>
      </c>
      <c r="D1897" s="47" t="str">
        <f>+INDEX([1]Detallado!$F:$F,MATCH($C1897,[1]Detallado!$B:$B,0))</f>
        <v>Renta Variable</v>
      </c>
      <c r="E1897" s="30" t="str">
        <f>+INDEX([1]Detallado!$Q:$Q,MATCH($C1897,[1]Detallado!$B:$B,0))</f>
        <v>RVI</v>
      </c>
      <c r="F1897" s="44" t="s">
        <v>4171</v>
      </c>
      <c r="G1897" s="45" t="str">
        <f t="shared" si="58"/>
        <v>52RVI</v>
      </c>
      <c r="H1897" s="46" t="str">
        <f>+INDEX([1]Detallado!$D:$D,MATCH(C1897,[1]Detallado!$B:$B,0))</f>
        <v>Fidelity - Emerging Markets - Inst</v>
      </c>
      <c r="I1897" s="27"/>
      <c r="J1897" s="43" t="str">
        <f t="shared" si="59"/>
        <v>RVITD</v>
      </c>
    </row>
    <row r="1898" spans="3:10" x14ac:dyDescent="0.35">
      <c r="C1898" s="27" t="s">
        <v>2244</v>
      </c>
      <c r="D1898" s="47" t="str">
        <f>+INDEX([1]Detallado!$F:$F,MATCH($C1898,[1]Detallado!$B:$B,0))</f>
        <v>Renta Variable</v>
      </c>
      <c r="E1898" s="30" t="str">
        <f>+INDEX([1]Detallado!$Q:$Q,MATCH($C1898,[1]Detallado!$B:$B,0))</f>
        <v>RVI</v>
      </c>
      <c r="F1898" s="44" t="s">
        <v>4171</v>
      </c>
      <c r="G1898" s="45" t="str">
        <f t="shared" si="58"/>
        <v>52RVI</v>
      </c>
      <c r="H1898" s="46" t="str">
        <f>+INDEX([1]Detallado!$D:$D,MATCH(C1898,[1]Detallado!$B:$B,0))</f>
        <v>Fidelity - Sustainable Emerging Markets Equity Fund</v>
      </c>
      <c r="I1898" s="27"/>
      <c r="J1898" s="43" t="str">
        <f t="shared" si="59"/>
        <v>RVITD</v>
      </c>
    </row>
    <row r="1899" spans="3:10" x14ac:dyDescent="0.35">
      <c r="C1899" s="27" t="s">
        <v>1879</v>
      </c>
      <c r="D1899" s="47" t="str">
        <f>+INDEX([1]Detallado!$F:$F,MATCH($C1899,[1]Detallado!$B:$B,0))</f>
        <v>Renta Variable</v>
      </c>
      <c r="E1899" s="30" t="str">
        <f>+INDEX([1]Detallado!$Q:$Q,MATCH($C1899,[1]Detallado!$B:$B,0))</f>
        <v>RVI</v>
      </c>
      <c r="F1899" s="44" t="s">
        <v>4171</v>
      </c>
      <c r="G1899" s="45" t="str">
        <f t="shared" si="58"/>
        <v>52RVI</v>
      </c>
      <c r="H1899" s="46" t="str">
        <f>+INDEX([1]Detallado!$D:$D,MATCH(C1899,[1]Detallado!$B:$B,0))</f>
        <v>JP Morgan - Emerging Markets</v>
      </c>
      <c r="I1899" s="27"/>
      <c r="J1899" s="43" t="str">
        <f t="shared" si="59"/>
        <v>RVITD</v>
      </c>
    </row>
    <row r="1900" spans="3:10" x14ac:dyDescent="0.35">
      <c r="C1900" s="27" t="s">
        <v>2035</v>
      </c>
      <c r="D1900" s="47" t="str">
        <f>+INDEX([1]Detallado!$F:$F,MATCH($C1900,[1]Detallado!$B:$B,0))</f>
        <v>Renta Variable</v>
      </c>
      <c r="E1900" s="30" t="str">
        <f>+INDEX([1]Detallado!$Q:$Q,MATCH($C1900,[1]Detallado!$B:$B,0))</f>
        <v>RVI</v>
      </c>
      <c r="F1900" s="44" t="s">
        <v>4171</v>
      </c>
      <c r="G1900" s="45" t="str">
        <f t="shared" si="58"/>
        <v>52RVI</v>
      </c>
      <c r="H1900" s="46" t="str">
        <f>+INDEX([1]Detallado!$D:$D,MATCH(C1900,[1]Detallado!$B:$B,0))</f>
        <v>Robeco - Emerging Conservative Equities</v>
      </c>
      <c r="I1900" s="27"/>
      <c r="J1900" s="43" t="str">
        <f t="shared" si="59"/>
        <v>RVITD</v>
      </c>
    </row>
    <row r="1901" spans="3:10" x14ac:dyDescent="0.35">
      <c r="C1901" s="27" t="s">
        <v>4026</v>
      </c>
      <c r="D1901" s="47" t="str">
        <f>+INDEX([1]Detallado!$F:$F,MATCH($C1901,[1]Detallado!$B:$B,0))</f>
        <v>Renta Variable</v>
      </c>
      <c r="E1901" s="30" t="str">
        <f>+INDEX([1]Detallado!$Q:$Q,MATCH($C1901,[1]Detallado!$B:$B,0))</f>
        <v>RVI</v>
      </c>
      <c r="F1901" s="44" t="s">
        <v>4171</v>
      </c>
      <c r="G1901" s="45" t="str">
        <f t="shared" si="58"/>
        <v>52RVI</v>
      </c>
      <c r="H1901" s="46" t="str">
        <f>+INDEX([1]Detallado!$D:$D,MATCH(C1901,[1]Detallado!$B:$B,0))</f>
        <v>SSGA - Defensive Emerging Markets</v>
      </c>
      <c r="I1901" s="27"/>
      <c r="J1901" s="43" t="str">
        <f t="shared" si="59"/>
        <v>RVITD</v>
      </c>
    </row>
    <row r="1902" spans="3:10" x14ac:dyDescent="0.35">
      <c r="C1902" s="27" t="s">
        <v>616</v>
      </c>
      <c r="D1902" s="47" t="str">
        <f>+INDEX([1]Detallado!$F:$F,MATCH($C1902,[1]Detallado!$B:$B,0))</f>
        <v>Renta Variable</v>
      </c>
      <c r="E1902" s="30" t="str">
        <f>+INDEX([1]Detallado!$Q:$Q,MATCH($C1902,[1]Detallado!$B:$B,0))</f>
        <v>RVI</v>
      </c>
      <c r="F1902" s="44" t="s">
        <v>4171</v>
      </c>
      <c r="G1902" s="45" t="str">
        <f t="shared" si="58"/>
        <v>52RVI</v>
      </c>
      <c r="H1902" s="46" t="str">
        <f>+INDEX([1]Detallado!$D:$D,MATCH(C1902,[1]Detallado!$B:$B,0))</f>
        <v>SSGA - Emerging Markets</v>
      </c>
      <c r="I1902" s="27"/>
      <c r="J1902" s="43" t="str">
        <f t="shared" si="59"/>
        <v>RVITD</v>
      </c>
    </row>
    <row r="1903" spans="3:10" x14ac:dyDescent="0.35">
      <c r="C1903" s="27" t="s">
        <v>2158</v>
      </c>
      <c r="D1903" s="47" t="str">
        <f>+INDEX([1]Detallado!$F:$F,MATCH($C1903,[1]Detallado!$B:$B,0))</f>
        <v>Renta Variable</v>
      </c>
      <c r="E1903" s="30" t="str">
        <f>+INDEX([1]Detallado!$Q:$Q,MATCH($C1903,[1]Detallado!$B:$B,0))</f>
        <v>RVI</v>
      </c>
      <c r="F1903" s="44" t="s">
        <v>4171</v>
      </c>
      <c r="G1903" s="45" t="str">
        <f t="shared" si="58"/>
        <v>52RVI</v>
      </c>
      <c r="H1903" s="46" t="str">
        <f>+INDEX([1]Detallado!$D:$D,MATCH(C1903,[1]Detallado!$B:$B,0))</f>
        <v>Aberdeen - Emerging Markets Equity Fund</v>
      </c>
      <c r="I1903" s="27"/>
      <c r="J1903" s="43" t="str">
        <f t="shared" si="59"/>
        <v>RVITD</v>
      </c>
    </row>
    <row r="1904" spans="3:10" x14ac:dyDescent="0.35">
      <c r="C1904" s="27" t="s">
        <v>2258</v>
      </c>
      <c r="D1904" s="47" t="str">
        <f>+INDEX([1]Detallado!$F:$F,MATCH($C1904,[1]Detallado!$B:$B,0))</f>
        <v>Renta Variable</v>
      </c>
      <c r="E1904" s="30" t="str">
        <f>+INDEX([1]Detallado!$Q:$Q,MATCH($C1904,[1]Detallado!$B:$B,0))</f>
        <v>RVI</v>
      </c>
      <c r="F1904" s="44" t="s">
        <v>4171</v>
      </c>
      <c r="G1904" s="45" t="str">
        <f t="shared" si="58"/>
        <v>52RVI</v>
      </c>
      <c r="H1904" s="46" t="str">
        <f>+INDEX([1]Detallado!$D:$D,MATCH(C1904,[1]Detallado!$B:$B,0))</f>
        <v>GAM / Julius Baer - Emerging Markets Equity</v>
      </c>
      <c r="I1904" s="27"/>
      <c r="J1904" s="43" t="str">
        <f t="shared" si="59"/>
        <v>RVITD</v>
      </c>
    </row>
    <row r="1905" spans="3:10" x14ac:dyDescent="0.35">
      <c r="C1905" s="27" t="s">
        <v>1830</v>
      </c>
      <c r="D1905" s="47" t="str">
        <f>+INDEX([1]Detallado!$F:$F,MATCH($C1905,[1]Detallado!$B:$B,0))</f>
        <v>Renta Variable</v>
      </c>
      <c r="E1905" s="30" t="str">
        <f>+INDEX([1]Detallado!$Q:$Q,MATCH($C1905,[1]Detallado!$B:$B,0))</f>
        <v>RVI</v>
      </c>
      <c r="F1905" s="44" t="s">
        <v>4171</v>
      </c>
      <c r="G1905" s="45" t="str">
        <f t="shared" si="58"/>
        <v>52RVI</v>
      </c>
      <c r="H1905" s="46" t="str">
        <f>+INDEX([1]Detallado!$D:$D,MATCH(C1905,[1]Detallado!$B:$B,0))</f>
        <v>Alliance Bernstein - Emerging Markets Growth</v>
      </c>
      <c r="I1905" s="27"/>
      <c r="J1905" s="43" t="str">
        <f t="shared" si="59"/>
        <v>RVITD</v>
      </c>
    </row>
    <row r="1906" spans="3:10" x14ac:dyDescent="0.35">
      <c r="C1906" s="27" t="s">
        <v>2048</v>
      </c>
      <c r="D1906" s="47" t="str">
        <f>+INDEX([1]Detallado!$F:$F,MATCH($C1906,[1]Detallado!$B:$B,0))</f>
        <v>Renta Variable</v>
      </c>
      <c r="E1906" s="30" t="str">
        <f>+INDEX([1]Detallado!$Q:$Q,MATCH($C1906,[1]Detallado!$B:$B,0))</f>
        <v>RVI</v>
      </c>
      <c r="F1906" s="44" t="s">
        <v>4171</v>
      </c>
      <c r="G1906" s="45" t="str">
        <f t="shared" si="58"/>
        <v>52RVI</v>
      </c>
      <c r="H1906" s="46" t="str">
        <f>+INDEX([1]Detallado!$D:$D,MATCH(C1906,[1]Detallado!$B:$B,0))</f>
        <v>Nordea - Emerging Stars Equity</v>
      </c>
      <c r="I1906" s="27"/>
      <c r="J1906" s="43" t="str">
        <f t="shared" si="59"/>
        <v>RVITD</v>
      </c>
    </row>
    <row r="1907" spans="3:10" x14ac:dyDescent="0.35">
      <c r="C1907" s="27" t="s">
        <v>4027</v>
      </c>
      <c r="D1907" s="47" t="str">
        <f>+INDEX([1]Detallado!$F:$F,MATCH($C1907,[1]Detallado!$B:$B,0))</f>
        <v>Renta Variable</v>
      </c>
      <c r="E1907" s="30" t="str">
        <f>+INDEX([1]Detallado!$Q:$Q,MATCH($C1907,[1]Detallado!$B:$B,0))</f>
        <v>RVI</v>
      </c>
      <c r="F1907" s="44" t="s">
        <v>4171</v>
      </c>
      <c r="G1907" s="45" t="str">
        <f t="shared" si="58"/>
        <v>52RVI</v>
      </c>
      <c r="H1907" s="46" t="str">
        <f>+INDEX([1]Detallado!$D:$D,MATCH(C1907,[1]Detallado!$B:$B,0))</f>
        <v xml:space="preserve">Amundi - ETF Emerging Market </v>
      </c>
      <c r="I1907" s="27"/>
      <c r="J1907" s="43" t="str">
        <f t="shared" si="59"/>
        <v>RVITD</v>
      </c>
    </row>
    <row r="1908" spans="3:10" x14ac:dyDescent="0.35">
      <c r="C1908" s="27" t="s">
        <v>2130</v>
      </c>
      <c r="D1908" s="47" t="e">
        <f>+INDEX([1]Detallado!$F:$F,MATCH($C1908,[1]Detallado!$B:$B,0))</f>
        <v>#N/A</v>
      </c>
      <c r="E1908" s="30" t="e">
        <f>+INDEX([1]Detallado!$Q:$Q,MATCH($C1908,[1]Detallado!$B:$B,0))</f>
        <v>#N/A</v>
      </c>
      <c r="F1908" s="44" t="s">
        <v>4171</v>
      </c>
      <c r="G1908" s="45" t="e">
        <f t="shared" si="58"/>
        <v>#N/A</v>
      </c>
      <c r="H1908" s="46" t="e">
        <f>+INDEX([1]Detallado!$D:$D,MATCH(C1908,[1]Detallado!$B:$B,0))</f>
        <v>#N/A</v>
      </c>
      <c r="I1908" s="27"/>
      <c r="J1908" s="43" t="e">
        <f t="shared" si="59"/>
        <v>#N/A</v>
      </c>
    </row>
    <row r="1909" spans="3:10" x14ac:dyDescent="0.35">
      <c r="C1909" s="27" t="s">
        <v>1377</v>
      </c>
      <c r="D1909" s="47" t="str">
        <f>+INDEX([1]Detallado!$F:$F,MATCH($C1909,[1]Detallado!$B:$B,0))</f>
        <v>Renta Variable</v>
      </c>
      <c r="E1909" s="30" t="str">
        <f>+INDEX([1]Detallado!$Q:$Q,MATCH($C1909,[1]Detallado!$B:$B,0))</f>
        <v>RVI</v>
      </c>
      <c r="F1909" s="44" t="s">
        <v>4171</v>
      </c>
      <c r="G1909" s="45" t="str">
        <f t="shared" si="58"/>
        <v>52RVI</v>
      </c>
      <c r="H1909" s="46" t="str">
        <f>+INDEX([1]Detallado!$D:$D,MATCH(C1909,[1]Detallado!$B:$B,0))</f>
        <v>WisdomTree - Emerging Markets Small Cap Dividend</v>
      </c>
      <c r="I1909" s="27"/>
      <c r="J1909" s="43" t="str">
        <f t="shared" si="59"/>
        <v>RVITD</v>
      </c>
    </row>
    <row r="1910" spans="3:10" x14ac:dyDescent="0.35">
      <c r="C1910" s="27" t="s">
        <v>1507</v>
      </c>
      <c r="D1910" s="47" t="str">
        <f>+INDEX([1]Detallado!$F:$F,MATCH($C1910,[1]Detallado!$B:$B,0))</f>
        <v>Renta Variable</v>
      </c>
      <c r="E1910" s="30" t="str">
        <f>+INDEX([1]Detallado!$Q:$Q,MATCH($C1910,[1]Detallado!$B:$B,0))</f>
        <v>RVI</v>
      </c>
      <c r="F1910" s="44" t="s">
        <v>4171</v>
      </c>
      <c r="G1910" s="45" t="str">
        <f t="shared" si="58"/>
        <v>52RVI</v>
      </c>
      <c r="H1910" s="46" t="str">
        <f>+INDEX([1]Detallado!$D:$D,MATCH(C1910,[1]Detallado!$B:$B,0))</f>
        <v>BlackRock - iShares MSCI Frontier Markets 100</v>
      </c>
      <c r="I1910" s="27"/>
      <c r="J1910" s="43" t="str">
        <f t="shared" si="59"/>
        <v>RVITD</v>
      </c>
    </row>
    <row r="1911" spans="3:10" x14ac:dyDescent="0.35">
      <c r="C1911" s="27" t="s">
        <v>2082</v>
      </c>
      <c r="D1911" s="47" t="str">
        <f>+INDEX([1]Detallado!$F:$F,MATCH($C1911,[1]Detallado!$B:$B,0))</f>
        <v>Renta Variable</v>
      </c>
      <c r="E1911" s="30" t="str">
        <f>+INDEX([1]Detallado!$Q:$Q,MATCH($C1911,[1]Detallado!$B:$B,0))</f>
        <v>RVI</v>
      </c>
      <c r="F1911" s="44" t="s">
        <v>4171</v>
      </c>
      <c r="G1911" s="45" t="str">
        <f t="shared" si="58"/>
        <v>52RVI</v>
      </c>
      <c r="H1911" s="46" t="str">
        <f>+INDEX([1]Detallado!$D:$D,MATCH(C1911,[1]Detallado!$B:$B,0))</f>
        <v>Amundi - Equity Emerging Focus</v>
      </c>
      <c r="I1911" s="27"/>
      <c r="J1911" s="43" t="str">
        <f t="shared" si="59"/>
        <v>RVITD</v>
      </c>
    </row>
    <row r="1912" spans="3:10" x14ac:dyDescent="0.35">
      <c r="C1912" s="27" t="s">
        <v>2050</v>
      </c>
      <c r="D1912" s="47" t="str">
        <f>+INDEX([1]Detallado!$F:$F,MATCH($C1912,[1]Detallado!$B:$B,0))</f>
        <v>Renta Variable</v>
      </c>
      <c r="E1912" s="30" t="str">
        <f>+INDEX([1]Detallado!$Q:$Q,MATCH($C1912,[1]Detallado!$B:$B,0))</f>
        <v>RVI</v>
      </c>
      <c r="F1912" s="44" t="s">
        <v>4171</v>
      </c>
      <c r="G1912" s="45" t="str">
        <f t="shared" si="58"/>
        <v>52RVI</v>
      </c>
      <c r="H1912" s="46" t="str">
        <f>+INDEX([1]Detallado!$D:$D,MATCH(C1912,[1]Detallado!$B:$B,0))</f>
        <v>Nordea - Emerging Stars Equity Fund</v>
      </c>
      <c r="I1912" s="27"/>
      <c r="J1912" s="43" t="str">
        <f t="shared" si="59"/>
        <v>RVITD</v>
      </c>
    </row>
    <row r="1913" spans="3:10" x14ac:dyDescent="0.35">
      <c r="C1913" s="27" t="s">
        <v>2038</v>
      </c>
      <c r="D1913" s="47" t="str">
        <f>+INDEX([1]Detallado!$F:$F,MATCH($C1913,[1]Detallado!$B:$B,0))</f>
        <v>Renta Variable</v>
      </c>
      <c r="E1913" s="30" t="str">
        <f>+INDEX([1]Detallado!$Q:$Q,MATCH($C1913,[1]Detallado!$B:$B,0))</f>
        <v>RVI</v>
      </c>
      <c r="F1913" s="44" t="s">
        <v>4171</v>
      </c>
      <c r="G1913" s="45" t="str">
        <f t="shared" si="58"/>
        <v>52RVI</v>
      </c>
      <c r="H1913" s="46" t="str">
        <f>+INDEX([1]Detallado!$D:$D,MATCH(C1913,[1]Detallado!$B:$B,0))</f>
        <v>JP Morgan - EM Small Cap</v>
      </c>
      <c r="I1913" s="27"/>
      <c r="J1913" s="43" t="str">
        <f t="shared" si="59"/>
        <v>RVITD</v>
      </c>
    </row>
    <row r="1914" spans="3:10" x14ac:dyDescent="0.35">
      <c r="C1914" s="27" t="s">
        <v>2316</v>
      </c>
      <c r="D1914" s="47" t="e">
        <f>+INDEX([1]Detallado!$F:$F,MATCH($C1914,[1]Detallado!$B:$B,0))</f>
        <v>#N/A</v>
      </c>
      <c r="E1914" s="30" t="e">
        <f>+INDEX([1]Detallado!$Q:$Q,MATCH($C1914,[1]Detallado!$B:$B,0))</f>
        <v>#N/A</v>
      </c>
      <c r="F1914" s="44" t="s">
        <v>4171</v>
      </c>
      <c r="G1914" s="45" t="e">
        <f t="shared" si="58"/>
        <v>#N/A</v>
      </c>
      <c r="H1914" s="46" t="e">
        <f>+INDEX([1]Detallado!$D:$D,MATCH(C1914,[1]Detallado!$B:$B,0))</f>
        <v>#N/A</v>
      </c>
      <c r="I1914" s="27"/>
      <c r="J1914" s="43" t="e">
        <f t="shared" si="59"/>
        <v>#N/A</v>
      </c>
    </row>
    <row r="1915" spans="3:10" x14ac:dyDescent="0.35">
      <c r="C1915" s="27" t="s">
        <v>2322</v>
      </c>
      <c r="D1915" s="47" t="str">
        <f>+INDEX([1]Detallado!$F:$F,MATCH($C1915,[1]Detallado!$B:$B,0))</f>
        <v>Renta Variable</v>
      </c>
      <c r="E1915" s="30" t="str">
        <f>+INDEX([1]Detallado!$Q:$Q,MATCH($C1915,[1]Detallado!$B:$B,0))</f>
        <v>RVI</v>
      </c>
      <c r="F1915" s="44" t="s">
        <v>4171</v>
      </c>
      <c r="G1915" s="45" t="str">
        <f t="shared" si="58"/>
        <v>52RVI</v>
      </c>
      <c r="H1915" s="46" t="str">
        <f>+INDEX([1]Detallado!$D:$D,MATCH(C1915,[1]Detallado!$B:$B,0))</f>
        <v>Candriam  SICAV - SRI EM Equities</v>
      </c>
      <c r="I1915" s="27"/>
      <c r="J1915" s="43" t="str">
        <f t="shared" si="59"/>
        <v>RVITD</v>
      </c>
    </row>
    <row r="1916" spans="3:10" x14ac:dyDescent="0.35">
      <c r="C1916" s="27" t="s">
        <v>1984</v>
      </c>
      <c r="D1916" s="47" t="str">
        <f>+INDEX([1]Detallado!$F:$F,MATCH($C1916,[1]Detallado!$B:$B,0))</f>
        <v>Renta Variable</v>
      </c>
      <c r="E1916" s="30" t="str">
        <f>+INDEX([1]Detallado!$Q:$Q,MATCH($C1916,[1]Detallado!$B:$B,0))</f>
        <v>RVI</v>
      </c>
      <c r="F1916" s="44" t="s">
        <v>4171</v>
      </c>
      <c r="G1916" s="45" t="str">
        <f t="shared" si="58"/>
        <v>52RVI</v>
      </c>
      <c r="H1916" s="46" t="str">
        <f>+INDEX([1]Detallado!$D:$D,MATCH(C1916,[1]Detallado!$B:$B,0))</f>
        <v>Goldman Sachs - Emerging Markets Core</v>
      </c>
      <c r="I1916" s="27"/>
      <c r="J1916" s="43" t="str">
        <f t="shared" si="59"/>
        <v>RVITD</v>
      </c>
    </row>
    <row r="1917" spans="3:10" x14ac:dyDescent="0.35">
      <c r="C1917" s="27" t="s">
        <v>2356</v>
      </c>
      <c r="D1917" s="47" t="str">
        <f>+INDEX([1]Detallado!$F:$F,MATCH($C1917,[1]Detallado!$B:$B,0))</f>
        <v>Renta Variable</v>
      </c>
      <c r="E1917" s="30" t="str">
        <f>+INDEX([1]Detallado!$Q:$Q,MATCH($C1917,[1]Detallado!$B:$B,0))</f>
        <v>RVI</v>
      </c>
      <c r="F1917" s="44" t="s">
        <v>4171</v>
      </c>
      <c r="G1917" s="45" t="str">
        <f t="shared" si="58"/>
        <v>52RVI</v>
      </c>
      <c r="H1917" s="46" t="str">
        <f>+INDEX([1]Detallado!$D:$D,MATCH(C1917,[1]Detallado!$B:$B,0))</f>
        <v>Vontobel MTX - EM Susrainable Leaders</v>
      </c>
      <c r="I1917" s="27"/>
      <c r="J1917" s="43" t="str">
        <f t="shared" si="59"/>
        <v>RVITD</v>
      </c>
    </row>
    <row r="1918" spans="3:10" x14ac:dyDescent="0.35">
      <c r="C1918" s="27" t="s">
        <v>4028</v>
      </c>
      <c r="D1918" s="47" t="str">
        <f>+INDEX([1]Detallado!$F:$F,MATCH($C1918,[1]Detallado!$B:$B,0))</f>
        <v>Derivados</v>
      </c>
      <c r="E1918" s="30" t="str">
        <f>+INDEX([1]Detallado!$Q:$Q,MATCH($C1918,[1]Detallado!$B:$B,0))</f>
        <v>RVI</v>
      </c>
      <c r="F1918" s="44" t="s">
        <v>4171</v>
      </c>
      <c r="G1918" s="45" t="str">
        <f t="shared" si="58"/>
        <v>PTRVI</v>
      </c>
      <c r="H1918" s="46" t="str">
        <f>+INDEX([1]Detallado!$D:$D,MATCH(C1918,[1]Detallado!$B:$B,0))</f>
        <v>SPX US 06/21/24 C5250</v>
      </c>
      <c r="I1918" s="27"/>
      <c r="J1918" s="43" t="str">
        <f t="shared" si="59"/>
        <v>RVITD</v>
      </c>
    </row>
    <row r="1919" spans="3:10" x14ac:dyDescent="0.35">
      <c r="C1919" s="27" t="s">
        <v>4029</v>
      </c>
      <c r="D1919" s="47" t="str">
        <f>+INDEX([1]Detallado!$F:$F,MATCH($C1919,[1]Detallado!$B:$B,0))</f>
        <v>Derivados</v>
      </c>
      <c r="E1919" s="30" t="str">
        <f>+INDEX([1]Detallado!$Q:$Q,MATCH($C1919,[1]Detallado!$B:$B,0))</f>
        <v>RVI</v>
      </c>
      <c r="F1919" s="44" t="s">
        <v>4171</v>
      </c>
      <c r="G1919" s="45" t="str">
        <f t="shared" si="58"/>
        <v>PTRVI</v>
      </c>
      <c r="H1919" s="46" t="str">
        <f>+INDEX([1]Detallado!$D:$D,MATCH(C1919,[1]Detallado!$B:$B,0))</f>
        <v>SPX US 06/21/24 C5300</v>
      </c>
      <c r="I1919" s="27"/>
      <c r="J1919" s="43" t="str">
        <f t="shared" si="59"/>
        <v>RVITD</v>
      </c>
    </row>
    <row r="1920" spans="3:10" x14ac:dyDescent="0.35">
      <c r="C1920" s="27" t="s">
        <v>3970</v>
      </c>
      <c r="D1920" s="47" t="str">
        <f>+INDEX([1]Detallado!$F:$F,MATCH($C1920,[1]Detallado!$B:$B,0))</f>
        <v>Derivados</v>
      </c>
      <c r="E1920" s="30" t="str">
        <f>+INDEX([1]Detallado!$Q:$Q,MATCH($C1920,[1]Detallado!$B:$B,0))</f>
        <v>RVI</v>
      </c>
      <c r="F1920" s="44" t="s">
        <v>4171</v>
      </c>
      <c r="G1920" s="45" t="str">
        <f t="shared" si="58"/>
        <v>PTRVI</v>
      </c>
      <c r="H1920" s="46" t="str">
        <f>+INDEX([1]Detallado!$D:$D,MATCH(C1920,[1]Detallado!$B:$B,0))</f>
        <v>SPX US 03/15/24 C4600</v>
      </c>
      <c r="I1920" s="27"/>
      <c r="J1920" s="43" t="str">
        <f t="shared" si="59"/>
        <v>RVITD</v>
      </c>
    </row>
    <row r="1921" spans="3:10" x14ac:dyDescent="0.35">
      <c r="C1921" s="27" t="s">
        <v>3969</v>
      </c>
      <c r="D1921" s="47" t="str">
        <f>+INDEX([1]Detallado!$F:$F,MATCH($C1921,[1]Detallado!$B:$B,0))</f>
        <v>Derivados</v>
      </c>
      <c r="E1921" s="30" t="str">
        <f>+INDEX([1]Detallado!$Q:$Q,MATCH($C1921,[1]Detallado!$B:$B,0))</f>
        <v>RVI</v>
      </c>
      <c r="F1921" s="44" t="s">
        <v>4171</v>
      </c>
      <c r="G1921" s="45" t="str">
        <f t="shared" si="58"/>
        <v>PTRVI</v>
      </c>
      <c r="H1921" s="46" t="str">
        <f>+INDEX([1]Detallado!$D:$D,MATCH(C1921,[1]Detallado!$B:$B,0))</f>
        <v>SPX US 01/19/24 C4500</v>
      </c>
      <c r="I1921" s="27"/>
      <c r="J1921" s="43" t="str">
        <f t="shared" si="59"/>
        <v>RVITD</v>
      </c>
    </row>
    <row r="1922" spans="3:10" x14ac:dyDescent="0.35">
      <c r="C1922" s="27" t="s">
        <v>4030</v>
      </c>
      <c r="D1922" s="47" t="str">
        <f>+INDEX([1]Detallado!$F:$F,MATCH($C1922,[1]Detallado!$B:$B,0))</f>
        <v>Derivados</v>
      </c>
      <c r="E1922" s="30" t="str">
        <f>+INDEX([1]Detallado!$Q:$Q,MATCH($C1922,[1]Detallado!$B:$B,0))</f>
        <v>RVI</v>
      </c>
      <c r="F1922" s="44" t="s">
        <v>4171</v>
      </c>
      <c r="G1922" s="45" t="str">
        <f t="shared" si="58"/>
        <v>PTRVI</v>
      </c>
      <c r="H1922" s="46" t="str">
        <f>+INDEX([1]Detallado!$D:$D,MATCH(C1922,[1]Detallado!$B:$B,0))</f>
        <v>EEM US 01/20/23 C39</v>
      </c>
      <c r="I1922" s="27"/>
      <c r="J1922" s="43" t="str">
        <f t="shared" si="59"/>
        <v>RVITD</v>
      </c>
    </row>
    <row r="1923" spans="3:10" x14ac:dyDescent="0.35">
      <c r="C1923" s="27" t="s">
        <v>4031</v>
      </c>
      <c r="D1923" s="47" t="str">
        <f>+INDEX([1]Detallado!$F:$F,MATCH($C1923,[1]Detallado!$B:$B,0))</f>
        <v>Derivados</v>
      </c>
      <c r="E1923" s="30" t="str">
        <f>+INDEX([1]Detallado!$Q:$Q,MATCH($C1923,[1]Detallado!$B:$B,0))</f>
        <v>RVI</v>
      </c>
      <c r="F1923" s="44" t="s">
        <v>4171</v>
      </c>
      <c r="G1923" s="45" t="str">
        <f t="shared" si="58"/>
        <v>PTRVI</v>
      </c>
      <c r="H1923" s="46" t="str">
        <f>+INDEX([1]Detallado!$D:$D,MATCH(C1923,[1]Detallado!$B:$B,0))</f>
        <v>EEM US 01/20/23 C37</v>
      </c>
      <c r="I1923" s="27"/>
      <c r="J1923" s="43" t="str">
        <f t="shared" si="59"/>
        <v>RVITD</v>
      </c>
    </row>
    <row r="1924" spans="3:10" x14ac:dyDescent="0.35">
      <c r="C1924" s="27" t="s">
        <v>4032</v>
      </c>
      <c r="D1924" s="47" t="str">
        <f>+INDEX([1]Detallado!$F:$F,MATCH($C1924,[1]Detallado!$B:$B,0))</f>
        <v>Derivados</v>
      </c>
      <c r="E1924" s="30" t="str">
        <f>+INDEX([1]Detallado!$Q:$Q,MATCH($C1924,[1]Detallado!$B:$B,0))</f>
        <v>RVI</v>
      </c>
      <c r="F1924" s="44" t="s">
        <v>4171</v>
      </c>
      <c r="G1924" s="45" t="str">
        <f t="shared" si="58"/>
        <v>PTRVI</v>
      </c>
      <c r="H1924" s="46" t="str">
        <f>+INDEX([1]Detallado!$D:$D,MATCH(C1924,[1]Detallado!$B:$B,0))</f>
        <v>EEM US 01/20/23 C39</v>
      </c>
      <c r="I1924" s="27"/>
      <c r="J1924" s="43" t="str">
        <f t="shared" si="59"/>
        <v>RVITD</v>
      </c>
    </row>
    <row r="1925" spans="3:10" x14ac:dyDescent="0.35">
      <c r="C1925" s="27" t="s">
        <v>4033</v>
      </c>
      <c r="D1925" s="47" t="str">
        <f>+INDEX([1]Detallado!$F:$F,MATCH($C1925,[1]Detallado!$B:$B,0))</f>
        <v>Derivados</v>
      </c>
      <c r="E1925" s="30" t="str">
        <f>+INDEX([1]Detallado!$Q:$Q,MATCH($C1925,[1]Detallado!$B:$B,0))</f>
        <v>RVI</v>
      </c>
      <c r="F1925" s="44" t="s">
        <v>4171</v>
      </c>
      <c r="G1925" s="45" t="str">
        <f t="shared" si="58"/>
        <v>PTRVI</v>
      </c>
      <c r="H1925" s="46" t="str">
        <f>+INDEX([1]Detallado!$D:$D,MATCH(C1925,[1]Detallado!$B:$B,0))</f>
        <v>EEM US 01/20/23 C37</v>
      </c>
      <c r="I1925" s="27"/>
      <c r="J1925" s="43" t="str">
        <f t="shared" si="59"/>
        <v>RVITD</v>
      </c>
    </row>
    <row r="1926" spans="3:10" x14ac:dyDescent="0.35">
      <c r="C1926" s="27" t="s">
        <v>4034</v>
      </c>
      <c r="D1926" s="47" t="str">
        <f>+INDEX([1]Detallado!$F:$F,MATCH($C1926,[1]Detallado!$B:$B,0))</f>
        <v>Derivados</v>
      </c>
      <c r="E1926" s="30" t="str">
        <f>+INDEX([1]Detallado!$Q:$Q,MATCH($C1926,[1]Detallado!$B:$B,0))</f>
        <v>RVI</v>
      </c>
      <c r="F1926" s="44" t="s">
        <v>4171</v>
      </c>
      <c r="G1926" s="45" t="str">
        <f t="shared" si="58"/>
        <v>PTRVI</v>
      </c>
      <c r="H1926" s="46" t="str">
        <f>+INDEX([1]Detallado!$D:$D,MATCH(C1926,[1]Detallado!$B:$B,0))</f>
        <v>EEM US 02/17/23 C39</v>
      </c>
      <c r="I1926" s="27"/>
      <c r="J1926" s="43" t="str">
        <f t="shared" si="59"/>
        <v>RVITD</v>
      </c>
    </row>
    <row r="1927" spans="3:10" x14ac:dyDescent="0.35">
      <c r="C1927" s="27" t="s">
        <v>1555</v>
      </c>
      <c r="D1927" s="47" t="str">
        <f>+INDEX([1]Detallado!$F:$F,MATCH($C1927,[1]Detallado!$B:$B,0))</f>
        <v>Renta Variable</v>
      </c>
      <c r="E1927" s="30" t="str">
        <f>+INDEX([1]Detallado!$Q:$Q,MATCH($C1927,[1]Detallado!$B:$B,0))</f>
        <v>RVI</v>
      </c>
      <c r="F1927" s="44" t="s">
        <v>4171</v>
      </c>
      <c r="G1927" s="45" t="str">
        <f t="shared" si="58"/>
        <v>52RVI</v>
      </c>
      <c r="H1927" s="46" t="str">
        <f>+INDEX([1]Detallado!$D:$D,MATCH(C1927,[1]Detallado!$B:$B,0))</f>
        <v>BlackRock - iShares MSCI Saudi Arabia ETF</v>
      </c>
      <c r="I1927" s="27"/>
      <c r="J1927" s="43" t="str">
        <f t="shared" si="59"/>
        <v>RVITD</v>
      </c>
    </row>
    <row r="1928" spans="3:10" x14ac:dyDescent="0.35">
      <c r="C1928" s="27" t="s">
        <v>2421</v>
      </c>
      <c r="D1928" s="47" t="str">
        <f>+INDEX([1]Detallado!$F:$F,MATCH($C1928,[1]Detallado!$B:$B,0))</f>
        <v>Renta Variable</v>
      </c>
      <c r="E1928" s="30" t="str">
        <f>+INDEX([1]Detallado!$Q:$Q,MATCH($C1928,[1]Detallado!$B:$B,0))</f>
        <v>RVI</v>
      </c>
      <c r="F1928" s="44" t="s">
        <v>4171</v>
      </c>
      <c r="G1928" s="45" t="str">
        <f t="shared" si="58"/>
        <v>52RVI</v>
      </c>
      <c r="H1928" s="46" t="str">
        <f>+INDEX([1]Detallado!$D:$D,MATCH(C1928,[1]Detallado!$B:$B,0))</f>
        <v>UBS -  Lux All China</v>
      </c>
      <c r="I1928" s="27"/>
      <c r="J1928" s="43" t="str">
        <f t="shared" si="59"/>
        <v>RVITD</v>
      </c>
    </row>
    <row r="1929" spans="3:10" x14ac:dyDescent="0.35">
      <c r="C1929" s="27" t="s">
        <v>1693</v>
      </c>
      <c r="D1929" s="47" t="str">
        <f>+INDEX([1]Detallado!$F:$F,MATCH($C1929,[1]Detallado!$B:$B,0))</f>
        <v>Renta Variable</v>
      </c>
      <c r="E1929" s="30" t="str">
        <f>+INDEX([1]Detallado!$Q:$Q,MATCH($C1929,[1]Detallado!$B:$B,0))</f>
        <v>RVI</v>
      </c>
      <c r="F1929" s="44" t="s">
        <v>4171</v>
      </c>
      <c r="G1929" s="45" t="str">
        <f t="shared" si="58"/>
        <v>52RVI</v>
      </c>
      <c r="H1929" s="46" t="str">
        <f>+INDEX([1]Detallado!$D:$D,MATCH(C1929,[1]Detallado!$B:$B,0))</f>
        <v>UBS - China Opportunity - P</v>
      </c>
      <c r="I1929" s="27"/>
      <c r="J1929" s="43" t="str">
        <f t="shared" si="59"/>
        <v>RVITD</v>
      </c>
    </row>
    <row r="1930" spans="3:10" x14ac:dyDescent="0.35">
      <c r="C1930" s="27" t="s">
        <v>700</v>
      </c>
      <c r="D1930" s="47" t="str">
        <f>+INDEX([1]Detallado!$F:$F,MATCH($C1930,[1]Detallado!$B:$B,0))</f>
        <v>Renta Variable</v>
      </c>
      <c r="E1930" s="30" t="str">
        <f>+INDEX([1]Detallado!$Q:$Q,MATCH($C1930,[1]Detallado!$B:$B,0))</f>
        <v>RVI</v>
      </c>
      <c r="F1930" s="44" t="s">
        <v>4171</v>
      </c>
      <c r="G1930" s="45" t="str">
        <f t="shared" ref="G1930:G1993" si="60">LEFT(C1930,2)&amp;E1930</f>
        <v>52RVI</v>
      </c>
      <c r="H1930" s="46" t="str">
        <f>+INDEX([1]Detallado!$D:$D,MATCH(C1930,[1]Detallado!$B:$B,0))</f>
        <v>UBS - China Opportunity - A3</v>
      </c>
      <c r="I1930" s="27"/>
      <c r="J1930" s="43" t="str">
        <f t="shared" ref="J1930:J1993" si="61">IF(E1930="ALT",LEFT(E1930,3),LEFT(E1930,3)&amp;F1930)</f>
        <v>RVITD</v>
      </c>
    </row>
    <row r="1931" spans="3:10" x14ac:dyDescent="0.35">
      <c r="C1931" s="27" t="s">
        <v>2255</v>
      </c>
      <c r="D1931" s="47" t="str">
        <f>+INDEX([1]Detallado!$F:$F,MATCH($C1931,[1]Detallado!$B:$B,0))</f>
        <v>Renta Variable</v>
      </c>
      <c r="E1931" s="30" t="str">
        <f>+INDEX([1]Detallado!$Q:$Q,MATCH($C1931,[1]Detallado!$B:$B,0))</f>
        <v>RVI</v>
      </c>
      <c r="F1931" s="44" t="s">
        <v>4171</v>
      </c>
      <c r="G1931" s="45" t="str">
        <f t="shared" si="60"/>
        <v>52RVI</v>
      </c>
      <c r="H1931" s="46" t="str">
        <f>+INDEX([1]Detallado!$D:$D,MATCH(C1931,[1]Detallado!$B:$B,0))</f>
        <v>Aberdeen - Standard China A-Share</v>
      </c>
      <c r="I1931" s="27"/>
      <c r="J1931" s="43" t="str">
        <f t="shared" si="61"/>
        <v>RVITD</v>
      </c>
    </row>
    <row r="1932" spans="3:10" x14ac:dyDescent="0.35">
      <c r="C1932" s="27" t="s">
        <v>1872</v>
      </c>
      <c r="D1932" s="47" t="str">
        <f>+INDEX([1]Detallado!$F:$F,MATCH($C1932,[1]Detallado!$B:$B,0))</f>
        <v>Renta Variable</v>
      </c>
      <c r="E1932" s="30" t="str">
        <f>+INDEX([1]Detallado!$Q:$Q,MATCH($C1932,[1]Detallado!$B:$B,0))</f>
        <v>RVI</v>
      </c>
      <c r="F1932" s="44" t="s">
        <v>4171</v>
      </c>
      <c r="G1932" s="45" t="str">
        <f t="shared" si="60"/>
        <v>52RVI</v>
      </c>
      <c r="H1932" s="46" t="str">
        <f>+INDEX([1]Detallado!$D:$D,MATCH(C1932,[1]Detallado!$B:$B,0))</f>
        <v>Aberdeen - Chinese Equity Fund</v>
      </c>
      <c r="I1932" s="27"/>
      <c r="J1932" s="43" t="str">
        <f t="shared" si="61"/>
        <v>RVITD</v>
      </c>
    </row>
    <row r="1933" spans="3:10" x14ac:dyDescent="0.35">
      <c r="C1933" s="27" t="s">
        <v>2330</v>
      </c>
      <c r="D1933" s="47" t="str">
        <f>+INDEX([1]Detallado!$F:$F,MATCH($C1933,[1]Detallado!$B:$B,0))</f>
        <v>Renta Variable</v>
      </c>
      <c r="E1933" s="30" t="str">
        <f>+INDEX([1]Detallado!$Q:$Q,MATCH($C1933,[1]Detallado!$B:$B,0))</f>
        <v>RVI</v>
      </c>
      <c r="F1933" s="44" t="s">
        <v>4171</v>
      </c>
      <c r="G1933" s="45" t="str">
        <f t="shared" si="60"/>
        <v>52RVI</v>
      </c>
      <c r="H1933" s="46" t="str">
        <f>+INDEX([1]Detallado!$D:$D,MATCH(C1933,[1]Detallado!$B:$B,0))</f>
        <v>Robeco - Chinese A-Share</v>
      </c>
      <c r="I1933" s="27"/>
      <c r="J1933" s="43" t="str">
        <f t="shared" si="61"/>
        <v>RVITD</v>
      </c>
    </row>
    <row r="1934" spans="3:10" x14ac:dyDescent="0.35">
      <c r="C1934" s="27" t="s">
        <v>1634</v>
      </c>
      <c r="D1934" s="47" t="str">
        <f>+INDEX([1]Detallado!$F:$F,MATCH($C1934,[1]Detallado!$B:$B,0))</f>
        <v>Renta Variable</v>
      </c>
      <c r="E1934" s="30" t="str">
        <f>+INDEX([1]Detallado!$Q:$Q,MATCH($C1934,[1]Detallado!$B:$B,0))</f>
        <v>RVI</v>
      </c>
      <c r="F1934" s="44" t="s">
        <v>4171</v>
      </c>
      <c r="G1934" s="45" t="str">
        <f t="shared" si="60"/>
        <v>52RVI</v>
      </c>
      <c r="H1934" s="46" t="str">
        <f>+INDEX([1]Detallado!$D:$D,MATCH(C1934,[1]Detallado!$B:$B,0))</f>
        <v>Robeco - Chineese Equities</v>
      </c>
      <c r="I1934" s="27"/>
      <c r="J1934" s="43" t="str">
        <f t="shared" si="61"/>
        <v>RVITD</v>
      </c>
    </row>
    <row r="1935" spans="3:10" x14ac:dyDescent="0.35">
      <c r="C1935" s="27" t="s">
        <v>923</v>
      </c>
      <c r="D1935" s="47" t="str">
        <f>+INDEX([1]Detallado!$F:$F,MATCH($C1935,[1]Detallado!$B:$B,0))</f>
        <v>Renta Variable</v>
      </c>
      <c r="E1935" s="30" t="str">
        <f>+INDEX([1]Detallado!$Q:$Q,MATCH($C1935,[1]Detallado!$B:$B,0))</f>
        <v>RVI</v>
      </c>
      <c r="F1935" s="44" t="s">
        <v>4171</v>
      </c>
      <c r="G1935" s="45" t="str">
        <f t="shared" si="60"/>
        <v>52RVI</v>
      </c>
      <c r="H1935" s="46" t="str">
        <f>+INDEX([1]Detallado!$D:$D,MATCH(C1935,[1]Detallado!$B:$B,0))</f>
        <v>Schroder - International Selection Fund China A</v>
      </c>
      <c r="I1935" s="27"/>
      <c r="J1935" s="43" t="str">
        <f t="shared" si="61"/>
        <v>RVITD</v>
      </c>
    </row>
    <row r="1936" spans="3:10" x14ac:dyDescent="0.35">
      <c r="C1936" s="27" t="s">
        <v>1659</v>
      </c>
      <c r="D1936" s="47" t="str">
        <f>+INDEX([1]Detallado!$F:$F,MATCH($C1936,[1]Detallado!$B:$B,0))</f>
        <v>Renta Variable</v>
      </c>
      <c r="E1936" s="30" t="str">
        <f>+INDEX([1]Detallado!$Q:$Q,MATCH($C1936,[1]Detallado!$B:$B,0))</f>
        <v>RVI</v>
      </c>
      <c r="F1936" s="44" t="s">
        <v>4171</v>
      </c>
      <c r="G1936" s="45" t="str">
        <f t="shared" si="60"/>
        <v>52RVI</v>
      </c>
      <c r="H1936" s="46" t="str">
        <f>+INDEX([1]Detallado!$D:$D,MATCH(C1936,[1]Detallado!$B:$B,0))</f>
        <v>Fidelity - Greater China Fund</v>
      </c>
      <c r="I1936" s="27"/>
      <c r="J1936" s="43" t="str">
        <f t="shared" si="61"/>
        <v>RVITD</v>
      </c>
    </row>
    <row r="1937" spans="3:10" x14ac:dyDescent="0.35">
      <c r="C1937" s="27" t="s">
        <v>606</v>
      </c>
      <c r="D1937" s="47" t="str">
        <f>+INDEX([1]Detallado!$F:$F,MATCH($C1937,[1]Detallado!$B:$B,0))</f>
        <v>Renta Variable</v>
      </c>
      <c r="E1937" s="30" t="str">
        <f>+INDEX([1]Detallado!$Q:$Q,MATCH($C1937,[1]Detallado!$B:$B,0))</f>
        <v>RVI</v>
      </c>
      <c r="F1937" s="44" t="s">
        <v>4171</v>
      </c>
      <c r="G1937" s="45" t="str">
        <f t="shared" si="60"/>
        <v>52RVI</v>
      </c>
      <c r="H1937" s="46" t="str">
        <f>+INDEX([1]Detallado!$D:$D,MATCH(C1937,[1]Detallado!$B:$B,0))</f>
        <v>DWS - CSI 300 China-A</v>
      </c>
      <c r="I1937" s="27"/>
      <c r="J1937" s="43" t="str">
        <f t="shared" si="61"/>
        <v>RVITD</v>
      </c>
    </row>
    <row r="1938" spans="3:10" x14ac:dyDescent="0.35">
      <c r="C1938" s="27" t="s">
        <v>2450</v>
      </c>
      <c r="D1938" s="47" t="str">
        <f>+INDEX([1]Detallado!$F:$F,MATCH($C1938,[1]Detallado!$B:$B,0))</f>
        <v>Renta Variable</v>
      </c>
      <c r="E1938" s="30" t="str">
        <f>+INDEX([1]Detallado!$Q:$Q,MATCH($C1938,[1]Detallado!$B:$B,0))</f>
        <v>RVI</v>
      </c>
      <c r="F1938" s="44" t="s">
        <v>4171</v>
      </c>
      <c r="G1938" s="45" t="str">
        <f t="shared" si="60"/>
        <v>52RVI</v>
      </c>
      <c r="H1938" s="46" t="str">
        <f>+INDEX([1]Detallado!$D:$D,MATCH(C1938,[1]Detallado!$B:$B,0))</f>
        <v>Allianz China A Opportunities</v>
      </c>
      <c r="I1938" s="27"/>
      <c r="J1938" s="43" t="str">
        <f t="shared" si="61"/>
        <v>RVITD</v>
      </c>
    </row>
    <row r="1939" spans="3:10" x14ac:dyDescent="0.35">
      <c r="C1939" s="27" t="s">
        <v>668</v>
      </c>
      <c r="D1939" s="47" t="str">
        <f>+INDEX([1]Detallado!$F:$F,MATCH($C1939,[1]Detallado!$B:$B,0))</f>
        <v>Renta Variable</v>
      </c>
      <c r="E1939" s="30" t="str">
        <f>+INDEX([1]Detallado!$Q:$Q,MATCH($C1939,[1]Detallado!$B:$B,0))</f>
        <v>RVI</v>
      </c>
      <c r="F1939" s="44" t="s">
        <v>4171</v>
      </c>
      <c r="G1939" s="45" t="str">
        <f t="shared" si="60"/>
        <v>52RVI</v>
      </c>
      <c r="H1939" s="46" t="str">
        <f>+INDEX([1]Detallado!$D:$D,MATCH(C1939,[1]Detallado!$B:$B,0))</f>
        <v>Allianz - China-A</v>
      </c>
      <c r="I1939" s="27"/>
      <c r="J1939" s="43" t="str">
        <f t="shared" si="61"/>
        <v>RVITD</v>
      </c>
    </row>
    <row r="1940" spans="3:10" x14ac:dyDescent="0.35">
      <c r="C1940" s="27" t="s">
        <v>1059</v>
      </c>
      <c r="D1940" s="47" t="str">
        <f>+INDEX([1]Detallado!$F:$F,MATCH($C1940,[1]Detallado!$B:$B,0))</f>
        <v>Renta Variable</v>
      </c>
      <c r="E1940" s="30" t="str">
        <f>+INDEX([1]Detallado!$Q:$Q,MATCH($C1940,[1]Detallado!$B:$B,0))</f>
        <v>RVI</v>
      </c>
      <c r="F1940" s="44" t="s">
        <v>4171</v>
      </c>
      <c r="G1940" s="45" t="str">
        <f t="shared" si="60"/>
        <v>52RVI</v>
      </c>
      <c r="H1940" s="46" t="str">
        <f>+INDEX([1]Detallado!$D:$D,MATCH(C1940,[1]Detallado!$B:$B,0))</f>
        <v>BlackRock - iShares Hong Kong</v>
      </c>
      <c r="I1940" s="27"/>
      <c r="J1940" s="43" t="str">
        <f t="shared" si="61"/>
        <v>RVITD</v>
      </c>
    </row>
    <row r="1941" spans="3:10" x14ac:dyDescent="0.35">
      <c r="C1941" s="27" t="s">
        <v>602</v>
      </c>
      <c r="D1941" s="47" t="str">
        <f>+INDEX([1]Detallado!$F:$F,MATCH($C1941,[1]Detallado!$B:$B,0))</f>
        <v>Renta Variable</v>
      </c>
      <c r="E1941" s="30" t="str">
        <f>+INDEX([1]Detallado!$Q:$Q,MATCH($C1941,[1]Detallado!$B:$B,0))</f>
        <v>RVI</v>
      </c>
      <c r="F1941" s="44" t="s">
        <v>4171</v>
      </c>
      <c r="G1941" s="45" t="str">
        <f t="shared" si="60"/>
        <v>52RVI</v>
      </c>
      <c r="H1941" s="46" t="str">
        <f>+INDEX([1]Detallado!$D:$D,MATCH(C1941,[1]Detallado!$B:$B,0))</f>
        <v>BlackRock - iShares FTSE/Xinhua China 25 Index Fund</v>
      </c>
      <c r="I1941" s="27"/>
      <c r="J1941" s="43" t="str">
        <f t="shared" si="61"/>
        <v>RVITD</v>
      </c>
    </row>
    <row r="1942" spans="3:10" x14ac:dyDescent="0.35">
      <c r="C1942" s="27" t="s">
        <v>1573</v>
      </c>
      <c r="D1942" s="47" t="str">
        <f>+INDEX([1]Detallado!$F:$F,MATCH($C1942,[1]Detallado!$B:$B,0))</f>
        <v>Renta Variable</v>
      </c>
      <c r="E1942" s="30" t="str">
        <f>+INDEX([1]Detallado!$Q:$Q,MATCH($C1942,[1]Detallado!$B:$B,0))</f>
        <v>RVI</v>
      </c>
      <c r="F1942" s="44" t="s">
        <v>4171</v>
      </c>
      <c r="G1942" s="45" t="str">
        <f t="shared" si="60"/>
        <v>52RVI</v>
      </c>
      <c r="H1942" s="46" t="str">
        <f>+INDEX([1]Detallado!$D:$D,MATCH(C1942,[1]Detallado!$B:$B,0))</f>
        <v>Krane - MSCI China Clean Technology ETF</v>
      </c>
      <c r="I1942" s="27"/>
      <c r="J1942" s="43" t="str">
        <f t="shared" si="61"/>
        <v>RVITD</v>
      </c>
    </row>
    <row r="1943" spans="3:10" x14ac:dyDescent="0.35">
      <c r="C1943" s="27" t="s">
        <v>590</v>
      </c>
      <c r="D1943" s="47" t="str">
        <f>+INDEX([1]Detallado!$F:$F,MATCH($C1943,[1]Detallado!$B:$B,0))</f>
        <v>Renta Variable</v>
      </c>
      <c r="E1943" s="30" t="str">
        <f>+INDEX([1]Detallado!$Q:$Q,MATCH($C1943,[1]Detallado!$B:$B,0))</f>
        <v>RVI</v>
      </c>
      <c r="F1943" s="44" t="s">
        <v>4171</v>
      </c>
      <c r="G1943" s="45" t="str">
        <f t="shared" si="60"/>
        <v>52RVI</v>
      </c>
      <c r="H1943" s="46" t="str">
        <f>+INDEX([1]Detallado!$D:$D,MATCH(C1943,[1]Detallado!$B:$B,0))</f>
        <v>BlackRock - iShares MSCI China</v>
      </c>
      <c r="I1943" s="27"/>
      <c r="J1943" s="43" t="str">
        <f t="shared" si="61"/>
        <v>RVITD</v>
      </c>
    </row>
    <row r="1944" spans="3:10" x14ac:dyDescent="0.35">
      <c r="C1944" s="27" t="s">
        <v>1579</v>
      </c>
      <c r="D1944" s="47" t="str">
        <f>+INDEX([1]Detallado!$F:$F,MATCH($C1944,[1]Detallado!$B:$B,0))</f>
        <v>Renta Variable</v>
      </c>
      <c r="E1944" s="30" t="str">
        <f>+INDEX([1]Detallado!$Q:$Q,MATCH($C1944,[1]Detallado!$B:$B,0))</f>
        <v>RVI</v>
      </c>
      <c r="F1944" s="44" t="s">
        <v>4171</v>
      </c>
      <c r="G1944" s="45" t="str">
        <f t="shared" si="60"/>
        <v>52RVI</v>
      </c>
      <c r="H1944" s="46" t="str">
        <f>+INDEX([1]Detallado!$D:$D,MATCH(C1944,[1]Detallado!$B:$B,0))</f>
        <v>Krane - MSCI China all China H</v>
      </c>
      <c r="I1944" s="27"/>
      <c r="J1944" s="43" t="str">
        <f t="shared" si="61"/>
        <v>RVITD</v>
      </c>
    </row>
    <row r="1945" spans="3:10" x14ac:dyDescent="0.35">
      <c r="C1945" s="27" t="s">
        <v>1544</v>
      </c>
      <c r="D1945" s="47" t="str">
        <f>+INDEX([1]Detallado!$F:$F,MATCH($C1945,[1]Detallado!$B:$B,0))</f>
        <v>Renta Variable</v>
      </c>
      <c r="E1945" s="30" t="str">
        <f>+INDEX([1]Detallado!$Q:$Q,MATCH($C1945,[1]Detallado!$B:$B,0))</f>
        <v>RVI</v>
      </c>
      <c r="F1945" s="44" t="s">
        <v>4171</v>
      </c>
      <c r="G1945" s="45" t="str">
        <f t="shared" si="60"/>
        <v>52RVI</v>
      </c>
      <c r="H1945" s="46" t="str">
        <f>+INDEX([1]Detallado!$D:$D,MATCH(C1945,[1]Detallado!$B:$B,0))</f>
        <v xml:space="preserve">Krane - MSCI China 50 </v>
      </c>
      <c r="I1945" s="27"/>
      <c r="J1945" s="43" t="str">
        <f t="shared" si="61"/>
        <v>RVITD</v>
      </c>
    </row>
    <row r="1946" spans="3:10" x14ac:dyDescent="0.35">
      <c r="C1946" s="27" t="s">
        <v>921</v>
      </c>
      <c r="D1946" s="47" t="str">
        <f>+INDEX([1]Detallado!$F:$F,MATCH($C1946,[1]Detallado!$B:$B,0))</f>
        <v>Renta Variable</v>
      </c>
      <c r="E1946" s="30" t="str">
        <f>+INDEX([1]Detallado!$Q:$Q,MATCH($C1946,[1]Detallado!$B:$B,0))</f>
        <v>RVI</v>
      </c>
      <c r="F1946" s="44" t="s">
        <v>4171</v>
      </c>
      <c r="G1946" s="45" t="str">
        <f t="shared" si="60"/>
        <v>52RVI</v>
      </c>
      <c r="H1946" s="46" t="str">
        <f>+INDEX([1]Detallado!$D:$D,MATCH(C1946,[1]Detallado!$B:$B,0))</f>
        <v>Krane - CSI China Internet Fund</v>
      </c>
      <c r="I1946" s="27"/>
      <c r="J1946" s="43" t="str">
        <f t="shared" si="61"/>
        <v>RVITD</v>
      </c>
    </row>
    <row r="1947" spans="3:10" x14ac:dyDescent="0.35">
      <c r="C1947" s="27" t="s">
        <v>1454</v>
      </c>
      <c r="D1947" s="47" t="str">
        <f>+INDEX([1]Detallado!$F:$F,MATCH($C1947,[1]Detallado!$B:$B,0))</f>
        <v>Renta Variable</v>
      </c>
      <c r="E1947" s="30" t="str">
        <f>+INDEX([1]Detallado!$Q:$Q,MATCH($C1947,[1]Detallado!$B:$B,0))</f>
        <v>RVI</v>
      </c>
      <c r="F1947" s="44" t="s">
        <v>4171</v>
      </c>
      <c r="G1947" s="45" t="str">
        <f t="shared" si="60"/>
        <v>52RVI</v>
      </c>
      <c r="H1947" s="46" t="str">
        <f>+INDEX([1]Detallado!$D:$D,MATCH(C1947,[1]Detallado!$B:$B,0))</f>
        <v>Matthews - China</v>
      </c>
      <c r="I1947" s="27"/>
      <c r="J1947" s="43" t="str">
        <f t="shared" si="61"/>
        <v>RVITD</v>
      </c>
    </row>
    <row r="1948" spans="3:10" x14ac:dyDescent="0.35">
      <c r="C1948" s="27" t="s">
        <v>2089</v>
      </c>
      <c r="D1948" s="47" t="str">
        <f>+INDEX([1]Detallado!$F:$F,MATCH($C1948,[1]Detallado!$B:$B,0))</f>
        <v>Renta Variable</v>
      </c>
      <c r="E1948" s="30" t="str">
        <f>+INDEX([1]Detallado!$Q:$Q,MATCH($C1948,[1]Detallado!$B:$B,0))</f>
        <v>RVI</v>
      </c>
      <c r="F1948" s="44" t="s">
        <v>4171</v>
      </c>
      <c r="G1948" s="45" t="str">
        <f t="shared" si="60"/>
        <v>52RVI</v>
      </c>
      <c r="H1948" s="46" t="str">
        <f>+INDEX([1]Detallado!$D:$D,MATCH(C1948,[1]Detallado!$B:$B,0))</f>
        <v>Matthews - China Small Caps</v>
      </c>
      <c r="I1948" s="27"/>
      <c r="J1948" s="43" t="str">
        <f t="shared" si="61"/>
        <v>RVITD</v>
      </c>
    </row>
    <row r="1949" spans="3:10" x14ac:dyDescent="0.35">
      <c r="C1949" s="27" t="s">
        <v>1511</v>
      </c>
      <c r="D1949" s="47" t="str">
        <f>+INDEX([1]Detallado!$F:$F,MATCH($C1949,[1]Detallado!$B:$B,0))</f>
        <v>Renta Variable</v>
      </c>
      <c r="E1949" s="30" t="str">
        <f>+INDEX([1]Detallado!$Q:$Q,MATCH($C1949,[1]Detallado!$B:$B,0))</f>
        <v>RVI</v>
      </c>
      <c r="F1949" s="44" t="s">
        <v>4171</v>
      </c>
      <c r="G1949" s="45" t="str">
        <f t="shared" si="60"/>
        <v>52RVI</v>
      </c>
      <c r="H1949" s="46" t="str">
        <f>+INDEX([1]Detallado!$D:$D,MATCH(C1949,[1]Detallado!$B:$B,0))</f>
        <v>WisdomTree - China ex-State-Owned Enterprises Fund</v>
      </c>
      <c r="I1949" s="27"/>
      <c r="J1949" s="43" t="str">
        <f t="shared" si="61"/>
        <v>RVITD</v>
      </c>
    </row>
    <row r="1950" spans="3:10" x14ac:dyDescent="0.35">
      <c r="C1950" s="27" t="s">
        <v>2172</v>
      </c>
      <c r="D1950" s="47" t="str">
        <f>+INDEX([1]Detallado!$F:$F,MATCH($C1950,[1]Detallado!$B:$B,0))</f>
        <v>Renta Variable</v>
      </c>
      <c r="E1950" s="30" t="str">
        <f>+INDEX([1]Detallado!$Q:$Q,MATCH($C1950,[1]Detallado!$B:$B,0))</f>
        <v>RVI</v>
      </c>
      <c r="F1950" s="44" t="s">
        <v>4171</v>
      </c>
      <c r="G1950" s="45" t="str">
        <f t="shared" si="60"/>
        <v>52RVI</v>
      </c>
      <c r="H1950" s="46" t="str">
        <f>+INDEX([1]Detallado!$D:$D,MATCH(C1950,[1]Detallado!$B:$B,0))</f>
        <v>Janus Henderson - China Opportunities</v>
      </c>
      <c r="I1950" s="27"/>
      <c r="J1950" s="43" t="str">
        <f t="shared" si="61"/>
        <v>RVITD</v>
      </c>
    </row>
    <row r="1951" spans="3:10" x14ac:dyDescent="0.35">
      <c r="C1951" s="27" t="s">
        <v>1928</v>
      </c>
      <c r="D1951" s="47" t="str">
        <f>+INDEX([1]Detallado!$F:$F,MATCH($C1951,[1]Detallado!$B:$B,0))</f>
        <v>Renta Variable</v>
      </c>
      <c r="E1951" s="30" t="str">
        <f>+INDEX([1]Detallado!$Q:$Q,MATCH($C1951,[1]Detallado!$B:$B,0))</f>
        <v>RVI</v>
      </c>
      <c r="F1951" s="44" t="s">
        <v>4171</v>
      </c>
      <c r="G1951" s="45" t="str">
        <f t="shared" si="60"/>
        <v>52RVI</v>
      </c>
      <c r="H1951" s="46" t="str">
        <f>+INDEX([1]Detallado!$D:$D,MATCH(C1951,[1]Detallado!$B:$B,0))</f>
        <v>GAM - China Equity</v>
      </c>
      <c r="I1951" s="27"/>
      <c r="J1951" s="43" t="str">
        <f t="shared" si="61"/>
        <v>RVITD</v>
      </c>
    </row>
    <row r="1952" spans="3:10" x14ac:dyDescent="0.35">
      <c r="C1952" s="27" t="s">
        <v>1588</v>
      </c>
      <c r="D1952" s="47" t="str">
        <f>+INDEX([1]Detallado!$F:$F,MATCH($C1952,[1]Detallado!$B:$B,0))</f>
        <v>Renta Variable</v>
      </c>
      <c r="E1952" s="30" t="str">
        <f>+INDEX([1]Detallado!$Q:$Q,MATCH($C1952,[1]Detallado!$B:$B,0))</f>
        <v>RVI</v>
      </c>
      <c r="F1952" s="44" t="s">
        <v>4171</v>
      </c>
      <c r="G1952" s="45" t="str">
        <f t="shared" si="60"/>
        <v>52RVI</v>
      </c>
      <c r="H1952" s="46" t="str">
        <f>+INDEX([1]Detallado!$D:$D,MATCH(C1952,[1]Detallado!$B:$B,0))</f>
        <v>Invesco - Greater China Equity</v>
      </c>
      <c r="I1952" s="27"/>
      <c r="J1952" s="43" t="str">
        <f t="shared" si="61"/>
        <v>RVITD</v>
      </c>
    </row>
    <row r="1953" spans="3:10" x14ac:dyDescent="0.35">
      <c r="C1953" s="27" t="s">
        <v>926</v>
      </c>
      <c r="D1953" s="47" t="str">
        <f>+INDEX([1]Detallado!$F:$F,MATCH($C1953,[1]Detallado!$B:$B,0))</f>
        <v>Renta Variable</v>
      </c>
      <c r="E1953" s="30" t="str">
        <f>+INDEX([1]Detallado!$Q:$Q,MATCH($C1953,[1]Detallado!$B:$B,0))</f>
        <v>RVI</v>
      </c>
      <c r="F1953" s="44" t="s">
        <v>4171</v>
      </c>
      <c r="G1953" s="45" t="str">
        <f t="shared" si="60"/>
        <v>52RVI</v>
      </c>
      <c r="H1953" s="46" t="str">
        <f>+INDEX([1]Detallado!$D:$D,MATCH(C1953,[1]Detallado!$B:$B,0))</f>
        <v>BNP Paribas - China Equity Class</v>
      </c>
      <c r="I1953" s="27"/>
      <c r="J1953" s="43" t="str">
        <f t="shared" si="61"/>
        <v>RVITD</v>
      </c>
    </row>
    <row r="1954" spans="3:10" x14ac:dyDescent="0.35">
      <c r="C1954" s="27" t="s">
        <v>2269</v>
      </c>
      <c r="D1954" s="47" t="str">
        <f>+INDEX([1]Detallado!$F:$F,MATCH($C1954,[1]Detallado!$B:$B,0))</f>
        <v>Renta Variable</v>
      </c>
      <c r="E1954" s="30" t="str">
        <f>+INDEX([1]Detallado!$Q:$Q,MATCH($C1954,[1]Detallado!$B:$B,0))</f>
        <v>RVI</v>
      </c>
      <c r="F1954" s="44" t="s">
        <v>4171</v>
      </c>
      <c r="G1954" s="45" t="str">
        <f t="shared" si="60"/>
        <v>52RVI</v>
      </c>
      <c r="H1954" s="46" t="str">
        <f>+INDEX([1]Detallado!$D:$D,MATCH(C1954,[1]Detallado!$B:$B,0))</f>
        <v>Investec Luxembourg - All China Equity</v>
      </c>
      <c r="I1954" s="27"/>
      <c r="J1954" s="43" t="str">
        <f t="shared" si="61"/>
        <v>RVITD</v>
      </c>
    </row>
    <row r="1955" spans="3:10" x14ac:dyDescent="0.35">
      <c r="C1955" s="27" t="s">
        <v>2418</v>
      </c>
      <c r="D1955" s="47" t="str">
        <f>+INDEX([1]Detallado!$F:$F,MATCH($C1955,[1]Detallado!$B:$B,0))</f>
        <v>Renta Variable</v>
      </c>
      <c r="E1955" s="30" t="str">
        <f>+INDEX([1]Detallado!$Q:$Q,MATCH($C1955,[1]Detallado!$B:$B,0))</f>
        <v>RVI</v>
      </c>
      <c r="F1955" s="44" t="s">
        <v>4171</v>
      </c>
      <c r="G1955" s="45" t="str">
        <f t="shared" si="60"/>
        <v>52RVI</v>
      </c>
      <c r="H1955" s="46" t="str">
        <f>+INDEX([1]Detallado!$D:$D,MATCH(C1955,[1]Detallado!$B:$B,0))</f>
        <v>JP Morgan - China A Share Opportunities Fund</v>
      </c>
      <c r="I1955" s="27"/>
      <c r="J1955" s="43" t="str">
        <f t="shared" si="61"/>
        <v>RVITD</v>
      </c>
    </row>
    <row r="1956" spans="3:10" x14ac:dyDescent="0.35">
      <c r="C1956" s="27" t="s">
        <v>611</v>
      </c>
      <c r="D1956" s="47" t="str">
        <f>+INDEX([1]Detallado!$F:$F,MATCH($C1956,[1]Detallado!$B:$B,0))</f>
        <v>Renta Variable</v>
      </c>
      <c r="E1956" s="30" t="str">
        <f>+INDEX([1]Detallado!$Q:$Q,MATCH($C1956,[1]Detallado!$B:$B,0))</f>
        <v>RVI</v>
      </c>
      <c r="F1956" s="44" t="s">
        <v>4171</v>
      </c>
      <c r="G1956" s="45" t="str">
        <f t="shared" si="60"/>
        <v>52RVI</v>
      </c>
      <c r="H1956" s="46" t="str">
        <f>+INDEX([1]Detallado!$D:$D,MATCH(C1956,[1]Detallado!$B:$B,0))</f>
        <v>Robeco - Chinese Equities</v>
      </c>
      <c r="I1956" s="27"/>
      <c r="J1956" s="43" t="str">
        <f t="shared" si="61"/>
        <v>RVITD</v>
      </c>
    </row>
    <row r="1957" spans="3:10" x14ac:dyDescent="0.35">
      <c r="C1957" s="27" t="s">
        <v>661</v>
      </c>
      <c r="D1957" s="47" t="str">
        <f>+INDEX([1]Detallado!$F:$F,MATCH($C1957,[1]Detallado!$B:$B,0))</f>
        <v>Renta Variable</v>
      </c>
      <c r="E1957" s="30" t="str">
        <f>+INDEX([1]Detallado!$Q:$Q,MATCH($C1957,[1]Detallado!$B:$B,0))</f>
        <v>RVI</v>
      </c>
      <c r="F1957" s="44" t="s">
        <v>4171</v>
      </c>
      <c r="G1957" s="45" t="str">
        <f t="shared" si="60"/>
        <v>52RVI</v>
      </c>
      <c r="H1957" s="46" t="str">
        <f>+INDEX([1]Detallado!$D:$D,MATCH(C1957,[1]Detallado!$B:$B,0))</f>
        <v>Invesco - China Technology ETF</v>
      </c>
      <c r="I1957" s="27"/>
      <c r="J1957" s="43" t="str">
        <f t="shared" si="61"/>
        <v>RVITD</v>
      </c>
    </row>
    <row r="1958" spans="3:10" x14ac:dyDescent="0.35">
      <c r="C1958" s="27" t="s">
        <v>1885</v>
      </c>
      <c r="D1958" s="47" t="str">
        <f>+INDEX([1]Detallado!$F:$F,MATCH($C1958,[1]Detallado!$B:$B,0))</f>
        <v>Renta Variable</v>
      </c>
      <c r="E1958" s="30" t="str">
        <f>+INDEX([1]Detallado!$Q:$Q,MATCH($C1958,[1]Detallado!$B:$B,0))</f>
        <v>RVI</v>
      </c>
      <c r="F1958" s="44" t="s">
        <v>4171</v>
      </c>
      <c r="G1958" s="45" t="str">
        <f t="shared" si="60"/>
        <v>52RVI</v>
      </c>
      <c r="H1958" s="46" t="str">
        <f>+INDEX([1]Detallado!$D:$D,MATCH(C1958,[1]Detallado!$B:$B,0))</f>
        <v>JP Morgan - Greater China Fund</v>
      </c>
      <c r="I1958" s="27"/>
      <c r="J1958" s="43" t="str">
        <f t="shared" si="61"/>
        <v>RVITD</v>
      </c>
    </row>
    <row r="1959" spans="3:10" x14ac:dyDescent="0.35">
      <c r="C1959" s="27" t="s">
        <v>690</v>
      </c>
      <c r="D1959" s="47" t="str">
        <f>+INDEX([1]Detallado!$F:$F,MATCH($C1959,[1]Detallado!$B:$B,0))</f>
        <v>Renta Variable</v>
      </c>
      <c r="E1959" s="30" t="str">
        <f>+INDEX([1]Detallado!$Q:$Q,MATCH($C1959,[1]Detallado!$B:$B,0))</f>
        <v>RVI</v>
      </c>
      <c r="F1959" s="44" t="s">
        <v>4171</v>
      </c>
      <c r="G1959" s="45" t="str">
        <f t="shared" si="60"/>
        <v>52RVI</v>
      </c>
      <c r="H1959" s="46" t="str">
        <f>+INDEX([1]Detallado!$D:$D,MATCH(C1959,[1]Detallado!$B:$B,0))</f>
        <v>Schroders - Asian Opportunities</v>
      </c>
      <c r="I1959" s="27"/>
      <c r="J1959" s="43" t="str">
        <f t="shared" si="61"/>
        <v>RVITD</v>
      </c>
    </row>
    <row r="1960" spans="3:10" x14ac:dyDescent="0.35">
      <c r="C1960" s="27" t="s">
        <v>1870</v>
      </c>
      <c r="D1960" s="47" t="str">
        <f>+INDEX([1]Detallado!$F:$F,MATCH($C1960,[1]Detallado!$B:$B,0))</f>
        <v>Renta Variable</v>
      </c>
      <c r="E1960" s="30" t="str">
        <f>+INDEX([1]Detallado!$Q:$Q,MATCH($C1960,[1]Detallado!$B:$B,0))</f>
        <v>RVI</v>
      </c>
      <c r="F1960" s="44" t="s">
        <v>4171</v>
      </c>
      <c r="G1960" s="45" t="str">
        <f t="shared" si="60"/>
        <v>52RVI</v>
      </c>
      <c r="H1960" s="46" t="str">
        <f>+INDEX([1]Detallado!$D:$D,MATCH(C1960,[1]Detallado!$B:$B,0))</f>
        <v>Aberdeen - Asian Smaller Companies</v>
      </c>
      <c r="I1960" s="27"/>
      <c r="J1960" s="43" t="str">
        <f t="shared" si="61"/>
        <v>RVITD</v>
      </c>
    </row>
    <row r="1961" spans="3:10" x14ac:dyDescent="0.35">
      <c r="C1961" s="27" t="s">
        <v>1827</v>
      </c>
      <c r="D1961" s="47" t="str">
        <f>+INDEX([1]Detallado!$F:$F,MATCH($C1961,[1]Detallado!$B:$B,0))</f>
        <v>Renta Variable</v>
      </c>
      <c r="E1961" s="30" t="str">
        <f>+INDEX([1]Detallado!$Q:$Q,MATCH($C1961,[1]Detallado!$B:$B,0))</f>
        <v>RVI</v>
      </c>
      <c r="F1961" s="44" t="s">
        <v>4171</v>
      </c>
      <c r="G1961" s="45" t="str">
        <f t="shared" si="60"/>
        <v>52RVI</v>
      </c>
      <c r="H1961" s="46" t="str">
        <f>+INDEX([1]Detallado!$D:$D,MATCH(C1961,[1]Detallado!$B:$B,0))</f>
        <v>Parvest - Best Selection Asia Ex Japan</v>
      </c>
      <c r="I1961" s="27"/>
      <c r="J1961" s="43" t="str">
        <f t="shared" si="61"/>
        <v>RVITD</v>
      </c>
    </row>
    <row r="1962" spans="3:10" x14ac:dyDescent="0.35">
      <c r="C1962" s="27" t="s">
        <v>2253</v>
      </c>
      <c r="D1962" s="47" t="str">
        <f>+INDEX([1]Detallado!$F:$F,MATCH($C1962,[1]Detallado!$B:$B,0))</f>
        <v>Renta Variable</v>
      </c>
      <c r="E1962" s="30" t="str">
        <f>+INDEX([1]Detallado!$Q:$Q,MATCH($C1962,[1]Detallado!$B:$B,0))</f>
        <v>RVI</v>
      </c>
      <c r="F1962" s="44" t="s">
        <v>4171</v>
      </c>
      <c r="G1962" s="45" t="str">
        <f t="shared" si="60"/>
        <v>52RVI</v>
      </c>
      <c r="H1962" s="46" t="str">
        <f>+INDEX([1]Detallado!$D:$D,MATCH(C1962,[1]Detallado!$B:$B,0))</f>
        <v>Allianz - Emerging Asia</v>
      </c>
      <c r="I1962" s="27"/>
      <c r="J1962" s="43" t="str">
        <f t="shared" si="61"/>
        <v>RVITD</v>
      </c>
    </row>
    <row r="1963" spans="3:10" x14ac:dyDescent="0.35">
      <c r="C1963" s="27" t="s">
        <v>1696</v>
      </c>
      <c r="D1963" s="47" t="str">
        <f>+INDEX([1]Detallado!$F:$F,MATCH($C1963,[1]Detallado!$B:$B,0))</f>
        <v>Renta Variable</v>
      </c>
      <c r="E1963" s="30" t="str">
        <f>+INDEX([1]Detallado!$Q:$Q,MATCH($C1963,[1]Detallado!$B:$B,0))</f>
        <v>RVI</v>
      </c>
      <c r="F1963" s="44" t="s">
        <v>4171</v>
      </c>
      <c r="G1963" s="45" t="str">
        <f t="shared" si="60"/>
        <v>52RVI</v>
      </c>
      <c r="H1963" s="46" t="str">
        <f>+INDEX([1]Detallado!$D:$D,MATCH(C1963,[1]Detallado!$B:$B,0))</f>
        <v>Vontobel - Asia Pacific Equity</v>
      </c>
      <c r="I1963" s="27"/>
      <c r="J1963" s="43" t="str">
        <f t="shared" si="61"/>
        <v>RVITD</v>
      </c>
    </row>
    <row r="1964" spans="3:10" x14ac:dyDescent="0.35">
      <c r="C1964" s="27" t="s">
        <v>1218</v>
      </c>
      <c r="D1964" s="47" t="str">
        <f>+INDEX([1]Detallado!$F:$F,MATCH($C1964,[1]Detallado!$B:$B,0))</f>
        <v>Renta Variable</v>
      </c>
      <c r="E1964" s="30" t="str">
        <f>+INDEX([1]Detallado!$Q:$Q,MATCH($C1964,[1]Detallado!$B:$B,0))</f>
        <v>RVI</v>
      </c>
      <c r="F1964" s="44" t="s">
        <v>4171</v>
      </c>
      <c r="G1964" s="45" t="str">
        <f t="shared" si="60"/>
        <v>52RVI</v>
      </c>
      <c r="H1964" s="46" t="str">
        <f>+INDEX([1]Detallado!$D:$D,MATCH(C1964,[1]Detallado!$B:$B,0))</f>
        <v>BlackRock - iShares MSCI Pacific Ex Japan</v>
      </c>
      <c r="I1964" s="27"/>
      <c r="J1964" s="43" t="str">
        <f t="shared" si="61"/>
        <v>RVITD</v>
      </c>
    </row>
    <row r="1965" spans="3:10" x14ac:dyDescent="0.35">
      <c r="C1965" s="27" t="s">
        <v>604</v>
      </c>
      <c r="D1965" s="47" t="str">
        <f>+INDEX([1]Detallado!$F:$F,MATCH($C1965,[1]Detallado!$B:$B,0))</f>
        <v>Renta Variable</v>
      </c>
      <c r="E1965" s="30" t="str">
        <f>+INDEX([1]Detallado!$Q:$Q,MATCH($C1965,[1]Detallado!$B:$B,0))</f>
        <v>RVI</v>
      </c>
      <c r="F1965" s="44" t="s">
        <v>4171</v>
      </c>
      <c r="G1965" s="45" t="str">
        <f t="shared" si="60"/>
        <v>52RVI</v>
      </c>
      <c r="H1965" s="46" t="str">
        <f>+INDEX([1]Detallado!$D:$D,MATCH(C1965,[1]Detallado!$B:$B,0))</f>
        <v>BlackRock - iShares Asia Ex-Japan</v>
      </c>
      <c r="I1965" s="27"/>
      <c r="J1965" s="43" t="str">
        <f t="shared" si="61"/>
        <v>RVITD</v>
      </c>
    </row>
    <row r="1966" spans="3:10" x14ac:dyDescent="0.35">
      <c r="C1966" s="27" t="s">
        <v>1450</v>
      </c>
      <c r="D1966" s="47" t="str">
        <f>+INDEX([1]Detallado!$F:$F,MATCH($C1966,[1]Detallado!$B:$B,0))</f>
        <v>Renta Variable</v>
      </c>
      <c r="E1966" s="30" t="str">
        <f>+INDEX([1]Detallado!$Q:$Q,MATCH($C1966,[1]Detallado!$B:$B,0))</f>
        <v>RVI</v>
      </c>
      <c r="F1966" s="44" t="s">
        <v>4171</v>
      </c>
      <c r="G1966" s="45" t="str">
        <f t="shared" si="60"/>
        <v>52RVI</v>
      </c>
      <c r="H1966" s="46" t="str">
        <f>+INDEX([1]Detallado!$D:$D,MATCH(C1966,[1]Detallado!$B:$B,0))</f>
        <v>Matthews - Pacific Tiger</v>
      </c>
      <c r="I1966" s="27"/>
      <c r="J1966" s="43" t="str">
        <f t="shared" si="61"/>
        <v>RVITD</v>
      </c>
    </row>
    <row r="1967" spans="3:10" x14ac:dyDescent="0.35">
      <c r="C1967" s="27" t="s">
        <v>1445</v>
      </c>
      <c r="D1967" s="47" t="str">
        <f>+INDEX([1]Detallado!$F:$F,MATCH($C1967,[1]Detallado!$B:$B,0))</f>
        <v>Renta Variable</v>
      </c>
      <c r="E1967" s="30" t="str">
        <f>+INDEX([1]Detallado!$Q:$Q,MATCH($C1967,[1]Detallado!$B:$B,0))</f>
        <v>RVI</v>
      </c>
      <c r="F1967" s="44" t="s">
        <v>4171</v>
      </c>
      <c r="G1967" s="45" t="str">
        <f t="shared" si="60"/>
        <v>52RVI</v>
      </c>
      <c r="H1967" s="46" t="str">
        <f>+INDEX([1]Detallado!$D:$D,MATCH(C1967,[1]Detallado!$B:$B,0))</f>
        <v>Matthews - Asian Growth</v>
      </c>
      <c r="I1967" s="27"/>
      <c r="J1967" s="43" t="str">
        <f t="shared" si="61"/>
        <v>RVITD</v>
      </c>
    </row>
    <row r="1968" spans="3:10" x14ac:dyDescent="0.35">
      <c r="C1968" s="27" t="s">
        <v>1522</v>
      </c>
      <c r="D1968" s="47" t="str">
        <f>+INDEX([1]Detallado!$F:$F,MATCH($C1968,[1]Detallado!$B:$B,0))</f>
        <v>Renta Variable</v>
      </c>
      <c r="E1968" s="30" t="str">
        <f>+INDEX([1]Detallado!$Q:$Q,MATCH($C1968,[1]Detallado!$B:$B,0))</f>
        <v>RVI</v>
      </c>
      <c r="F1968" s="44" t="s">
        <v>4171</v>
      </c>
      <c r="G1968" s="45" t="str">
        <f t="shared" si="60"/>
        <v>52RVI</v>
      </c>
      <c r="H1968" s="46" t="str">
        <f>+INDEX([1]Detallado!$D:$D,MATCH(C1968,[1]Detallado!$B:$B,0))</f>
        <v>Matthews - Asian Smaller Companies Fund</v>
      </c>
      <c r="I1968" s="27"/>
      <c r="J1968" s="43" t="str">
        <f t="shared" si="61"/>
        <v>RVITD</v>
      </c>
    </row>
    <row r="1969" spans="3:10" x14ac:dyDescent="0.35">
      <c r="C1969" s="27" t="s">
        <v>1609</v>
      </c>
      <c r="D1969" s="47" t="e">
        <f>+INDEX([1]Detallado!$F:$F,MATCH($C1969,[1]Detallado!$B:$B,0))</f>
        <v>#N/A</v>
      </c>
      <c r="E1969" s="30" t="e">
        <f>+INDEX([1]Detallado!$Q:$Q,MATCH($C1969,[1]Detallado!$B:$B,0))</f>
        <v>#N/A</v>
      </c>
      <c r="F1969" s="44" t="s">
        <v>4171</v>
      </c>
      <c r="G1969" s="45" t="e">
        <f t="shared" si="60"/>
        <v>#N/A</v>
      </c>
      <c r="H1969" s="46" t="e">
        <f>+INDEX([1]Detallado!$D:$D,MATCH(C1969,[1]Detallado!$B:$B,0))</f>
        <v>#N/A</v>
      </c>
      <c r="I1969" s="27"/>
      <c r="J1969" s="43" t="e">
        <f t="shared" si="61"/>
        <v>#N/A</v>
      </c>
    </row>
    <row r="1970" spans="3:10" x14ac:dyDescent="0.35">
      <c r="C1970" s="27" t="s">
        <v>1972</v>
      </c>
      <c r="D1970" s="47" t="str">
        <f>+INDEX([1]Detallado!$F:$F,MATCH($C1970,[1]Detallado!$B:$B,0))</f>
        <v>Renta Variable</v>
      </c>
      <c r="E1970" s="30" t="str">
        <f>+INDEX([1]Detallado!$Q:$Q,MATCH($C1970,[1]Detallado!$B:$B,0))</f>
        <v>RVI</v>
      </c>
      <c r="F1970" s="44" t="s">
        <v>4171</v>
      </c>
      <c r="G1970" s="45" t="str">
        <f t="shared" si="60"/>
        <v>52RVI</v>
      </c>
      <c r="H1970" s="46" t="str">
        <f>+INDEX([1]Detallado!$D:$D,MATCH(C1970,[1]Detallado!$B:$B,0))</f>
        <v>BlackRock - Asian Dragon Fund</v>
      </c>
      <c r="I1970" s="27"/>
      <c r="J1970" s="43" t="str">
        <f t="shared" si="61"/>
        <v>RVITD</v>
      </c>
    </row>
    <row r="1971" spans="3:10" x14ac:dyDescent="0.35">
      <c r="C1971" s="27" t="s">
        <v>4035</v>
      </c>
      <c r="D1971" s="47" t="str">
        <f>+INDEX([1]Detallado!$F:$F,MATCH($C1971,[1]Detallado!$B:$B,0))</f>
        <v>Renta Variable</v>
      </c>
      <c r="E1971" s="30" t="str">
        <f>+INDEX([1]Detallado!$Q:$Q,MATCH($C1971,[1]Detallado!$B:$B,0))</f>
        <v>RVI</v>
      </c>
      <c r="F1971" s="44" t="s">
        <v>4171</v>
      </c>
      <c r="G1971" s="45" t="str">
        <f t="shared" si="60"/>
        <v>52RVI</v>
      </c>
      <c r="H1971" s="46" t="str">
        <f>+INDEX([1]Detallado!$D:$D,MATCH(C1971,[1]Detallado!$B:$B,0))</f>
        <v>Invesco - Asian Equity Fund</v>
      </c>
      <c r="I1971" s="27"/>
      <c r="J1971" s="43" t="str">
        <f t="shared" si="61"/>
        <v>RVITD</v>
      </c>
    </row>
    <row r="1972" spans="3:10" x14ac:dyDescent="0.35">
      <c r="C1972" s="27" t="s">
        <v>2196</v>
      </c>
      <c r="D1972" s="47" t="str">
        <f>+INDEX([1]Detallado!$F:$F,MATCH($C1972,[1]Detallado!$B:$B,0))</f>
        <v>Renta Variable</v>
      </c>
      <c r="E1972" s="30" t="str">
        <f>+INDEX([1]Detallado!$Q:$Q,MATCH($C1972,[1]Detallado!$B:$B,0))</f>
        <v>RVI</v>
      </c>
      <c r="F1972" s="44" t="s">
        <v>4171</v>
      </c>
      <c r="G1972" s="45" t="str">
        <f t="shared" si="60"/>
        <v>52RVI</v>
      </c>
      <c r="H1972" s="46" t="str">
        <f>+INDEX([1]Detallado!$D:$D,MATCH(C1972,[1]Detallado!$B:$B,0))</f>
        <v>JP Morgan - Asia Ex-Japan Growth Fund</v>
      </c>
      <c r="I1972" s="27"/>
      <c r="J1972" s="43" t="str">
        <f t="shared" si="61"/>
        <v>RVITD</v>
      </c>
    </row>
    <row r="1973" spans="3:10" x14ac:dyDescent="0.35">
      <c r="C1973" s="27" t="s">
        <v>2187</v>
      </c>
      <c r="D1973" s="47" t="str">
        <f>+INDEX([1]Detallado!$F:$F,MATCH($C1973,[1]Detallado!$B:$B,0))</f>
        <v>Renta Variable</v>
      </c>
      <c r="E1973" s="30" t="str">
        <f>+INDEX([1]Detallado!$Q:$Q,MATCH($C1973,[1]Detallado!$B:$B,0))</f>
        <v>RVI</v>
      </c>
      <c r="F1973" s="44" t="s">
        <v>4171</v>
      </c>
      <c r="G1973" s="45" t="str">
        <f t="shared" si="60"/>
        <v>52RVI</v>
      </c>
      <c r="H1973" s="46" t="str">
        <f>+INDEX([1]Detallado!$D:$D,MATCH(C1973,[1]Detallado!$B:$B,0))</f>
        <v>Robeco - Asian Stars</v>
      </c>
      <c r="I1973" s="27"/>
      <c r="J1973" s="43" t="str">
        <f t="shared" si="61"/>
        <v>RVITD</v>
      </c>
    </row>
    <row r="1974" spans="3:10" x14ac:dyDescent="0.35">
      <c r="C1974" s="27" t="s">
        <v>2303</v>
      </c>
      <c r="D1974" s="47" t="str">
        <f>+INDEX([1]Detallado!$F:$F,MATCH($C1974,[1]Detallado!$B:$B,0))</f>
        <v>Renta Variable</v>
      </c>
      <c r="E1974" s="30" t="str">
        <f>+INDEX([1]Detallado!$Q:$Q,MATCH($C1974,[1]Detallado!$B:$B,0))</f>
        <v>RVI</v>
      </c>
      <c r="F1974" s="44" t="s">
        <v>4171</v>
      </c>
      <c r="G1974" s="45" t="str">
        <f t="shared" si="60"/>
        <v>52RVI</v>
      </c>
      <c r="H1974" s="46" t="str">
        <f>+INDEX([1]Detallado!$D:$D,MATCH(C1974,[1]Detallado!$B:$B,0))</f>
        <v>MSIM - Asia Opportunity</v>
      </c>
      <c r="I1974" s="27"/>
      <c r="J1974" s="43" t="str">
        <f t="shared" si="61"/>
        <v>RVITD</v>
      </c>
    </row>
    <row r="1975" spans="3:10" x14ac:dyDescent="0.35">
      <c r="C1975" s="27" t="s">
        <v>1822</v>
      </c>
      <c r="D1975" s="47" t="str">
        <f>+INDEX([1]Detallado!$F:$F,MATCH($C1975,[1]Detallado!$B:$B,0))</f>
        <v>Renta Variable</v>
      </c>
      <c r="E1975" s="30" t="str">
        <f>+INDEX([1]Detallado!$Q:$Q,MATCH($C1975,[1]Detallado!$B:$B,0))</f>
        <v>RVI</v>
      </c>
      <c r="F1975" s="44" t="s">
        <v>4171</v>
      </c>
      <c r="G1975" s="45" t="str">
        <f t="shared" si="60"/>
        <v>52RVI</v>
      </c>
      <c r="H1975" s="46" t="str">
        <f>+INDEX([1]Detallado!$D:$D,MATCH(C1975,[1]Detallado!$B:$B,0))</f>
        <v>Veritas - Asian Fund</v>
      </c>
      <c r="I1975" s="27"/>
      <c r="J1975" s="43" t="str">
        <f t="shared" si="61"/>
        <v>RVITD</v>
      </c>
    </row>
    <row r="1976" spans="3:10" x14ac:dyDescent="0.35">
      <c r="C1976" s="27" t="s">
        <v>578</v>
      </c>
      <c r="D1976" s="47" t="str">
        <f>+INDEX([1]Detallado!$F:$F,MATCH($C1976,[1]Detallado!$B:$B,0))</f>
        <v>Renta Variable</v>
      </c>
      <c r="E1976" s="30" t="str">
        <f>+INDEX([1]Detallado!$Q:$Q,MATCH($C1976,[1]Detallado!$B:$B,0))</f>
        <v>RVI</v>
      </c>
      <c r="F1976" s="44" t="s">
        <v>4171</v>
      </c>
      <c r="G1976" s="45" t="str">
        <f t="shared" si="60"/>
        <v>52RVI</v>
      </c>
      <c r="H1976" s="46" t="str">
        <f>+INDEX([1]Detallado!$D:$D,MATCH(C1976,[1]Detallado!$B:$B,0))</f>
        <v>Pinebridge - Asia Ex-Japan Small Caps</v>
      </c>
      <c r="I1976" s="27"/>
      <c r="J1976" s="43" t="str">
        <f t="shared" si="61"/>
        <v>RVITD</v>
      </c>
    </row>
    <row r="1977" spans="3:10" x14ac:dyDescent="0.35">
      <c r="C1977" s="27" t="s">
        <v>1795</v>
      </c>
      <c r="D1977" s="47" t="str">
        <f>+INDEX([1]Detallado!$F:$F,MATCH($C1977,[1]Detallado!$B:$B,0))</f>
        <v>Renta Variable</v>
      </c>
      <c r="E1977" s="30" t="str">
        <f>+INDEX([1]Detallado!$Q:$Q,MATCH($C1977,[1]Detallado!$B:$B,0))</f>
        <v>RVI</v>
      </c>
      <c r="F1977" s="44" t="s">
        <v>4171</v>
      </c>
      <c r="G1977" s="45" t="str">
        <f t="shared" si="60"/>
        <v>52RVI</v>
      </c>
      <c r="H1977" s="46" t="str">
        <f>+INDEX([1]Detallado!$D:$D,MATCH(C1977,[1]Detallado!$B:$B,0))</f>
        <v>Schroders - Emerging Asia</v>
      </c>
      <c r="I1977" s="27"/>
      <c r="J1977" s="43" t="str">
        <f t="shared" si="61"/>
        <v>RVITD</v>
      </c>
    </row>
    <row r="1978" spans="3:10" x14ac:dyDescent="0.35">
      <c r="C1978" s="27" t="s">
        <v>642</v>
      </c>
      <c r="D1978" s="47" t="str">
        <f>+INDEX([1]Detallado!$F:$F,MATCH($C1978,[1]Detallado!$B:$B,0))</f>
        <v>Renta Variable</v>
      </c>
      <c r="E1978" s="30" t="str">
        <f>+INDEX([1]Detallado!$Q:$Q,MATCH($C1978,[1]Detallado!$B:$B,0))</f>
        <v>RVI</v>
      </c>
      <c r="F1978" s="44" t="s">
        <v>4171</v>
      </c>
      <c r="G1978" s="45" t="str">
        <f t="shared" si="60"/>
        <v>52RVI</v>
      </c>
      <c r="H1978" s="46" t="str">
        <f>+INDEX([1]Detallado!$D:$D,MATCH(C1978,[1]Detallado!$B:$B,0))</f>
        <v>Veritas - Asian Fund</v>
      </c>
      <c r="I1978" s="27"/>
      <c r="J1978" s="43" t="str">
        <f t="shared" si="61"/>
        <v>RVITD</v>
      </c>
    </row>
    <row r="1979" spans="3:10" x14ac:dyDescent="0.35">
      <c r="C1979" s="27" t="s">
        <v>2274</v>
      </c>
      <c r="D1979" s="47" t="str">
        <f>+INDEX([1]Detallado!$F:$F,MATCH($C1979,[1]Detallado!$B:$B,0))</f>
        <v>Renta Variable</v>
      </c>
      <c r="E1979" s="30" t="str">
        <f>+INDEX([1]Detallado!$Q:$Q,MATCH($C1979,[1]Detallado!$B:$B,0))</f>
        <v>RVI</v>
      </c>
      <c r="F1979" s="44" t="s">
        <v>4171</v>
      </c>
      <c r="G1979" s="45" t="str">
        <f t="shared" si="60"/>
        <v>52RVI</v>
      </c>
      <c r="H1979" s="46" t="str">
        <f>+INDEX([1]Detallado!$D:$D,MATCH(C1979,[1]Detallado!$B:$B,0))</f>
        <v>Nomura - Indian Equity</v>
      </c>
      <c r="I1979" s="27"/>
      <c r="J1979" s="43" t="str">
        <f t="shared" si="61"/>
        <v>RVITD</v>
      </c>
    </row>
    <row r="1980" spans="3:10" x14ac:dyDescent="0.35">
      <c r="C1980" s="27" t="s">
        <v>1907</v>
      </c>
      <c r="D1980" s="47" t="str">
        <f>+INDEX([1]Detallado!$F:$F,MATCH($C1980,[1]Detallado!$B:$B,0))</f>
        <v>Renta Variable</v>
      </c>
      <c r="E1980" s="30" t="str">
        <f>+INDEX([1]Detallado!$Q:$Q,MATCH($C1980,[1]Detallado!$B:$B,0))</f>
        <v>RVI</v>
      </c>
      <c r="F1980" s="44" t="s">
        <v>4171</v>
      </c>
      <c r="G1980" s="45" t="str">
        <f t="shared" si="60"/>
        <v>52RVI</v>
      </c>
      <c r="H1980" s="46" t="str">
        <f>+INDEX([1]Detallado!$D:$D,MATCH(C1980,[1]Detallado!$B:$B,0))</f>
        <v>Schroders - Indian Equity</v>
      </c>
      <c r="I1980" s="27"/>
      <c r="J1980" s="43" t="str">
        <f t="shared" si="61"/>
        <v>RVITD</v>
      </c>
    </row>
    <row r="1981" spans="3:10" x14ac:dyDescent="0.35">
      <c r="C1981" s="27" t="s">
        <v>2276</v>
      </c>
      <c r="D1981" s="47" t="str">
        <f>+INDEX([1]Detallado!$F:$F,MATCH($C1981,[1]Detallado!$B:$B,0))</f>
        <v>Renta Variable</v>
      </c>
      <c r="E1981" s="30" t="str">
        <f>+INDEX([1]Detallado!$Q:$Q,MATCH($C1981,[1]Detallado!$B:$B,0))</f>
        <v>RVI</v>
      </c>
      <c r="F1981" s="44" t="s">
        <v>4171</v>
      </c>
      <c r="G1981" s="45" t="str">
        <f t="shared" si="60"/>
        <v>52RVI</v>
      </c>
      <c r="H1981" s="46" t="str">
        <f>+INDEX([1]Detallado!$D:$D,MATCH(C1981,[1]Detallado!$B:$B,0))</f>
        <v>UTI - Indian Equity</v>
      </c>
      <c r="I1981" s="27"/>
      <c r="J1981" s="43" t="str">
        <f t="shared" si="61"/>
        <v>RVITD</v>
      </c>
    </row>
    <row r="1982" spans="3:10" x14ac:dyDescent="0.35">
      <c r="C1982" s="27" t="s">
        <v>1891</v>
      </c>
      <c r="D1982" s="47" t="str">
        <f>+INDEX([1]Detallado!$F:$F,MATCH($C1982,[1]Detallado!$B:$B,0))</f>
        <v>Renta Variable</v>
      </c>
      <c r="E1982" s="30" t="str">
        <f>+INDEX([1]Detallado!$Q:$Q,MATCH($C1982,[1]Detallado!$B:$B,0))</f>
        <v>RVI</v>
      </c>
      <c r="F1982" s="44" t="s">
        <v>4171</v>
      </c>
      <c r="G1982" s="45" t="str">
        <f t="shared" si="60"/>
        <v>52RVI</v>
      </c>
      <c r="H1982" s="46" t="str">
        <f>+INDEX([1]Detallado!$D:$D,MATCH(C1982,[1]Detallado!$B:$B,0))</f>
        <v>Parvest - Equity India</v>
      </c>
      <c r="I1982" s="27"/>
      <c r="J1982" s="43" t="str">
        <f t="shared" si="61"/>
        <v>RVITD</v>
      </c>
    </row>
    <row r="1983" spans="3:10" x14ac:dyDescent="0.35">
      <c r="C1983" s="27" t="s">
        <v>1496</v>
      </c>
      <c r="D1983" s="47" t="str">
        <f>+INDEX([1]Detallado!$F:$F,MATCH($C1983,[1]Detallado!$B:$B,0))</f>
        <v>Renta Variable</v>
      </c>
      <c r="E1983" s="30" t="str">
        <f>+INDEX([1]Detallado!$Q:$Q,MATCH($C1983,[1]Detallado!$B:$B,0))</f>
        <v>RVI</v>
      </c>
      <c r="F1983" s="44" t="s">
        <v>4171</v>
      </c>
      <c r="G1983" s="45" t="str">
        <f t="shared" si="60"/>
        <v>52RVI</v>
      </c>
      <c r="H1983" s="46" t="str">
        <f>+INDEX([1]Detallado!$D:$D,MATCH(C1983,[1]Detallado!$B:$B,0))</f>
        <v>BlackRock - iShares MSCI India</v>
      </c>
      <c r="I1983" s="27"/>
      <c r="J1983" s="43" t="str">
        <f t="shared" si="61"/>
        <v>RVITD</v>
      </c>
    </row>
    <row r="1984" spans="3:10" x14ac:dyDescent="0.35">
      <c r="C1984" s="27" t="s">
        <v>1437</v>
      </c>
      <c r="D1984" s="47" t="str">
        <f>+INDEX([1]Detallado!$F:$F,MATCH($C1984,[1]Detallado!$B:$B,0))</f>
        <v>Renta Variable</v>
      </c>
      <c r="E1984" s="30" t="str">
        <f>+INDEX([1]Detallado!$Q:$Q,MATCH($C1984,[1]Detallado!$B:$B,0))</f>
        <v>RVI</v>
      </c>
      <c r="F1984" s="44" t="s">
        <v>4171</v>
      </c>
      <c r="G1984" s="45" t="str">
        <f t="shared" si="60"/>
        <v>52RVI</v>
      </c>
      <c r="H1984" s="46" t="str">
        <f>+INDEX([1]Detallado!$D:$D,MATCH(C1984,[1]Detallado!$B:$B,0))</f>
        <v>Matthews - India</v>
      </c>
      <c r="I1984" s="27"/>
      <c r="J1984" s="43" t="str">
        <f t="shared" si="61"/>
        <v>RVITD</v>
      </c>
    </row>
    <row r="1985" spans="3:10" x14ac:dyDescent="0.35">
      <c r="C1985" s="27" t="s">
        <v>581</v>
      </c>
      <c r="D1985" s="47" t="str">
        <f>+INDEX([1]Detallado!$F:$F,MATCH($C1985,[1]Detallado!$B:$B,0))</f>
        <v>Renta Variable</v>
      </c>
      <c r="E1985" s="30" t="str">
        <f>+INDEX([1]Detallado!$Q:$Q,MATCH($C1985,[1]Detallado!$B:$B,0))</f>
        <v>RVI</v>
      </c>
      <c r="F1985" s="44" t="s">
        <v>4171</v>
      </c>
      <c r="G1985" s="45" t="str">
        <f t="shared" si="60"/>
        <v>52RVI</v>
      </c>
      <c r="H1985" s="46" t="str">
        <f>+INDEX([1]Detallado!$D:$D,MATCH(C1985,[1]Detallado!$B:$B,0))</f>
        <v>Pinebridge - India Equity Fund</v>
      </c>
      <c r="I1985" s="27"/>
      <c r="J1985" s="43" t="str">
        <f t="shared" si="61"/>
        <v>RVITD</v>
      </c>
    </row>
    <row r="1986" spans="3:10" x14ac:dyDescent="0.35">
      <c r="C1986" s="27" t="s">
        <v>4036</v>
      </c>
      <c r="D1986" s="47" t="str">
        <f>+INDEX([1]Detallado!$F:$F,MATCH($C1986,[1]Detallado!$B:$B,0))</f>
        <v>Renta Variable</v>
      </c>
      <c r="E1986" s="30" t="str">
        <f>+INDEX([1]Detallado!$Q:$Q,MATCH($C1986,[1]Detallado!$B:$B,0))</f>
        <v>RVI</v>
      </c>
      <c r="F1986" s="44" t="s">
        <v>4171</v>
      </c>
      <c r="G1986" s="45" t="str">
        <f t="shared" si="60"/>
        <v>52RVI</v>
      </c>
      <c r="H1986" s="46" t="str">
        <f>+INDEX([1]Detallado!$D:$D,MATCH(C1986,[1]Detallado!$B:$B,0))</f>
        <v>Franklin Templeton - Korea Fund</v>
      </c>
      <c r="I1986" s="27"/>
      <c r="J1986" s="43" t="str">
        <f t="shared" si="61"/>
        <v>RVITD</v>
      </c>
    </row>
    <row r="1987" spans="3:10" x14ac:dyDescent="0.35">
      <c r="C1987" s="27" t="s">
        <v>913</v>
      </c>
      <c r="D1987" s="47" t="str">
        <f>+INDEX([1]Detallado!$F:$F,MATCH($C1987,[1]Detallado!$B:$B,0))</f>
        <v>Renta Variable</v>
      </c>
      <c r="E1987" s="30" t="str">
        <f>+INDEX([1]Detallado!$Q:$Q,MATCH($C1987,[1]Detallado!$B:$B,0))</f>
        <v>RVI</v>
      </c>
      <c r="F1987" s="44" t="s">
        <v>4171</v>
      </c>
      <c r="G1987" s="45" t="str">
        <f t="shared" si="60"/>
        <v>52RVI</v>
      </c>
      <c r="H1987" s="46" t="str">
        <f>+INDEX([1]Detallado!$D:$D,MATCH(C1987,[1]Detallado!$B:$B,0))</f>
        <v>BlackRock - iShares Korea</v>
      </c>
      <c r="I1987" s="27"/>
      <c r="J1987" s="43" t="str">
        <f t="shared" si="61"/>
        <v>RVITD</v>
      </c>
    </row>
    <row r="1988" spans="3:10" x14ac:dyDescent="0.35">
      <c r="C1988" s="27" t="s">
        <v>4037</v>
      </c>
      <c r="D1988" s="47" t="str">
        <f>+INDEX([1]Detallado!$F:$F,MATCH($C1988,[1]Detallado!$B:$B,0))</f>
        <v>Renta Variable</v>
      </c>
      <c r="E1988" s="30" t="str">
        <f>+INDEX([1]Detallado!$Q:$Q,MATCH($C1988,[1]Detallado!$B:$B,0))</f>
        <v>RVI</v>
      </c>
      <c r="F1988" s="44" t="s">
        <v>4171</v>
      </c>
      <c r="G1988" s="45" t="str">
        <f t="shared" si="60"/>
        <v>52RVI</v>
      </c>
      <c r="H1988" s="46" t="str">
        <f>+INDEX([1]Detallado!$D:$D,MATCH(C1988,[1]Detallado!$B:$B,0))</f>
        <v>Matthews - Korea</v>
      </c>
      <c r="I1988" s="27"/>
      <c r="J1988" s="43" t="str">
        <f t="shared" si="61"/>
        <v>RVITD</v>
      </c>
    </row>
    <row r="1989" spans="3:10" x14ac:dyDescent="0.35">
      <c r="C1989" s="27" t="s">
        <v>1069</v>
      </c>
      <c r="D1989" s="47" t="str">
        <f>+INDEX([1]Detallado!$F:$F,MATCH($C1989,[1]Detallado!$B:$B,0))</f>
        <v>Renta Variable</v>
      </c>
      <c r="E1989" s="30" t="str">
        <f>+INDEX([1]Detallado!$Q:$Q,MATCH($C1989,[1]Detallado!$B:$B,0))</f>
        <v>RVI</v>
      </c>
      <c r="F1989" s="44" t="s">
        <v>4171</v>
      </c>
      <c r="G1989" s="45" t="str">
        <f t="shared" si="60"/>
        <v>52RVI</v>
      </c>
      <c r="H1989" s="46" t="str">
        <f>+INDEX([1]Detallado!$D:$D,MATCH(C1989,[1]Detallado!$B:$B,0))</f>
        <v>BlackRock - iShares Malasya</v>
      </c>
      <c r="I1989" s="27"/>
      <c r="J1989" s="43" t="str">
        <f t="shared" si="61"/>
        <v>RVITD</v>
      </c>
    </row>
    <row r="1990" spans="3:10" x14ac:dyDescent="0.35">
      <c r="C1990" s="27" t="s">
        <v>4038</v>
      </c>
      <c r="D1990" s="47" t="str">
        <f>+INDEX([1]Detallado!$F:$F,MATCH($C1990,[1]Detallado!$B:$B,0))</f>
        <v>Renta Variable</v>
      </c>
      <c r="E1990" s="30" t="str">
        <f>+INDEX([1]Detallado!$Q:$Q,MATCH($C1990,[1]Detallado!$B:$B,0))</f>
        <v>RVI</v>
      </c>
      <c r="F1990" s="44" t="s">
        <v>4171</v>
      </c>
      <c r="G1990" s="45" t="str">
        <f t="shared" si="60"/>
        <v>52RVI</v>
      </c>
      <c r="H1990" s="46" t="str">
        <f>+INDEX([1]Detallado!$D:$D,MATCH(C1990,[1]Detallado!$B:$B,0))</f>
        <v>BlackRock - iShares MSCI Singapore</v>
      </c>
      <c r="I1990" s="27"/>
      <c r="J1990" s="43" t="str">
        <f t="shared" si="61"/>
        <v>RVITD</v>
      </c>
    </row>
    <row r="1991" spans="3:10" x14ac:dyDescent="0.35">
      <c r="C1991" s="27" t="s">
        <v>1152</v>
      </c>
      <c r="D1991" s="47" t="str">
        <f>+INDEX([1]Detallado!$F:$F,MATCH($C1991,[1]Detallado!$B:$B,0))</f>
        <v>Renta Variable</v>
      </c>
      <c r="E1991" s="30" t="str">
        <f>+INDEX([1]Detallado!$Q:$Q,MATCH($C1991,[1]Detallado!$B:$B,0))</f>
        <v>RVI</v>
      </c>
      <c r="F1991" s="44" t="s">
        <v>4171</v>
      </c>
      <c r="G1991" s="45" t="str">
        <f t="shared" si="60"/>
        <v>52RVI</v>
      </c>
      <c r="H1991" s="46" t="str">
        <f>+INDEX([1]Detallado!$D:$D,MATCH(C1991,[1]Detallado!$B:$B,0))</f>
        <v>BlackRock - iShares Taiwan</v>
      </c>
      <c r="I1991" s="27"/>
      <c r="J1991" s="43" t="str">
        <f t="shared" si="61"/>
        <v>RVITD</v>
      </c>
    </row>
    <row r="1992" spans="3:10" x14ac:dyDescent="0.35">
      <c r="C1992" s="27" t="s">
        <v>4039</v>
      </c>
      <c r="D1992" s="47" t="str">
        <f>+INDEX([1]Detallado!$F:$F,MATCH($C1992,[1]Detallado!$B:$B,0))</f>
        <v>Derivados</v>
      </c>
      <c r="E1992" s="30" t="str">
        <f>+INDEX([1]Detallado!$Q:$Q,MATCH($C1992,[1]Detallado!$B:$B,0))</f>
        <v>RVI</v>
      </c>
      <c r="F1992" s="44" t="s">
        <v>4171</v>
      </c>
      <c r="G1992" s="45" t="str">
        <f t="shared" si="60"/>
        <v>PTRVI</v>
      </c>
      <c r="H1992" s="46" t="str">
        <f>+INDEX([1]Detallado!$D:$D,MATCH(C1992,[1]Detallado!$B:$B,0))</f>
        <v>FXI US 01/20/23 C30</v>
      </c>
      <c r="I1992" s="27"/>
      <c r="J1992" s="43" t="str">
        <f t="shared" si="61"/>
        <v>RVITD</v>
      </c>
    </row>
    <row r="1993" spans="3:10" x14ac:dyDescent="0.35">
      <c r="C1993" s="27" t="s">
        <v>4040</v>
      </c>
      <c r="D1993" s="47" t="str">
        <f>+INDEX([1]Detallado!$F:$F,MATCH($C1993,[1]Detallado!$B:$B,0))</f>
        <v>Derivados</v>
      </c>
      <c r="E1993" s="30" t="str">
        <f>+INDEX([1]Detallado!$Q:$Q,MATCH($C1993,[1]Detallado!$B:$B,0))</f>
        <v>RVI</v>
      </c>
      <c r="F1993" s="44" t="s">
        <v>4171</v>
      </c>
      <c r="G1993" s="45" t="str">
        <f t="shared" si="60"/>
        <v>PTRVI</v>
      </c>
      <c r="H1993" s="46" t="str">
        <f>+INDEX([1]Detallado!$D:$D,MATCH(C1993,[1]Detallado!$B:$B,0))</f>
        <v>FXI US 01/20/23 C30</v>
      </c>
      <c r="I1993" s="27"/>
      <c r="J1993" s="43" t="str">
        <f t="shared" si="61"/>
        <v>RVITD</v>
      </c>
    </row>
    <row r="1994" spans="3:10" x14ac:dyDescent="0.35">
      <c r="C1994" s="27" t="s">
        <v>4041</v>
      </c>
      <c r="D1994" s="47" t="str">
        <f>+INDEX([1]Detallado!$F:$F,MATCH($C1994,[1]Detallado!$B:$B,0))</f>
        <v>Renta Variable</v>
      </c>
      <c r="E1994" s="30" t="str">
        <f>+INDEX([1]Detallado!$Q:$Q,MATCH($C1994,[1]Detallado!$B:$B,0))</f>
        <v>RVI</v>
      </c>
      <c r="F1994" s="44" t="s">
        <v>4171</v>
      </c>
      <c r="G1994" s="45" t="str">
        <f t="shared" ref="G1994:G2057" si="62">LEFT(C1994,2)&amp;E1994</f>
        <v>52RVI</v>
      </c>
      <c r="H1994" s="46" t="str">
        <f>+INDEX([1]Detallado!$D:$D,MATCH(C1994,[1]Detallado!$B:$B,0))</f>
        <v>NN - Emerging Europe Equity</v>
      </c>
      <c r="I1994" s="27"/>
      <c r="J1994" s="43" t="str">
        <f t="shared" ref="J1994:J2057" si="63">IF(E1994="ALT",LEFT(E1994,3),LEFT(E1994,3)&amp;F1994)</f>
        <v>RVITD</v>
      </c>
    </row>
    <row r="1995" spans="3:10" x14ac:dyDescent="0.35">
      <c r="C1995" s="27" t="s">
        <v>4042</v>
      </c>
      <c r="D1995" s="47" t="str">
        <f>+INDEX([1]Detallado!$F:$F,MATCH($C1995,[1]Detallado!$B:$B,0))</f>
        <v>Renta Variable</v>
      </c>
      <c r="E1995" s="30" t="str">
        <f>+INDEX([1]Detallado!$Q:$Q,MATCH($C1995,[1]Detallado!$B:$B,0))</f>
        <v>RVI</v>
      </c>
      <c r="F1995" s="44" t="s">
        <v>4171</v>
      </c>
      <c r="G1995" s="45" t="str">
        <f t="shared" si="62"/>
        <v>52RVI</v>
      </c>
      <c r="H1995" s="46" t="str">
        <f>+INDEX([1]Detallado!$D:$D,MATCH(C1995,[1]Detallado!$B:$B,0))</f>
        <v>Pictet - Russian Equity</v>
      </c>
      <c r="I1995" s="27"/>
      <c r="J1995" s="43" t="str">
        <f t="shared" si="63"/>
        <v>RVITD</v>
      </c>
    </row>
    <row r="1996" spans="3:10" x14ac:dyDescent="0.35">
      <c r="C1996" s="27" t="s">
        <v>4043</v>
      </c>
      <c r="D1996" s="47" t="str">
        <f>+INDEX([1]Detallado!$F:$F,MATCH($C1996,[1]Detallado!$B:$B,0))</f>
        <v>Renta Variable</v>
      </c>
      <c r="E1996" s="30" t="str">
        <f>+INDEX([1]Detallado!$Q:$Q,MATCH($C1996,[1]Detallado!$B:$B,0))</f>
        <v>RVI</v>
      </c>
      <c r="F1996" s="44" t="s">
        <v>4171</v>
      </c>
      <c r="G1996" s="45" t="str">
        <f t="shared" si="62"/>
        <v>52RVI</v>
      </c>
      <c r="H1996" s="46" t="str">
        <f>+INDEX([1]Detallado!$D:$D,MATCH(C1996,[1]Detallado!$B:$B,0))</f>
        <v>VanEck - Russia</v>
      </c>
      <c r="I1996" s="27"/>
      <c r="J1996" s="43" t="str">
        <f t="shared" si="63"/>
        <v>RVITD</v>
      </c>
    </row>
    <row r="1997" spans="3:10" x14ac:dyDescent="0.35">
      <c r="C1997" s="27" t="s">
        <v>1429</v>
      </c>
      <c r="D1997" s="47" t="str">
        <f>+INDEX([1]Detallado!$F:$F,MATCH($C1997,[1]Detallado!$B:$B,0))</f>
        <v>Renta Variable</v>
      </c>
      <c r="E1997" s="30" t="str">
        <f>+INDEX([1]Detallado!$Q:$Q,MATCH($C1997,[1]Detallado!$B:$B,0))</f>
        <v>RVI</v>
      </c>
      <c r="F1997" s="44" t="s">
        <v>4171</v>
      </c>
      <c r="G1997" s="45" t="str">
        <f t="shared" si="62"/>
        <v>52RVI</v>
      </c>
      <c r="H1997" s="46" t="str">
        <f>+INDEX([1]Detallado!$D:$D,MATCH(C1997,[1]Detallado!$B:$B,0))</f>
        <v>BlackRock - iShares MSCI Russia</v>
      </c>
      <c r="I1997" s="27"/>
      <c r="J1997" s="43" t="str">
        <f t="shared" si="63"/>
        <v>RVITD</v>
      </c>
    </row>
    <row r="1998" spans="3:10" x14ac:dyDescent="0.35">
      <c r="C1998" s="27" t="s">
        <v>1419</v>
      </c>
      <c r="D1998" s="47" t="str">
        <f>+INDEX([1]Detallado!$F:$F,MATCH($C1998,[1]Detallado!$B:$B,0))</f>
        <v>Renta Variable</v>
      </c>
      <c r="E1998" s="30" t="str">
        <f>+INDEX([1]Detallado!$Q:$Q,MATCH($C1998,[1]Detallado!$B:$B,0))</f>
        <v>RVI</v>
      </c>
      <c r="F1998" s="44" t="s">
        <v>4171</v>
      </c>
      <c r="G1998" s="45" t="str">
        <f t="shared" si="62"/>
        <v>52RVI</v>
      </c>
      <c r="H1998" s="46" t="str">
        <f>+INDEX([1]Detallado!$D:$D,MATCH(C1998,[1]Detallado!$B:$B,0))</f>
        <v>BlackRock - iShares PoloniaETF</v>
      </c>
      <c r="I1998" s="27"/>
      <c r="J1998" s="43" t="str">
        <f t="shared" si="63"/>
        <v>RVITD</v>
      </c>
    </row>
    <row r="1999" spans="3:10" x14ac:dyDescent="0.35">
      <c r="C1999" s="27" t="s">
        <v>2242</v>
      </c>
      <c r="D1999" s="47" t="str">
        <f>+INDEX([1]Detallado!$F:$F,MATCH($C1999,[1]Detallado!$B:$B,0))</f>
        <v>Renta Variable</v>
      </c>
      <c r="E1999" s="30" t="str">
        <f>+INDEX([1]Detallado!$Q:$Q,MATCH($C1999,[1]Detallado!$B:$B,0))</f>
        <v>RVI</v>
      </c>
      <c r="F1999" s="44" t="s">
        <v>4171</v>
      </c>
      <c r="G1999" s="45" t="str">
        <f t="shared" si="62"/>
        <v>52RVI</v>
      </c>
      <c r="H1999" s="46" t="str">
        <f>+INDEX([1]Detallado!$D:$D,MATCH(C1999,[1]Detallado!$B:$B,0))</f>
        <v>NN L - International Czech Equity</v>
      </c>
      <c r="I1999" s="27"/>
      <c r="J1999" s="43" t="str">
        <f t="shared" si="63"/>
        <v>RVITD</v>
      </c>
    </row>
    <row r="2000" spans="3:10" x14ac:dyDescent="0.35">
      <c r="C2000" s="27" t="s">
        <v>4044</v>
      </c>
      <c r="D2000" s="47" t="str">
        <f>+INDEX([1]Detallado!$F:$F,MATCH($C2000,[1]Detallado!$B:$B,0))</f>
        <v>Renta Variable</v>
      </c>
      <c r="E2000" s="30" t="str">
        <f>+INDEX([1]Detallado!$Q:$Q,MATCH($C2000,[1]Detallado!$B:$B,0))</f>
        <v>RVI</v>
      </c>
      <c r="F2000" s="44" t="s">
        <v>4171</v>
      </c>
      <c r="G2000" s="45" t="str">
        <f t="shared" si="62"/>
        <v>52RVI</v>
      </c>
      <c r="H2000" s="46" t="str">
        <f>+INDEX([1]Detallado!$D:$D,MATCH(C2000,[1]Detallado!$B:$B,0))</f>
        <v>Parvest - Equity Russia</v>
      </c>
      <c r="I2000" s="27"/>
      <c r="J2000" s="43" t="str">
        <f t="shared" si="63"/>
        <v>RVITD</v>
      </c>
    </row>
    <row r="2001" spans="3:10" x14ac:dyDescent="0.35">
      <c r="C2001" s="27" t="s">
        <v>4045</v>
      </c>
      <c r="D2001" s="47" t="str">
        <f>+INDEX([1]Detallado!$F:$F,MATCH($C2001,[1]Detallado!$B:$B,0))</f>
        <v>Renta Variable</v>
      </c>
      <c r="E2001" s="30" t="str">
        <f>+INDEX([1]Detallado!$Q:$Q,MATCH($C2001,[1]Detallado!$B:$B,0))</f>
        <v>RVI</v>
      </c>
      <c r="F2001" s="44" t="s">
        <v>4171</v>
      </c>
      <c r="G2001" s="45" t="str">
        <f t="shared" si="62"/>
        <v>52RVI</v>
      </c>
      <c r="H2001" s="46" t="str">
        <f>+INDEX([1]Detallado!$D:$D,MATCH(C2001,[1]Detallado!$B:$B,0))</f>
        <v>Pictet - Emerging Europe</v>
      </c>
      <c r="I2001" s="27"/>
      <c r="J2001" s="43" t="str">
        <f t="shared" si="63"/>
        <v>RVITD</v>
      </c>
    </row>
    <row r="2002" spans="3:10" x14ac:dyDescent="0.35">
      <c r="C2002" s="27" t="s">
        <v>4045</v>
      </c>
      <c r="D2002" s="47" t="str">
        <f>+INDEX([1]Detallado!$F:$F,MATCH($C2002,[1]Detallado!$B:$B,0))</f>
        <v>Renta Variable</v>
      </c>
      <c r="E2002" s="30" t="str">
        <f>+INDEX([1]Detallado!$Q:$Q,MATCH($C2002,[1]Detallado!$B:$B,0))</f>
        <v>RVI</v>
      </c>
      <c r="F2002" s="44" t="s">
        <v>4171</v>
      </c>
      <c r="G2002" s="45" t="str">
        <f t="shared" si="62"/>
        <v>52RVI</v>
      </c>
      <c r="H2002" s="46" t="str">
        <f>+INDEX([1]Detallado!$D:$D,MATCH(C2002,[1]Detallado!$B:$B,0))</f>
        <v>Pictet - Emerging Europe</v>
      </c>
      <c r="I2002" s="27"/>
      <c r="J2002" s="43" t="str">
        <f t="shared" si="63"/>
        <v>RVITD</v>
      </c>
    </row>
    <row r="2003" spans="3:10" x14ac:dyDescent="0.35">
      <c r="C2003" s="27" t="s">
        <v>1715</v>
      </c>
      <c r="D2003" s="47" t="str">
        <f>+INDEX([1]Detallado!$F:$F,MATCH($C2003,[1]Detallado!$B:$B,0))</f>
        <v>Renta Variable</v>
      </c>
      <c r="E2003" s="30" t="str">
        <f>+INDEX([1]Detallado!$Q:$Q,MATCH($C2003,[1]Detallado!$B:$B,0))</f>
        <v>RVI</v>
      </c>
      <c r="F2003" s="44" t="s">
        <v>4171</v>
      </c>
      <c r="G2003" s="45" t="str">
        <f t="shared" si="62"/>
        <v>52RVI</v>
      </c>
      <c r="H2003" s="46" t="str">
        <f>+INDEX([1]Detallado!$D:$D,MATCH(C2003,[1]Detallado!$B:$B,0))</f>
        <v>Schroders - Emerging Europe</v>
      </c>
      <c r="I2003" s="27"/>
      <c r="J2003" s="43" t="str">
        <f t="shared" si="63"/>
        <v>RVITD</v>
      </c>
    </row>
    <row r="2004" spans="3:10" x14ac:dyDescent="0.35">
      <c r="C2004" s="27" t="s">
        <v>4046</v>
      </c>
      <c r="D2004" s="47" t="str">
        <f>+INDEX([1]Detallado!$F:$F,MATCH($C2004,[1]Detallado!$B:$B,0))</f>
        <v>Renta Variable</v>
      </c>
      <c r="E2004" s="30" t="str">
        <f>+INDEX([1]Detallado!$Q:$Q,MATCH($C2004,[1]Detallado!$B:$B,0))</f>
        <v>RVI</v>
      </c>
      <c r="F2004" s="44" t="s">
        <v>4173</v>
      </c>
      <c r="G2004" s="45" t="str">
        <f t="shared" si="62"/>
        <v>34RVI</v>
      </c>
      <c r="H2004" s="46" t="str">
        <f>+INDEX([1]Detallado!$D:$D,MATCH(C2004,[1]Detallado!$B:$B,0))</f>
        <v>Raia Drogasil SA</v>
      </c>
      <c r="I2004" s="27"/>
      <c r="J2004" s="43" t="str">
        <f t="shared" si="63"/>
        <v>RVIBU</v>
      </c>
    </row>
    <row r="2005" spans="3:10" x14ac:dyDescent="0.35">
      <c r="C2005" s="27" t="s">
        <v>4047</v>
      </c>
      <c r="D2005" s="47" t="str">
        <f>+INDEX([1]Detallado!$F:$F,MATCH($C2005,[1]Detallado!$B:$B,0))</f>
        <v>Renta Variable</v>
      </c>
      <c r="E2005" s="30" t="str">
        <f>+INDEX([1]Detallado!$Q:$Q,MATCH($C2005,[1]Detallado!$B:$B,0))</f>
        <v>RVI</v>
      </c>
      <c r="F2005" s="44" t="s">
        <v>4173</v>
      </c>
      <c r="G2005" s="45" t="str">
        <f t="shared" si="62"/>
        <v>33RVI</v>
      </c>
      <c r="H2005" s="46" t="str">
        <f>+INDEX([1]Detallado!$D:$D,MATCH(C2005,[1]Detallado!$B:$B,0))</f>
        <v>Ambev SA</v>
      </c>
      <c r="I2005" s="27"/>
      <c r="J2005" s="43" t="str">
        <f t="shared" si="63"/>
        <v>RVIBU</v>
      </c>
    </row>
    <row r="2006" spans="3:10" x14ac:dyDescent="0.35">
      <c r="C2006" s="27" t="s">
        <v>4048</v>
      </c>
      <c r="D2006" s="47" t="str">
        <f>+INDEX([1]Detallado!$F:$F,MATCH($C2006,[1]Detallado!$B:$B,0))</f>
        <v>Renta Variable</v>
      </c>
      <c r="E2006" s="30" t="str">
        <f>+INDEX([1]Detallado!$Q:$Q,MATCH($C2006,[1]Detallado!$B:$B,0))</f>
        <v>RVI</v>
      </c>
      <c r="F2006" s="44" t="s">
        <v>4173</v>
      </c>
      <c r="G2006" s="45" t="str">
        <f t="shared" si="62"/>
        <v>34RVI</v>
      </c>
      <c r="H2006" s="46" t="str">
        <f>+INDEX([1]Detallado!$D:$D,MATCH(C2006,[1]Detallado!$B:$B,0))</f>
        <v>Carrefour Brasil</v>
      </c>
      <c r="I2006" s="27"/>
      <c r="J2006" s="43" t="str">
        <f t="shared" si="63"/>
        <v>RVIBU</v>
      </c>
    </row>
    <row r="2007" spans="3:10" x14ac:dyDescent="0.35">
      <c r="C2007" s="27" t="s">
        <v>4049</v>
      </c>
      <c r="D2007" s="47" t="str">
        <f>+INDEX([1]Detallado!$F:$F,MATCH($C2007,[1]Detallado!$B:$B,0))</f>
        <v>Renta Variable</v>
      </c>
      <c r="E2007" s="30" t="str">
        <f>+INDEX([1]Detallado!$Q:$Q,MATCH($C2007,[1]Detallado!$B:$B,0))</f>
        <v>RVI</v>
      </c>
      <c r="F2007" s="44" t="s">
        <v>4173</v>
      </c>
      <c r="G2007" s="45" t="str">
        <f t="shared" si="62"/>
        <v>34RVI</v>
      </c>
      <c r="H2007" s="46" t="str">
        <f>+INDEX([1]Detallado!$D:$D,MATCH(C2007,[1]Detallado!$B:$B,0))</f>
        <v>Cielo SA</v>
      </c>
      <c r="I2007" s="27"/>
      <c r="J2007" s="43" t="str">
        <f t="shared" si="63"/>
        <v>RVIBU</v>
      </c>
    </row>
    <row r="2008" spans="3:10" x14ac:dyDescent="0.35">
      <c r="C2008" s="27" t="s">
        <v>4050</v>
      </c>
      <c r="D2008" s="47" t="str">
        <f>+INDEX([1]Detallado!$F:$F,MATCH($C2008,[1]Detallado!$B:$B,0))</f>
        <v>Renta Variable</v>
      </c>
      <c r="E2008" s="30" t="str">
        <f>+INDEX([1]Detallado!$Q:$Q,MATCH($C2008,[1]Detallado!$B:$B,0))</f>
        <v>RVI</v>
      </c>
      <c r="F2008" s="44" t="s">
        <v>4173</v>
      </c>
      <c r="G2008" s="45" t="str">
        <f t="shared" si="62"/>
        <v>34RVI</v>
      </c>
      <c r="H2008" s="46" t="str">
        <f>+INDEX([1]Detallado!$D:$D,MATCH(C2008,[1]Detallado!$B:$B,0))</f>
        <v>Lojas Renner SA</v>
      </c>
      <c r="I2008" s="27"/>
      <c r="J2008" s="43" t="str">
        <f t="shared" si="63"/>
        <v>RVIBU</v>
      </c>
    </row>
    <row r="2009" spans="3:10" x14ac:dyDescent="0.35">
      <c r="C2009" s="27" t="s">
        <v>4051</v>
      </c>
      <c r="D2009" s="47" t="str">
        <f>+INDEX([1]Detallado!$F:$F,MATCH($C2009,[1]Detallado!$B:$B,0))</f>
        <v>Renta Variable</v>
      </c>
      <c r="E2009" s="30" t="str">
        <f>+INDEX([1]Detallado!$Q:$Q,MATCH($C2009,[1]Detallado!$B:$B,0))</f>
        <v>RVI</v>
      </c>
      <c r="F2009" s="44" t="s">
        <v>4173</v>
      </c>
      <c r="G2009" s="45" t="str">
        <f t="shared" si="62"/>
        <v>34RVI</v>
      </c>
      <c r="H2009" s="46" t="str">
        <f>+INDEX([1]Detallado!$D:$D,MATCH(C2009,[1]Detallado!$B:$B,0))</f>
        <v>Cosán Ltd.</v>
      </c>
      <c r="I2009" s="27"/>
      <c r="J2009" s="43" t="str">
        <f t="shared" si="63"/>
        <v>RVIBU</v>
      </c>
    </row>
    <row r="2010" spans="3:10" x14ac:dyDescent="0.35">
      <c r="C2010" s="27" t="s">
        <v>2333</v>
      </c>
      <c r="D2010" s="47" t="str">
        <f>+INDEX([1]Detallado!$F:$F,MATCH($C2010,[1]Detallado!$B:$B,0))</f>
        <v>Renta Variable</v>
      </c>
      <c r="E2010" s="30" t="str">
        <f>+INDEX([1]Detallado!$Q:$Q,MATCH($C2010,[1]Detallado!$B:$B,0))</f>
        <v>RVI</v>
      </c>
      <c r="F2010" s="44" t="s">
        <v>4171</v>
      </c>
      <c r="G2010" s="45" t="str">
        <f t="shared" si="62"/>
        <v>52RVI</v>
      </c>
      <c r="H2010" s="46" t="str">
        <f>+INDEX([1]Detallado!$D:$D,MATCH(C2010,[1]Detallado!$B:$B,0))</f>
        <v>DWS - Brazilian Equities</v>
      </c>
      <c r="I2010" s="27"/>
      <c r="J2010" s="43" t="str">
        <f t="shared" si="63"/>
        <v>RVITD</v>
      </c>
    </row>
    <row r="2011" spans="3:10" x14ac:dyDescent="0.35">
      <c r="C2011" s="27" t="s">
        <v>1402</v>
      </c>
      <c r="D2011" s="47" t="str">
        <f>+INDEX([1]Detallado!$F:$F,MATCH($C2011,[1]Detallado!$B:$B,0))</f>
        <v>Renta Variable</v>
      </c>
      <c r="E2011" s="30" t="str">
        <f>+INDEX([1]Detallado!$Q:$Q,MATCH($C2011,[1]Detallado!$B:$B,0))</f>
        <v>RVI</v>
      </c>
      <c r="F2011" s="44" t="s">
        <v>4171</v>
      </c>
      <c r="G2011" s="45" t="str">
        <f t="shared" si="62"/>
        <v>52RVI</v>
      </c>
      <c r="H2011" s="46" t="str">
        <f>+INDEX([1]Detallado!$D:$D,MATCH(C2011,[1]Detallado!$B:$B,0))</f>
        <v>VanEck - Brazil Small Cap</v>
      </c>
      <c r="I2011" s="27"/>
      <c r="J2011" s="43" t="str">
        <f t="shared" si="63"/>
        <v>RVITD</v>
      </c>
    </row>
    <row r="2012" spans="3:10" x14ac:dyDescent="0.35">
      <c r="C2012" s="27" t="s">
        <v>4052</v>
      </c>
      <c r="D2012" s="47" t="str">
        <f>+INDEX([1]Detallado!$F:$F,MATCH($C2012,[1]Detallado!$B:$B,0))</f>
        <v>Renta Variable</v>
      </c>
      <c r="E2012" s="30" t="str">
        <f>+INDEX([1]Detallado!$Q:$Q,MATCH($C2012,[1]Detallado!$B:$B,0))</f>
        <v>RVI</v>
      </c>
      <c r="F2012" s="44" t="s">
        <v>4171</v>
      </c>
      <c r="G2012" s="45" t="str">
        <f t="shared" si="62"/>
        <v>52RVI</v>
      </c>
      <c r="H2012" s="46" t="str">
        <f>+INDEX([1]Detallado!$D:$D,MATCH(C2012,[1]Detallado!$B:$B,0))</f>
        <v>VanEck - Brazil Small Cap</v>
      </c>
      <c r="I2012" s="27"/>
      <c r="J2012" s="43" t="str">
        <f t="shared" si="63"/>
        <v>RVITD</v>
      </c>
    </row>
    <row r="2013" spans="3:10" x14ac:dyDescent="0.35">
      <c r="C2013" s="27" t="s">
        <v>586</v>
      </c>
      <c r="D2013" s="47" t="str">
        <f>+INDEX([1]Detallado!$F:$F,MATCH($C2013,[1]Detallado!$B:$B,0))</f>
        <v>Renta Variable</v>
      </c>
      <c r="E2013" s="30" t="str">
        <f>+INDEX([1]Detallado!$Q:$Q,MATCH($C2013,[1]Detallado!$B:$B,0))</f>
        <v>RVI</v>
      </c>
      <c r="F2013" s="44" t="s">
        <v>4171</v>
      </c>
      <c r="G2013" s="45" t="str">
        <f t="shared" si="62"/>
        <v>52RVI</v>
      </c>
      <c r="H2013" s="46" t="str">
        <f>+INDEX([1]Detallado!$D:$D,MATCH(C2013,[1]Detallado!$B:$B,0))</f>
        <v>BlackRock - iShares MSCI Brazil</v>
      </c>
      <c r="I2013" s="27"/>
      <c r="J2013" s="43" t="str">
        <f t="shared" si="63"/>
        <v>RVITD</v>
      </c>
    </row>
    <row r="2014" spans="3:10" x14ac:dyDescent="0.35">
      <c r="C2014" s="27" t="s">
        <v>911</v>
      </c>
      <c r="D2014" s="47" t="str">
        <f>+INDEX([1]Detallado!$F:$F,MATCH($C2014,[1]Detallado!$B:$B,0))</f>
        <v>Renta Variable</v>
      </c>
      <c r="E2014" s="30" t="str">
        <f>+INDEX([1]Detallado!$Q:$Q,MATCH($C2014,[1]Detallado!$B:$B,0))</f>
        <v>RVI</v>
      </c>
      <c r="F2014" s="44" t="s">
        <v>4171</v>
      </c>
      <c r="G2014" s="45" t="str">
        <f t="shared" si="62"/>
        <v>52RVI</v>
      </c>
      <c r="H2014" s="46" t="str">
        <f>+INDEX([1]Detallado!$D:$D,MATCH(C2014,[1]Detallado!$B:$B,0))</f>
        <v>BlackRock - iShares MSCI Brazil Small Caps</v>
      </c>
      <c r="I2014" s="27"/>
      <c r="J2014" s="43" t="str">
        <f t="shared" si="63"/>
        <v>RVITD</v>
      </c>
    </row>
    <row r="2015" spans="3:10" x14ac:dyDescent="0.35">
      <c r="C2015" s="27" t="s">
        <v>4053</v>
      </c>
      <c r="D2015" s="47" t="str">
        <f>+INDEX([1]Detallado!$F:$F,MATCH($C2015,[1]Detallado!$B:$B,0))</f>
        <v>Renta Variable</v>
      </c>
      <c r="E2015" s="30" t="str">
        <f>+INDEX([1]Detallado!$Q:$Q,MATCH($C2015,[1]Detallado!$B:$B,0))</f>
        <v>RVI</v>
      </c>
      <c r="F2015" s="44" t="s">
        <v>4173</v>
      </c>
      <c r="G2015" s="45" t="str">
        <f t="shared" si="62"/>
        <v>34RVI</v>
      </c>
      <c r="H2015" s="46" t="str">
        <f>+INDEX([1]Detallado!$D:$D,MATCH(C2015,[1]Detallado!$B:$B,0))</f>
        <v>PDG</v>
      </c>
      <c r="I2015" s="27"/>
      <c r="J2015" s="43" t="str">
        <f t="shared" si="63"/>
        <v>RVIBU</v>
      </c>
    </row>
    <row r="2016" spans="3:10" x14ac:dyDescent="0.35">
      <c r="C2016" s="27" t="s">
        <v>4054</v>
      </c>
      <c r="D2016" s="47" t="str">
        <f>+INDEX([1]Detallado!$F:$F,MATCH($C2016,[1]Detallado!$B:$B,0))</f>
        <v>Renta Variable</v>
      </c>
      <c r="E2016" s="30" t="str">
        <f>+INDEX([1]Detallado!$Q:$Q,MATCH($C2016,[1]Detallado!$B:$B,0))</f>
        <v>RVI</v>
      </c>
      <c r="F2016" s="44" t="s">
        <v>4173</v>
      </c>
      <c r="G2016" s="45" t="str">
        <f t="shared" si="62"/>
        <v>33RVI</v>
      </c>
      <c r="H2016" s="46" t="str">
        <f>+INDEX([1]Detallado!$D:$D,MATCH(C2016,[1]Detallado!$B:$B,0))</f>
        <v>Gerdau</v>
      </c>
      <c r="I2016" s="27"/>
      <c r="J2016" s="43" t="str">
        <f t="shared" si="63"/>
        <v>RVIBU</v>
      </c>
    </row>
    <row r="2017" spans="3:10" x14ac:dyDescent="0.35">
      <c r="C2017" s="27" t="s">
        <v>4055</v>
      </c>
      <c r="D2017" s="47" t="str">
        <f>+INDEX([1]Detallado!$F:$F,MATCH($C2017,[1]Detallado!$B:$B,0))</f>
        <v>Renta Variable</v>
      </c>
      <c r="E2017" s="30" t="str">
        <f>+INDEX([1]Detallado!$Q:$Q,MATCH($C2017,[1]Detallado!$B:$B,0))</f>
        <v>RVI</v>
      </c>
      <c r="F2017" s="44" t="s">
        <v>4173</v>
      </c>
      <c r="G2017" s="45" t="str">
        <f t="shared" si="62"/>
        <v>33RVI</v>
      </c>
      <c r="H2017" s="46" t="str">
        <f>+INDEX([1]Detallado!$D:$D,MATCH(C2017,[1]Detallado!$B:$B,0))</f>
        <v>Cia. Vale do Rio Doce</v>
      </c>
      <c r="I2017" s="27"/>
      <c r="J2017" s="43" t="str">
        <f t="shared" si="63"/>
        <v>RVIBU</v>
      </c>
    </row>
    <row r="2018" spans="3:10" x14ac:dyDescent="0.35">
      <c r="C2018" s="27" t="s">
        <v>4056</v>
      </c>
      <c r="D2018" s="47" t="str">
        <f>+INDEX([1]Detallado!$F:$F,MATCH($C2018,[1]Detallado!$B:$B,0))</f>
        <v>Renta Variable</v>
      </c>
      <c r="E2018" s="30" t="str">
        <f>+INDEX([1]Detallado!$Q:$Q,MATCH($C2018,[1]Detallado!$B:$B,0))</f>
        <v>RVI</v>
      </c>
      <c r="F2018" s="44" t="s">
        <v>4173</v>
      </c>
      <c r="G2018" s="45" t="str">
        <f t="shared" si="62"/>
        <v>33RVI</v>
      </c>
      <c r="H2018" s="46" t="str">
        <f>+INDEX([1]Detallado!$D:$D,MATCH(C2018,[1]Detallado!$B:$B,0))</f>
        <v>Banco Itau</v>
      </c>
      <c r="I2018" s="27"/>
      <c r="J2018" s="43" t="str">
        <f t="shared" si="63"/>
        <v>RVIBU</v>
      </c>
    </row>
    <row r="2019" spans="3:10" x14ac:dyDescent="0.35">
      <c r="C2019" s="27" t="s">
        <v>4057</v>
      </c>
      <c r="D2019" s="47" t="str">
        <f>+INDEX([1]Detallado!$F:$F,MATCH($C2019,[1]Detallado!$B:$B,0))</f>
        <v>Renta Variable</v>
      </c>
      <c r="E2019" s="30" t="str">
        <f>+INDEX([1]Detallado!$Q:$Q,MATCH($C2019,[1]Detallado!$B:$B,0))</f>
        <v>RVI</v>
      </c>
      <c r="F2019" s="44" t="s">
        <v>4173</v>
      </c>
      <c r="G2019" s="45" t="str">
        <f t="shared" si="62"/>
        <v>33RVI</v>
      </c>
      <c r="H2019" s="46" t="str">
        <f>+INDEX([1]Detallado!$D:$D,MATCH(C2019,[1]Detallado!$B:$B,0))</f>
        <v>Lan Airlines</v>
      </c>
      <c r="I2019" s="27"/>
      <c r="J2019" s="43" t="str">
        <f t="shared" si="63"/>
        <v>RVIBU</v>
      </c>
    </row>
    <row r="2020" spans="3:10" x14ac:dyDescent="0.35">
      <c r="C2020" s="27" t="s">
        <v>4058</v>
      </c>
      <c r="D2020" s="47" t="str">
        <f>+INDEX([1]Detallado!$F:$F,MATCH($C2020,[1]Detallado!$B:$B,0))</f>
        <v>Renta Variable</v>
      </c>
      <c r="E2020" s="30" t="str">
        <f>+INDEX([1]Detallado!$Q:$Q,MATCH($C2020,[1]Detallado!$B:$B,0))</f>
        <v>RVI</v>
      </c>
      <c r="F2020" s="44" t="s">
        <v>4173</v>
      </c>
      <c r="G2020" s="45" t="str">
        <f t="shared" si="62"/>
        <v>34RVI</v>
      </c>
      <c r="H2020" s="46" t="str">
        <f>+INDEX([1]Detallado!$D:$D,MATCH(C2020,[1]Detallado!$B:$B,0))</f>
        <v>Lan Airlines</v>
      </c>
      <c r="I2020" s="27"/>
      <c r="J2020" s="43" t="str">
        <f t="shared" si="63"/>
        <v>RVIBU</v>
      </c>
    </row>
    <row r="2021" spans="3:10" x14ac:dyDescent="0.35">
      <c r="C2021" s="27" t="s">
        <v>4059</v>
      </c>
      <c r="D2021" s="47" t="str">
        <f>+INDEX([1]Detallado!$F:$F,MATCH($C2021,[1]Detallado!$B:$B,0))</f>
        <v>Renta Variable</v>
      </c>
      <c r="E2021" s="30" t="str">
        <f>+INDEX([1]Detallado!$Q:$Q,MATCH($C2021,[1]Detallado!$B:$B,0))</f>
        <v>RVI</v>
      </c>
      <c r="F2021" s="44" t="s">
        <v>4173</v>
      </c>
      <c r="G2021" s="45" t="str">
        <f t="shared" si="62"/>
        <v>34RVI</v>
      </c>
      <c r="H2021" s="46" t="str">
        <f>+INDEX([1]Detallado!$D:$D,MATCH(C2021,[1]Detallado!$B:$B,0))</f>
        <v>Cencosud</v>
      </c>
      <c r="I2021" s="27"/>
      <c r="J2021" s="43" t="str">
        <f t="shared" si="63"/>
        <v>RVIBU</v>
      </c>
    </row>
    <row r="2022" spans="3:10" x14ac:dyDescent="0.35">
      <c r="C2022" s="27" t="s">
        <v>4060</v>
      </c>
      <c r="D2022" s="47" t="str">
        <f>+INDEX([1]Detallado!$F:$F,MATCH($C2022,[1]Detallado!$B:$B,0))</f>
        <v>Renta Variable</v>
      </c>
      <c r="E2022" s="30" t="str">
        <f>+INDEX([1]Detallado!$Q:$Q,MATCH($C2022,[1]Detallado!$B:$B,0))</f>
        <v>RVI</v>
      </c>
      <c r="F2022" s="44" t="s">
        <v>4173</v>
      </c>
      <c r="G2022" s="45" t="str">
        <f t="shared" si="62"/>
        <v>34RVI</v>
      </c>
      <c r="H2022" s="46" t="str">
        <f>+INDEX([1]Detallado!$D:$D,MATCH(C2022,[1]Detallado!$B:$B,0))</f>
        <v>SACI Falabella</v>
      </c>
      <c r="I2022" s="27"/>
      <c r="J2022" s="43" t="str">
        <f t="shared" si="63"/>
        <v>RVIBU</v>
      </c>
    </row>
    <row r="2023" spans="3:10" x14ac:dyDescent="0.35">
      <c r="C2023" s="27" t="s">
        <v>4061</v>
      </c>
      <c r="D2023" s="47" t="str">
        <f>+INDEX([1]Detallado!$F:$F,MATCH($C2023,[1]Detallado!$B:$B,0))</f>
        <v>Renta Variable</v>
      </c>
      <c r="E2023" s="30" t="str">
        <f>+INDEX([1]Detallado!$Q:$Q,MATCH($C2023,[1]Detallado!$B:$B,0))</f>
        <v>RVI</v>
      </c>
      <c r="F2023" s="44" t="s">
        <v>4173</v>
      </c>
      <c r="G2023" s="45" t="str">
        <f t="shared" si="62"/>
        <v>33RVI</v>
      </c>
      <c r="H2023" s="46" t="str">
        <f>+INDEX([1]Detallado!$D:$D,MATCH(C2023,[1]Detallado!$B:$B,0))</f>
        <v>Enersis Americas SA</v>
      </c>
      <c r="I2023" s="27"/>
      <c r="J2023" s="43" t="str">
        <f t="shared" si="63"/>
        <v>RVIBU</v>
      </c>
    </row>
    <row r="2024" spans="3:10" x14ac:dyDescent="0.35">
      <c r="C2024" s="27" t="s">
        <v>1372</v>
      </c>
      <c r="D2024" s="47" t="str">
        <f>+INDEX([1]Detallado!$F:$F,MATCH($C2024,[1]Detallado!$B:$B,0))</f>
        <v>Renta Variable</v>
      </c>
      <c r="E2024" s="30" t="str">
        <f>+INDEX([1]Detallado!$Q:$Q,MATCH($C2024,[1]Detallado!$B:$B,0))</f>
        <v>RVI</v>
      </c>
      <c r="F2024" s="44" t="s">
        <v>4171</v>
      </c>
      <c r="G2024" s="45" t="str">
        <f t="shared" si="62"/>
        <v>52RVI</v>
      </c>
      <c r="H2024" s="46" t="str">
        <f>+INDEX([1]Detallado!$D:$D,MATCH(C2024,[1]Detallado!$B:$B,0))</f>
        <v>BlackRock - iShares MSCI Chile</v>
      </c>
      <c r="I2024" s="27"/>
      <c r="J2024" s="43" t="str">
        <f t="shared" si="63"/>
        <v>RVITD</v>
      </c>
    </row>
    <row r="2025" spans="3:10" x14ac:dyDescent="0.35">
      <c r="C2025" s="27" t="s">
        <v>496</v>
      </c>
      <c r="D2025" s="47" t="str">
        <f>+INDEX([1]Detallado!$F:$F,MATCH($C2025,[1]Detallado!$B:$B,0))</f>
        <v>Renta Variable</v>
      </c>
      <c r="E2025" s="30" t="str">
        <f>+INDEX([1]Detallado!$Q:$Q,MATCH($C2025,[1]Detallado!$B:$B,0))</f>
        <v>RVL</v>
      </c>
      <c r="F2025" s="44" t="s">
        <v>4173</v>
      </c>
      <c r="G2025" s="45" t="str">
        <f t="shared" si="62"/>
        <v>34RVL</v>
      </c>
      <c r="H2025" s="46" t="str">
        <f>+INDEX([1]Detallado!$D:$D,MATCH(C2025,[1]Detallado!$B:$B,0))</f>
        <v>Aclara Resources Inc.</v>
      </c>
      <c r="I2025" s="27"/>
      <c r="J2025" s="43" t="str">
        <f t="shared" si="63"/>
        <v>RVLBU</v>
      </c>
    </row>
    <row r="2026" spans="3:10" x14ac:dyDescent="0.35">
      <c r="C2026" s="27" t="s">
        <v>4062</v>
      </c>
      <c r="D2026" s="47" t="str">
        <f>+INDEX([1]Detallado!$F:$F,MATCH($C2026,[1]Detallado!$B:$B,0))</f>
        <v>Renta Variable</v>
      </c>
      <c r="E2026" s="30" t="str">
        <f>+INDEX([1]Detallado!$Q:$Q,MATCH($C2026,[1]Detallado!$B:$B,0))</f>
        <v>RVI</v>
      </c>
      <c r="F2026" s="44" t="s">
        <v>4173</v>
      </c>
      <c r="G2026" s="45" t="str">
        <f t="shared" si="62"/>
        <v>33RVI</v>
      </c>
      <c r="H2026" s="46" t="str">
        <f>+INDEX([1]Detallado!$D:$D,MATCH(C2026,[1]Detallado!$B:$B,0))</f>
        <v>Lan Airlines</v>
      </c>
      <c r="I2026" s="27"/>
      <c r="J2026" s="43" t="str">
        <f t="shared" si="63"/>
        <v>RVIBU</v>
      </c>
    </row>
    <row r="2027" spans="3:10" x14ac:dyDescent="0.35">
      <c r="C2027" s="27" t="s">
        <v>4063</v>
      </c>
      <c r="D2027" s="47" t="str">
        <f>+INDEX([1]Detallado!$F:$F,MATCH($C2027,[1]Detallado!$B:$B,0))</f>
        <v>Renta Variable</v>
      </c>
      <c r="E2027" s="30" t="str">
        <f>+INDEX([1]Detallado!$Q:$Q,MATCH($C2027,[1]Detallado!$B:$B,0))</f>
        <v>RVI</v>
      </c>
      <c r="F2027" s="44" t="s">
        <v>4173</v>
      </c>
      <c r="G2027" s="45" t="str">
        <f t="shared" si="62"/>
        <v>33RVI</v>
      </c>
      <c r="H2027" s="46" t="str">
        <f>+INDEX([1]Detallado!$D:$D,MATCH(C2027,[1]Detallado!$B:$B,0))</f>
        <v>Banco Santander</v>
      </c>
      <c r="I2027" s="27"/>
      <c r="J2027" s="43" t="str">
        <f t="shared" si="63"/>
        <v>RVIBU</v>
      </c>
    </row>
    <row r="2028" spans="3:10" x14ac:dyDescent="0.35">
      <c r="C2028" s="27" t="s">
        <v>4064</v>
      </c>
      <c r="D2028" s="47" t="str">
        <f>+INDEX([1]Detallado!$F:$F,MATCH($C2028,[1]Detallado!$B:$B,0))</f>
        <v>Renta Variable</v>
      </c>
      <c r="E2028" s="30" t="str">
        <f>+INDEX([1]Detallado!$Q:$Q,MATCH($C2028,[1]Detallado!$B:$B,0))</f>
        <v>RVI</v>
      </c>
      <c r="F2028" s="44" t="s">
        <v>4173</v>
      </c>
      <c r="G2028" s="45" t="str">
        <f t="shared" si="62"/>
        <v>33RVI</v>
      </c>
      <c r="H2028" s="46" t="str">
        <f>+INDEX([1]Detallado!$D:$D,MATCH(C2028,[1]Detallado!$B:$B,0))</f>
        <v>Avianca Holdings SA</v>
      </c>
      <c r="I2028" s="27"/>
      <c r="J2028" s="43" t="str">
        <f t="shared" si="63"/>
        <v>RVIBU</v>
      </c>
    </row>
    <row r="2029" spans="3:10" x14ac:dyDescent="0.35">
      <c r="C2029" s="27" t="s">
        <v>4065</v>
      </c>
      <c r="D2029" s="47" t="str">
        <f>+INDEX([1]Detallado!$F:$F,MATCH($C2029,[1]Detallado!$B:$B,0))</f>
        <v>Renta Variable</v>
      </c>
      <c r="E2029" s="30" t="str">
        <f>+INDEX([1]Detallado!$Q:$Q,MATCH($C2029,[1]Detallado!$B:$B,0))</f>
        <v>RVI</v>
      </c>
      <c r="F2029" s="44" t="s">
        <v>4173</v>
      </c>
      <c r="G2029" s="45" t="str">
        <f t="shared" si="62"/>
        <v>45RVI</v>
      </c>
      <c r="H2029" s="46" t="str">
        <f>+INDEX([1]Detallado!$D:$D,MATCH(C2029,[1]Detallado!$B:$B,0))</f>
        <v>Avianca Holdings SA</v>
      </c>
      <c r="I2029" s="27"/>
      <c r="J2029" s="43" t="str">
        <f t="shared" si="63"/>
        <v>RVIBU</v>
      </c>
    </row>
    <row r="2030" spans="3:10" x14ac:dyDescent="0.35">
      <c r="C2030" s="27" t="s">
        <v>4066</v>
      </c>
      <c r="D2030" s="47" t="str">
        <f>+INDEX([1]Detallado!$F:$F,MATCH($C2030,[1]Detallado!$B:$B,0))</f>
        <v>Renta Variable</v>
      </c>
      <c r="E2030" s="30" t="str">
        <f>+INDEX([1]Detallado!$Q:$Q,MATCH($C2030,[1]Detallado!$B:$B,0))</f>
        <v>RVI</v>
      </c>
      <c r="F2030" s="44" t="s">
        <v>4173</v>
      </c>
      <c r="G2030" s="45" t="str">
        <f t="shared" si="62"/>
        <v>34RVI</v>
      </c>
      <c r="H2030" s="46" t="str">
        <f>+INDEX([1]Detallado!$D:$D,MATCH(C2030,[1]Detallado!$B:$B,0))</f>
        <v>Pacific Rubiales Corp.</v>
      </c>
      <c r="I2030" s="27"/>
      <c r="J2030" s="43" t="str">
        <f t="shared" si="63"/>
        <v>RVIBU</v>
      </c>
    </row>
    <row r="2031" spans="3:10" x14ac:dyDescent="0.35">
      <c r="C2031" s="27" t="s">
        <v>4067</v>
      </c>
      <c r="D2031" s="47" t="str">
        <f>+INDEX([1]Detallado!$F:$F,MATCH($C2031,[1]Detallado!$B:$B,0))</f>
        <v>Renta Variable</v>
      </c>
      <c r="E2031" s="30" t="str">
        <f>+INDEX([1]Detallado!$Q:$Q,MATCH($C2031,[1]Detallado!$B:$B,0))</f>
        <v>RVI</v>
      </c>
      <c r="F2031" s="44" t="s">
        <v>4173</v>
      </c>
      <c r="G2031" s="45" t="str">
        <f t="shared" si="62"/>
        <v>33RVI</v>
      </c>
      <c r="H2031" s="46" t="str">
        <f>+INDEX([1]Detallado!$D:$D,MATCH(C2031,[1]Detallado!$B:$B,0))</f>
        <v>Bancolombia SA</v>
      </c>
      <c r="I2031" s="27"/>
      <c r="J2031" s="43" t="str">
        <f t="shared" si="63"/>
        <v>RVIBU</v>
      </c>
    </row>
    <row r="2032" spans="3:10" x14ac:dyDescent="0.35">
      <c r="C2032" s="27" t="s">
        <v>4068</v>
      </c>
      <c r="D2032" s="47" t="str">
        <f>+INDEX([1]Detallado!$F:$F,MATCH($C2032,[1]Detallado!$B:$B,0))</f>
        <v>Renta Variable</v>
      </c>
      <c r="E2032" s="30" t="str">
        <f>+INDEX([1]Detallado!$Q:$Q,MATCH($C2032,[1]Detallado!$B:$B,0))</f>
        <v>RVI</v>
      </c>
      <c r="F2032" s="44" t="s">
        <v>4173</v>
      </c>
      <c r="G2032" s="45" t="str">
        <f t="shared" si="62"/>
        <v>33RVI</v>
      </c>
      <c r="H2032" s="46" t="str">
        <f>+INDEX([1]Detallado!$D:$D,MATCH(C2032,[1]Detallado!$B:$B,0))</f>
        <v>Grupo AVAL</v>
      </c>
      <c r="I2032" s="27"/>
      <c r="J2032" s="43" t="str">
        <f t="shared" si="63"/>
        <v>RVIBU</v>
      </c>
    </row>
    <row r="2033" spans="3:10" x14ac:dyDescent="0.35">
      <c r="C2033" s="27" t="s">
        <v>4069</v>
      </c>
      <c r="D2033" s="47" t="str">
        <f>+INDEX([1]Detallado!$F:$F,MATCH($C2033,[1]Detallado!$B:$B,0))</f>
        <v>Renta Variable</v>
      </c>
      <c r="E2033" s="30" t="str">
        <f>+INDEX([1]Detallado!$Q:$Q,MATCH($C2033,[1]Detallado!$B:$B,0))</f>
        <v>RVI</v>
      </c>
      <c r="F2033" s="44" t="s">
        <v>4173</v>
      </c>
      <c r="G2033" s="45" t="str">
        <f t="shared" si="62"/>
        <v>45RVI</v>
      </c>
      <c r="H2033" s="46" t="str">
        <f>+INDEX([1]Detallado!$D:$D,MATCH(C2033,[1]Detallado!$B:$B,0))</f>
        <v>Davivienda</v>
      </c>
      <c r="I2033" s="27"/>
      <c r="J2033" s="43" t="str">
        <f t="shared" si="63"/>
        <v>RVIBU</v>
      </c>
    </row>
    <row r="2034" spans="3:10" x14ac:dyDescent="0.35">
      <c r="C2034" s="27" t="s">
        <v>2188</v>
      </c>
      <c r="D2034" s="47" t="str">
        <f>+INDEX([1]Detallado!$F:$F,MATCH($C2034,[1]Detallado!$B:$B,0))</f>
        <v>Renta Variable</v>
      </c>
      <c r="E2034" s="30" t="str">
        <f>+INDEX([1]Detallado!$Q:$Q,MATCH($C2034,[1]Detallado!$B:$B,0))</f>
        <v>RVI</v>
      </c>
      <c r="F2034" s="44" t="s">
        <v>4171</v>
      </c>
      <c r="G2034" s="45" t="str">
        <f t="shared" si="62"/>
        <v>52RVI</v>
      </c>
      <c r="H2034" s="46" t="str">
        <f>+INDEX([1]Detallado!$D:$D,MATCH(C2034,[1]Detallado!$B:$B,0))</f>
        <v>Larrainvial - Latin American Equity Fund I</v>
      </c>
      <c r="I2034" s="27"/>
      <c r="J2034" s="43" t="str">
        <f t="shared" si="63"/>
        <v>RVITD</v>
      </c>
    </row>
    <row r="2035" spans="3:10" x14ac:dyDescent="0.35">
      <c r="C2035" s="27" t="s">
        <v>2156</v>
      </c>
      <c r="D2035" s="47" t="str">
        <f>+INDEX([1]Detallado!$F:$F,MATCH($C2035,[1]Detallado!$B:$B,0))</f>
        <v>Renta Variable</v>
      </c>
      <c r="E2035" s="30" t="str">
        <f>+INDEX([1]Detallado!$Q:$Q,MATCH($C2035,[1]Detallado!$B:$B,0))</f>
        <v>RVI</v>
      </c>
      <c r="F2035" s="44" t="s">
        <v>4171</v>
      </c>
      <c r="G2035" s="45" t="str">
        <f t="shared" si="62"/>
        <v>52RVI</v>
      </c>
      <c r="H2035" s="46" t="str">
        <f>+INDEX([1]Detallado!$D:$D,MATCH(C2035,[1]Detallado!$B:$B,0))</f>
        <v>Larrain Vial - Small &amp; Mid Cap Latin America Equity</v>
      </c>
      <c r="I2035" s="27"/>
      <c r="J2035" s="43" t="str">
        <f t="shared" si="63"/>
        <v>RVITD</v>
      </c>
    </row>
    <row r="2036" spans="3:10" x14ac:dyDescent="0.35">
      <c r="C2036" s="27" t="s">
        <v>2099</v>
      </c>
      <c r="D2036" s="47" t="str">
        <f>+INDEX([1]Detallado!$F:$F,MATCH($C2036,[1]Detallado!$B:$B,0))</f>
        <v>Renta Variable</v>
      </c>
      <c r="E2036" s="30" t="str">
        <f>+INDEX([1]Detallado!$Q:$Q,MATCH($C2036,[1]Detallado!$B:$B,0))</f>
        <v>RVI</v>
      </c>
      <c r="F2036" s="44" t="s">
        <v>4171</v>
      </c>
      <c r="G2036" s="45" t="str">
        <f t="shared" si="62"/>
        <v>52RVI</v>
      </c>
      <c r="H2036" s="46" t="str">
        <f>+INDEX([1]Detallado!$D:$D,MATCH(C2036,[1]Detallado!$B:$B,0))</f>
        <v>Investec - Latin America Smaller Companies</v>
      </c>
      <c r="I2036" s="27"/>
      <c r="J2036" s="43" t="str">
        <f t="shared" si="63"/>
        <v>RVITD</v>
      </c>
    </row>
    <row r="2037" spans="3:10" x14ac:dyDescent="0.35">
      <c r="C2037" s="27" t="s">
        <v>2367</v>
      </c>
      <c r="D2037" s="47" t="str">
        <f>+INDEX([1]Detallado!$F:$F,MATCH($C2037,[1]Detallado!$B:$B,0))</f>
        <v>Renta Variable</v>
      </c>
      <c r="E2037" s="30" t="str">
        <f>+INDEX([1]Detallado!$Q:$Q,MATCH($C2037,[1]Detallado!$B:$B,0))</f>
        <v>RVI</v>
      </c>
      <c r="F2037" s="44" t="s">
        <v>4171</v>
      </c>
      <c r="G2037" s="45" t="str">
        <f t="shared" si="62"/>
        <v>52RVI</v>
      </c>
      <c r="H2037" s="46" t="str">
        <f>+INDEX([1]Detallado!$D:$D,MATCH(C2037,[1]Detallado!$B:$B,0))</f>
        <v>DWS - Invest Latin American Equities - FC50</v>
      </c>
      <c r="I2037" s="27"/>
      <c r="J2037" s="43" t="str">
        <f t="shared" si="63"/>
        <v>RVITD</v>
      </c>
    </row>
    <row r="2038" spans="3:10" x14ac:dyDescent="0.35">
      <c r="C2038" s="27" t="s">
        <v>1197</v>
      </c>
      <c r="D2038" s="47" t="str">
        <f>+INDEX([1]Detallado!$F:$F,MATCH($C2038,[1]Detallado!$B:$B,0))</f>
        <v>Renta Variable</v>
      </c>
      <c r="E2038" s="30" t="str">
        <f>+INDEX([1]Detallado!$Q:$Q,MATCH($C2038,[1]Detallado!$B:$B,0))</f>
        <v>RVI</v>
      </c>
      <c r="F2038" s="44" t="s">
        <v>4171</v>
      </c>
      <c r="G2038" s="45" t="str">
        <f t="shared" si="62"/>
        <v>52RVI</v>
      </c>
      <c r="H2038" s="46" t="str">
        <f>+INDEX([1]Detallado!$D:$D,MATCH(C2038,[1]Detallado!$B:$B,0))</f>
        <v>BlackRock - iShares MSCI LATAM 40</v>
      </c>
      <c r="I2038" s="27"/>
      <c r="J2038" s="43" t="str">
        <f t="shared" si="63"/>
        <v>RVITD</v>
      </c>
    </row>
    <row r="2039" spans="3:10" x14ac:dyDescent="0.35">
      <c r="C2039" s="27" t="s">
        <v>2287</v>
      </c>
      <c r="D2039" s="47" t="str">
        <f>+INDEX([1]Detallado!$F:$F,MATCH($C2039,[1]Detallado!$B:$B,0))</f>
        <v>Renta Variable</v>
      </c>
      <c r="E2039" s="30" t="str">
        <f>+INDEX([1]Detallado!$Q:$Q,MATCH($C2039,[1]Detallado!$B:$B,0))</f>
        <v>RVI</v>
      </c>
      <c r="F2039" s="44" t="s">
        <v>4171</v>
      </c>
      <c r="G2039" s="45" t="str">
        <f t="shared" si="62"/>
        <v>52RVI</v>
      </c>
      <c r="H2039" s="46" t="str">
        <f>+INDEX([1]Detallado!$D:$D,MATCH(C2039,[1]Detallado!$B:$B,0))</f>
        <v>Moneda AM - Latin America Equities</v>
      </c>
      <c r="I2039" s="27"/>
      <c r="J2039" s="43" t="str">
        <f t="shared" si="63"/>
        <v>RVITD</v>
      </c>
    </row>
    <row r="2040" spans="3:10" x14ac:dyDescent="0.35">
      <c r="C2040" s="27" t="s">
        <v>4070</v>
      </c>
      <c r="D2040" s="47" t="str">
        <f>+INDEX([1]Detallado!$F:$F,MATCH($C2040,[1]Detallado!$B:$B,0))</f>
        <v>Renta Variable</v>
      </c>
      <c r="E2040" s="30" t="str">
        <f>+INDEX([1]Detallado!$Q:$Q,MATCH($C2040,[1]Detallado!$B:$B,0))</f>
        <v>RVI</v>
      </c>
      <c r="F2040" s="44" t="s">
        <v>4171</v>
      </c>
      <c r="G2040" s="45" t="str">
        <f t="shared" si="62"/>
        <v>52RVI</v>
      </c>
      <c r="H2040" s="46" t="str">
        <f>+INDEX([1]Detallado!$D:$D,MATCH(C2040,[1]Detallado!$B:$B,0))</f>
        <v>Waystone - Credicorp Capital_Latin American Equity Fund</v>
      </c>
      <c r="I2040" s="27"/>
      <c r="J2040" s="43" t="str">
        <f t="shared" si="63"/>
        <v>RVITD</v>
      </c>
    </row>
    <row r="2041" spans="3:10" x14ac:dyDescent="0.35">
      <c r="C2041" s="27" t="s">
        <v>4071</v>
      </c>
      <c r="D2041" s="47" t="str">
        <f>+INDEX([1]Detallado!$F:$F,MATCH($C2041,[1]Detallado!$B:$B,0))</f>
        <v>Renta Variable</v>
      </c>
      <c r="E2041" s="30" t="str">
        <f>+INDEX([1]Detallado!$Q:$Q,MATCH($C2041,[1]Detallado!$B:$B,0))</f>
        <v>RVI</v>
      </c>
      <c r="F2041" s="44" t="s">
        <v>4171</v>
      </c>
      <c r="G2041" s="45" t="str">
        <f t="shared" si="62"/>
        <v>52RVI</v>
      </c>
      <c r="H2041" s="46" t="str">
        <f>+INDEX([1]Detallado!$D:$D,MATCH(C2041,[1]Detallado!$B:$B,0))</f>
        <v xml:space="preserve"> MDO - Credicorp Capital - Latin American Equity Fund</v>
      </c>
      <c r="I2041" s="27"/>
      <c r="J2041" s="43" t="str">
        <f t="shared" si="63"/>
        <v>RVITD</v>
      </c>
    </row>
    <row r="2042" spans="3:10" x14ac:dyDescent="0.35">
      <c r="C2042" s="27" t="s">
        <v>2007</v>
      </c>
      <c r="D2042" s="47" t="str">
        <f>+INDEX([1]Detallado!$F:$F,MATCH($C2042,[1]Detallado!$B:$B,0))</f>
        <v>Renta Variable</v>
      </c>
      <c r="E2042" s="30" t="str">
        <f>+INDEX([1]Detallado!$Q:$Q,MATCH($C2042,[1]Detallado!$B:$B,0))</f>
        <v>RVI</v>
      </c>
      <c r="F2042" s="44" t="s">
        <v>4171</v>
      </c>
      <c r="G2042" s="45" t="str">
        <f t="shared" si="62"/>
        <v>52RVI</v>
      </c>
      <c r="H2042" s="46" t="str">
        <f>+INDEX([1]Detallado!$D:$D,MATCH(C2042,[1]Detallado!$B:$B,0))</f>
        <v>Investec - Latin American Equity</v>
      </c>
      <c r="I2042" s="27"/>
      <c r="J2042" s="43" t="str">
        <f t="shared" si="63"/>
        <v>RVITD</v>
      </c>
    </row>
    <row r="2043" spans="3:10" x14ac:dyDescent="0.35">
      <c r="C2043" s="27" t="s">
        <v>4072</v>
      </c>
      <c r="D2043" s="47" t="str">
        <f>+INDEX([1]Detallado!$F:$F,MATCH($C2043,[1]Detallado!$B:$B,0))</f>
        <v>Renta Variable</v>
      </c>
      <c r="E2043" s="30" t="str">
        <f>+INDEX([1]Detallado!$Q:$Q,MATCH($C2043,[1]Detallado!$B:$B,0))</f>
        <v>RVI</v>
      </c>
      <c r="F2043" s="44" t="s">
        <v>4171</v>
      </c>
      <c r="G2043" s="45" t="str">
        <f t="shared" si="62"/>
        <v>4ARVI</v>
      </c>
      <c r="H2043" s="46" t="str">
        <f>+INDEX([1]Detallado!$D:$D,MATCH(C2043,[1]Detallado!$B:$B,0))</f>
        <v>Moneda S.A. Administradora General de Fondos - Certificado de suscripción OP</v>
      </c>
      <c r="I2043" s="27"/>
      <c r="J2043" s="43" t="str">
        <f t="shared" si="63"/>
        <v>RVITD</v>
      </c>
    </row>
    <row r="2044" spans="3:10" x14ac:dyDescent="0.35">
      <c r="C2044" s="27" t="s">
        <v>4073</v>
      </c>
      <c r="D2044" s="47" t="str">
        <f>+INDEX([1]Detallado!$F:$F,MATCH($C2044,[1]Detallado!$B:$B,0))</f>
        <v>Renta Variable</v>
      </c>
      <c r="E2044" s="30" t="str">
        <f>+INDEX([1]Detallado!$Q:$Q,MATCH($C2044,[1]Detallado!$B:$B,0))</f>
        <v>RVI</v>
      </c>
      <c r="F2044" s="44" t="s">
        <v>4171</v>
      </c>
      <c r="G2044" s="45" t="str">
        <f t="shared" si="62"/>
        <v>52RVI</v>
      </c>
      <c r="H2044" s="46" t="str">
        <f>+INDEX([1]Detallado!$D:$D,MATCH(C2044,[1]Detallado!$B:$B,0))</f>
        <v>Moneda Small Cap Latam</v>
      </c>
      <c r="I2044" s="27"/>
      <c r="J2044" s="43" t="str">
        <f t="shared" si="63"/>
        <v>RVITD</v>
      </c>
    </row>
    <row r="2045" spans="3:10" x14ac:dyDescent="0.35">
      <c r="C2045" s="27" t="s">
        <v>4074</v>
      </c>
      <c r="D2045" s="47" t="str">
        <f>+INDEX([1]Detallado!$F:$F,MATCH($C2045,[1]Detallado!$B:$B,0))</f>
        <v>Renta Variable</v>
      </c>
      <c r="E2045" s="30" t="str">
        <f>+INDEX([1]Detallado!$Q:$Q,MATCH($C2045,[1]Detallado!$B:$B,0))</f>
        <v>RVI</v>
      </c>
      <c r="F2045" s="44" t="s">
        <v>4173</v>
      </c>
      <c r="G2045" s="45" t="str">
        <f t="shared" si="62"/>
        <v>34RVI</v>
      </c>
      <c r="H2045" s="46" t="str">
        <f>+INDEX([1]Detallado!$D:$D,MATCH(C2045,[1]Detallado!$B:$B,0))</f>
        <v>Gruma S.A.B. de C.V.</v>
      </c>
      <c r="I2045" s="27"/>
      <c r="J2045" s="43" t="str">
        <f t="shared" si="63"/>
        <v>RVIBU</v>
      </c>
    </row>
    <row r="2046" spans="3:10" x14ac:dyDescent="0.35">
      <c r="C2046" s="27" t="s">
        <v>4075</v>
      </c>
      <c r="D2046" s="47" t="str">
        <f>+INDEX([1]Detallado!$F:$F,MATCH($C2046,[1]Detallado!$B:$B,0))</f>
        <v>Renta Variable</v>
      </c>
      <c r="E2046" s="30" t="str">
        <f>+INDEX([1]Detallado!$Q:$Q,MATCH($C2046,[1]Detallado!$B:$B,0))</f>
        <v>RVI</v>
      </c>
      <c r="F2046" s="44" t="s">
        <v>4173</v>
      </c>
      <c r="G2046" s="45" t="str">
        <f t="shared" si="62"/>
        <v>33RVI</v>
      </c>
      <c r="H2046" s="46" t="str">
        <f>+INDEX([1]Detallado!$D:$D,MATCH(C2046,[1]Detallado!$B:$B,0))</f>
        <v>Fomento Economico Mexicano SAB de CV</v>
      </c>
      <c r="I2046" s="27"/>
      <c r="J2046" s="43" t="str">
        <f t="shared" si="63"/>
        <v>RVIBU</v>
      </c>
    </row>
    <row r="2047" spans="3:10" x14ac:dyDescent="0.35">
      <c r="C2047" s="27" t="s">
        <v>4076</v>
      </c>
      <c r="D2047" s="47" t="str">
        <f>+INDEX([1]Detallado!$F:$F,MATCH($C2047,[1]Detallado!$B:$B,0))</f>
        <v>Renta Variable</v>
      </c>
      <c r="E2047" s="30" t="str">
        <f>+INDEX([1]Detallado!$Q:$Q,MATCH($C2047,[1]Detallado!$B:$B,0))</f>
        <v>RVI</v>
      </c>
      <c r="F2047" s="44" t="s">
        <v>4173</v>
      </c>
      <c r="G2047" s="45" t="str">
        <f t="shared" si="62"/>
        <v>34RVI</v>
      </c>
      <c r="H2047" s="46" t="str">
        <f>+INDEX([1]Detallado!$D:$D,MATCH(C2047,[1]Detallado!$B:$B,0))</f>
        <v>Wal-Mart México</v>
      </c>
      <c r="I2047" s="27"/>
      <c r="J2047" s="43" t="str">
        <f t="shared" si="63"/>
        <v>RVIBU</v>
      </c>
    </row>
    <row r="2048" spans="3:10" x14ac:dyDescent="0.35">
      <c r="C2048" s="27" t="s">
        <v>4077</v>
      </c>
      <c r="D2048" s="47" t="str">
        <f>+INDEX([1]Detallado!$F:$F,MATCH($C2048,[1]Detallado!$B:$B,0))</f>
        <v>Renta Variable</v>
      </c>
      <c r="E2048" s="30" t="str">
        <f>+INDEX([1]Detallado!$Q:$Q,MATCH($C2048,[1]Detallado!$B:$B,0))</f>
        <v>RVI</v>
      </c>
      <c r="F2048" s="44" t="s">
        <v>4173</v>
      </c>
      <c r="G2048" s="45" t="str">
        <f t="shared" si="62"/>
        <v>33RVI</v>
      </c>
      <c r="H2048" s="46" t="str">
        <f>+INDEX([1]Detallado!$D:$D,MATCH(C2048,[1]Detallado!$B:$B,0))</f>
        <v>Coca-Cola Femsa SAB</v>
      </c>
      <c r="I2048" s="27"/>
      <c r="J2048" s="43" t="str">
        <f t="shared" si="63"/>
        <v>RVIBU</v>
      </c>
    </row>
    <row r="2049" spans="3:10" x14ac:dyDescent="0.35">
      <c r="C2049" s="27" t="s">
        <v>905</v>
      </c>
      <c r="D2049" s="47" t="str">
        <f>+INDEX([1]Detallado!$F:$F,MATCH($C2049,[1]Detallado!$B:$B,0))</f>
        <v>Renta Variable</v>
      </c>
      <c r="E2049" s="30" t="str">
        <f>+INDEX([1]Detallado!$Q:$Q,MATCH($C2049,[1]Detallado!$B:$B,0))</f>
        <v>RVI</v>
      </c>
      <c r="F2049" s="44" t="s">
        <v>4171</v>
      </c>
      <c r="G2049" s="45" t="str">
        <f t="shared" si="62"/>
        <v>52RVI</v>
      </c>
      <c r="H2049" s="46" t="str">
        <f>+INDEX([1]Detallado!$D:$D,MATCH(C2049,[1]Detallado!$B:$B,0))</f>
        <v>BlackRock - iShares MSCI Mexico</v>
      </c>
      <c r="I2049" s="27"/>
      <c r="J2049" s="43" t="str">
        <f t="shared" si="63"/>
        <v>RVITD</v>
      </c>
    </row>
    <row r="2050" spans="3:10" x14ac:dyDescent="0.35">
      <c r="C2050" s="27" t="s">
        <v>2180</v>
      </c>
      <c r="D2050" s="47" t="str">
        <f>+INDEX([1]Detallado!$F:$F,MATCH($C2050,[1]Detallado!$B:$B,0))</f>
        <v>Renta Variable</v>
      </c>
      <c r="E2050" s="30" t="str">
        <f>+INDEX([1]Detallado!$Q:$Q,MATCH($C2050,[1]Detallado!$B:$B,0))</f>
        <v>RVI</v>
      </c>
      <c r="F2050" s="44" t="s">
        <v>4171</v>
      </c>
      <c r="G2050" s="45" t="str">
        <f t="shared" si="62"/>
        <v>52RVI</v>
      </c>
      <c r="H2050" s="46" t="str">
        <f>+INDEX([1]Detallado!$D:$D,MATCH(C2050,[1]Detallado!$B:$B,0))</f>
        <v>GBM - Mexico</v>
      </c>
      <c r="I2050" s="27"/>
      <c r="J2050" s="43" t="str">
        <f t="shared" si="63"/>
        <v>RVITD</v>
      </c>
    </row>
    <row r="2051" spans="3:10" x14ac:dyDescent="0.35">
      <c r="C2051" s="27" t="s">
        <v>4078</v>
      </c>
      <c r="D2051" s="47" t="str">
        <f>+INDEX([1]Detallado!$F:$F,MATCH($C2051,[1]Detallado!$B:$B,0))</f>
        <v>Renta Variable</v>
      </c>
      <c r="E2051" s="30" t="str">
        <f>+INDEX([1]Detallado!$Q:$Q,MATCH($C2051,[1]Detallado!$B:$B,0))</f>
        <v>RVI</v>
      </c>
      <c r="F2051" s="44" t="s">
        <v>4173</v>
      </c>
      <c r="G2051" s="45" t="str">
        <f t="shared" si="62"/>
        <v>34RVI</v>
      </c>
      <c r="H2051" s="46" t="str">
        <f>+INDEX([1]Detallado!$D:$D,MATCH(C2051,[1]Detallado!$B:$B,0))</f>
        <v>Pinfra</v>
      </c>
      <c r="I2051" s="27"/>
      <c r="J2051" s="43" t="str">
        <f t="shared" si="63"/>
        <v>RVIBU</v>
      </c>
    </row>
    <row r="2052" spans="3:10" x14ac:dyDescent="0.35">
      <c r="C2052" s="27" t="s">
        <v>4079</v>
      </c>
      <c r="D2052" s="47" t="str">
        <f>+INDEX([1]Detallado!$F:$F,MATCH($C2052,[1]Detallado!$B:$B,0))</f>
        <v>Renta Variable</v>
      </c>
      <c r="E2052" s="30" t="str">
        <f>+INDEX([1]Detallado!$Q:$Q,MATCH($C2052,[1]Detallado!$B:$B,0))</f>
        <v>RVI</v>
      </c>
      <c r="F2052" s="44" t="s">
        <v>4173</v>
      </c>
      <c r="G2052" s="45" t="str">
        <f t="shared" si="62"/>
        <v>34RVI</v>
      </c>
      <c r="H2052" s="46" t="str">
        <f>+INDEX([1]Detallado!$D:$D,MATCH(C2052,[1]Detallado!$B:$B,0))</f>
        <v>Vesta</v>
      </c>
      <c r="I2052" s="27"/>
      <c r="J2052" s="43" t="str">
        <f t="shared" si="63"/>
        <v>RVIBU</v>
      </c>
    </row>
    <row r="2053" spans="3:10" x14ac:dyDescent="0.35">
      <c r="C2053" s="27" t="s">
        <v>4080</v>
      </c>
      <c r="D2053" s="47" t="str">
        <f>+INDEX([1]Detallado!$F:$F,MATCH($C2053,[1]Detallado!$B:$B,0))</f>
        <v>Renta Variable</v>
      </c>
      <c r="E2053" s="30" t="str">
        <f>+INDEX([1]Detallado!$Q:$Q,MATCH($C2053,[1]Detallado!$B:$B,0))</f>
        <v>RVI</v>
      </c>
      <c r="F2053" s="44" t="s">
        <v>4173</v>
      </c>
      <c r="G2053" s="45" t="str">
        <f t="shared" si="62"/>
        <v>33RVI</v>
      </c>
      <c r="H2053" s="46" t="str">
        <f>+INDEX([1]Detallado!$D:$D,MATCH(C2053,[1]Detallado!$B:$B,0))</f>
        <v>CEMEX</v>
      </c>
      <c r="I2053" s="27"/>
      <c r="J2053" s="43" t="str">
        <f t="shared" si="63"/>
        <v>RVIBU</v>
      </c>
    </row>
    <row r="2054" spans="3:10" x14ac:dyDescent="0.35">
      <c r="C2054" s="27" t="s">
        <v>4081</v>
      </c>
      <c r="D2054" s="47" t="str">
        <f>+INDEX([1]Detallado!$F:$F,MATCH($C2054,[1]Detallado!$B:$B,0))</f>
        <v>Renta Variable</v>
      </c>
      <c r="E2054" s="30" t="str">
        <f>+INDEX([1]Detallado!$Q:$Q,MATCH($C2054,[1]Detallado!$B:$B,0))</f>
        <v>RVI</v>
      </c>
      <c r="F2054" s="44" t="s">
        <v>4173</v>
      </c>
      <c r="G2054" s="45" t="str">
        <f t="shared" si="62"/>
        <v>34RVI</v>
      </c>
      <c r="H2054" s="46" t="str">
        <f>+INDEX([1]Detallado!$D:$D,MATCH(C2054,[1]Detallado!$B:$B,0))</f>
        <v>CEMEX</v>
      </c>
      <c r="I2054" s="27"/>
      <c r="J2054" s="43" t="str">
        <f t="shared" si="63"/>
        <v>RVIBU</v>
      </c>
    </row>
    <row r="2055" spans="3:10" x14ac:dyDescent="0.35">
      <c r="C2055" s="27" t="s">
        <v>4082</v>
      </c>
      <c r="D2055" s="47" t="str">
        <f>+INDEX([1]Detallado!$F:$F,MATCH($C2055,[1]Detallado!$B:$B,0))</f>
        <v>Renta Variable</v>
      </c>
      <c r="E2055" s="30" t="str">
        <f>+INDEX([1]Detallado!$Q:$Q,MATCH($C2055,[1]Detallado!$B:$B,0))</f>
        <v>RVI</v>
      </c>
      <c r="F2055" s="44" t="s">
        <v>4173</v>
      </c>
      <c r="G2055" s="45" t="str">
        <f t="shared" si="62"/>
        <v>34RVI</v>
      </c>
      <c r="H2055" s="46" t="str">
        <f>+INDEX([1]Detallado!$D:$D,MATCH(C2055,[1]Detallado!$B:$B,0))</f>
        <v>Grupo Mexico SAB</v>
      </c>
      <c r="I2055" s="27"/>
      <c r="J2055" s="43" t="str">
        <f t="shared" si="63"/>
        <v>RVIBU</v>
      </c>
    </row>
    <row r="2056" spans="3:10" x14ac:dyDescent="0.35">
      <c r="C2056" s="27" t="s">
        <v>4083</v>
      </c>
      <c r="D2056" s="47" t="str">
        <f>+INDEX([1]Detallado!$F:$F,MATCH($C2056,[1]Detallado!$B:$B,0))</f>
        <v>Renta Variable</v>
      </c>
      <c r="E2056" s="30" t="str">
        <f>+INDEX([1]Detallado!$Q:$Q,MATCH($C2056,[1]Detallado!$B:$B,0))</f>
        <v>RVI</v>
      </c>
      <c r="F2056" s="44" t="s">
        <v>4173</v>
      </c>
      <c r="G2056" s="45" t="str">
        <f t="shared" si="62"/>
        <v>34RVI</v>
      </c>
      <c r="H2056" s="46" t="str">
        <f>+INDEX([1]Detallado!$D:$D,MATCH(C2056,[1]Detallado!$B:$B,0))</f>
        <v>Southern Copper Corporation</v>
      </c>
      <c r="I2056" s="27"/>
      <c r="J2056" s="43" t="str">
        <f t="shared" si="63"/>
        <v>RVIBU</v>
      </c>
    </row>
    <row r="2057" spans="3:10" x14ac:dyDescent="0.35">
      <c r="C2057" s="27" t="s">
        <v>4084</v>
      </c>
      <c r="D2057" s="47" t="str">
        <f>+INDEX([1]Detallado!$F:$F,MATCH($C2057,[1]Detallado!$B:$B,0))</f>
        <v>Renta Variable</v>
      </c>
      <c r="E2057" s="30" t="str">
        <f>+INDEX([1]Detallado!$Q:$Q,MATCH($C2057,[1]Detallado!$B:$B,0))</f>
        <v>RVI</v>
      </c>
      <c r="F2057" s="44" t="s">
        <v>4173</v>
      </c>
      <c r="G2057" s="45" t="str">
        <f t="shared" si="62"/>
        <v>34RVI</v>
      </c>
      <c r="H2057" s="46" t="str">
        <f>+INDEX([1]Detallado!$D:$D,MATCH(C2057,[1]Detallado!$B:$B,0))</f>
        <v>Mexichem</v>
      </c>
      <c r="I2057" s="27"/>
      <c r="J2057" s="43" t="str">
        <f t="shared" si="63"/>
        <v>RVIBU</v>
      </c>
    </row>
    <row r="2058" spans="3:10" x14ac:dyDescent="0.35">
      <c r="C2058" s="27" t="s">
        <v>4085</v>
      </c>
      <c r="D2058" s="47" t="str">
        <f>+INDEX([1]Detallado!$F:$F,MATCH($C2058,[1]Detallado!$B:$B,0))</f>
        <v>Renta Variable</v>
      </c>
      <c r="E2058" s="30" t="str">
        <f>+INDEX([1]Detallado!$Q:$Q,MATCH($C2058,[1]Detallado!$B:$B,0))</f>
        <v>RVI</v>
      </c>
      <c r="F2058" s="44" t="s">
        <v>4173</v>
      </c>
      <c r="G2058" s="45" t="str">
        <f t="shared" ref="G2058:G2121" si="64">LEFT(C2058,2)&amp;E2058</f>
        <v>33RVI</v>
      </c>
      <c r="H2058" s="46" t="str">
        <f>+INDEX([1]Detallado!$D:$D,MATCH(C2058,[1]Detallado!$B:$B,0))</f>
        <v>Santander México</v>
      </c>
      <c r="I2058" s="27"/>
      <c r="J2058" s="43" t="str">
        <f t="shared" ref="J2058:J2121" si="65">IF(E2058="ALT",LEFT(E2058,3),LEFT(E2058,3)&amp;F2058)</f>
        <v>RVIBU</v>
      </c>
    </row>
    <row r="2059" spans="3:10" x14ac:dyDescent="0.35">
      <c r="C2059" s="27" t="s">
        <v>4086</v>
      </c>
      <c r="D2059" s="47" t="str">
        <f>+INDEX([1]Detallado!$F:$F,MATCH($C2059,[1]Detallado!$B:$B,0))</f>
        <v>Renta Variable</v>
      </c>
      <c r="E2059" s="30" t="str">
        <f>+INDEX([1]Detallado!$Q:$Q,MATCH($C2059,[1]Detallado!$B:$B,0))</f>
        <v>RVI</v>
      </c>
      <c r="F2059" s="44" t="s">
        <v>4173</v>
      </c>
      <c r="G2059" s="45" t="str">
        <f t="shared" si="64"/>
        <v>34RVI</v>
      </c>
      <c r="H2059" s="46" t="str">
        <f>+INDEX([1]Detallado!$D:$D,MATCH(C2059,[1]Detallado!$B:$B,0))</f>
        <v>Grupo Financiero Banorte</v>
      </c>
      <c r="I2059" s="27"/>
      <c r="J2059" s="43" t="str">
        <f t="shared" si="65"/>
        <v>RVIBU</v>
      </c>
    </row>
    <row r="2060" spans="3:10" x14ac:dyDescent="0.35">
      <c r="C2060" s="27" t="s">
        <v>4087</v>
      </c>
      <c r="D2060" s="47" t="str">
        <f>+INDEX([1]Detallado!$F:$F,MATCH($C2060,[1]Detallado!$B:$B,0))</f>
        <v>Renta Variable</v>
      </c>
      <c r="E2060" s="30" t="str">
        <f>+INDEX([1]Detallado!$Q:$Q,MATCH($C2060,[1]Detallado!$B:$B,0))</f>
        <v>RVI</v>
      </c>
      <c r="F2060" s="44" t="s">
        <v>4173</v>
      </c>
      <c r="G2060" s="45" t="str">
        <f t="shared" si="64"/>
        <v>34RVI</v>
      </c>
      <c r="H2060" s="46" t="str">
        <f>+INDEX([1]Detallado!$D:$D,MATCH(C2060,[1]Detallado!$B:$B,0))</f>
        <v>Copa Airlines</v>
      </c>
      <c r="I2060" s="27"/>
      <c r="J2060" s="43" t="str">
        <f t="shared" si="65"/>
        <v>RVIBU</v>
      </c>
    </row>
    <row r="2061" spans="3:10" x14ac:dyDescent="0.35">
      <c r="C2061" s="27" t="s">
        <v>902</v>
      </c>
      <c r="D2061" s="47" t="str">
        <f>+INDEX([1]Detallado!$F:$F,MATCH($C2061,[1]Detallado!$B:$B,0))</f>
        <v>Renta Variable</v>
      </c>
      <c r="E2061" s="30" t="str">
        <f>+INDEX([1]Detallado!$Q:$Q,MATCH($C2061,[1]Detallado!$B:$B,0))</f>
        <v>RVL</v>
      </c>
      <c r="F2061" s="44" t="s">
        <v>4173</v>
      </c>
      <c r="G2061" s="45" t="str">
        <f t="shared" si="64"/>
        <v>50RVL</v>
      </c>
      <c r="H2061" s="46" t="str">
        <f>+INDEX([1]Detallado!$D:$D,MATCH(C2061,[1]Detallado!$B:$B,0))</f>
        <v>Van Eck - El Dorado Peru</v>
      </c>
      <c r="I2061" s="27"/>
      <c r="J2061" s="43" t="str">
        <f t="shared" si="65"/>
        <v>RVLBU</v>
      </c>
    </row>
    <row r="2062" spans="3:10" x14ac:dyDescent="0.35">
      <c r="C2062" s="27" t="s">
        <v>799</v>
      </c>
      <c r="D2062" s="47" t="str">
        <f>+INDEX([1]Detallado!$F:$F,MATCH($C2062,[1]Detallado!$B:$B,0))</f>
        <v>Renta Variable</v>
      </c>
      <c r="E2062" s="30" t="str">
        <f>+INDEX([1]Detallado!$Q:$Q,MATCH($C2062,[1]Detallado!$B:$B,0))</f>
        <v>RVL</v>
      </c>
      <c r="F2062" s="44" t="s">
        <v>4173</v>
      </c>
      <c r="G2062" s="45" t="str">
        <f t="shared" si="64"/>
        <v>54RVL</v>
      </c>
      <c r="H2062" s="46" t="str">
        <f>+INDEX([1]Detallado!$D:$D,MATCH(C2062,[1]Detallado!$B:$B,0))</f>
        <v>BlackRock - iShares MSCI Peru</v>
      </c>
      <c r="I2062" s="27"/>
      <c r="J2062" s="43" t="str">
        <f t="shared" si="65"/>
        <v>RVLBU</v>
      </c>
    </row>
    <row r="2063" spans="3:10" x14ac:dyDescent="0.35">
      <c r="C2063" s="27" t="s">
        <v>4088</v>
      </c>
      <c r="D2063" s="47" t="str">
        <f>+INDEX([1]Detallado!$F:$F,MATCH($C2063,[1]Detallado!$B:$B,0))</f>
        <v>Renta Variable</v>
      </c>
      <c r="E2063" s="30" t="str">
        <f>+INDEX([1]Detallado!$Q:$Q,MATCH($C2063,[1]Detallado!$B:$B,0))</f>
        <v>RVL</v>
      </c>
      <c r="F2063" s="44" t="s">
        <v>4173</v>
      </c>
      <c r="G2063" s="45" t="str">
        <f t="shared" si="64"/>
        <v>30RVL</v>
      </c>
      <c r="H2063" s="46" t="str">
        <f>+INDEX([1]Detallado!$D:$D,MATCH(C2063,[1]Detallado!$B:$B,0))</f>
        <v>Alicorp S.A.</v>
      </c>
      <c r="I2063" s="27"/>
      <c r="J2063" s="43" t="str">
        <f t="shared" si="65"/>
        <v>RVLBU</v>
      </c>
    </row>
    <row r="2064" spans="3:10" x14ac:dyDescent="0.35">
      <c r="C2064" s="27" t="s">
        <v>419</v>
      </c>
      <c r="D2064" s="47" t="str">
        <f>+INDEX([1]Detallado!$F:$F,MATCH($C2064,[1]Detallado!$B:$B,0))</f>
        <v>Renta Variable</v>
      </c>
      <c r="E2064" s="30" t="str">
        <f>+INDEX([1]Detallado!$Q:$Q,MATCH($C2064,[1]Detallado!$B:$B,0))</f>
        <v>RVL</v>
      </c>
      <c r="F2064" s="44" t="s">
        <v>4173</v>
      </c>
      <c r="G2064" s="45" t="str">
        <f t="shared" si="64"/>
        <v>30RVL</v>
      </c>
      <c r="H2064" s="46" t="str">
        <f>+INDEX([1]Detallado!$D:$D,MATCH(C2064,[1]Detallado!$B:$B,0))</f>
        <v>Alicorp S.A.</v>
      </c>
      <c r="I2064" s="27"/>
      <c r="J2064" s="43" t="str">
        <f t="shared" si="65"/>
        <v>RVLBU</v>
      </c>
    </row>
    <row r="2065" spans="3:10" x14ac:dyDescent="0.35">
      <c r="C2065" s="27" t="s">
        <v>4089</v>
      </c>
      <c r="D2065" s="47" t="str">
        <f>+INDEX([1]Detallado!$F:$F,MATCH($C2065,[1]Detallado!$B:$B,0))</f>
        <v>Renta Variable</v>
      </c>
      <c r="E2065" s="30" t="str">
        <f>+INDEX([1]Detallado!$Q:$Q,MATCH($C2065,[1]Detallado!$B:$B,0))</f>
        <v>RVL</v>
      </c>
      <c r="F2065" s="44" t="s">
        <v>4173</v>
      </c>
      <c r="G2065" s="45" t="str">
        <f t="shared" si="64"/>
        <v>31RVL</v>
      </c>
      <c r="H2065" s="46" t="str">
        <f>+INDEX([1]Detallado!$D:$D,MATCH(C2065,[1]Detallado!$B:$B,0))</f>
        <v>Alicorp S.A.</v>
      </c>
      <c r="I2065" s="27"/>
      <c r="J2065" s="43" t="str">
        <f t="shared" si="65"/>
        <v>RVLBU</v>
      </c>
    </row>
    <row r="2066" spans="3:10" x14ac:dyDescent="0.35">
      <c r="C2066" s="27" t="s">
        <v>4090</v>
      </c>
      <c r="D2066" s="47" t="str">
        <f>+INDEX([1]Detallado!$F:$F,MATCH($C2066,[1]Detallado!$B:$B,0))</f>
        <v>Renta Variable</v>
      </c>
      <c r="E2066" s="30" t="str">
        <f>+INDEX([1]Detallado!$Q:$Q,MATCH($C2066,[1]Detallado!$B:$B,0))</f>
        <v>RVL</v>
      </c>
      <c r="F2066" s="44" t="s">
        <v>4173</v>
      </c>
      <c r="G2066" s="45" t="str">
        <f t="shared" si="64"/>
        <v>31RVL</v>
      </c>
      <c r="H2066" s="46" t="str">
        <f>+INDEX([1]Detallado!$D:$D,MATCH(C2066,[1]Detallado!$B:$B,0))</f>
        <v>Union de Cervecerias Peruanas Backus y Johnston S.A.</v>
      </c>
      <c r="I2066" s="27"/>
      <c r="J2066" s="43" t="str">
        <f t="shared" si="65"/>
        <v>RVLBU</v>
      </c>
    </row>
    <row r="2067" spans="3:10" x14ac:dyDescent="0.35">
      <c r="C2067" s="27" t="s">
        <v>409</v>
      </c>
      <c r="D2067" s="47" t="str">
        <f>+INDEX([1]Detallado!$F:$F,MATCH($C2067,[1]Detallado!$B:$B,0))</f>
        <v>Renta Variable</v>
      </c>
      <c r="E2067" s="30" t="str">
        <f>+INDEX([1]Detallado!$Q:$Q,MATCH($C2067,[1]Detallado!$B:$B,0))</f>
        <v>RVL</v>
      </c>
      <c r="F2067" s="44" t="s">
        <v>4173</v>
      </c>
      <c r="G2067" s="45" t="str">
        <f t="shared" si="64"/>
        <v>30RVL</v>
      </c>
      <c r="H2067" s="46" t="str">
        <f>+INDEX([1]Detallado!$D:$D,MATCH(C2067,[1]Detallado!$B:$B,0))</f>
        <v>Inretail Peru Corp</v>
      </c>
      <c r="I2067" s="27"/>
      <c r="J2067" s="43" t="str">
        <f t="shared" si="65"/>
        <v>RVLBU</v>
      </c>
    </row>
    <row r="2068" spans="3:10" x14ac:dyDescent="0.35">
      <c r="C2068" s="27" t="s">
        <v>4091</v>
      </c>
      <c r="D2068" s="47" t="str">
        <f>+INDEX([1]Detallado!$F:$F,MATCH($C2068,[1]Detallado!$B:$B,0))</f>
        <v>Renta Variable</v>
      </c>
      <c r="E2068" s="30" t="str">
        <f>+INDEX([1]Detallado!$Q:$Q,MATCH($C2068,[1]Detallado!$B:$B,0))</f>
        <v>RVL</v>
      </c>
      <c r="F2068" s="44" t="s">
        <v>4173</v>
      </c>
      <c r="G2068" s="45" t="str">
        <f t="shared" si="64"/>
        <v>30RVL</v>
      </c>
      <c r="H2068" s="46" t="str">
        <f>+INDEX([1]Detallado!$D:$D,MATCH(C2068,[1]Detallado!$B:$B,0))</f>
        <v>Refinería La Pampilla S.A.</v>
      </c>
      <c r="I2068" s="27"/>
      <c r="J2068" s="43" t="str">
        <f t="shared" si="65"/>
        <v>RVLBU</v>
      </c>
    </row>
    <row r="2069" spans="3:10" x14ac:dyDescent="0.35">
      <c r="C2069" s="27" t="s">
        <v>4092</v>
      </c>
      <c r="D2069" s="47" t="str">
        <f>+INDEX([1]Detallado!$F:$F,MATCH($C2069,[1]Detallado!$B:$B,0))</f>
        <v>Renta Variable</v>
      </c>
      <c r="E2069" s="30" t="str">
        <f>+INDEX([1]Detallado!$Q:$Q,MATCH($C2069,[1]Detallado!$B:$B,0))</f>
        <v>RVL</v>
      </c>
      <c r="F2069" s="44" t="s">
        <v>4173</v>
      </c>
      <c r="G2069" s="45" t="str">
        <f t="shared" si="64"/>
        <v>30RVL</v>
      </c>
      <c r="H2069" s="46" t="str">
        <f>+INDEX([1]Detallado!$D:$D,MATCH(C2069,[1]Detallado!$B:$B,0))</f>
        <v>Maple Energy</v>
      </c>
      <c r="I2069" s="27"/>
      <c r="J2069" s="43" t="str">
        <f t="shared" si="65"/>
        <v>RVLBU</v>
      </c>
    </row>
    <row r="2070" spans="3:10" x14ac:dyDescent="0.35">
      <c r="C2070" s="27" t="s">
        <v>4093</v>
      </c>
      <c r="D2070" s="47" t="str">
        <f>+INDEX([1]Detallado!$F:$F,MATCH($C2070,[1]Detallado!$B:$B,0))</f>
        <v>Renta Variable</v>
      </c>
      <c r="E2070" s="30" t="str">
        <f>+INDEX([1]Detallado!$Q:$Q,MATCH($C2070,[1]Detallado!$B:$B,0))</f>
        <v>RVL</v>
      </c>
      <c r="F2070" s="44" t="s">
        <v>4173</v>
      </c>
      <c r="G2070" s="45" t="str">
        <f t="shared" si="64"/>
        <v>40RVL</v>
      </c>
      <c r="H2070" s="46" t="str">
        <f>+INDEX([1]Detallado!$D:$D,MATCH(C2070,[1]Detallado!$B:$B,0))</f>
        <v>Refinería La Pampilla S.A.</v>
      </c>
      <c r="I2070" s="27"/>
      <c r="J2070" s="43" t="str">
        <f t="shared" si="65"/>
        <v>RVLBU</v>
      </c>
    </row>
    <row r="2071" spans="3:10" x14ac:dyDescent="0.35">
      <c r="C2071" s="27" t="s">
        <v>4094</v>
      </c>
      <c r="D2071" s="47" t="str">
        <f>+INDEX([1]Detallado!$F:$F,MATCH($C2071,[1]Detallado!$B:$B,0))</f>
        <v>Renta Variable</v>
      </c>
      <c r="E2071" s="30" t="str">
        <f>+INDEX([1]Detallado!$Q:$Q,MATCH($C2071,[1]Detallado!$B:$B,0))</f>
        <v>RVL</v>
      </c>
      <c r="F2071" s="44" t="s">
        <v>4173</v>
      </c>
      <c r="G2071" s="45" t="str">
        <f t="shared" si="64"/>
        <v>30RVL</v>
      </c>
      <c r="H2071" s="46" t="str">
        <f>+INDEX([1]Detallado!$D:$D,MATCH(C2071,[1]Detallado!$B:$B,0))</f>
        <v>Scotiabank</v>
      </c>
      <c r="I2071" s="27"/>
      <c r="J2071" s="43" t="str">
        <f t="shared" si="65"/>
        <v>RVLBU</v>
      </c>
    </row>
    <row r="2072" spans="3:10" x14ac:dyDescent="0.35">
      <c r="C2072" s="27" t="s">
        <v>434</v>
      </c>
      <c r="D2072" s="47" t="str">
        <f>+INDEX([1]Detallado!$F:$F,MATCH($C2072,[1]Detallado!$B:$B,0))</f>
        <v>Renta Variable</v>
      </c>
      <c r="E2072" s="30" t="str">
        <f>+INDEX([1]Detallado!$Q:$Q,MATCH($C2072,[1]Detallado!$B:$B,0))</f>
        <v>RVL</v>
      </c>
      <c r="F2072" s="44" t="s">
        <v>4173</v>
      </c>
      <c r="G2072" s="45" t="str">
        <f t="shared" si="64"/>
        <v>30RVL</v>
      </c>
      <c r="H2072" s="46" t="str">
        <f>+INDEX([1]Detallado!$D:$D,MATCH(C2072,[1]Detallado!$B:$B,0))</f>
        <v>Banco Continental</v>
      </c>
      <c r="I2072" s="27"/>
      <c r="J2072" s="43" t="str">
        <f t="shared" si="65"/>
        <v>RVLBU</v>
      </c>
    </row>
    <row r="2073" spans="3:10" x14ac:dyDescent="0.35">
      <c r="C2073" s="27" t="s">
        <v>4095</v>
      </c>
      <c r="D2073" s="47" t="str">
        <f>+INDEX([1]Detallado!$F:$F,MATCH($C2073,[1]Detallado!$B:$B,0))</f>
        <v>Renta Variable</v>
      </c>
      <c r="E2073" s="30" t="str">
        <f>+INDEX([1]Detallado!$Q:$Q,MATCH($C2073,[1]Detallado!$B:$B,0))</f>
        <v>RVL</v>
      </c>
      <c r="F2073" s="44" t="s">
        <v>4173</v>
      </c>
      <c r="G2073" s="45" t="str">
        <f t="shared" si="64"/>
        <v>30RVL</v>
      </c>
      <c r="H2073" s="46" t="str">
        <f>+INDEX([1]Detallado!$D:$D,MATCH(C2073,[1]Detallado!$B:$B,0))</f>
        <v>Intergroup</v>
      </c>
      <c r="I2073" s="27"/>
      <c r="J2073" s="43" t="str">
        <f t="shared" si="65"/>
        <v>RVLBU</v>
      </c>
    </row>
    <row r="2074" spans="3:10" x14ac:dyDescent="0.35">
      <c r="C2074" s="27" t="s">
        <v>459</v>
      </c>
      <c r="D2074" s="47" t="str">
        <f>+INDEX([1]Detallado!$F:$F,MATCH($C2074,[1]Detallado!$B:$B,0))</f>
        <v>Renta Variable</v>
      </c>
      <c r="E2074" s="30" t="str">
        <f>+INDEX([1]Detallado!$Q:$Q,MATCH($C2074,[1]Detallado!$B:$B,0))</f>
        <v>RVL</v>
      </c>
      <c r="F2074" s="44" t="s">
        <v>4173</v>
      </c>
      <c r="G2074" s="45" t="str">
        <f t="shared" si="64"/>
        <v>30RVL</v>
      </c>
      <c r="H2074" s="46" t="str">
        <f>+INDEX([1]Detallado!$D:$D,MATCH(C2074,[1]Detallado!$B:$B,0))</f>
        <v>Intergroup</v>
      </c>
      <c r="I2074" s="27"/>
      <c r="J2074" s="43" t="str">
        <f t="shared" si="65"/>
        <v>RVLBU</v>
      </c>
    </row>
    <row r="2075" spans="3:10" x14ac:dyDescent="0.35">
      <c r="C2075" s="27" t="s">
        <v>440</v>
      </c>
      <c r="D2075" s="47" t="str">
        <f>+INDEX([1]Detallado!$F:$F,MATCH($C2075,[1]Detallado!$B:$B,0))</f>
        <v>Renta Variable</v>
      </c>
      <c r="E2075" s="30" t="str">
        <f>+INDEX([1]Detallado!$Q:$Q,MATCH($C2075,[1]Detallado!$B:$B,0))</f>
        <v>RVL</v>
      </c>
      <c r="F2075" s="44" t="s">
        <v>4173</v>
      </c>
      <c r="G2075" s="45" t="str">
        <f t="shared" si="64"/>
        <v>30RVL</v>
      </c>
      <c r="H2075" s="46" t="str">
        <f>+INDEX([1]Detallado!$D:$D,MATCH(C2075,[1]Detallado!$B:$B,0))</f>
        <v>Credicorp LTD.</v>
      </c>
      <c r="I2075" s="27"/>
      <c r="J2075" s="43" t="str">
        <f t="shared" si="65"/>
        <v>RVLBU</v>
      </c>
    </row>
    <row r="2076" spans="3:10" x14ac:dyDescent="0.35">
      <c r="C2076" s="27" t="s">
        <v>429</v>
      </c>
      <c r="D2076" s="47" t="str">
        <f>+INDEX([1]Detallado!$F:$F,MATCH($C2076,[1]Detallado!$B:$B,0))</f>
        <v>Renta Variable</v>
      </c>
      <c r="E2076" s="30" t="str">
        <f>+INDEX([1]Detallado!$Q:$Q,MATCH($C2076,[1]Detallado!$B:$B,0))</f>
        <v>RVL</v>
      </c>
      <c r="F2076" s="44" t="s">
        <v>4173</v>
      </c>
      <c r="G2076" s="45" t="str">
        <f t="shared" si="64"/>
        <v>30RVL</v>
      </c>
      <c r="H2076" s="46" t="str">
        <f>+INDEX([1]Detallado!$D:$D,MATCH(C2076,[1]Detallado!$B:$B,0))</f>
        <v>Unión Andina de Cementos</v>
      </c>
      <c r="I2076" s="27"/>
      <c r="J2076" s="43" t="str">
        <f t="shared" si="65"/>
        <v>RVLBU</v>
      </c>
    </row>
    <row r="2077" spans="3:10" x14ac:dyDescent="0.35">
      <c r="C2077" s="27" t="s">
        <v>4096</v>
      </c>
      <c r="D2077" s="47" t="str">
        <f>+INDEX([1]Detallado!$F:$F,MATCH($C2077,[1]Detallado!$B:$B,0))</f>
        <v>Renta Variable</v>
      </c>
      <c r="E2077" s="30" t="str">
        <f>+INDEX([1]Detallado!$Q:$Q,MATCH($C2077,[1]Detallado!$B:$B,0))</f>
        <v>RVL</v>
      </c>
      <c r="F2077" s="44" t="s">
        <v>4173</v>
      </c>
      <c r="G2077" s="45" t="str">
        <f t="shared" si="64"/>
        <v>4BRVL</v>
      </c>
      <c r="H2077" s="46" t="str">
        <f>+INDEX([1]Detallado!$D:$D,MATCH(C2077,[1]Detallado!$B:$B,0))</f>
        <v>Aenza SA</v>
      </c>
      <c r="I2077" s="27"/>
      <c r="J2077" s="43" t="str">
        <f t="shared" si="65"/>
        <v>RVLBU</v>
      </c>
    </row>
    <row r="2078" spans="3:10" x14ac:dyDescent="0.35">
      <c r="C2078" s="27" t="s">
        <v>454</v>
      </c>
      <c r="D2078" s="47" t="str">
        <f>+INDEX([1]Detallado!$F:$F,MATCH($C2078,[1]Detallado!$B:$B,0))</f>
        <v>Renta Variable</v>
      </c>
      <c r="E2078" s="30" t="str">
        <f>+INDEX([1]Detallado!$Q:$Q,MATCH($C2078,[1]Detallado!$B:$B,0))</f>
        <v>RVL</v>
      </c>
      <c r="F2078" s="44" t="s">
        <v>4173</v>
      </c>
      <c r="G2078" s="45" t="str">
        <f t="shared" si="64"/>
        <v>30RVL</v>
      </c>
      <c r="H2078" s="46" t="str">
        <f>+INDEX([1]Detallado!$D:$D,MATCH(C2078,[1]Detallado!$B:$B,0))</f>
        <v>Graña y Montero S.A.A.</v>
      </c>
      <c r="I2078" s="27"/>
      <c r="J2078" s="43" t="str">
        <f t="shared" si="65"/>
        <v>RVLBU</v>
      </c>
    </row>
    <row r="2079" spans="3:10" x14ac:dyDescent="0.35">
      <c r="C2079" s="27" t="s">
        <v>4097</v>
      </c>
      <c r="D2079" s="47" t="str">
        <f>+INDEX([1]Detallado!$F:$F,MATCH($C2079,[1]Detallado!$B:$B,0))</f>
        <v>Renta Variable</v>
      </c>
      <c r="E2079" s="30" t="str">
        <f>+INDEX([1]Detallado!$Q:$Q,MATCH($C2079,[1]Detallado!$B:$B,0))</f>
        <v>RVL</v>
      </c>
      <c r="F2079" s="44" t="s">
        <v>4173</v>
      </c>
      <c r="G2079" s="45" t="str">
        <f t="shared" si="64"/>
        <v>40RVL</v>
      </c>
      <c r="H2079" s="46" t="str">
        <f>+INDEX([1]Detallado!$D:$D,MATCH(C2079,[1]Detallado!$B:$B,0))</f>
        <v>Graña y Montero S.A.A.</v>
      </c>
      <c r="I2079" s="27"/>
      <c r="J2079" s="43" t="str">
        <f t="shared" si="65"/>
        <v>RVLBU</v>
      </c>
    </row>
    <row r="2080" spans="3:10" x14ac:dyDescent="0.35">
      <c r="C2080" s="27" t="s">
        <v>4098</v>
      </c>
      <c r="D2080" s="47" t="str">
        <f>+INDEX([1]Detallado!$F:$F,MATCH($C2080,[1]Detallado!$B:$B,0))</f>
        <v>Renta Variable</v>
      </c>
      <c r="E2080" s="30" t="str">
        <f>+INDEX([1]Detallado!$Q:$Q,MATCH($C2080,[1]Detallado!$B:$B,0))</f>
        <v>RVL</v>
      </c>
      <c r="F2080" s="44" t="s">
        <v>4173</v>
      </c>
      <c r="G2080" s="45" t="str">
        <f t="shared" si="64"/>
        <v>40RVL</v>
      </c>
      <c r="H2080" s="46" t="str">
        <f>+INDEX([1]Detallado!$D:$D,MATCH(C2080,[1]Detallado!$B:$B,0))</f>
        <v>Graña y Montero S.A.A.</v>
      </c>
      <c r="I2080" s="27"/>
      <c r="J2080" s="43" t="str">
        <f t="shared" si="65"/>
        <v>RVLBU</v>
      </c>
    </row>
    <row r="2081" spans="3:10" x14ac:dyDescent="0.35">
      <c r="C2081" s="27" t="s">
        <v>4099</v>
      </c>
      <c r="D2081" s="47" t="str">
        <f>+INDEX([1]Detallado!$F:$F,MATCH($C2081,[1]Detallado!$B:$B,0))</f>
        <v>Renta Variable</v>
      </c>
      <c r="E2081" s="30" t="str">
        <f>+INDEX([1]Detallado!$Q:$Q,MATCH($C2081,[1]Detallado!$B:$B,0))</f>
        <v>RVL</v>
      </c>
      <c r="F2081" s="44" t="s">
        <v>4173</v>
      </c>
      <c r="G2081" s="45" t="str">
        <f t="shared" si="64"/>
        <v>31RVL</v>
      </c>
      <c r="H2081" s="46" t="str">
        <f>+INDEX([1]Detallado!$D:$D,MATCH(C2081,[1]Detallado!$B:$B,0))</f>
        <v>CORPORACION ACEROS AREQUIPA S.A.</v>
      </c>
      <c r="I2081" s="27"/>
      <c r="J2081" s="43" t="str">
        <f t="shared" si="65"/>
        <v>RVLBU</v>
      </c>
    </row>
    <row r="2082" spans="3:10" x14ac:dyDescent="0.35">
      <c r="C2082" s="27" t="s">
        <v>437</v>
      </c>
      <c r="D2082" s="47" t="str">
        <f>+INDEX([1]Detallado!$F:$F,MATCH($C2082,[1]Detallado!$B:$B,0))</f>
        <v>Renta Variable</v>
      </c>
      <c r="E2082" s="30" t="str">
        <f>+INDEX([1]Detallado!$Q:$Q,MATCH($C2082,[1]Detallado!$B:$B,0))</f>
        <v>RVL</v>
      </c>
      <c r="F2082" s="44" t="s">
        <v>4173</v>
      </c>
      <c r="G2082" s="45" t="str">
        <f t="shared" si="64"/>
        <v>30RVL</v>
      </c>
      <c r="H2082" s="46" t="str">
        <f>+INDEX([1]Detallado!$D:$D,MATCH(C2082,[1]Detallado!$B:$B,0))</f>
        <v>Cementos Pacasmayo-CM</v>
      </c>
      <c r="I2082" s="27"/>
      <c r="J2082" s="43" t="str">
        <f t="shared" si="65"/>
        <v>RVLBU</v>
      </c>
    </row>
    <row r="2083" spans="3:10" x14ac:dyDescent="0.35">
      <c r="C2083" s="27" t="s">
        <v>414</v>
      </c>
      <c r="D2083" s="47" t="str">
        <f>+INDEX([1]Detallado!$F:$F,MATCH($C2083,[1]Detallado!$B:$B,0))</f>
        <v>Renta Variable</v>
      </c>
      <c r="E2083" s="30" t="str">
        <f>+INDEX([1]Detallado!$Q:$Q,MATCH($C2083,[1]Detallado!$B:$B,0))</f>
        <v>RVL</v>
      </c>
      <c r="F2083" s="44" t="s">
        <v>4173</v>
      </c>
      <c r="G2083" s="45" t="str">
        <f t="shared" si="64"/>
        <v>30RVL</v>
      </c>
      <c r="H2083" s="46" t="str">
        <f>+INDEX([1]Detallado!$D:$D,MATCH(C2083,[1]Detallado!$B:$B,0))</f>
        <v>Ferreyros S.A.A.</v>
      </c>
      <c r="I2083" s="27"/>
      <c r="J2083" s="43" t="str">
        <f t="shared" si="65"/>
        <v>RVLBU</v>
      </c>
    </row>
    <row r="2084" spans="3:10" x14ac:dyDescent="0.35">
      <c r="C2084" s="27" t="s">
        <v>4100</v>
      </c>
      <c r="D2084" s="47" t="str">
        <f>+INDEX([1]Detallado!$F:$F,MATCH($C2084,[1]Detallado!$B:$B,0))</f>
        <v>Renta Variable</v>
      </c>
      <c r="E2084" s="30" t="str">
        <f>+INDEX([1]Detallado!$Q:$Q,MATCH($C2084,[1]Detallado!$B:$B,0))</f>
        <v>RVL</v>
      </c>
      <c r="F2084" s="44" t="s">
        <v>4173</v>
      </c>
      <c r="G2084" s="45" t="str">
        <f t="shared" si="64"/>
        <v>31RVL</v>
      </c>
      <c r="H2084" s="46" t="str">
        <f>+INDEX([1]Detallado!$D:$D,MATCH(C2084,[1]Detallado!$B:$B,0))</f>
        <v>Cementos Pacasmayo-IN</v>
      </c>
      <c r="I2084" s="27"/>
      <c r="J2084" s="43" t="str">
        <f t="shared" si="65"/>
        <v>RVLBU</v>
      </c>
    </row>
    <row r="2085" spans="3:10" x14ac:dyDescent="0.35">
      <c r="C2085" s="27" t="s">
        <v>4101</v>
      </c>
      <c r="D2085" s="47" t="str">
        <f>+INDEX([1]Detallado!$F:$F,MATCH($C2085,[1]Detallado!$B:$B,0))</f>
        <v>Renta Variable</v>
      </c>
      <c r="E2085" s="30" t="str">
        <f>+INDEX([1]Detallado!$Q:$Q,MATCH($C2085,[1]Detallado!$B:$B,0))</f>
        <v>RVL</v>
      </c>
      <c r="F2085" s="44" t="s">
        <v>4173</v>
      </c>
      <c r="G2085" s="45" t="str">
        <f t="shared" si="64"/>
        <v>32RVL</v>
      </c>
      <c r="H2085" s="46" t="str">
        <f>+INDEX([1]Detallado!$D:$D,MATCH(C2085,[1]Detallado!$B:$B,0))</f>
        <v>Graña y Montero S.A.A.</v>
      </c>
      <c r="I2085" s="27"/>
      <c r="J2085" s="43" t="str">
        <f t="shared" si="65"/>
        <v>RVLBU</v>
      </c>
    </row>
    <row r="2086" spans="3:10" x14ac:dyDescent="0.35">
      <c r="C2086" s="27" t="s">
        <v>491</v>
      </c>
      <c r="D2086" s="47" t="str">
        <f>+INDEX([1]Detallado!$F:$F,MATCH($C2086,[1]Detallado!$B:$B,0))</f>
        <v>Renta Variable</v>
      </c>
      <c r="E2086" s="30" t="str">
        <f>+INDEX([1]Detallado!$Q:$Q,MATCH($C2086,[1]Detallado!$B:$B,0))</f>
        <v>RVL</v>
      </c>
      <c r="F2086" s="44" t="s">
        <v>4173</v>
      </c>
      <c r="G2086" s="45" t="str">
        <f t="shared" si="64"/>
        <v>32RVL</v>
      </c>
      <c r="H2086" s="46" t="str">
        <f>+INDEX([1]Detallado!$D:$D,MATCH(C2086,[1]Detallado!$B:$B,0))</f>
        <v>Cementos Pacasmayo-ADR</v>
      </c>
      <c r="I2086" s="27"/>
      <c r="J2086" s="43" t="str">
        <f t="shared" si="65"/>
        <v>RVLBU</v>
      </c>
    </row>
    <row r="2087" spans="3:10" x14ac:dyDescent="0.35">
      <c r="C2087" s="27" t="s">
        <v>475</v>
      </c>
      <c r="D2087" s="47" t="str">
        <f>+INDEX([1]Detallado!$F:$F,MATCH($C2087,[1]Detallado!$B:$B,0))</f>
        <v>Renta Variable</v>
      </c>
      <c r="E2087" s="30" t="str">
        <f>+INDEX([1]Detallado!$Q:$Q,MATCH($C2087,[1]Detallado!$B:$B,0))</f>
        <v>RVL</v>
      </c>
      <c r="F2087" s="44" t="s">
        <v>4173</v>
      </c>
      <c r="G2087" s="45" t="str">
        <f t="shared" si="64"/>
        <v>31RVL</v>
      </c>
      <c r="H2087" s="46" t="str">
        <f>+INDEX([1]Detallado!$D:$D,MATCH(C2087,[1]Detallado!$B:$B,0))</f>
        <v>El Comercio</v>
      </c>
      <c r="I2087" s="27"/>
      <c r="J2087" s="43" t="str">
        <f t="shared" si="65"/>
        <v>RVLBU</v>
      </c>
    </row>
    <row r="2088" spans="3:10" x14ac:dyDescent="0.35">
      <c r="C2088" s="27" t="s">
        <v>470</v>
      </c>
      <c r="D2088" s="47" t="str">
        <f>+INDEX([1]Detallado!$F:$F,MATCH($C2088,[1]Detallado!$B:$B,0))</f>
        <v>Renta Variable</v>
      </c>
      <c r="E2088" s="30" t="str">
        <f>+INDEX([1]Detallado!$Q:$Q,MATCH($C2088,[1]Detallado!$B:$B,0))</f>
        <v>RVL</v>
      </c>
      <c r="F2088" s="44" t="s">
        <v>4173</v>
      </c>
      <c r="G2088" s="45" t="str">
        <f t="shared" si="64"/>
        <v>30RVL</v>
      </c>
      <c r="H2088" s="46" t="str">
        <f>+INDEX([1]Detallado!$D:$D,MATCH(C2088,[1]Detallado!$B:$B,0))</f>
        <v>Volcan A</v>
      </c>
      <c r="I2088" s="27"/>
      <c r="J2088" s="43" t="str">
        <f t="shared" si="65"/>
        <v>RVLBU</v>
      </c>
    </row>
    <row r="2089" spans="3:10" x14ac:dyDescent="0.35">
      <c r="C2089" s="27" t="s">
        <v>467</v>
      </c>
      <c r="D2089" s="47" t="str">
        <f>+INDEX([1]Detallado!$F:$F,MATCH($C2089,[1]Detallado!$B:$B,0))</f>
        <v>Renta Variable</v>
      </c>
      <c r="E2089" s="30" t="str">
        <f>+INDEX([1]Detallado!$Q:$Q,MATCH($C2089,[1]Detallado!$B:$B,0))</f>
        <v>RVL</v>
      </c>
      <c r="F2089" s="44" t="s">
        <v>4173</v>
      </c>
      <c r="G2089" s="45" t="str">
        <f t="shared" si="64"/>
        <v>30RVL</v>
      </c>
      <c r="H2089" s="46" t="str">
        <f>+INDEX([1]Detallado!$D:$D,MATCH(C2089,[1]Detallado!$B:$B,0))</f>
        <v>Volcan B</v>
      </c>
      <c r="I2089" s="27"/>
      <c r="J2089" s="43" t="str">
        <f t="shared" si="65"/>
        <v>RVLBU</v>
      </c>
    </row>
    <row r="2090" spans="3:10" x14ac:dyDescent="0.35">
      <c r="C2090" s="27" t="s">
        <v>422</v>
      </c>
      <c r="D2090" s="47" t="str">
        <f>+INDEX([1]Detallado!$F:$F,MATCH($C2090,[1]Detallado!$B:$B,0))</f>
        <v>Renta Variable</v>
      </c>
      <c r="E2090" s="30" t="str">
        <f>+INDEX([1]Detallado!$Q:$Q,MATCH($C2090,[1]Detallado!$B:$B,0))</f>
        <v>RVL</v>
      </c>
      <c r="F2090" s="44" t="s">
        <v>4173</v>
      </c>
      <c r="G2090" s="45" t="str">
        <f t="shared" si="64"/>
        <v>30RVL</v>
      </c>
      <c r="H2090" s="46" t="str">
        <f>+INDEX([1]Detallado!$D:$D,MATCH(C2090,[1]Detallado!$B:$B,0))</f>
        <v>Atacocha A</v>
      </c>
      <c r="I2090" s="27"/>
      <c r="J2090" s="43" t="str">
        <f t="shared" si="65"/>
        <v>RVLBU</v>
      </c>
    </row>
    <row r="2091" spans="3:10" x14ac:dyDescent="0.35">
      <c r="C2091" s="27" t="s">
        <v>4102</v>
      </c>
      <c r="D2091" s="47" t="str">
        <f>+INDEX([1]Detallado!$F:$F,MATCH($C2091,[1]Detallado!$B:$B,0))</f>
        <v>Renta Variable</v>
      </c>
      <c r="E2091" s="30" t="str">
        <f>+INDEX([1]Detallado!$Q:$Q,MATCH($C2091,[1]Detallado!$B:$B,0))</f>
        <v>RVL</v>
      </c>
      <c r="F2091" s="44" t="s">
        <v>4173</v>
      </c>
      <c r="G2091" s="45" t="str">
        <f t="shared" si="64"/>
        <v>30RVL</v>
      </c>
      <c r="H2091" s="46" t="str">
        <f>+INDEX([1]Detallado!$D:$D,MATCH(C2091,[1]Detallado!$B:$B,0))</f>
        <v>Atacocha B</v>
      </c>
      <c r="I2091" s="27"/>
      <c r="J2091" s="43" t="str">
        <f t="shared" si="65"/>
        <v>RVLBU</v>
      </c>
    </row>
    <row r="2092" spans="3:10" x14ac:dyDescent="0.35">
      <c r="C2092" s="27" t="s">
        <v>4103</v>
      </c>
      <c r="D2092" s="47" t="str">
        <f>+INDEX([1]Detallado!$F:$F,MATCH($C2092,[1]Detallado!$B:$B,0))</f>
        <v>Renta Variable</v>
      </c>
      <c r="E2092" s="30" t="str">
        <f>+INDEX([1]Detallado!$Q:$Q,MATCH($C2092,[1]Detallado!$B:$B,0))</f>
        <v>RVL</v>
      </c>
      <c r="F2092" s="44" t="s">
        <v>4173</v>
      </c>
      <c r="G2092" s="45" t="str">
        <f t="shared" si="64"/>
        <v>30RVL</v>
      </c>
      <c r="H2092" s="46" t="str">
        <f>+INDEX([1]Detallado!$D:$D,MATCH(C2092,[1]Detallado!$B:$B,0))</f>
        <v>Brocal - CM</v>
      </c>
      <c r="I2092" s="27"/>
      <c r="J2092" s="43" t="str">
        <f t="shared" si="65"/>
        <v>RVLBU</v>
      </c>
    </row>
    <row r="2093" spans="3:10" x14ac:dyDescent="0.35">
      <c r="C2093" s="27" t="s">
        <v>462</v>
      </c>
      <c r="D2093" s="47" t="str">
        <f>+INDEX([1]Detallado!$F:$F,MATCH($C2093,[1]Detallado!$B:$B,0))</f>
        <v>Renta Variable</v>
      </c>
      <c r="E2093" s="30" t="str">
        <f>+INDEX([1]Detallado!$Q:$Q,MATCH($C2093,[1]Detallado!$B:$B,0))</f>
        <v>RVL</v>
      </c>
      <c r="F2093" s="44" t="s">
        <v>4173</v>
      </c>
      <c r="G2093" s="45" t="str">
        <f t="shared" si="64"/>
        <v>30RVL</v>
      </c>
      <c r="H2093" s="46" t="str">
        <f>+INDEX([1]Detallado!$D:$D,MATCH(C2093,[1]Detallado!$B:$B,0))</f>
        <v>Nexa Perú (Milpo)</v>
      </c>
      <c r="I2093" s="27"/>
      <c r="J2093" s="43" t="str">
        <f t="shared" si="65"/>
        <v>RVLBU</v>
      </c>
    </row>
    <row r="2094" spans="3:10" x14ac:dyDescent="0.35">
      <c r="C2094" s="27" t="s">
        <v>480</v>
      </c>
      <c r="D2094" s="47" t="str">
        <f>+INDEX([1]Detallado!$F:$F,MATCH($C2094,[1]Detallado!$B:$B,0))</f>
        <v>Renta Variable</v>
      </c>
      <c r="E2094" s="30" t="str">
        <f>+INDEX([1]Detallado!$Q:$Q,MATCH($C2094,[1]Detallado!$B:$B,0))</f>
        <v>RVL</v>
      </c>
      <c r="F2094" s="44" t="s">
        <v>4173</v>
      </c>
      <c r="G2094" s="45" t="str">
        <f t="shared" si="64"/>
        <v>31RVL</v>
      </c>
      <c r="H2094" s="46" t="str">
        <f>+INDEX([1]Detallado!$D:$D,MATCH(C2094,[1]Detallado!$B:$B,0))</f>
        <v>Minsur S.A.</v>
      </c>
      <c r="I2094" s="27"/>
      <c r="J2094" s="43" t="str">
        <f t="shared" si="65"/>
        <v>RVLBU</v>
      </c>
    </row>
    <row r="2095" spans="3:10" x14ac:dyDescent="0.35">
      <c r="C2095" s="27" t="s">
        <v>427</v>
      </c>
      <c r="D2095" s="47" t="str">
        <f>+INDEX([1]Detallado!$F:$F,MATCH($C2095,[1]Detallado!$B:$B,0))</f>
        <v>Renta Variable</v>
      </c>
      <c r="E2095" s="30" t="str">
        <f>+INDEX([1]Detallado!$Q:$Q,MATCH($C2095,[1]Detallado!$B:$B,0))</f>
        <v>RVL</v>
      </c>
      <c r="F2095" s="44" t="s">
        <v>4173</v>
      </c>
      <c r="G2095" s="45" t="str">
        <f t="shared" si="64"/>
        <v>30RVL</v>
      </c>
      <c r="H2095" s="46" t="str">
        <f>+INDEX([1]Detallado!$D:$D,MATCH(C2095,[1]Detallado!$B:$B,0))</f>
        <v>Sociedad Minera Cerro Verde S.A.A.</v>
      </c>
      <c r="I2095" s="27"/>
      <c r="J2095" s="43" t="str">
        <f t="shared" si="65"/>
        <v>RVLBU</v>
      </c>
    </row>
    <row r="2096" spans="3:10" x14ac:dyDescent="0.35">
      <c r="C2096" s="27" t="s">
        <v>4104</v>
      </c>
      <c r="D2096" s="47" t="str">
        <f>+INDEX([1]Detallado!$F:$F,MATCH($C2096,[1]Detallado!$B:$B,0))</f>
        <v>Renta Variable</v>
      </c>
      <c r="E2096" s="30" t="str">
        <f>+INDEX([1]Detallado!$Q:$Q,MATCH($C2096,[1]Detallado!$B:$B,0))</f>
        <v>RVL</v>
      </c>
      <c r="F2096" s="44" t="s">
        <v>4173</v>
      </c>
      <c r="G2096" s="45" t="str">
        <f t="shared" si="64"/>
        <v>39RVL</v>
      </c>
      <c r="H2096" s="46" t="str">
        <f>+INDEX([1]Detallado!$D:$D,MATCH(C2096,[1]Detallado!$B:$B,0))</f>
        <v>Sierra Metals Inc</v>
      </c>
      <c r="I2096" s="27"/>
      <c r="J2096" s="43" t="str">
        <f t="shared" si="65"/>
        <v>RVLBU</v>
      </c>
    </row>
    <row r="2097" spans="3:10" x14ac:dyDescent="0.35">
      <c r="C2097" s="27" t="s">
        <v>4105</v>
      </c>
      <c r="D2097" s="47" t="str">
        <f>+INDEX([1]Detallado!$F:$F,MATCH($C2097,[1]Detallado!$B:$B,0))</f>
        <v>Renta Variable</v>
      </c>
      <c r="E2097" s="30" t="str">
        <f>+INDEX([1]Detallado!$Q:$Q,MATCH($C2097,[1]Detallado!$B:$B,0))</f>
        <v>RVL</v>
      </c>
      <c r="F2097" s="44" t="s">
        <v>4173</v>
      </c>
      <c r="G2097" s="45" t="str">
        <f t="shared" si="64"/>
        <v>39RVL</v>
      </c>
      <c r="H2097" s="46" t="str">
        <f>+INDEX([1]Detallado!$D:$D,MATCH(C2097,[1]Detallado!$B:$B,0))</f>
        <v>Sierra Metals Inc</v>
      </c>
      <c r="I2097" s="27"/>
      <c r="J2097" s="43" t="str">
        <f t="shared" si="65"/>
        <v>RVLBU</v>
      </c>
    </row>
    <row r="2098" spans="3:10" x14ac:dyDescent="0.35">
      <c r="C2098" s="27" t="s">
        <v>500</v>
      </c>
      <c r="D2098" s="47" t="str">
        <f>+INDEX([1]Detallado!$F:$F,MATCH($C2098,[1]Detallado!$B:$B,0))</f>
        <v>Renta Variable</v>
      </c>
      <c r="E2098" s="30" t="str">
        <f>+INDEX([1]Detallado!$Q:$Q,MATCH($C2098,[1]Detallado!$B:$B,0))</f>
        <v>RVL</v>
      </c>
      <c r="F2098" s="44" t="s">
        <v>4173</v>
      </c>
      <c r="G2098" s="45" t="str">
        <f t="shared" si="64"/>
        <v>39RVL</v>
      </c>
      <c r="H2098" s="46" t="str">
        <f>+INDEX([1]Detallado!$D:$D,MATCH(C2098,[1]Detallado!$B:$B,0))</f>
        <v>Nexa ADR</v>
      </c>
      <c r="I2098" s="27"/>
      <c r="J2098" s="43" t="str">
        <f t="shared" si="65"/>
        <v>RVLBU</v>
      </c>
    </row>
    <row r="2099" spans="3:10" x14ac:dyDescent="0.35">
      <c r="C2099" s="27" t="s">
        <v>4106</v>
      </c>
      <c r="D2099" s="47" t="str">
        <f>+INDEX([1]Detallado!$F:$F,MATCH($C2099,[1]Detallado!$B:$B,0))</f>
        <v>Renta Variable</v>
      </c>
      <c r="E2099" s="30" t="str">
        <f>+INDEX([1]Detallado!$Q:$Q,MATCH($C2099,[1]Detallado!$B:$B,0))</f>
        <v>RVL</v>
      </c>
      <c r="F2099" s="44" t="s">
        <v>4173</v>
      </c>
      <c r="G2099" s="45" t="str">
        <f t="shared" si="64"/>
        <v>40RVL</v>
      </c>
      <c r="H2099" s="46" t="str">
        <f>+INDEX([1]Detallado!$D:$D,MATCH(C2099,[1]Detallado!$B:$B,0))</f>
        <v>Sociedad Minera El Brocal</v>
      </c>
      <c r="I2099" s="27"/>
      <c r="J2099" s="43" t="str">
        <f t="shared" si="65"/>
        <v>RVLBU</v>
      </c>
    </row>
    <row r="2100" spans="3:10" x14ac:dyDescent="0.35">
      <c r="C2100" s="27" t="s">
        <v>4107</v>
      </c>
      <c r="D2100" s="47" t="str">
        <f>+INDEX([1]Detallado!$F:$F,MATCH($C2100,[1]Detallado!$B:$B,0))</f>
        <v>Renta Variable</v>
      </c>
      <c r="E2100" s="30" t="str">
        <f>+INDEX([1]Detallado!$Q:$Q,MATCH($C2100,[1]Detallado!$B:$B,0))</f>
        <v>RVL</v>
      </c>
      <c r="F2100" s="44" t="s">
        <v>4173</v>
      </c>
      <c r="G2100" s="45" t="str">
        <f t="shared" si="64"/>
        <v>40RVL</v>
      </c>
      <c r="H2100" s="46" t="str">
        <f>+INDEX([1]Detallado!$D:$D,MATCH(C2100,[1]Detallado!$B:$B,0))</f>
        <v>Sociedad Minera El Brocal</v>
      </c>
      <c r="I2100" s="27"/>
      <c r="J2100" s="43" t="str">
        <f t="shared" si="65"/>
        <v>RVLBU</v>
      </c>
    </row>
    <row r="2101" spans="3:10" x14ac:dyDescent="0.35">
      <c r="C2101" s="27" t="s">
        <v>424</v>
      </c>
      <c r="D2101" s="47" t="str">
        <f>+INDEX([1]Detallado!$F:$F,MATCH($C2101,[1]Detallado!$B:$B,0))</f>
        <v>Renta Variable</v>
      </c>
      <c r="E2101" s="30" t="str">
        <f>+INDEX([1]Detallado!$Q:$Q,MATCH($C2101,[1]Detallado!$B:$B,0))</f>
        <v>RVL</v>
      </c>
      <c r="F2101" s="44" t="s">
        <v>4173</v>
      </c>
      <c r="G2101" s="45" t="str">
        <f t="shared" si="64"/>
        <v>30RVL</v>
      </c>
      <c r="H2101" s="46" t="str">
        <f>+INDEX([1]Detallado!$D:$D,MATCH(C2101,[1]Detallado!$B:$B,0))</f>
        <v>Buenaventura</v>
      </c>
      <c r="I2101" s="27"/>
      <c r="J2101" s="43" t="str">
        <f t="shared" si="65"/>
        <v>RVLBU</v>
      </c>
    </row>
    <row r="2102" spans="3:10" x14ac:dyDescent="0.35">
      <c r="C2102" s="27" t="s">
        <v>4108</v>
      </c>
      <c r="D2102" s="47" t="str">
        <f>+INDEX([1]Detallado!$F:$F,MATCH($C2102,[1]Detallado!$B:$B,0))</f>
        <v>Renta Variable</v>
      </c>
      <c r="E2102" s="30" t="str">
        <f>+INDEX([1]Detallado!$Q:$Q,MATCH($C2102,[1]Detallado!$B:$B,0))</f>
        <v>RVL</v>
      </c>
      <c r="F2102" s="44" t="s">
        <v>4173</v>
      </c>
      <c r="G2102" s="45" t="str">
        <f t="shared" si="64"/>
        <v>30RVL</v>
      </c>
      <c r="H2102" s="46" t="str">
        <f>+INDEX([1]Detallado!$D:$D,MATCH(C2102,[1]Detallado!$B:$B,0))</f>
        <v>Hocshild Minning Corp.</v>
      </c>
      <c r="I2102" s="27"/>
      <c r="J2102" s="43" t="str">
        <f t="shared" si="65"/>
        <v>RVLBU</v>
      </c>
    </row>
    <row r="2103" spans="3:10" x14ac:dyDescent="0.35">
      <c r="C2103" s="27" t="s">
        <v>488</v>
      </c>
      <c r="D2103" s="47" t="str">
        <f>+INDEX([1]Detallado!$F:$F,MATCH($C2103,[1]Detallado!$B:$B,0))</f>
        <v>Renta Variable</v>
      </c>
      <c r="E2103" s="30" t="str">
        <f>+INDEX([1]Detallado!$Q:$Q,MATCH($C2103,[1]Detallado!$B:$B,0))</f>
        <v>RVL</v>
      </c>
      <c r="F2103" s="44" t="s">
        <v>4173</v>
      </c>
      <c r="G2103" s="45" t="str">
        <f t="shared" si="64"/>
        <v>32RVL</v>
      </c>
      <c r="H2103" s="46" t="str">
        <f>+INDEX([1]Detallado!$D:$D,MATCH(C2103,[1]Detallado!$B:$B,0))</f>
        <v>Buenaventura ADR</v>
      </c>
      <c r="I2103" s="27"/>
      <c r="J2103" s="43" t="str">
        <f t="shared" si="65"/>
        <v>RVLBU</v>
      </c>
    </row>
    <row r="2104" spans="3:10" x14ac:dyDescent="0.35">
      <c r="C2104" s="27" t="s">
        <v>4109</v>
      </c>
      <c r="D2104" s="47" t="str">
        <f>+INDEX([1]Detallado!$F:$F,MATCH($C2104,[1]Detallado!$B:$B,0))</f>
        <v>Renta Variable</v>
      </c>
      <c r="E2104" s="30" t="str">
        <f>+INDEX([1]Detallado!$Q:$Q,MATCH($C2104,[1]Detallado!$B:$B,0))</f>
        <v>RVL</v>
      </c>
      <c r="F2104" s="44" t="s">
        <v>4173</v>
      </c>
      <c r="G2104" s="45" t="str">
        <f t="shared" si="64"/>
        <v>4ARVL</v>
      </c>
      <c r="H2104" s="46" t="str">
        <f>+INDEX([1]Detallado!$D:$D,MATCH(C2104,[1]Detallado!$B:$B,0))</f>
        <v>Hocshild Minning Corp.</v>
      </c>
      <c r="I2104" s="27"/>
      <c r="J2104" s="43" t="str">
        <f t="shared" si="65"/>
        <v>RVLBU</v>
      </c>
    </row>
    <row r="2105" spans="3:10" x14ac:dyDescent="0.35">
      <c r="C2105" s="27" t="s">
        <v>4110</v>
      </c>
      <c r="D2105" s="47" t="str">
        <f>+INDEX([1]Detallado!$F:$F,MATCH($C2105,[1]Detallado!$B:$B,0))</f>
        <v>Renta Variable</v>
      </c>
      <c r="E2105" s="30" t="str">
        <f>+INDEX([1]Detallado!$Q:$Q,MATCH($C2105,[1]Detallado!$B:$B,0))</f>
        <v>RVL</v>
      </c>
      <c r="F2105" s="44" t="s">
        <v>4173</v>
      </c>
      <c r="G2105" s="45" t="str">
        <f t="shared" si="64"/>
        <v>30RVL</v>
      </c>
      <c r="H2105" s="46" t="str">
        <f>+INDEX([1]Detallado!$D:$D,MATCH(C2105,[1]Detallado!$B:$B,0))</f>
        <v>Fossal SA</v>
      </c>
      <c r="I2105" s="27"/>
      <c r="J2105" s="43" t="str">
        <f t="shared" si="65"/>
        <v>RVLBU</v>
      </c>
    </row>
    <row r="2106" spans="3:10" x14ac:dyDescent="0.35">
      <c r="C2106" s="27" t="s">
        <v>485</v>
      </c>
      <c r="D2106" s="47" t="str">
        <f>+INDEX([1]Detallado!$F:$F,MATCH($C2106,[1]Detallado!$B:$B,0))</f>
        <v>Renta Variable</v>
      </c>
      <c r="E2106" s="30" t="str">
        <f>+INDEX([1]Detallado!$Q:$Q,MATCH($C2106,[1]Detallado!$B:$B,0))</f>
        <v>RVL</v>
      </c>
      <c r="F2106" s="44" t="s">
        <v>4173</v>
      </c>
      <c r="G2106" s="45" t="str">
        <f t="shared" si="64"/>
        <v>32RVL</v>
      </c>
      <c r="H2106" s="46" t="str">
        <f>+INDEX([1]Detallado!$D:$D,MATCH(C2106,[1]Detallado!$B:$B,0))</f>
        <v>Fossal SA</v>
      </c>
      <c r="I2106" s="27"/>
      <c r="J2106" s="43" t="str">
        <f t="shared" si="65"/>
        <v>RVLBU</v>
      </c>
    </row>
    <row r="2107" spans="3:10" x14ac:dyDescent="0.35">
      <c r="C2107" s="27" t="s">
        <v>4111</v>
      </c>
      <c r="D2107" s="47" t="str">
        <f>+INDEX([1]Detallado!$F:$F,MATCH($C2107,[1]Detallado!$B:$B,0))</f>
        <v>Renta Variable</v>
      </c>
      <c r="E2107" s="30" t="str">
        <f>+INDEX([1]Detallado!$Q:$Q,MATCH($C2107,[1]Detallado!$B:$B,0))</f>
        <v>RVL</v>
      </c>
      <c r="F2107" s="44" t="s">
        <v>4173</v>
      </c>
      <c r="G2107" s="45" t="str">
        <f t="shared" si="64"/>
        <v>30RVL</v>
      </c>
      <c r="H2107" s="46" t="str">
        <f>+INDEX([1]Detallado!$D:$D,MATCH(C2107,[1]Detallado!$B:$B,0))</f>
        <v>Exalmar</v>
      </c>
      <c r="I2107" s="27"/>
      <c r="J2107" s="43" t="str">
        <f t="shared" si="65"/>
        <v>RVLBU</v>
      </c>
    </row>
    <row r="2108" spans="3:10" x14ac:dyDescent="0.35">
      <c r="C2108" s="27" t="s">
        <v>4112</v>
      </c>
      <c r="D2108" s="47" t="str">
        <f>+INDEX([1]Detallado!$F:$F,MATCH($C2108,[1]Detallado!$B:$B,0))</f>
        <v>Renta Variable</v>
      </c>
      <c r="E2108" s="30" t="str">
        <f>+INDEX([1]Detallado!$Q:$Q,MATCH($C2108,[1]Detallado!$B:$B,0))</f>
        <v>RVL</v>
      </c>
      <c r="F2108" s="44" t="s">
        <v>4173</v>
      </c>
      <c r="G2108" s="45" t="str">
        <f t="shared" si="64"/>
        <v>30RVL</v>
      </c>
      <c r="H2108" s="46" t="str">
        <f>+INDEX([1]Detallado!$D:$D,MATCH(C2108,[1]Detallado!$B:$B,0))</f>
        <v>Luz del Sur S.A.A.</v>
      </c>
      <c r="I2108" s="27"/>
      <c r="J2108" s="43" t="str">
        <f t="shared" si="65"/>
        <v>RVLBU</v>
      </c>
    </row>
    <row r="2109" spans="3:10" x14ac:dyDescent="0.35">
      <c r="C2109" s="27" t="s">
        <v>448</v>
      </c>
      <c r="D2109" s="47" t="str">
        <f>+INDEX([1]Detallado!$F:$F,MATCH($C2109,[1]Detallado!$B:$B,0))</f>
        <v>Renta Variable</v>
      </c>
      <c r="E2109" s="30" t="str">
        <f>+INDEX([1]Detallado!$Q:$Q,MATCH($C2109,[1]Detallado!$B:$B,0))</f>
        <v>RVL</v>
      </c>
      <c r="F2109" s="44" t="s">
        <v>4173</v>
      </c>
      <c r="G2109" s="45" t="str">
        <f t="shared" si="64"/>
        <v>30RVL</v>
      </c>
      <c r="H2109" s="46" t="str">
        <f>+INDEX([1]Detallado!$D:$D,MATCH(C2109,[1]Detallado!$B:$B,0))</f>
        <v>Edelnor S.A.A.</v>
      </c>
      <c r="I2109" s="27"/>
      <c r="J2109" s="43" t="str">
        <f t="shared" si="65"/>
        <v>RVLBU</v>
      </c>
    </row>
    <row r="2110" spans="3:10" x14ac:dyDescent="0.35">
      <c r="C2110" s="27" t="s">
        <v>444</v>
      </c>
      <c r="D2110" s="47" t="str">
        <f>+INDEX([1]Detallado!$F:$F,MATCH($C2110,[1]Detallado!$B:$B,0))</f>
        <v>Renta Variable</v>
      </c>
      <c r="E2110" s="30" t="str">
        <f>+INDEX([1]Detallado!$Q:$Q,MATCH($C2110,[1]Detallado!$B:$B,0))</f>
        <v>RVL</v>
      </c>
      <c r="F2110" s="44" t="s">
        <v>4173</v>
      </c>
      <c r="G2110" s="45" t="str">
        <f t="shared" si="64"/>
        <v>30RVL</v>
      </c>
      <c r="H2110" s="46" t="str">
        <f>+INDEX([1]Detallado!$D:$D,MATCH(C2110,[1]Detallado!$B:$B,0))</f>
        <v>Edegel S.A.A.</v>
      </c>
      <c r="I2110" s="27"/>
      <c r="J2110" s="43" t="str">
        <f t="shared" si="65"/>
        <v>RVLBU</v>
      </c>
    </row>
    <row r="2111" spans="3:10" x14ac:dyDescent="0.35">
      <c r="C2111" s="27" t="s">
        <v>451</v>
      </c>
      <c r="D2111" s="47" t="str">
        <f>+INDEX([1]Detallado!$F:$F,MATCH($C2111,[1]Detallado!$B:$B,0))</f>
        <v>Renta Variable</v>
      </c>
      <c r="E2111" s="30" t="str">
        <f>+INDEX([1]Detallado!$Q:$Q,MATCH($C2111,[1]Detallado!$B:$B,0))</f>
        <v>RVL</v>
      </c>
      <c r="F2111" s="44" t="s">
        <v>4173</v>
      </c>
      <c r="G2111" s="45" t="str">
        <f t="shared" si="64"/>
        <v>30RVL</v>
      </c>
      <c r="H2111" s="46" t="str">
        <f>+INDEX([1]Detallado!$D:$D,MATCH(C2111,[1]Detallado!$B:$B,0))</f>
        <v>Energía del Sur S.A.</v>
      </c>
      <c r="I2111" s="27"/>
      <c r="J2111" s="43" t="str">
        <f t="shared" si="65"/>
        <v>RVLBU</v>
      </c>
    </row>
    <row r="2112" spans="3:10" x14ac:dyDescent="0.35">
      <c r="C2112" s="27" t="s">
        <v>4113</v>
      </c>
      <c r="D2112" s="47" t="str">
        <f>+INDEX([1]Detallado!$F:$F,MATCH($C2112,[1]Detallado!$B:$B,0))</f>
        <v>Renta Variable</v>
      </c>
      <c r="E2112" s="30" t="str">
        <f>+INDEX([1]Detallado!$Q:$Q,MATCH($C2112,[1]Detallado!$B:$B,0))</f>
        <v>RVI</v>
      </c>
      <c r="F2112" s="44" t="s">
        <v>4173</v>
      </c>
      <c r="G2112" s="45" t="str">
        <f t="shared" si="64"/>
        <v>34RVI</v>
      </c>
      <c r="H2112" s="46" t="str">
        <f>+INDEX([1]Detallado!$D:$D,MATCH(C2112,[1]Detallado!$B:$B,0))</f>
        <v>Teck Resources Ltd</v>
      </c>
      <c r="I2112" s="27"/>
      <c r="J2112" s="43" t="str">
        <f t="shared" si="65"/>
        <v>RVIBU</v>
      </c>
    </row>
    <row r="2113" spans="3:10" x14ac:dyDescent="0.35">
      <c r="C2113" s="27" t="s">
        <v>4114</v>
      </c>
      <c r="D2113" s="47" t="str">
        <f>+INDEX([1]Detallado!$F:$F,MATCH($C2113,[1]Detallado!$B:$B,0))</f>
        <v>Renta Variable</v>
      </c>
      <c r="E2113" s="30" t="str">
        <f>+INDEX([1]Detallado!$Q:$Q,MATCH($C2113,[1]Detallado!$B:$B,0))</f>
        <v>RVI</v>
      </c>
      <c r="F2113" s="44" t="s">
        <v>4173</v>
      </c>
      <c r="G2113" s="45" t="str">
        <f t="shared" si="64"/>
        <v>34RVI</v>
      </c>
      <c r="H2113" s="46" t="str">
        <f>+INDEX([1]Detallado!$D:$D,MATCH(C2113,[1]Detallado!$B:$B,0))</f>
        <v>Alco</v>
      </c>
      <c r="I2113" s="27"/>
      <c r="J2113" s="43" t="str">
        <f t="shared" si="65"/>
        <v>RVIBU</v>
      </c>
    </row>
    <row r="2114" spans="3:10" x14ac:dyDescent="0.35">
      <c r="C2114" s="27" t="s">
        <v>4115</v>
      </c>
      <c r="D2114" s="47" t="str">
        <f>+INDEX([1]Detallado!$F:$F,MATCH($C2114,[1]Detallado!$B:$B,0))</f>
        <v>Renta Variable</v>
      </c>
      <c r="E2114" s="30" t="str">
        <f>+INDEX([1]Detallado!$Q:$Q,MATCH($C2114,[1]Detallado!$B:$B,0))</f>
        <v>RVI</v>
      </c>
      <c r="F2114" s="44" t="s">
        <v>4173</v>
      </c>
      <c r="G2114" s="45" t="str">
        <f t="shared" si="64"/>
        <v>34RVI</v>
      </c>
      <c r="H2114" s="46" t="str">
        <f>+INDEX([1]Detallado!$D:$D,MATCH(C2114,[1]Detallado!$B:$B,0))</f>
        <v>First Quantum</v>
      </c>
      <c r="I2114" s="27"/>
      <c r="J2114" s="43" t="str">
        <f t="shared" si="65"/>
        <v>RVIBU</v>
      </c>
    </row>
    <row r="2115" spans="3:10" x14ac:dyDescent="0.35">
      <c r="C2115" s="27" t="s">
        <v>1159</v>
      </c>
      <c r="D2115" s="47" t="str">
        <f>+INDEX([1]Detallado!$F:$F,MATCH($C2115,[1]Detallado!$B:$B,0))</f>
        <v>Renta Variable</v>
      </c>
      <c r="E2115" s="30" t="str">
        <f>+INDEX([1]Detallado!$Q:$Q,MATCH($C2115,[1]Detallado!$B:$B,0))</f>
        <v>RVI</v>
      </c>
      <c r="F2115" s="44" t="s">
        <v>4171</v>
      </c>
      <c r="G2115" s="45" t="str">
        <f t="shared" si="64"/>
        <v>52RVI</v>
      </c>
      <c r="H2115" s="46" t="str">
        <f>+INDEX([1]Detallado!$D:$D,MATCH(C2115,[1]Detallado!$B:$B,0))</f>
        <v>State Street - Materials Select Sector</v>
      </c>
      <c r="I2115" s="27"/>
      <c r="J2115" s="43" t="str">
        <f t="shared" si="65"/>
        <v>RVITD</v>
      </c>
    </row>
    <row r="2116" spans="3:10" x14ac:dyDescent="0.35">
      <c r="C2116" s="27" t="s">
        <v>1266</v>
      </c>
      <c r="D2116" s="47" t="str">
        <f>+INDEX([1]Detallado!$F:$F,MATCH($C2116,[1]Detallado!$B:$B,0))</f>
        <v>Renta Variable</v>
      </c>
      <c r="E2116" s="30" t="str">
        <f>+INDEX([1]Detallado!$Q:$Q,MATCH($C2116,[1]Detallado!$B:$B,0))</f>
        <v>RVI</v>
      </c>
      <c r="F2116" s="44" t="s">
        <v>4171</v>
      </c>
      <c r="G2116" s="45" t="str">
        <f t="shared" si="64"/>
        <v>52RVI</v>
      </c>
      <c r="H2116" s="46" t="str">
        <f>+INDEX([1]Detallado!$D:$D,MATCH(C2116,[1]Detallado!$B:$B,0))</f>
        <v>Vanguard - Materials</v>
      </c>
      <c r="I2116" s="27"/>
      <c r="J2116" s="43" t="str">
        <f t="shared" si="65"/>
        <v>RVITD</v>
      </c>
    </row>
    <row r="2117" spans="3:10" x14ac:dyDescent="0.35">
      <c r="C2117" s="27" t="s">
        <v>1416</v>
      </c>
      <c r="D2117" s="47" t="str">
        <f>+INDEX([1]Detallado!$F:$F,MATCH($C2117,[1]Detallado!$B:$B,0))</f>
        <v>Renta Variable</v>
      </c>
      <c r="E2117" s="30" t="str">
        <f>+INDEX([1]Detallado!$Q:$Q,MATCH($C2117,[1]Detallado!$B:$B,0))</f>
        <v>RVI</v>
      </c>
      <c r="F2117" s="44" t="s">
        <v>4171</v>
      </c>
      <c r="G2117" s="45" t="str">
        <f t="shared" si="64"/>
        <v>52RVI</v>
      </c>
      <c r="H2117" s="46" t="str">
        <f>+INDEX([1]Detallado!$D:$D,MATCH(C2117,[1]Detallado!$B:$B,0))</f>
        <v>Global X - Copper Miners ETF</v>
      </c>
      <c r="I2117" s="27"/>
      <c r="J2117" s="43" t="str">
        <f t="shared" si="65"/>
        <v>RVITD</v>
      </c>
    </row>
    <row r="2118" spans="3:10" x14ac:dyDescent="0.35">
      <c r="C2118" s="27" t="s">
        <v>1490</v>
      </c>
      <c r="D2118" s="47" t="str">
        <f>+INDEX([1]Detallado!$F:$F,MATCH($C2118,[1]Detallado!$B:$B,0))</f>
        <v>Renta Variable</v>
      </c>
      <c r="E2118" s="30" t="str">
        <f>+INDEX([1]Detallado!$Q:$Q,MATCH($C2118,[1]Detallado!$B:$B,0))</f>
        <v>RVI</v>
      </c>
      <c r="F2118" s="44" t="s">
        <v>4171</v>
      </c>
      <c r="G2118" s="45" t="str">
        <f t="shared" si="64"/>
        <v>52RVI</v>
      </c>
      <c r="H2118" s="46" t="str">
        <f>+INDEX([1]Detallado!$D:$D,MATCH(C2118,[1]Detallado!$B:$B,0))</f>
        <v>BlackRock - iShares MSCI Global Metals &amp; Mining Producers ETF</v>
      </c>
      <c r="I2118" s="27"/>
      <c r="J2118" s="43" t="str">
        <f t="shared" si="65"/>
        <v>RVITD</v>
      </c>
    </row>
    <row r="2119" spans="3:10" x14ac:dyDescent="0.35">
      <c r="C2119" s="27" t="s">
        <v>1336</v>
      </c>
      <c r="D2119" s="47" t="str">
        <f>+INDEX([1]Detallado!$F:$F,MATCH($C2119,[1]Detallado!$B:$B,0))</f>
        <v>Renta Variable</v>
      </c>
      <c r="E2119" s="30" t="str">
        <f>+INDEX([1]Detallado!$Q:$Q,MATCH($C2119,[1]Detallado!$B:$B,0))</f>
        <v>RVI</v>
      </c>
      <c r="F2119" s="44" t="s">
        <v>4171</v>
      </c>
      <c r="G2119" s="45" t="str">
        <f t="shared" si="64"/>
        <v>52RVI</v>
      </c>
      <c r="H2119" s="46" t="str">
        <f>+INDEX([1]Detallado!$D:$D,MATCH(C2119,[1]Detallado!$B:$B,0))</f>
        <v>State Street - S&amp;P Metals &amp; Mining ETF</v>
      </c>
      <c r="I2119" s="27"/>
      <c r="J2119" s="43" t="str">
        <f t="shared" si="65"/>
        <v>RVITD</v>
      </c>
    </row>
    <row r="2120" spans="3:10" x14ac:dyDescent="0.35">
      <c r="C2120" s="27" t="s">
        <v>4116</v>
      </c>
      <c r="D2120" s="47" t="str">
        <f>+INDEX([1]Detallado!$F:$F,MATCH($C2120,[1]Detallado!$B:$B,0))</f>
        <v>Renta Variable</v>
      </c>
      <c r="E2120" s="30" t="str">
        <f>+INDEX([1]Detallado!$Q:$Q,MATCH($C2120,[1]Detallado!$B:$B,0))</f>
        <v>RVI</v>
      </c>
      <c r="F2120" s="44" t="s">
        <v>4173</v>
      </c>
      <c r="G2120" s="45" t="str">
        <f t="shared" si="64"/>
        <v>34RVI</v>
      </c>
      <c r="H2120" s="46" t="str">
        <f>+INDEX([1]Detallado!$D:$D,MATCH(C2120,[1]Detallado!$B:$B,0))</f>
        <v>Canadian Natural Resources</v>
      </c>
      <c r="I2120" s="27"/>
      <c r="J2120" s="43" t="str">
        <f t="shared" si="65"/>
        <v>RVIBU</v>
      </c>
    </row>
    <row r="2121" spans="3:10" x14ac:dyDescent="0.35">
      <c r="C2121" s="27" t="s">
        <v>4117</v>
      </c>
      <c r="D2121" s="47" t="str">
        <f>+INDEX([1]Detallado!$F:$F,MATCH($C2121,[1]Detallado!$B:$B,0))</f>
        <v>Renta Variable</v>
      </c>
      <c r="E2121" s="30" t="str">
        <f>+INDEX([1]Detallado!$Q:$Q,MATCH($C2121,[1]Detallado!$B:$B,0))</f>
        <v>RVI</v>
      </c>
      <c r="F2121" s="44" t="s">
        <v>4173</v>
      </c>
      <c r="G2121" s="45" t="str">
        <f t="shared" si="64"/>
        <v>34RVI</v>
      </c>
      <c r="H2121" s="46" t="str">
        <f>+INDEX([1]Detallado!$D:$D,MATCH(C2121,[1]Detallado!$B:$B,0))</f>
        <v>EOG Resources Inc.</v>
      </c>
      <c r="I2121" s="27"/>
      <c r="J2121" s="43" t="str">
        <f t="shared" si="65"/>
        <v>RVIBU</v>
      </c>
    </row>
    <row r="2122" spans="3:10" x14ac:dyDescent="0.35">
      <c r="C2122" s="27" t="s">
        <v>4118</v>
      </c>
      <c r="D2122" s="47" t="str">
        <f>+INDEX([1]Detallado!$F:$F,MATCH($C2122,[1]Detallado!$B:$B,0))</f>
        <v>Renta Variable</v>
      </c>
      <c r="E2122" s="30" t="str">
        <f>+INDEX([1]Detallado!$Q:$Q,MATCH($C2122,[1]Detallado!$B:$B,0))</f>
        <v>RVI</v>
      </c>
      <c r="F2122" s="44" t="s">
        <v>4173</v>
      </c>
      <c r="G2122" s="45" t="str">
        <f t="shared" ref="G2122:G2185" si="66">LEFT(C2122,2)&amp;E2122</f>
        <v>34RVI</v>
      </c>
      <c r="H2122" s="46" t="str">
        <f>+INDEX([1]Detallado!$D:$D,MATCH(C2122,[1]Detallado!$B:$B,0))</f>
        <v>Continental Resources Inc.</v>
      </c>
      <c r="I2122" s="27"/>
      <c r="J2122" s="43" t="str">
        <f t="shared" ref="J2122:J2185" si="67">IF(E2122="ALT",LEFT(E2122,3),LEFT(E2122,3)&amp;F2122)</f>
        <v>RVIBU</v>
      </c>
    </row>
    <row r="2123" spans="3:10" x14ac:dyDescent="0.35">
      <c r="C2123" s="27" t="s">
        <v>4119</v>
      </c>
      <c r="D2123" s="47" t="str">
        <f>+INDEX([1]Detallado!$F:$F,MATCH($C2123,[1]Detallado!$B:$B,0))</f>
        <v>Renta Variable</v>
      </c>
      <c r="E2123" s="30" t="str">
        <f>+INDEX([1]Detallado!$Q:$Q,MATCH($C2123,[1]Detallado!$B:$B,0))</f>
        <v>RVI</v>
      </c>
      <c r="F2123" s="44" t="s">
        <v>4173</v>
      </c>
      <c r="G2123" s="45" t="str">
        <f t="shared" si="66"/>
        <v>34RVI</v>
      </c>
      <c r="H2123" s="46" t="str">
        <f>+INDEX([1]Detallado!$D:$D,MATCH(C2123,[1]Detallado!$B:$B,0))</f>
        <v>Concho Resources</v>
      </c>
      <c r="I2123" s="27"/>
      <c r="J2123" s="43" t="str">
        <f t="shared" si="67"/>
        <v>RVIBU</v>
      </c>
    </row>
    <row r="2124" spans="3:10" x14ac:dyDescent="0.35">
      <c r="C2124" s="27" t="s">
        <v>693</v>
      </c>
      <c r="D2124" s="47" t="str">
        <f>+INDEX([1]Detallado!$F:$F,MATCH($C2124,[1]Detallado!$B:$B,0))</f>
        <v>Renta Variable</v>
      </c>
      <c r="E2124" s="30" t="str">
        <f>+INDEX([1]Detallado!$Q:$Q,MATCH($C2124,[1]Detallado!$B:$B,0))</f>
        <v>RVI</v>
      </c>
      <c r="F2124" s="44" t="s">
        <v>4171</v>
      </c>
      <c r="G2124" s="45" t="str">
        <f t="shared" si="66"/>
        <v>52RVI</v>
      </c>
      <c r="H2124" s="46" t="str">
        <f>+INDEX([1]Detallado!$D:$D,MATCH(C2124,[1]Detallado!$B:$B,0))</f>
        <v>State Street - Energy Select Sector</v>
      </c>
      <c r="I2124" s="27"/>
      <c r="J2124" s="43" t="str">
        <f t="shared" si="67"/>
        <v>RVITD</v>
      </c>
    </row>
    <row r="2125" spans="3:10" x14ac:dyDescent="0.35">
      <c r="C2125" s="27" t="s">
        <v>1361</v>
      </c>
      <c r="D2125" s="47" t="str">
        <f>+INDEX([1]Detallado!$F:$F,MATCH($C2125,[1]Detallado!$B:$B,0))</f>
        <v>Renta Variable</v>
      </c>
      <c r="E2125" s="30" t="str">
        <f>+INDEX([1]Detallado!$Q:$Q,MATCH($C2125,[1]Detallado!$B:$B,0))</f>
        <v>RVI</v>
      </c>
      <c r="F2125" s="44" t="s">
        <v>4171</v>
      </c>
      <c r="G2125" s="45" t="str">
        <f t="shared" si="66"/>
        <v>52RVI</v>
      </c>
      <c r="H2125" s="46" t="str">
        <f>+INDEX([1]Detallado!$D:$D,MATCH(C2125,[1]Detallado!$B:$B,0))</f>
        <v>First Trust - AlphaDex Energy</v>
      </c>
      <c r="I2125" s="27"/>
      <c r="J2125" s="43" t="str">
        <f t="shared" si="67"/>
        <v>RVITD</v>
      </c>
    </row>
    <row r="2126" spans="3:10" x14ac:dyDescent="0.35">
      <c r="C2126" s="27" t="s">
        <v>1337</v>
      </c>
      <c r="D2126" s="47" t="str">
        <f>+INDEX([1]Detallado!$F:$F,MATCH($C2126,[1]Detallado!$B:$B,0))</f>
        <v>Renta Variable</v>
      </c>
      <c r="E2126" s="30" t="str">
        <f>+INDEX([1]Detallado!$Q:$Q,MATCH($C2126,[1]Detallado!$B:$B,0))</f>
        <v>RVI</v>
      </c>
      <c r="F2126" s="44" t="s">
        <v>4171</v>
      </c>
      <c r="G2126" s="45" t="str">
        <f t="shared" si="66"/>
        <v>52RVI</v>
      </c>
      <c r="H2126" s="46" t="str">
        <f>+INDEX([1]Detallado!$D:$D,MATCH(C2126,[1]Detallado!$B:$B,0))</f>
        <v>State Street - Oil &amp; Gas Exploration &amp; Production</v>
      </c>
      <c r="I2126" s="27"/>
      <c r="J2126" s="43" t="str">
        <f t="shared" si="67"/>
        <v>RVITD</v>
      </c>
    </row>
    <row r="2127" spans="3:10" x14ac:dyDescent="0.35">
      <c r="C2127" s="27" t="s">
        <v>698</v>
      </c>
      <c r="D2127" s="47" t="str">
        <f>+INDEX([1]Detallado!$F:$F,MATCH($C2127,[1]Detallado!$B:$B,0))</f>
        <v>Renta Variable</v>
      </c>
      <c r="E2127" s="30" t="str">
        <f>+INDEX([1]Detallado!$Q:$Q,MATCH($C2127,[1]Detallado!$B:$B,0))</f>
        <v>RVI</v>
      </c>
      <c r="F2127" s="44" t="s">
        <v>4171</v>
      </c>
      <c r="G2127" s="45" t="str">
        <f t="shared" si="66"/>
        <v>52RVI</v>
      </c>
      <c r="H2127" s="46" t="str">
        <f>+INDEX([1]Detallado!$D:$D,MATCH(C2127,[1]Detallado!$B:$B,0))</f>
        <v>State Street - Oil &amp; Gas Exploration</v>
      </c>
      <c r="I2127" s="27"/>
      <c r="J2127" s="43" t="str">
        <f t="shared" si="67"/>
        <v>RVITD</v>
      </c>
    </row>
    <row r="2128" spans="3:10" x14ac:dyDescent="0.35">
      <c r="C2128" s="27" t="s">
        <v>1258</v>
      </c>
      <c r="D2128" s="47" t="str">
        <f>+INDEX([1]Detallado!$F:$F,MATCH($C2128,[1]Detallado!$B:$B,0))</f>
        <v>Renta Variable</v>
      </c>
      <c r="E2128" s="30" t="str">
        <f>+INDEX([1]Detallado!$Q:$Q,MATCH($C2128,[1]Detallado!$B:$B,0))</f>
        <v>RVI</v>
      </c>
      <c r="F2128" s="44" t="s">
        <v>4171</v>
      </c>
      <c r="G2128" s="45" t="str">
        <f t="shared" si="66"/>
        <v>52RVI</v>
      </c>
      <c r="H2128" s="46" t="str">
        <f>+INDEX([1]Detallado!$D:$D,MATCH(C2128,[1]Detallado!$B:$B,0))</f>
        <v>Vanguard - Energy</v>
      </c>
      <c r="I2128" s="27"/>
      <c r="J2128" s="43" t="str">
        <f t="shared" si="67"/>
        <v>RVITD</v>
      </c>
    </row>
    <row r="2129" spans="3:10" x14ac:dyDescent="0.35">
      <c r="C2129" s="27" t="s">
        <v>4120</v>
      </c>
      <c r="D2129" s="47" t="str">
        <f>+INDEX([1]Detallado!$F:$F,MATCH($C2129,[1]Detallado!$B:$B,0))</f>
        <v>Renta Variable</v>
      </c>
      <c r="E2129" s="30" t="str">
        <f>+INDEX([1]Detallado!$Q:$Q,MATCH($C2129,[1]Detallado!$B:$B,0))</f>
        <v>RVI</v>
      </c>
      <c r="F2129" s="44"/>
      <c r="G2129" s="45" t="str">
        <f t="shared" si="66"/>
        <v>PRRVI</v>
      </c>
      <c r="H2129" s="46" t="str">
        <f>+INDEX([1]Detallado!$D:$D,MATCH(C2129,[1]Detallado!$B:$B,0))</f>
        <v>Proxys FM</v>
      </c>
      <c r="I2129" s="27"/>
      <c r="J2129" s="43" t="str">
        <f t="shared" si="67"/>
        <v>RVI</v>
      </c>
    </row>
    <row r="2130" spans="3:10" x14ac:dyDescent="0.35">
      <c r="C2130" s="27" t="s">
        <v>4121</v>
      </c>
      <c r="D2130" s="47" t="str">
        <f>+INDEX([1]Detallado!$F:$F,MATCH($C2130,[1]Detallado!$B:$B,0))</f>
        <v>Renta Variable</v>
      </c>
      <c r="E2130" s="30" t="str">
        <f>+INDEX([1]Detallado!$Q:$Q,MATCH($C2130,[1]Detallado!$B:$B,0))</f>
        <v>RVI</v>
      </c>
      <c r="F2130" s="44" t="s">
        <v>4173</v>
      </c>
      <c r="G2130" s="45" t="str">
        <f t="shared" si="66"/>
        <v>34RVI</v>
      </c>
      <c r="H2130" s="46" t="str">
        <f>+INDEX([1]Detallado!$D:$D,MATCH(C2130,[1]Detallado!$B:$B,0))</f>
        <v>Tesoro Corp.</v>
      </c>
      <c r="I2130" s="27"/>
      <c r="J2130" s="43" t="str">
        <f t="shared" si="67"/>
        <v>RVIBU</v>
      </c>
    </row>
    <row r="2131" spans="3:10" x14ac:dyDescent="0.35">
      <c r="C2131" s="27" t="s">
        <v>4122</v>
      </c>
      <c r="D2131" s="47" t="str">
        <f>+INDEX([1]Detallado!$F:$F,MATCH($C2131,[1]Detallado!$B:$B,0))</f>
        <v>Renta Variable</v>
      </c>
      <c r="E2131" s="30" t="str">
        <f>+INDEX([1]Detallado!$Q:$Q,MATCH($C2131,[1]Detallado!$B:$B,0))</f>
        <v>RVI</v>
      </c>
      <c r="F2131" s="44" t="s">
        <v>4173</v>
      </c>
      <c r="G2131" s="45" t="str">
        <f t="shared" si="66"/>
        <v>34RVI</v>
      </c>
      <c r="H2131" s="46" t="str">
        <f>+INDEX([1]Detallado!$D:$D,MATCH(C2131,[1]Detallado!$B:$B,0))</f>
        <v>Halliburton Co.</v>
      </c>
      <c r="I2131" s="27"/>
      <c r="J2131" s="43" t="str">
        <f t="shared" si="67"/>
        <v>RVIBU</v>
      </c>
    </row>
    <row r="2132" spans="3:10" x14ac:dyDescent="0.35">
      <c r="C2132" s="27" t="s">
        <v>4123</v>
      </c>
      <c r="D2132" s="47" t="str">
        <f>+INDEX([1]Detallado!$F:$F,MATCH($C2132,[1]Detallado!$B:$B,0))</f>
        <v>Renta Variable</v>
      </c>
      <c r="E2132" s="30" t="str">
        <f>+INDEX([1]Detallado!$Q:$Q,MATCH($C2132,[1]Detallado!$B:$B,0))</f>
        <v>RVI</v>
      </c>
      <c r="F2132" s="44" t="s">
        <v>4173</v>
      </c>
      <c r="G2132" s="45" t="str">
        <f t="shared" si="66"/>
        <v>34RVI</v>
      </c>
      <c r="H2132" s="46" t="str">
        <f>+INDEX([1]Detallado!$D:$D,MATCH(C2132,[1]Detallado!$B:$B,0))</f>
        <v>Schlumberger Ltd.</v>
      </c>
      <c r="I2132" s="27"/>
      <c r="J2132" s="43" t="str">
        <f t="shared" si="67"/>
        <v>RVIBU</v>
      </c>
    </row>
    <row r="2133" spans="3:10" x14ac:dyDescent="0.35">
      <c r="C2133" s="27" t="s">
        <v>4124</v>
      </c>
      <c r="D2133" s="47" t="str">
        <f>+INDEX([1]Detallado!$F:$F,MATCH($C2133,[1]Detallado!$B:$B,0))</f>
        <v>Renta Variable</v>
      </c>
      <c r="E2133" s="30" t="str">
        <f>+INDEX([1]Detallado!$Q:$Q,MATCH($C2133,[1]Detallado!$B:$B,0))</f>
        <v>RVI</v>
      </c>
      <c r="F2133" s="44" t="s">
        <v>4173</v>
      </c>
      <c r="G2133" s="45" t="str">
        <f t="shared" si="66"/>
        <v>34RVI</v>
      </c>
      <c r="H2133" s="46" t="str">
        <f>+INDEX([1]Detallado!$D:$D,MATCH(C2133,[1]Detallado!$B:$B,0))</f>
        <v>Baker Hughes Inc.</v>
      </c>
      <c r="I2133" s="27"/>
      <c r="J2133" s="43" t="str">
        <f t="shared" si="67"/>
        <v>RVIBU</v>
      </c>
    </row>
    <row r="2134" spans="3:10" x14ac:dyDescent="0.35">
      <c r="C2134" s="27" t="s">
        <v>1487</v>
      </c>
      <c r="D2134" s="47" t="str">
        <f>+INDEX([1]Detallado!$F:$F,MATCH($C2134,[1]Detallado!$B:$B,0))</f>
        <v>Renta Variable</v>
      </c>
      <c r="E2134" s="30" t="str">
        <f>+INDEX([1]Detallado!$Q:$Q,MATCH($C2134,[1]Detallado!$B:$B,0))</f>
        <v>RVI</v>
      </c>
      <c r="F2134" s="44" t="s">
        <v>4171</v>
      </c>
      <c r="G2134" s="45" t="str">
        <f t="shared" si="66"/>
        <v>52RVI</v>
      </c>
      <c r="H2134" s="46" t="str">
        <f>+INDEX([1]Detallado!$D:$D,MATCH(C2134,[1]Detallado!$B:$B,0))</f>
        <v>VanEck - Oil Services ETF</v>
      </c>
      <c r="I2134" s="27"/>
      <c r="J2134" s="43" t="str">
        <f t="shared" si="67"/>
        <v>RVITD</v>
      </c>
    </row>
    <row r="2135" spans="3:10" x14ac:dyDescent="0.35">
      <c r="C2135" s="27" t="s">
        <v>4125</v>
      </c>
      <c r="D2135" s="47" t="str">
        <f>+INDEX([1]Detallado!$F:$F,MATCH($C2135,[1]Detallado!$B:$B,0))</f>
        <v>Renta Variable</v>
      </c>
      <c r="E2135" s="30" t="str">
        <f>+INDEX([1]Detallado!$Q:$Q,MATCH($C2135,[1]Detallado!$B:$B,0))</f>
        <v>RVI</v>
      </c>
      <c r="F2135" s="44" t="s">
        <v>4171</v>
      </c>
      <c r="G2135" s="45" t="str">
        <f t="shared" si="66"/>
        <v>52RVI</v>
      </c>
      <c r="H2135" s="46" t="str">
        <f>+INDEX([1]Detallado!$D:$D,MATCH(C2135,[1]Detallado!$B:$B,0))</f>
        <v>VanEck - Oil Services ETF</v>
      </c>
      <c r="I2135" s="27"/>
      <c r="J2135" s="43" t="str">
        <f t="shared" si="67"/>
        <v>RVITD</v>
      </c>
    </row>
    <row r="2136" spans="3:10" x14ac:dyDescent="0.35">
      <c r="C2136" s="27" t="s">
        <v>583</v>
      </c>
      <c r="D2136" s="47" t="str">
        <f>+INDEX([1]Detallado!$F:$F,MATCH($C2136,[1]Detallado!$B:$B,0))</f>
        <v>Renta Variable</v>
      </c>
      <c r="E2136" s="30" t="str">
        <f>+INDEX([1]Detallado!$Q:$Q,MATCH($C2136,[1]Detallado!$B:$B,0))</f>
        <v>RVI</v>
      </c>
      <c r="F2136" s="44" t="s">
        <v>4171</v>
      </c>
      <c r="G2136" s="45" t="str">
        <f t="shared" si="66"/>
        <v>52RVI</v>
      </c>
      <c r="H2136" s="46" t="str">
        <f>+INDEX([1]Detallado!$D:$D,MATCH(C2136,[1]Detallado!$B:$B,0))</f>
        <v>BlackRock - iShares US Oil &amp; Gas Exploration and Production</v>
      </c>
      <c r="I2136" s="27"/>
      <c r="J2136" s="43" t="str">
        <f t="shared" si="67"/>
        <v>RVITD</v>
      </c>
    </row>
    <row r="2137" spans="3:10" x14ac:dyDescent="0.35">
      <c r="C2137" s="27" t="s">
        <v>1223</v>
      </c>
      <c r="D2137" s="47" t="str">
        <f>+INDEX([1]Detallado!$F:$F,MATCH($C2137,[1]Detallado!$B:$B,0))</f>
        <v>Renta Variable</v>
      </c>
      <c r="E2137" s="30" t="str">
        <f>+INDEX([1]Detallado!$Q:$Q,MATCH($C2137,[1]Detallado!$B:$B,0))</f>
        <v>RVI</v>
      </c>
      <c r="F2137" s="44" t="s">
        <v>4171</v>
      </c>
      <c r="G2137" s="45" t="str">
        <f t="shared" si="66"/>
        <v>52RVI</v>
      </c>
      <c r="H2137" s="46" t="str">
        <f>+INDEX([1]Detallado!$D:$D,MATCH(C2137,[1]Detallado!$B:$B,0))</f>
        <v>BlackRock - iShares Global Energy ETF</v>
      </c>
      <c r="I2137" s="27"/>
      <c r="J2137" s="43" t="str">
        <f t="shared" si="67"/>
        <v>RVITD</v>
      </c>
    </row>
    <row r="2138" spans="3:10" x14ac:dyDescent="0.35">
      <c r="C2138" s="27" t="s">
        <v>1296</v>
      </c>
      <c r="D2138" s="47" t="str">
        <f>+INDEX([1]Detallado!$F:$F,MATCH($C2138,[1]Detallado!$B:$B,0))</f>
        <v>Renta Variable</v>
      </c>
      <c r="E2138" s="30" t="str">
        <f>+INDEX([1]Detallado!$Q:$Q,MATCH($C2138,[1]Detallado!$B:$B,0))</f>
        <v>RVI</v>
      </c>
      <c r="F2138" s="44" t="s">
        <v>4171</v>
      </c>
      <c r="G2138" s="45" t="str">
        <f t="shared" si="66"/>
        <v>52RVI</v>
      </c>
      <c r="H2138" s="46" t="str">
        <f>+INDEX([1]Detallado!$D:$D,MATCH(C2138,[1]Detallado!$B:$B,0))</f>
        <v>BlackRock - iShares US Oil Equipment &amp; Services</v>
      </c>
      <c r="I2138" s="27"/>
      <c r="J2138" s="43" t="str">
        <f t="shared" si="67"/>
        <v>RVITD</v>
      </c>
    </row>
    <row r="2139" spans="3:10" x14ac:dyDescent="0.35">
      <c r="C2139" s="27" t="s">
        <v>4126</v>
      </c>
      <c r="D2139" s="47" t="str">
        <f>+INDEX([1]Detallado!$F:$F,MATCH($C2139,[1]Detallado!$B:$B,0))</f>
        <v>Renta Variable</v>
      </c>
      <c r="E2139" s="30" t="str">
        <f>+INDEX([1]Detallado!$Q:$Q,MATCH($C2139,[1]Detallado!$B:$B,0))</f>
        <v>RVI</v>
      </c>
      <c r="F2139" s="44" t="s">
        <v>4173</v>
      </c>
      <c r="G2139" s="45" t="str">
        <f t="shared" si="66"/>
        <v>34RVI</v>
      </c>
      <c r="H2139" s="46" t="str">
        <f>+INDEX([1]Detallado!$D:$D,MATCH(C2139,[1]Detallado!$B:$B,0))</f>
        <v>The Mosaic Company</v>
      </c>
      <c r="I2139" s="27"/>
      <c r="J2139" s="43" t="str">
        <f t="shared" si="67"/>
        <v>RVIBU</v>
      </c>
    </row>
    <row r="2140" spans="3:10" x14ac:dyDescent="0.35">
      <c r="C2140" s="27" t="s">
        <v>1493</v>
      </c>
      <c r="D2140" s="47" t="str">
        <f>+INDEX([1]Detallado!$F:$F,MATCH($C2140,[1]Detallado!$B:$B,0))</f>
        <v>Renta Variable</v>
      </c>
      <c r="E2140" s="30" t="str">
        <f>+INDEX([1]Detallado!$Q:$Q,MATCH($C2140,[1]Detallado!$B:$B,0))</f>
        <v>RVI</v>
      </c>
      <c r="F2140" s="44" t="s">
        <v>4171</v>
      </c>
      <c r="G2140" s="45" t="str">
        <f t="shared" si="66"/>
        <v>52RVI</v>
      </c>
      <c r="H2140" s="46" t="str">
        <f>+INDEX([1]Detallado!$D:$D,MATCH(C2140,[1]Detallado!$B:$B,0))</f>
        <v>BlackRock - iShares MSCI Agriculture</v>
      </c>
      <c r="I2140" s="27"/>
      <c r="J2140" s="43" t="str">
        <f t="shared" si="67"/>
        <v>RVITD</v>
      </c>
    </row>
    <row r="2141" spans="3:10" x14ac:dyDescent="0.35">
      <c r="C2141" s="27" t="s">
        <v>1366</v>
      </c>
      <c r="D2141" s="47" t="str">
        <f>+INDEX([1]Detallado!$F:$F,MATCH($C2141,[1]Detallado!$B:$B,0))</f>
        <v>Renta Variable</v>
      </c>
      <c r="E2141" s="30" t="str">
        <f>+INDEX([1]Detallado!$Q:$Q,MATCH($C2141,[1]Detallado!$B:$B,0))</f>
        <v>RVI</v>
      </c>
      <c r="F2141" s="44" t="s">
        <v>4171</v>
      </c>
      <c r="G2141" s="45" t="str">
        <f t="shared" si="66"/>
        <v>52RVI</v>
      </c>
      <c r="H2141" s="46" t="str">
        <f>+INDEX([1]Detallado!$D:$D,MATCH(C2141,[1]Detallado!$B:$B,0))</f>
        <v>VanEck - Agribusiness</v>
      </c>
      <c r="I2141" s="27"/>
      <c r="J2141" s="43" t="str">
        <f t="shared" si="67"/>
        <v>RVITD</v>
      </c>
    </row>
    <row r="2142" spans="3:10" x14ac:dyDescent="0.35">
      <c r="C2142" s="27" t="s">
        <v>4127</v>
      </c>
      <c r="D2142" s="47" t="str">
        <f>+INDEX([1]Detallado!$F:$F,MATCH($C2142,[1]Detallado!$B:$B,0))</f>
        <v>Derivados</v>
      </c>
      <c r="E2142" s="30" t="str">
        <f>+INDEX([1]Detallado!$Q:$Q,MATCH($C2142,[1]Detallado!$B:$B,0))</f>
        <v>RFIG</v>
      </c>
      <c r="F2142" s="44">
        <v>0</v>
      </c>
      <c r="G2142" s="45" t="str">
        <f t="shared" si="66"/>
        <v>FTRFIG</v>
      </c>
      <c r="H2142" s="46">
        <f>+INDEX([1]Detallado!$D:$D,MATCH(C2142,[1]Detallado!$B:$B,0))</f>
        <v>0</v>
      </c>
      <c r="I2142" s="27"/>
      <c r="J2142" s="43" t="str">
        <f t="shared" si="67"/>
        <v>RFI0</v>
      </c>
    </row>
    <row r="2143" spans="3:10" x14ac:dyDescent="0.35">
      <c r="C2143" s="27" t="s">
        <v>4128</v>
      </c>
      <c r="D2143" s="47" t="str">
        <f>+INDEX([1]Detallado!$F:$F,MATCH($C2143,[1]Detallado!$B:$B,0))</f>
        <v>Derivados</v>
      </c>
      <c r="E2143" s="30" t="str">
        <f>+INDEX([1]Detallado!$Q:$Q,MATCH($C2143,[1]Detallado!$B:$B,0))</f>
        <v>RFIG</v>
      </c>
      <c r="F2143" s="44">
        <v>0</v>
      </c>
      <c r="G2143" s="45" t="str">
        <f t="shared" si="66"/>
        <v>FTRFIG</v>
      </c>
      <c r="H2143" s="46">
        <f>+INDEX([1]Detallado!$D:$D,MATCH(C2143,[1]Detallado!$B:$B,0))</f>
        <v>0</v>
      </c>
      <c r="I2143" s="27"/>
      <c r="J2143" s="43" t="str">
        <f t="shared" si="67"/>
        <v>RFI0</v>
      </c>
    </row>
    <row r="2144" spans="3:10" x14ac:dyDescent="0.35">
      <c r="C2144" s="27" t="s">
        <v>4129</v>
      </c>
      <c r="D2144" s="47" t="str">
        <f>+INDEX([1]Detallado!$F:$F,MATCH($C2144,[1]Detallado!$B:$B,0))</f>
        <v>Derivados</v>
      </c>
      <c r="E2144" s="30" t="str">
        <f>+INDEX([1]Detallado!$Q:$Q,MATCH($C2144,[1]Detallado!$B:$B,0))</f>
        <v>RFIG</v>
      </c>
      <c r="F2144" s="44">
        <v>0</v>
      </c>
      <c r="G2144" s="45" t="str">
        <f t="shared" si="66"/>
        <v>FTRFIG</v>
      </c>
      <c r="H2144" s="46">
        <f>+INDEX([1]Detallado!$D:$D,MATCH(C2144,[1]Detallado!$B:$B,0))</f>
        <v>0</v>
      </c>
      <c r="I2144" s="27"/>
      <c r="J2144" s="43" t="str">
        <f t="shared" si="67"/>
        <v>RFI0</v>
      </c>
    </row>
    <row r="2145" spans="3:10" x14ac:dyDescent="0.35">
      <c r="C2145" s="27" t="s">
        <v>4130</v>
      </c>
      <c r="D2145" s="47" t="str">
        <f>+INDEX([1]Detallado!$F:$F,MATCH($C2145,[1]Detallado!$B:$B,0))</f>
        <v>Derivados</v>
      </c>
      <c r="E2145" s="30" t="str">
        <f>+INDEX([1]Detallado!$Q:$Q,MATCH($C2145,[1]Detallado!$B:$B,0))</f>
        <v>RFIG</v>
      </c>
      <c r="F2145" s="44">
        <v>0</v>
      </c>
      <c r="G2145" s="45" t="str">
        <f t="shared" si="66"/>
        <v>FTRFIG</v>
      </c>
      <c r="H2145" s="46">
        <f>+INDEX([1]Detallado!$D:$D,MATCH(C2145,[1]Detallado!$B:$B,0))</f>
        <v>0</v>
      </c>
      <c r="I2145" s="27"/>
      <c r="J2145" s="43" t="str">
        <f t="shared" si="67"/>
        <v>RFI0</v>
      </c>
    </row>
    <row r="2146" spans="3:10" x14ac:dyDescent="0.35">
      <c r="C2146" s="27" t="s">
        <v>4131</v>
      </c>
      <c r="D2146" s="47" t="str">
        <f>+INDEX([1]Detallado!$F:$F,MATCH($C2146,[1]Detallado!$B:$B,0))</f>
        <v>Derivados</v>
      </c>
      <c r="E2146" s="30" t="str">
        <f>+INDEX([1]Detallado!$Q:$Q,MATCH($C2146,[1]Detallado!$B:$B,0))</f>
        <v>RFIG</v>
      </c>
      <c r="F2146" s="44">
        <v>0</v>
      </c>
      <c r="G2146" s="45" t="str">
        <f t="shared" si="66"/>
        <v>FTRFIG</v>
      </c>
      <c r="H2146" s="46">
        <f>+INDEX([1]Detallado!$D:$D,MATCH(C2146,[1]Detallado!$B:$B,0))</f>
        <v>0</v>
      </c>
      <c r="I2146" s="27"/>
      <c r="J2146" s="43" t="str">
        <f t="shared" si="67"/>
        <v>RFI0</v>
      </c>
    </row>
    <row r="2147" spans="3:10" x14ac:dyDescent="0.35">
      <c r="C2147" s="27" t="s">
        <v>4132</v>
      </c>
      <c r="D2147" s="47" t="str">
        <f>+INDEX([1]Detallado!$F:$F,MATCH($C2147,[1]Detallado!$B:$B,0))</f>
        <v>Derivados</v>
      </c>
      <c r="E2147" s="30" t="str">
        <f>+INDEX([1]Detallado!$Q:$Q,MATCH($C2147,[1]Detallado!$B:$B,0))</f>
        <v>RFIG</v>
      </c>
      <c r="F2147" s="44">
        <v>0</v>
      </c>
      <c r="G2147" s="45" t="str">
        <f t="shared" si="66"/>
        <v>FTRFIG</v>
      </c>
      <c r="H2147" s="46">
        <f>+INDEX([1]Detallado!$D:$D,MATCH(C2147,[1]Detallado!$B:$B,0))</f>
        <v>0</v>
      </c>
      <c r="I2147" s="27"/>
      <c r="J2147" s="43" t="str">
        <f t="shared" si="67"/>
        <v>RFI0</v>
      </c>
    </row>
    <row r="2148" spans="3:10" x14ac:dyDescent="0.35">
      <c r="C2148" s="27" t="s">
        <v>4133</v>
      </c>
      <c r="D2148" s="47" t="str">
        <f>+INDEX([1]Detallado!$F:$F,MATCH($C2148,[1]Detallado!$B:$B,0))</f>
        <v>Derivados</v>
      </c>
      <c r="E2148" s="30" t="str">
        <f>+INDEX([1]Detallado!$Q:$Q,MATCH($C2148,[1]Detallado!$B:$B,0))</f>
        <v>RFIG</v>
      </c>
      <c r="F2148" s="44">
        <v>0</v>
      </c>
      <c r="G2148" s="45" t="str">
        <f t="shared" si="66"/>
        <v>FTRFIG</v>
      </c>
      <c r="H2148" s="46">
        <f>+INDEX([1]Detallado!$D:$D,MATCH(C2148,[1]Detallado!$B:$B,0))</f>
        <v>0</v>
      </c>
      <c r="I2148" s="27"/>
      <c r="J2148" s="43" t="str">
        <f t="shared" si="67"/>
        <v>RFI0</v>
      </c>
    </row>
    <row r="2149" spans="3:10" x14ac:dyDescent="0.35">
      <c r="C2149" s="27" t="s">
        <v>4134</v>
      </c>
      <c r="D2149" s="47" t="str">
        <f>+INDEX([1]Detallado!$F:$F,MATCH($C2149,[1]Detallado!$B:$B,0))</f>
        <v>Derivados</v>
      </c>
      <c r="E2149" s="30" t="str">
        <f>+INDEX([1]Detallado!$Q:$Q,MATCH($C2149,[1]Detallado!$B:$B,0))</f>
        <v>RFIG</v>
      </c>
      <c r="F2149" s="44">
        <v>0</v>
      </c>
      <c r="G2149" s="45" t="str">
        <f t="shared" si="66"/>
        <v>FTRFIG</v>
      </c>
      <c r="H2149" s="46">
        <f>+INDEX([1]Detallado!$D:$D,MATCH(C2149,[1]Detallado!$B:$B,0))</f>
        <v>0</v>
      </c>
      <c r="I2149" s="27"/>
      <c r="J2149" s="43" t="str">
        <f t="shared" si="67"/>
        <v>RFI0</v>
      </c>
    </row>
    <row r="2150" spans="3:10" x14ac:dyDescent="0.35">
      <c r="C2150" s="27" t="s">
        <v>4135</v>
      </c>
      <c r="D2150" s="47" t="str">
        <f>+INDEX([1]Detallado!$F:$F,MATCH($C2150,[1]Detallado!$B:$B,0))</f>
        <v>Derivados</v>
      </c>
      <c r="E2150" s="30" t="str">
        <f>+INDEX([1]Detallado!$Q:$Q,MATCH($C2150,[1]Detallado!$B:$B,0))</f>
        <v>RFIG</v>
      </c>
      <c r="F2150" s="44">
        <v>0</v>
      </c>
      <c r="G2150" s="45" t="str">
        <f t="shared" si="66"/>
        <v>FTRFIG</v>
      </c>
      <c r="H2150" s="46">
        <f>+INDEX([1]Detallado!$D:$D,MATCH(C2150,[1]Detallado!$B:$B,0))</f>
        <v>0</v>
      </c>
      <c r="I2150" s="27"/>
      <c r="J2150" s="43" t="str">
        <f t="shared" si="67"/>
        <v>RFI0</v>
      </c>
    </row>
    <row r="2151" spans="3:10" x14ac:dyDescent="0.35">
      <c r="C2151" s="27" t="s">
        <v>4136</v>
      </c>
      <c r="D2151" s="47" t="str">
        <f>+INDEX([1]Detallado!$F:$F,MATCH($C2151,[1]Detallado!$B:$B,0))</f>
        <v>Derivados</v>
      </c>
      <c r="E2151" s="30" t="str">
        <f>+INDEX([1]Detallado!$Q:$Q,MATCH($C2151,[1]Detallado!$B:$B,0))</f>
        <v>RFIG</v>
      </c>
      <c r="F2151" s="44">
        <v>0</v>
      </c>
      <c r="G2151" s="45" t="str">
        <f t="shared" si="66"/>
        <v>FTRFIG</v>
      </c>
      <c r="H2151" s="46">
        <f>+INDEX([1]Detallado!$D:$D,MATCH(C2151,[1]Detallado!$B:$B,0))</f>
        <v>0</v>
      </c>
      <c r="I2151" s="27"/>
      <c r="J2151" s="43" t="str">
        <f t="shared" si="67"/>
        <v>RFI0</v>
      </c>
    </row>
    <row r="2152" spans="3:10" x14ac:dyDescent="0.35">
      <c r="C2152" s="27" t="s">
        <v>4137</v>
      </c>
      <c r="D2152" s="47" t="str">
        <f>+INDEX([1]Detallado!$F:$F,MATCH($C2152,[1]Detallado!$B:$B,0))</f>
        <v>Derivados</v>
      </c>
      <c r="E2152" s="30" t="str">
        <f>+INDEX([1]Detallado!$Q:$Q,MATCH($C2152,[1]Detallado!$B:$B,0))</f>
        <v>RFIG</v>
      </c>
      <c r="F2152" s="44">
        <v>0</v>
      </c>
      <c r="G2152" s="45" t="str">
        <f t="shared" si="66"/>
        <v>FTRFIG</v>
      </c>
      <c r="H2152" s="46">
        <f>+INDEX([1]Detallado!$D:$D,MATCH(C2152,[1]Detallado!$B:$B,0))</f>
        <v>0</v>
      </c>
      <c r="I2152" s="27"/>
      <c r="J2152" s="43" t="str">
        <f t="shared" si="67"/>
        <v>RFI0</v>
      </c>
    </row>
    <row r="2153" spans="3:10" x14ac:dyDescent="0.35">
      <c r="C2153" s="27" t="s">
        <v>4138</v>
      </c>
      <c r="D2153" s="47" t="str">
        <f>+INDEX([1]Detallado!$F:$F,MATCH($C2153,[1]Detallado!$B:$B,0))</f>
        <v>Derivados</v>
      </c>
      <c r="E2153" s="30" t="str">
        <f>+INDEX([1]Detallado!$Q:$Q,MATCH($C2153,[1]Detallado!$B:$B,0))</f>
        <v>RFIG</v>
      </c>
      <c r="F2153" s="44">
        <v>0</v>
      </c>
      <c r="G2153" s="45" t="str">
        <f t="shared" si="66"/>
        <v>FTRFIG</v>
      </c>
      <c r="H2153" s="46">
        <f>+INDEX([1]Detallado!$D:$D,MATCH(C2153,[1]Detallado!$B:$B,0))</f>
        <v>0</v>
      </c>
      <c r="I2153" s="27"/>
      <c r="J2153" s="43" t="str">
        <f t="shared" si="67"/>
        <v>RFI0</v>
      </c>
    </row>
    <row r="2154" spans="3:10" x14ac:dyDescent="0.35">
      <c r="C2154" s="27" t="s">
        <v>4139</v>
      </c>
      <c r="D2154" s="47" t="str">
        <f>+INDEX([1]Detallado!$F:$F,MATCH($C2154,[1]Detallado!$B:$B,0))</f>
        <v>Derivados</v>
      </c>
      <c r="E2154" s="30" t="str">
        <f>+INDEX([1]Detallado!$Q:$Q,MATCH($C2154,[1]Detallado!$B:$B,0))</f>
        <v>RFIG</v>
      </c>
      <c r="F2154" s="44">
        <v>0</v>
      </c>
      <c r="G2154" s="45" t="str">
        <f t="shared" si="66"/>
        <v>FTRFIG</v>
      </c>
      <c r="H2154" s="46">
        <f>+INDEX([1]Detallado!$D:$D,MATCH(C2154,[1]Detallado!$B:$B,0))</f>
        <v>0</v>
      </c>
      <c r="I2154" s="27"/>
      <c r="J2154" s="43" t="str">
        <f t="shared" si="67"/>
        <v>RFI0</v>
      </c>
    </row>
    <row r="2155" spans="3:10" x14ac:dyDescent="0.35">
      <c r="C2155" s="27" t="s">
        <v>4140</v>
      </c>
      <c r="D2155" s="47" t="str">
        <f>+INDEX([1]Detallado!$F:$F,MATCH($C2155,[1]Detallado!$B:$B,0))</f>
        <v>Derivados</v>
      </c>
      <c r="E2155" s="30" t="str">
        <f>+INDEX([1]Detallado!$Q:$Q,MATCH($C2155,[1]Detallado!$B:$B,0))</f>
        <v>RFIG</v>
      </c>
      <c r="F2155" s="44">
        <v>0</v>
      </c>
      <c r="G2155" s="45" t="str">
        <f t="shared" si="66"/>
        <v>FTRFIG</v>
      </c>
      <c r="H2155" s="46">
        <f>+INDEX([1]Detallado!$D:$D,MATCH(C2155,[1]Detallado!$B:$B,0))</f>
        <v>0</v>
      </c>
      <c r="I2155" s="27"/>
      <c r="J2155" s="43" t="str">
        <f t="shared" si="67"/>
        <v>RFI0</v>
      </c>
    </row>
    <row r="2156" spans="3:10" x14ac:dyDescent="0.35">
      <c r="C2156" s="27" t="s">
        <v>4143</v>
      </c>
      <c r="D2156" s="47" t="str">
        <f>+INDEX([1]Detallado!$F:$F,MATCH($C2156,[1]Detallado!$B:$B,0))</f>
        <v>Derivados</v>
      </c>
      <c r="E2156" s="30" t="str">
        <f>+INDEX([1]Detallado!$Q:$Q,MATCH($C2156,[1]Detallado!$B:$B,0))</f>
        <v>RFIG</v>
      </c>
      <c r="F2156" s="44">
        <v>0</v>
      </c>
      <c r="G2156" s="45" t="str">
        <f t="shared" si="66"/>
        <v>FTRFIG</v>
      </c>
      <c r="H2156" s="46">
        <f>+INDEX([1]Detallado!$D:$D,MATCH(C2156,[1]Detallado!$B:$B,0))</f>
        <v>0</v>
      </c>
      <c r="I2156" s="27"/>
      <c r="J2156" s="43" t="str">
        <f t="shared" si="67"/>
        <v>RFI0</v>
      </c>
    </row>
    <row r="2157" spans="3:10" x14ac:dyDescent="0.35">
      <c r="C2157" s="27" t="s">
        <v>4144</v>
      </c>
      <c r="D2157" s="47" t="str">
        <f>+INDEX([1]Detallado!$F:$F,MATCH($C2157,[1]Detallado!$B:$B,0))</f>
        <v>Derivados</v>
      </c>
      <c r="E2157" s="30" t="str">
        <f>+INDEX([1]Detallado!$Q:$Q,MATCH($C2157,[1]Detallado!$B:$B,0))</f>
        <v>RFIG</v>
      </c>
      <c r="F2157" s="44">
        <v>0</v>
      </c>
      <c r="G2157" s="45" t="str">
        <f t="shared" si="66"/>
        <v>FTRFIG</v>
      </c>
      <c r="H2157" s="46">
        <f>+INDEX([1]Detallado!$D:$D,MATCH(C2157,[1]Detallado!$B:$B,0))</f>
        <v>0</v>
      </c>
      <c r="I2157" s="27"/>
      <c r="J2157" s="43" t="str">
        <f t="shared" si="67"/>
        <v>RFI0</v>
      </c>
    </row>
    <row r="2158" spans="3:10" x14ac:dyDescent="0.35">
      <c r="C2158" s="27" t="s">
        <v>4145</v>
      </c>
      <c r="D2158" s="47" t="str">
        <f>+INDEX([1]Detallado!$F:$F,MATCH($C2158,[1]Detallado!$B:$B,0))</f>
        <v>Derivados</v>
      </c>
      <c r="E2158" s="30" t="str">
        <f>+INDEX([1]Detallado!$Q:$Q,MATCH($C2158,[1]Detallado!$B:$B,0))</f>
        <v>RFIG</v>
      </c>
      <c r="F2158" s="44">
        <v>0</v>
      </c>
      <c r="G2158" s="45" t="str">
        <f t="shared" si="66"/>
        <v>FTRFIG</v>
      </c>
      <c r="H2158" s="46">
        <f>+INDEX([1]Detallado!$D:$D,MATCH(C2158,[1]Detallado!$B:$B,0))</f>
        <v>0</v>
      </c>
      <c r="I2158" s="27"/>
      <c r="J2158" s="43" t="str">
        <f t="shared" si="67"/>
        <v>RFI0</v>
      </c>
    </row>
    <row r="2159" spans="3:10" x14ac:dyDescent="0.35">
      <c r="C2159" s="27" t="s">
        <v>4146</v>
      </c>
      <c r="D2159" s="47" t="str">
        <f>+INDEX([1]Detallado!$F:$F,MATCH($C2159,[1]Detallado!$B:$B,0))</f>
        <v>Derivados</v>
      </c>
      <c r="E2159" s="30" t="str">
        <f>+INDEX([1]Detallado!$Q:$Q,MATCH($C2159,[1]Detallado!$B:$B,0))</f>
        <v>RFIG</v>
      </c>
      <c r="F2159" s="44">
        <v>0</v>
      </c>
      <c r="G2159" s="45" t="str">
        <f t="shared" si="66"/>
        <v>FTRFIG</v>
      </c>
      <c r="H2159" s="46">
        <f>+INDEX([1]Detallado!$D:$D,MATCH(C2159,[1]Detallado!$B:$B,0))</f>
        <v>0</v>
      </c>
      <c r="I2159" s="27"/>
      <c r="J2159" s="43" t="str">
        <f t="shared" si="67"/>
        <v>RFI0</v>
      </c>
    </row>
    <row r="2160" spans="3:10" x14ac:dyDescent="0.35">
      <c r="C2160" s="27" t="s">
        <v>4147</v>
      </c>
      <c r="D2160" s="47" t="str">
        <f>+INDEX([1]Detallado!$F:$F,MATCH($C2160,[1]Detallado!$B:$B,0))</f>
        <v>Derivados</v>
      </c>
      <c r="E2160" s="30" t="str">
        <f>+INDEX([1]Detallado!$Q:$Q,MATCH($C2160,[1]Detallado!$B:$B,0))</f>
        <v>RFIG</v>
      </c>
      <c r="F2160" s="44">
        <v>0</v>
      </c>
      <c r="G2160" s="45" t="str">
        <f t="shared" si="66"/>
        <v>FTRFIG</v>
      </c>
      <c r="H2160" s="46">
        <f>+INDEX([1]Detallado!$D:$D,MATCH(C2160,[1]Detallado!$B:$B,0))</f>
        <v>0</v>
      </c>
      <c r="I2160" s="27"/>
      <c r="J2160" s="43" t="str">
        <f t="shared" si="67"/>
        <v>RFI0</v>
      </c>
    </row>
    <row r="2161" spans="3:10" x14ac:dyDescent="0.35">
      <c r="C2161" s="27" t="s">
        <v>4148</v>
      </c>
      <c r="D2161" s="47" t="str">
        <f>+INDEX([1]Detallado!$F:$F,MATCH($C2161,[1]Detallado!$B:$B,0))</f>
        <v>Derivados</v>
      </c>
      <c r="E2161" s="30" t="str">
        <f>+INDEX([1]Detallado!$Q:$Q,MATCH($C2161,[1]Detallado!$B:$B,0))</f>
        <v>RFIG</v>
      </c>
      <c r="F2161" s="44">
        <v>0</v>
      </c>
      <c r="G2161" s="45" t="str">
        <f t="shared" si="66"/>
        <v>FTRFIG</v>
      </c>
      <c r="H2161" s="46">
        <f>+INDEX([1]Detallado!$D:$D,MATCH(C2161,[1]Detallado!$B:$B,0))</f>
        <v>0</v>
      </c>
      <c r="I2161" s="27"/>
      <c r="J2161" s="43" t="str">
        <f t="shared" si="67"/>
        <v>RFI0</v>
      </c>
    </row>
    <row r="2162" spans="3:10" x14ac:dyDescent="0.35">
      <c r="C2162" s="27" t="s">
        <v>4149</v>
      </c>
      <c r="D2162" s="47" t="str">
        <f>+INDEX([1]Detallado!$F:$F,MATCH($C2162,[1]Detallado!$B:$B,0))</f>
        <v>Derivados</v>
      </c>
      <c r="E2162" s="30" t="str">
        <f>+INDEX([1]Detallado!$Q:$Q,MATCH($C2162,[1]Detallado!$B:$B,0))</f>
        <v>RFIG</v>
      </c>
      <c r="F2162" s="44">
        <v>0</v>
      </c>
      <c r="G2162" s="45" t="str">
        <f t="shared" si="66"/>
        <v>FTRFIG</v>
      </c>
      <c r="H2162" s="46" t="str">
        <f>+INDEX([1]Detallado!$D:$D,MATCH(C2162,[1]Detallado!$B:$B,0))</f>
        <v>US Ultra Bond CBT Jun17</v>
      </c>
      <c r="I2162" s="27"/>
      <c r="J2162" s="43" t="str">
        <f t="shared" si="67"/>
        <v>RFI0</v>
      </c>
    </row>
    <row r="2163" spans="3:10" x14ac:dyDescent="0.35">
      <c r="C2163" s="27" t="s">
        <v>4150</v>
      </c>
      <c r="D2163" s="47" t="str">
        <f>+INDEX([1]Detallado!$F:$F,MATCH($C2163,[1]Detallado!$B:$B,0))</f>
        <v>Derivados</v>
      </c>
      <c r="E2163" s="30" t="str">
        <f>+INDEX([1]Detallado!$Q:$Q,MATCH($C2163,[1]Detallado!$B:$B,0))</f>
        <v>RFIG</v>
      </c>
      <c r="F2163" s="44">
        <v>0</v>
      </c>
      <c r="G2163" s="45" t="str">
        <f t="shared" si="66"/>
        <v>FTRFIG</v>
      </c>
      <c r="H2163" s="46" t="str">
        <f>+INDEX([1]Detallado!$D:$D,MATCH(C2163,[1]Detallado!$B:$B,0))</f>
        <v>US Ultra Bond CBT Sep17</v>
      </c>
      <c r="I2163" s="27"/>
      <c r="J2163" s="43" t="str">
        <f t="shared" si="67"/>
        <v>RFI0</v>
      </c>
    </row>
    <row r="2164" spans="3:10" x14ac:dyDescent="0.35">
      <c r="C2164" s="27" t="s">
        <v>4151</v>
      </c>
      <c r="D2164" s="47" t="str">
        <f>+INDEX([1]Detallado!$F:$F,MATCH($C2164,[1]Detallado!$B:$B,0))</f>
        <v>Derivados</v>
      </c>
      <c r="E2164" s="30" t="str">
        <f>+INDEX([1]Detallado!$Q:$Q,MATCH($C2164,[1]Detallado!$B:$B,0))</f>
        <v>RFIG</v>
      </c>
      <c r="F2164" s="44">
        <v>0</v>
      </c>
      <c r="G2164" s="45" t="str">
        <f t="shared" si="66"/>
        <v>FTRFIG</v>
      </c>
      <c r="H2164" s="46" t="str">
        <f>+INDEX([1]Detallado!$D:$D,MATCH(C2164,[1]Detallado!$B:$B,0))</f>
        <v>US Ultra Bond CBT Dec17</v>
      </c>
      <c r="I2164" s="27"/>
      <c r="J2164" s="43" t="str">
        <f t="shared" si="67"/>
        <v>RFI0</v>
      </c>
    </row>
    <row r="2165" spans="3:10" x14ac:dyDescent="0.35">
      <c r="C2165" s="27" t="s">
        <v>4152</v>
      </c>
      <c r="D2165" s="47" t="str">
        <f>+INDEX([1]Detallado!$F:$F,MATCH($C2165,[1]Detallado!$B:$B,0))</f>
        <v>Derivados</v>
      </c>
      <c r="E2165" s="30" t="str">
        <f>+INDEX([1]Detallado!$Q:$Q,MATCH($C2165,[1]Detallado!$B:$B,0))</f>
        <v>RFIG</v>
      </c>
      <c r="F2165" s="44">
        <v>0</v>
      </c>
      <c r="G2165" s="45" t="str">
        <f t="shared" si="66"/>
        <v>FTRFIG</v>
      </c>
      <c r="H2165" s="46" t="str">
        <f>+INDEX([1]Detallado!$D:$D,MATCH(C2165,[1]Detallado!$B:$B,0))</f>
        <v>US Ultra Bond CBT Mar17</v>
      </c>
      <c r="I2165" s="27"/>
      <c r="J2165" s="43" t="str">
        <f t="shared" si="67"/>
        <v>RFI0</v>
      </c>
    </row>
    <row r="2166" spans="3:10" x14ac:dyDescent="0.35">
      <c r="C2166" s="27" t="s">
        <v>4153</v>
      </c>
      <c r="D2166" s="47" t="str">
        <f>+INDEX([1]Detallado!$F:$F,MATCH($C2166,[1]Detallado!$B:$B,0))</f>
        <v>Derivados</v>
      </c>
      <c r="E2166" s="30" t="str">
        <f>+INDEX([1]Detallado!$Q:$Q,MATCH($C2166,[1]Detallado!$B:$B,0))</f>
        <v>RFIG</v>
      </c>
      <c r="F2166" s="44">
        <v>0</v>
      </c>
      <c r="G2166" s="45" t="str">
        <f t="shared" si="66"/>
        <v>FTRFIG</v>
      </c>
      <c r="H2166" s="46" t="str">
        <f>+INDEX([1]Detallado!$D:$D,MATCH(C2166,[1]Detallado!$B:$B,0))</f>
        <v>US 10Yr Note CBT Jun18</v>
      </c>
      <c r="I2166" s="27"/>
      <c r="J2166" s="43" t="str">
        <f t="shared" si="67"/>
        <v>RFI0</v>
      </c>
    </row>
    <row r="2167" spans="3:10" x14ac:dyDescent="0.35">
      <c r="C2167" s="27" t="s">
        <v>4154</v>
      </c>
      <c r="D2167" s="47" t="str">
        <f>+INDEX([1]Detallado!$F:$F,MATCH($C2167,[1]Detallado!$B:$B,0))</f>
        <v>Derivados</v>
      </c>
      <c r="E2167" s="30" t="str">
        <f>+INDEX([1]Detallado!$Q:$Q,MATCH($C2167,[1]Detallado!$B:$B,0))</f>
        <v>RFIG</v>
      </c>
      <c r="F2167" s="44">
        <v>0</v>
      </c>
      <c r="G2167" s="45" t="str">
        <f t="shared" si="66"/>
        <v>FTRFIG</v>
      </c>
      <c r="H2167" s="46" t="str">
        <f>+INDEX([1]Detallado!$D:$D,MATCH(C2167,[1]Detallado!$B:$B,0))</f>
        <v>US 10Yr Note CBT Jun19</v>
      </c>
      <c r="I2167" s="27"/>
      <c r="J2167" s="43" t="str">
        <f t="shared" si="67"/>
        <v>RFI0</v>
      </c>
    </row>
    <row r="2168" spans="3:10" x14ac:dyDescent="0.35">
      <c r="C2168" s="27" t="s">
        <v>4155</v>
      </c>
      <c r="D2168" s="47" t="str">
        <f>+INDEX([1]Detallado!$F:$F,MATCH($C2168,[1]Detallado!$B:$B,0))</f>
        <v>Derivados</v>
      </c>
      <c r="E2168" s="30" t="str">
        <f>+INDEX([1]Detallado!$Q:$Q,MATCH($C2168,[1]Detallado!$B:$B,0))</f>
        <v>RFIG</v>
      </c>
      <c r="F2168" s="44">
        <v>0</v>
      </c>
      <c r="G2168" s="45" t="str">
        <f t="shared" si="66"/>
        <v>FTRFIG</v>
      </c>
      <c r="H2168" s="46">
        <f>+INDEX([1]Detallado!$D:$D,MATCH(C2168,[1]Detallado!$B:$B,0))</f>
        <v>0</v>
      </c>
      <c r="I2168" s="27"/>
      <c r="J2168" s="43" t="str">
        <f t="shared" si="67"/>
        <v>RFI0</v>
      </c>
    </row>
    <row r="2169" spans="3:10" x14ac:dyDescent="0.35">
      <c r="C2169" s="27" t="s">
        <v>4156</v>
      </c>
      <c r="D2169" s="47" t="str">
        <f>+INDEX([1]Detallado!$F:$F,MATCH($C2169,[1]Detallado!$B:$B,0))</f>
        <v>Derivados</v>
      </c>
      <c r="E2169" s="30" t="str">
        <f>+INDEX([1]Detallado!$Q:$Q,MATCH($C2169,[1]Detallado!$B:$B,0))</f>
        <v>RFIG</v>
      </c>
      <c r="F2169" s="44">
        <v>0</v>
      </c>
      <c r="G2169" s="45" t="str">
        <f t="shared" si="66"/>
        <v>FTRFIG</v>
      </c>
      <c r="H2169" s="46">
        <f>+INDEX([1]Detallado!$D:$D,MATCH(C2169,[1]Detallado!$B:$B,0))</f>
        <v>0</v>
      </c>
      <c r="I2169" s="27"/>
      <c r="J2169" s="43" t="str">
        <f t="shared" si="67"/>
        <v>RFI0</v>
      </c>
    </row>
    <row r="2170" spans="3:10" x14ac:dyDescent="0.35">
      <c r="C2170" s="27" t="s">
        <v>4157</v>
      </c>
      <c r="D2170" s="47" t="str">
        <f>+INDEX([1]Detallado!$F:$F,MATCH($C2170,[1]Detallado!$B:$B,0))</f>
        <v>Derivados</v>
      </c>
      <c r="E2170" s="30" t="str">
        <f>+INDEX([1]Detallado!$Q:$Q,MATCH($C2170,[1]Detallado!$B:$B,0))</f>
        <v>RFIG</v>
      </c>
      <c r="F2170" s="44">
        <v>0</v>
      </c>
      <c r="G2170" s="45" t="str">
        <f t="shared" si="66"/>
        <v>FTRFIG</v>
      </c>
      <c r="H2170" s="46">
        <f>+INDEX([1]Detallado!$D:$D,MATCH(C2170,[1]Detallado!$B:$B,0))</f>
        <v>0</v>
      </c>
      <c r="I2170" s="27"/>
      <c r="J2170" s="43" t="str">
        <f t="shared" si="67"/>
        <v>RFI0</v>
      </c>
    </row>
    <row r="2171" spans="3:10" x14ac:dyDescent="0.35">
      <c r="C2171" s="27" t="s">
        <v>4158</v>
      </c>
      <c r="D2171" s="47" t="str">
        <f>+INDEX([1]Detallado!$F:$F,MATCH($C2171,[1]Detallado!$B:$B,0))</f>
        <v>Derivados</v>
      </c>
      <c r="E2171" s="30" t="str">
        <f>+INDEX([1]Detallado!$Q:$Q,MATCH($C2171,[1]Detallado!$B:$B,0))</f>
        <v>RFIG</v>
      </c>
      <c r="F2171" s="44">
        <v>0</v>
      </c>
      <c r="G2171" s="45" t="str">
        <f t="shared" si="66"/>
        <v>FTRFIG</v>
      </c>
      <c r="H2171" s="46">
        <f>+INDEX([1]Detallado!$D:$D,MATCH(C2171,[1]Detallado!$B:$B,0))</f>
        <v>0</v>
      </c>
      <c r="I2171" s="27"/>
      <c r="J2171" s="43" t="str">
        <f t="shared" si="67"/>
        <v>RFI0</v>
      </c>
    </row>
    <row r="2172" spans="3:10" x14ac:dyDescent="0.35">
      <c r="C2172" s="27" t="s">
        <v>4159</v>
      </c>
      <c r="D2172" s="47" t="str">
        <f>+INDEX([1]Detallado!$F:$F,MATCH($C2172,[1]Detallado!$B:$B,0))</f>
        <v>Derivados</v>
      </c>
      <c r="E2172" s="30" t="str">
        <f>+INDEX([1]Detallado!$Q:$Q,MATCH($C2172,[1]Detallado!$B:$B,0))</f>
        <v>RFIG</v>
      </c>
      <c r="F2172" s="44">
        <v>0</v>
      </c>
      <c r="G2172" s="45" t="str">
        <f t="shared" si="66"/>
        <v>FTRFIG</v>
      </c>
      <c r="H2172" s="46" t="str">
        <f>+INDEX([1]Detallado!$D:$D,MATCH(C2172,[1]Detallado!$B:$B,0))</f>
        <v>US 10Yr Note CBT Set19</v>
      </c>
      <c r="I2172" s="27"/>
      <c r="J2172" s="43" t="str">
        <f t="shared" si="67"/>
        <v>RFI0</v>
      </c>
    </row>
    <row r="2173" spans="3:10" x14ac:dyDescent="0.35">
      <c r="C2173" s="27" t="s">
        <v>4160</v>
      </c>
      <c r="D2173" s="47" t="str">
        <f>+INDEX([1]Detallado!$F:$F,MATCH($C2173,[1]Detallado!$B:$B,0))</f>
        <v>Derivados</v>
      </c>
      <c r="E2173" s="30" t="str">
        <f>+INDEX([1]Detallado!$Q:$Q,MATCH($C2173,[1]Detallado!$B:$B,0))</f>
        <v>RFIG</v>
      </c>
      <c r="F2173" s="44" t="s">
        <v>4172</v>
      </c>
      <c r="G2173" s="45" t="str">
        <f t="shared" si="66"/>
        <v>08RFIG</v>
      </c>
      <c r="H2173" s="46" t="str">
        <f>+INDEX([1]Detallado!$D:$D,MATCH(C2173,[1]Detallado!$B:$B,0))</f>
        <v>-</v>
      </c>
      <c r="I2173" s="27"/>
      <c r="J2173" s="43" t="str">
        <f t="shared" si="67"/>
        <v>RFIGOB</v>
      </c>
    </row>
    <row r="2174" spans="3:10" x14ac:dyDescent="0.35">
      <c r="C2174" s="27" t="s">
        <v>4161</v>
      </c>
      <c r="D2174" s="47" t="str">
        <f>+INDEX([1]Detallado!$F:$F,MATCH($C2174,[1]Detallado!$B:$B,0))</f>
        <v>Derivados</v>
      </c>
      <c r="E2174" s="30" t="str">
        <f>+INDEX([1]Detallado!$Q:$Q,MATCH($C2174,[1]Detallado!$B:$B,0))</f>
        <v>RFIG</v>
      </c>
      <c r="F2174" s="44">
        <v>0</v>
      </c>
      <c r="G2174" s="45" t="str">
        <f t="shared" si="66"/>
        <v>FTRFIG</v>
      </c>
      <c r="H2174" s="46" t="str">
        <f>+INDEX([1]Detallado!$D:$D,MATCH(C2174,[1]Detallado!$B:$B,0))</f>
        <v>US 10Yr Note CBT Sep18</v>
      </c>
      <c r="I2174" s="27"/>
      <c r="J2174" s="43" t="str">
        <f t="shared" si="67"/>
        <v>RFI0</v>
      </c>
    </row>
    <row r="2175" spans="3:10" x14ac:dyDescent="0.35">
      <c r="C2175" s="27" t="s">
        <v>4162</v>
      </c>
      <c r="D2175" s="47" t="str">
        <f>+INDEX([1]Detallado!$F:$F,MATCH($C2175,[1]Detallado!$B:$B,0))</f>
        <v>Derivados</v>
      </c>
      <c r="E2175" s="30" t="str">
        <f>+INDEX([1]Detallado!$Q:$Q,MATCH($C2175,[1]Detallado!$B:$B,0))</f>
        <v>RFIG</v>
      </c>
      <c r="F2175" s="44">
        <v>0</v>
      </c>
      <c r="G2175" s="45" t="str">
        <f t="shared" si="66"/>
        <v>FTRFIG</v>
      </c>
      <c r="H2175" s="46" t="str">
        <f>+INDEX([1]Detallado!$D:$D,MATCH(C2175,[1]Detallado!$B:$B,0))</f>
        <v>US Treasury Note 10 Yr Dec18</v>
      </c>
      <c r="I2175" s="27"/>
      <c r="J2175" s="43" t="str">
        <f t="shared" si="67"/>
        <v>RFI0</v>
      </c>
    </row>
    <row r="2176" spans="3:10" x14ac:dyDescent="0.35">
      <c r="C2176" s="27" t="s">
        <v>4163</v>
      </c>
      <c r="D2176" s="47" t="str">
        <f>+INDEX([1]Detallado!$F:$F,MATCH($C2176,[1]Detallado!$B:$B,0))</f>
        <v>Derivados</v>
      </c>
      <c r="E2176" s="30" t="str">
        <f>+INDEX([1]Detallado!$Q:$Q,MATCH($C2176,[1]Detallado!$B:$B,0))</f>
        <v>RFIG</v>
      </c>
      <c r="F2176" s="44">
        <v>0</v>
      </c>
      <c r="G2176" s="45" t="str">
        <f t="shared" si="66"/>
        <v>FTRFIG</v>
      </c>
      <c r="H2176" s="46" t="str">
        <f>+INDEX([1]Detallado!$D:$D,MATCH(C2176,[1]Detallado!$B:$B,0))</f>
        <v>US Treasury Note 10 Yr Mar19</v>
      </c>
      <c r="I2176" s="27"/>
      <c r="J2176" s="43" t="str">
        <f t="shared" si="67"/>
        <v>RFI0</v>
      </c>
    </row>
    <row r="2177" spans="3:10" x14ac:dyDescent="0.35">
      <c r="C2177" s="27" t="s">
        <v>4164</v>
      </c>
      <c r="D2177" s="47" t="str">
        <f>+INDEX([1]Detallado!$F:$F,MATCH($C2177,[1]Detallado!$B:$B,0))</f>
        <v>Derivados</v>
      </c>
      <c r="E2177" s="30" t="str">
        <f>+INDEX([1]Detallado!$Q:$Q,MATCH($C2177,[1]Detallado!$B:$B,0))</f>
        <v>RFIG</v>
      </c>
      <c r="F2177" s="44">
        <v>0</v>
      </c>
      <c r="G2177" s="45" t="str">
        <f t="shared" si="66"/>
        <v>FTRFIG</v>
      </c>
      <c r="H2177" s="46" t="str">
        <f>+INDEX([1]Detallado!$D:$D,MATCH(C2177,[1]Detallado!$B:$B,0))</f>
        <v>US Treasury Note 10 Yr Mar20</v>
      </c>
      <c r="I2177" s="27"/>
      <c r="J2177" s="43" t="str">
        <f t="shared" si="67"/>
        <v>RFI0</v>
      </c>
    </row>
    <row r="2178" spans="3:10" x14ac:dyDescent="0.35">
      <c r="C2178" s="27" t="s">
        <v>4165</v>
      </c>
      <c r="D2178" s="47" t="str">
        <f>+INDEX([1]Detallado!$F:$F,MATCH($C2178,[1]Detallado!$B:$B,0))</f>
        <v>Derivados</v>
      </c>
      <c r="E2178" s="30" t="str">
        <f>+INDEX([1]Detallado!$Q:$Q,MATCH($C2178,[1]Detallado!$B:$B,0))</f>
        <v>RFIG</v>
      </c>
      <c r="F2178" s="44">
        <v>0</v>
      </c>
      <c r="G2178" s="45" t="str">
        <f t="shared" si="66"/>
        <v>FTRFIG</v>
      </c>
      <c r="H2178" s="46" t="str">
        <f>+INDEX([1]Detallado!$D:$D,MATCH(C2178,[1]Detallado!$B:$B,0))</f>
        <v>US Treasury Note 10 Yr Jun20</v>
      </c>
      <c r="I2178" s="27"/>
      <c r="J2178" s="43" t="str">
        <f t="shared" si="67"/>
        <v>RFI0</v>
      </c>
    </row>
    <row r="2179" spans="3:10" x14ac:dyDescent="0.35">
      <c r="C2179" s="27" t="s">
        <v>4166</v>
      </c>
      <c r="D2179" s="47" t="str">
        <f>+INDEX([1]Detallado!$F:$F,MATCH($C2179,[1]Detallado!$B:$B,0))</f>
        <v>Derivados</v>
      </c>
      <c r="E2179" s="30" t="str">
        <f>+INDEX([1]Detallado!$Q:$Q,MATCH($C2179,[1]Detallado!$B:$B,0))</f>
        <v>RFIG</v>
      </c>
      <c r="F2179" s="44">
        <v>0</v>
      </c>
      <c r="G2179" s="45" t="str">
        <f t="shared" si="66"/>
        <v>FTRFIG</v>
      </c>
      <c r="H2179" s="46" t="str">
        <f>+INDEX([1]Detallado!$D:$D,MATCH(C2179,[1]Detallado!$B:$B,0))</f>
        <v>US Treasury Note 10 Yr Jun20</v>
      </c>
      <c r="I2179" s="27"/>
      <c r="J2179" s="43" t="str">
        <f t="shared" si="67"/>
        <v>RFI0</v>
      </c>
    </row>
    <row r="2180" spans="3:10" x14ac:dyDescent="0.35">
      <c r="C2180" s="27" t="s">
        <v>1457</v>
      </c>
      <c r="D2180" s="47" t="str">
        <f>+INDEX([1]Detallado!$F:$F,MATCH($C2180,[1]Detallado!$B:$B,0))</f>
        <v>Renta Fija</v>
      </c>
      <c r="E2180" s="30" t="str">
        <f>+INDEX([1]Detallado!$Q:$Q,MATCH($C2180,[1]Detallado!$B:$B,0))</f>
        <v>RFIG</v>
      </c>
      <c r="F2180" s="44"/>
      <c r="G2180" s="45" t="str">
        <f t="shared" si="66"/>
        <v>52RFIG</v>
      </c>
      <c r="H2180" s="46" t="str">
        <f>+INDEX([1]Detallado!$D:$D,MATCH(C2180,[1]Detallado!$B:$B,0))</f>
        <v>BlackRock - iShares 0-5 Year TIPS Bond ETF</v>
      </c>
      <c r="I2180" s="27"/>
      <c r="J2180" s="43" t="str">
        <f t="shared" si="67"/>
        <v>RFI</v>
      </c>
    </row>
    <row r="2181" spans="3:10" x14ac:dyDescent="0.35">
      <c r="C2181" s="27" t="s">
        <v>1569</v>
      </c>
      <c r="D2181" s="47" t="str">
        <f>+INDEX([1]Detallado!$F:$F,MATCH($C2181,[1]Detallado!$B:$B,0))</f>
        <v>Renta Fija</v>
      </c>
      <c r="E2181" s="30" t="str">
        <f>+INDEX([1]Detallado!$Q:$Q,MATCH($C2181,[1]Detallado!$B:$B,0))</f>
        <v>RFIG</v>
      </c>
      <c r="F2181" s="44" t="s">
        <v>4171</v>
      </c>
      <c r="G2181" s="45" t="str">
        <f t="shared" si="66"/>
        <v>52RFIG</v>
      </c>
      <c r="H2181" s="46" t="str">
        <f>+INDEX([1]Detallado!$D:$D,MATCH(C2181,[1]Detallado!$B:$B,0))</f>
        <v>BlackRock - iShares Fallen Angels USD Bond ETF</v>
      </c>
      <c r="I2181" s="27"/>
      <c r="J2181" s="43" t="str">
        <f t="shared" si="67"/>
        <v>RFITD</v>
      </c>
    </row>
    <row r="2182" spans="3:10" x14ac:dyDescent="0.35">
      <c r="C2182" s="27" t="s">
        <v>851</v>
      </c>
      <c r="D2182" s="47" t="str">
        <f>+INDEX([1]Detallado!$F:$F,MATCH($C2182,[1]Detallado!$B:$B,0))</f>
        <v>Renta Fija</v>
      </c>
      <c r="E2182" s="30" t="str">
        <f>+INDEX([1]Detallado!$Q:$Q,MATCH($C2182,[1]Detallado!$B:$B,0))</f>
        <v>RFIG</v>
      </c>
      <c r="F2182" s="44" t="s">
        <v>4172</v>
      </c>
      <c r="G2182" s="45" t="str">
        <f t="shared" si="66"/>
        <v>08RFIG</v>
      </c>
      <c r="H2182" s="46" t="str">
        <f>+INDEX([1]Detallado!$D:$D,MATCH(C2182,[1]Detallado!$B:$B,0))</f>
        <v>Gobierno de Japon</v>
      </c>
      <c r="I2182" s="27"/>
      <c r="J2182" s="43" t="str">
        <f t="shared" si="67"/>
        <v>RFIGOB</v>
      </c>
    </row>
    <row r="2183" spans="3:10" x14ac:dyDescent="0.35">
      <c r="C2183" s="27" t="s">
        <v>2763</v>
      </c>
      <c r="D2183" s="47" t="str">
        <f>+INDEX([1]Detallado!$F:$F,MATCH($C2183,[1]Detallado!$B:$B,0))</f>
        <v>Renta Fija</v>
      </c>
      <c r="E2183" s="30" t="str">
        <f>+INDEX([1]Detallado!$Q:$Q,MATCH($C2183,[1]Detallado!$B:$B,0))</f>
        <v>RFIG</v>
      </c>
      <c r="F2183" s="44" t="s">
        <v>4172</v>
      </c>
      <c r="G2183" s="45" t="str">
        <f t="shared" si="66"/>
        <v>08RFIG</v>
      </c>
      <c r="H2183" s="46" t="str">
        <f>+INDEX([1]Detallado!$D:$D,MATCH(C2183,[1]Detallado!$B:$B,0))</f>
        <v>Gobierno de los Estados Unidos</v>
      </c>
      <c r="I2183" s="27"/>
      <c r="J2183" s="43" t="str">
        <f t="shared" si="67"/>
        <v>RFIGOB</v>
      </c>
    </row>
    <row r="2184" spans="3:10" x14ac:dyDescent="0.35">
      <c r="C2184" s="27" t="s">
        <v>2765</v>
      </c>
      <c r="D2184" s="47" t="str">
        <f>+INDEX([1]Detallado!$F:$F,MATCH($C2184,[1]Detallado!$B:$B,0))</f>
        <v>Renta Fija</v>
      </c>
      <c r="E2184" s="30" t="str">
        <f>+INDEX([1]Detallado!$Q:$Q,MATCH($C2184,[1]Detallado!$B:$B,0))</f>
        <v>RFIG</v>
      </c>
      <c r="F2184" s="44" t="s">
        <v>4172</v>
      </c>
      <c r="G2184" s="45" t="str">
        <f t="shared" si="66"/>
        <v>08RFIG</v>
      </c>
      <c r="H2184" s="46" t="str">
        <f>+INDEX([1]Detallado!$D:$D,MATCH(C2184,[1]Detallado!$B:$B,0))</f>
        <v>Gobierno de los Estados Unidos</v>
      </c>
      <c r="I2184" s="27"/>
      <c r="J2184" s="43" t="str">
        <f t="shared" si="67"/>
        <v>RFIGOB</v>
      </c>
    </row>
    <row r="2185" spans="3:10" x14ac:dyDescent="0.35">
      <c r="C2185" s="27" t="s">
        <v>877</v>
      </c>
      <c r="D2185" s="47" t="str">
        <f>+INDEX([1]Detallado!$F:$F,MATCH($C2185,[1]Detallado!$B:$B,0))</f>
        <v>Renta Fija</v>
      </c>
      <c r="E2185" s="30" t="str">
        <f>+INDEX([1]Detallado!$Q:$Q,MATCH($C2185,[1]Detallado!$B:$B,0))</f>
        <v>RFIG</v>
      </c>
      <c r="F2185" s="44" t="s">
        <v>4172</v>
      </c>
      <c r="G2185" s="45" t="str">
        <f t="shared" si="66"/>
        <v>08RFIG</v>
      </c>
      <c r="H2185" s="46" t="str">
        <f>+INDEX([1]Detallado!$D:$D,MATCH(C2185,[1]Detallado!$B:$B,0))</f>
        <v>Gobierno de los Estados Unidos</v>
      </c>
      <c r="I2185" s="27"/>
      <c r="J2185" s="43" t="str">
        <f t="shared" si="67"/>
        <v>RFIGOB</v>
      </c>
    </row>
    <row r="2186" spans="3:10" x14ac:dyDescent="0.35">
      <c r="C2186" s="27" t="s">
        <v>2815</v>
      </c>
      <c r="D2186" s="47" t="str">
        <f>+INDEX([1]Detallado!$F:$F,MATCH($C2186,[1]Detallado!$B:$B,0))</f>
        <v>Renta Fija</v>
      </c>
      <c r="E2186" s="30" t="str">
        <f>+INDEX([1]Detallado!$Q:$Q,MATCH($C2186,[1]Detallado!$B:$B,0))</f>
        <v>RFIG</v>
      </c>
      <c r="F2186" s="44"/>
      <c r="G2186" s="45" t="str">
        <f t="shared" ref="G2186:G2249" si="68">LEFT(C2186,2)&amp;E2186</f>
        <v>52RFIG</v>
      </c>
      <c r="H2186" s="46" t="str">
        <f>+INDEX([1]Detallado!$D:$D,MATCH(C2186,[1]Detallado!$B:$B,0))</f>
        <v>Colchester Local Markets Bond Fund USD Unhedged</v>
      </c>
      <c r="I2186" s="27"/>
      <c r="J2186" s="43" t="str">
        <f t="shared" ref="J2186:J2212" si="69">IF(E2186="ALT",LEFT(E2186,3),LEFT(E2186,3)&amp;F2186)</f>
        <v>RFI</v>
      </c>
    </row>
    <row r="2187" spans="3:10" x14ac:dyDescent="0.35">
      <c r="C2187" s="27" t="s">
        <v>925</v>
      </c>
      <c r="D2187" s="47" t="str">
        <f>+INDEX([1]Detallado!$F:$F,MATCH($C2187,[1]Detallado!$B:$B,0))</f>
        <v>Renta Fija</v>
      </c>
      <c r="E2187" s="30" t="str">
        <f>+INDEX([1]Detallado!$Q:$Q,MATCH($C2187,[1]Detallado!$B:$B,0))</f>
        <v>RFIG</v>
      </c>
      <c r="F2187" s="44" t="s">
        <v>4171</v>
      </c>
      <c r="G2187" s="45" t="str">
        <f t="shared" si="68"/>
        <v>52RFIG</v>
      </c>
      <c r="H2187" s="46" t="str">
        <f>+INDEX([1]Detallado!$D:$D,MATCH(C2187,[1]Detallado!$B:$B,0))</f>
        <v>Moneda - Latam High Yield</v>
      </c>
      <c r="I2187" s="27"/>
      <c r="J2187" s="43" t="str">
        <f t="shared" si="69"/>
        <v>RFITD</v>
      </c>
    </row>
    <row r="2188" spans="3:10" x14ac:dyDescent="0.35">
      <c r="C2188" s="27" t="s">
        <v>2823</v>
      </c>
      <c r="D2188" s="47" t="str">
        <f>+INDEX([1]Detallado!$F:$F,MATCH($C2188,[1]Detallado!$B:$B,0))</f>
        <v>Renta Fija</v>
      </c>
      <c r="E2188" s="30" t="str">
        <f>+INDEX([1]Detallado!$Q:$Q,MATCH($C2188,[1]Detallado!$B:$B,0))</f>
        <v>RFIC</v>
      </c>
      <c r="F2188" s="44" t="s">
        <v>4173</v>
      </c>
      <c r="G2188" s="45" t="str">
        <f t="shared" si="68"/>
        <v>12RFIC</v>
      </c>
      <c r="H2188" s="46" t="str">
        <f>+INDEX([1]Detallado!$D:$D,MATCH(C2188,[1]Detallado!$B:$B,0))</f>
        <v>Braskem</v>
      </c>
      <c r="I2188" s="27"/>
      <c r="J2188" s="43" t="str">
        <f t="shared" si="69"/>
        <v>RFIBU</v>
      </c>
    </row>
    <row r="2189" spans="3:10" x14ac:dyDescent="0.35">
      <c r="C2189" s="27" t="s">
        <v>879</v>
      </c>
      <c r="D2189" s="47" t="str">
        <f>+INDEX([1]Detallado!$F:$F,MATCH($C2189,[1]Detallado!$B:$B,0))</f>
        <v>Renta Fija</v>
      </c>
      <c r="E2189" s="30" t="str">
        <f>+INDEX([1]Detallado!$Q:$Q,MATCH($C2189,[1]Detallado!$B:$B,0))</f>
        <v>RFIC</v>
      </c>
      <c r="F2189" s="44" t="s">
        <v>4173</v>
      </c>
      <c r="G2189" s="45" t="str">
        <f t="shared" si="68"/>
        <v>15RFIC</v>
      </c>
      <c r="H2189" s="46" t="str">
        <f>+INDEX([1]Detallado!$D:$D,MATCH(C2189,[1]Detallado!$B:$B,0))</f>
        <v>Grupo Financiero Banorte</v>
      </c>
      <c r="I2189" s="27"/>
      <c r="J2189" s="43" t="str">
        <f t="shared" si="69"/>
        <v>RFIBU</v>
      </c>
    </row>
    <row r="2190" spans="3:10" x14ac:dyDescent="0.35">
      <c r="C2190" s="27" t="s">
        <v>2874</v>
      </c>
      <c r="D2190" s="47" t="str">
        <f>+INDEX([1]Detallado!$F:$F,MATCH($C2190,[1]Detallado!$B:$B,0))</f>
        <v>Renta Fija</v>
      </c>
      <c r="E2190" s="30" t="str">
        <f>+INDEX([1]Detallado!$Q:$Q,MATCH($C2190,[1]Detallado!$B:$B,0))</f>
        <v>RFIC</v>
      </c>
      <c r="F2190" s="44" t="s">
        <v>4173</v>
      </c>
      <c r="G2190" s="45" t="str">
        <f t="shared" si="68"/>
        <v>12RFIC</v>
      </c>
      <c r="H2190" s="46" t="str">
        <f>+INDEX([1]Detallado!$D:$D,MATCH(C2190,[1]Detallado!$B:$B,0))</f>
        <v>Grupo Energia Bogota</v>
      </c>
      <c r="I2190" s="27"/>
      <c r="J2190" s="43" t="str">
        <f t="shared" si="69"/>
        <v>RFIBU</v>
      </c>
    </row>
    <row r="2191" spans="3:10" x14ac:dyDescent="0.35">
      <c r="C2191" s="27" t="s">
        <v>2924</v>
      </c>
      <c r="D2191" s="47" t="str">
        <f>+INDEX([1]Detallado!$F:$F,MATCH($C2191,[1]Detallado!$B:$B,0))</f>
        <v>Renta Fija</v>
      </c>
      <c r="E2191" s="30" t="str">
        <f>+INDEX([1]Detallado!$Q:$Q,MATCH($C2191,[1]Detallado!$B:$B,0))</f>
        <v>RFIC</v>
      </c>
      <c r="F2191" s="44" t="s">
        <v>4173</v>
      </c>
      <c r="G2191" s="45" t="str">
        <f t="shared" si="68"/>
        <v>12RFIC</v>
      </c>
      <c r="H2191" s="46" t="str">
        <f>+INDEX([1]Detallado!$D:$D,MATCH(C2191,[1]Detallado!$B:$B,0))</f>
        <v>Fresnillo PLC</v>
      </c>
      <c r="I2191" s="27"/>
      <c r="J2191" s="43" t="str">
        <f t="shared" si="69"/>
        <v>RFIBU</v>
      </c>
    </row>
    <row r="2192" spans="3:10" x14ac:dyDescent="0.35">
      <c r="C2192" s="27" t="s">
        <v>2956</v>
      </c>
      <c r="D2192" s="47" t="str">
        <f>+INDEX([1]Detallado!$F:$F,MATCH($C2192,[1]Detallado!$B:$B,0))</f>
        <v>Renta Fija</v>
      </c>
      <c r="E2192" s="30" t="str">
        <f>+INDEX([1]Detallado!$Q:$Q,MATCH($C2192,[1]Detallado!$B:$B,0))</f>
        <v>RFIG</v>
      </c>
      <c r="F2192" s="44" t="s">
        <v>4172</v>
      </c>
      <c r="G2192" s="45" t="str">
        <f t="shared" si="68"/>
        <v>08RFIG</v>
      </c>
      <c r="H2192" s="46" t="str">
        <f>+INDEX([1]Detallado!$D:$D,MATCH(C2192,[1]Detallado!$B:$B,0))</f>
        <v>Gobierno de Colombia</v>
      </c>
      <c r="I2192" s="27"/>
      <c r="J2192" s="43" t="str">
        <f t="shared" si="69"/>
        <v>RFIGOB</v>
      </c>
    </row>
    <row r="2193" spans="3:10" x14ac:dyDescent="0.35">
      <c r="C2193" s="27" t="s">
        <v>859</v>
      </c>
      <c r="D2193" s="47" t="str">
        <f>+INDEX([1]Detallado!$F:$F,MATCH($C2193,[1]Detallado!$B:$B,0))</f>
        <v>Renta Fija</v>
      </c>
      <c r="E2193" s="30" t="str">
        <f>+INDEX([1]Detallado!$Q:$Q,MATCH($C2193,[1]Detallado!$B:$B,0))</f>
        <v>RFIG</v>
      </c>
      <c r="F2193" s="44" t="s">
        <v>4172</v>
      </c>
      <c r="G2193" s="45" t="str">
        <f t="shared" si="68"/>
        <v>08RFIG</v>
      </c>
      <c r="H2193" s="46" t="str">
        <f>+INDEX([1]Detallado!$D:$D,MATCH(C2193,[1]Detallado!$B:$B,0))</f>
        <v>Gobierno de Colombia</v>
      </c>
      <c r="I2193" s="27"/>
      <c r="J2193" s="43" t="str">
        <f t="shared" si="69"/>
        <v>RFIGOB</v>
      </c>
    </row>
    <row r="2194" spans="3:10" x14ac:dyDescent="0.35">
      <c r="C2194" s="27" t="s">
        <v>861</v>
      </c>
      <c r="D2194" s="47" t="str">
        <f>+INDEX([1]Detallado!$F:$F,MATCH($C2194,[1]Detallado!$B:$B,0))</f>
        <v>Renta Fija</v>
      </c>
      <c r="E2194" s="30" t="str">
        <f>+INDEX([1]Detallado!$Q:$Q,MATCH($C2194,[1]Detallado!$B:$B,0))</f>
        <v>RFIG</v>
      </c>
      <c r="F2194" s="44" t="s">
        <v>4172</v>
      </c>
      <c r="G2194" s="45" t="str">
        <f t="shared" si="68"/>
        <v>08RFIG</v>
      </c>
      <c r="H2194" s="46" t="str">
        <f>+INDEX([1]Detallado!$D:$D,MATCH(C2194,[1]Detallado!$B:$B,0))</f>
        <v>Gobierno de Colombia</v>
      </c>
      <c r="I2194" s="27"/>
      <c r="J2194" s="43" t="str">
        <f t="shared" si="69"/>
        <v>RFIGOB</v>
      </c>
    </row>
    <row r="2195" spans="3:10" x14ac:dyDescent="0.35">
      <c r="C2195" s="27" t="s">
        <v>2977</v>
      </c>
      <c r="D2195" s="47" t="str">
        <f>+INDEX([1]Detallado!$F:$F,MATCH($C2195,[1]Detallado!$B:$B,0))</f>
        <v>Renta Fija</v>
      </c>
      <c r="E2195" s="30" t="str">
        <f>+INDEX([1]Detallado!$Q:$Q,MATCH($C2195,[1]Detallado!$B:$B,0))</f>
        <v>RFIG</v>
      </c>
      <c r="F2195" s="44" t="s">
        <v>4172</v>
      </c>
      <c r="G2195" s="45" t="str">
        <f t="shared" si="68"/>
        <v>08RFIG</v>
      </c>
      <c r="H2195" s="46" t="str">
        <f>+INDEX([1]Detallado!$D:$D,MATCH(C2195,[1]Detallado!$B:$B,0))</f>
        <v>Gobierno de Mexico</v>
      </c>
      <c r="I2195" s="27"/>
      <c r="J2195" s="43" t="str">
        <f t="shared" si="69"/>
        <v>RFIGOB</v>
      </c>
    </row>
    <row r="2196" spans="3:10" x14ac:dyDescent="0.35">
      <c r="C2196" s="27" t="s">
        <v>2978</v>
      </c>
      <c r="D2196" s="47" t="str">
        <f>+INDEX([1]Detallado!$F:$F,MATCH($C2196,[1]Detallado!$B:$B,0))</f>
        <v>Renta Fija</v>
      </c>
      <c r="E2196" s="30" t="str">
        <f>+INDEX([1]Detallado!$Q:$Q,MATCH($C2196,[1]Detallado!$B:$B,0))</f>
        <v>RFIG</v>
      </c>
      <c r="F2196" s="44" t="s">
        <v>4172</v>
      </c>
      <c r="G2196" s="45" t="str">
        <f t="shared" si="68"/>
        <v>08RFIG</v>
      </c>
      <c r="H2196" s="46" t="str">
        <f>+INDEX([1]Detallado!$D:$D,MATCH(C2196,[1]Detallado!$B:$B,0))</f>
        <v>Gobierno de Mexico</v>
      </c>
      <c r="I2196" s="27"/>
      <c r="J2196" s="43" t="str">
        <f t="shared" si="69"/>
        <v>RFIGOB</v>
      </c>
    </row>
    <row r="2197" spans="3:10" x14ac:dyDescent="0.35">
      <c r="C2197" s="27" t="s">
        <v>3012</v>
      </c>
      <c r="D2197" s="47" t="str">
        <f>+INDEX([1]Detallado!$F:$F,MATCH($C2197,[1]Detallado!$B:$B,0))</f>
        <v>Renta Fija</v>
      </c>
      <c r="E2197" s="30" t="str">
        <f>+INDEX([1]Detallado!$Q:$Q,MATCH($C2197,[1]Detallado!$B:$B,0))</f>
        <v>RFLG</v>
      </c>
      <c r="F2197" s="44"/>
      <c r="G2197" s="45" t="str">
        <f t="shared" si="68"/>
        <v>49RFLG</v>
      </c>
      <c r="H2197" s="46" t="str">
        <f>+INDEX([1]Detallado!$D:$D,MATCH(C2197,[1]Detallado!$B:$B,0))</f>
        <v>Compass - Fondo de Inversión Acreencias High Yield</v>
      </c>
      <c r="I2197" s="27"/>
      <c r="J2197" s="43" t="str">
        <f t="shared" si="69"/>
        <v>RFL</v>
      </c>
    </row>
    <row r="2198" spans="3:10" x14ac:dyDescent="0.35">
      <c r="C2198" s="27" t="s">
        <v>890</v>
      </c>
      <c r="D2198" s="47" t="str">
        <f>+INDEX([1]Detallado!$F:$F,MATCH($C2198,[1]Detallado!$B:$B,0))</f>
        <v>Renta Fija</v>
      </c>
      <c r="E2198" s="30" t="str">
        <f>+INDEX([1]Detallado!$Q:$Q,MATCH($C2198,[1]Detallado!$B:$B,0))</f>
        <v>RFLC</v>
      </c>
      <c r="F2198" s="44" t="s">
        <v>4173</v>
      </c>
      <c r="G2198" s="45" t="str">
        <f t="shared" si="68"/>
        <v>22RFLC</v>
      </c>
      <c r="H2198" s="46" t="str">
        <f>+INDEX([1]Detallado!$D:$D,MATCH(C2198,[1]Detallado!$B:$B,0))</f>
        <v>Site del Perú</v>
      </c>
      <c r="I2198" s="27"/>
      <c r="J2198" s="43" t="str">
        <f t="shared" si="69"/>
        <v>RFLBU</v>
      </c>
    </row>
    <row r="2199" spans="3:10" x14ac:dyDescent="0.35">
      <c r="C2199" s="27" t="s">
        <v>3965</v>
      </c>
      <c r="D2199" s="47" t="str">
        <f>+INDEX([1]Detallado!$F:$F,MATCH($C2199,[1]Detallado!$B:$B,0))</f>
        <v>Derivados</v>
      </c>
      <c r="E2199" s="30" t="str">
        <f>+INDEX([1]Detallado!$Q:$Q,MATCH($C2199,[1]Detallado!$B:$B,0))</f>
        <v>RVI</v>
      </c>
      <c r="F2199" s="44" t="s">
        <v>4171</v>
      </c>
      <c r="G2199" s="45" t="str">
        <f t="shared" si="68"/>
        <v>PTRVI</v>
      </c>
      <c r="H2199" s="46" t="str">
        <f>+INDEX([1]Detallado!$D:$D,MATCH(C2199,[1]Detallado!$B:$B,0))</f>
        <v>SPY US 01/19/24 C440</v>
      </c>
      <c r="I2199" s="27"/>
      <c r="J2199" s="43" t="str">
        <f t="shared" si="69"/>
        <v>RVITD</v>
      </c>
    </row>
    <row r="2200" spans="3:10" x14ac:dyDescent="0.35">
      <c r="C2200" s="27" t="s">
        <v>3966</v>
      </c>
      <c r="D2200" s="47" t="str">
        <f>+INDEX([1]Detallado!$F:$F,MATCH($C2200,[1]Detallado!$B:$B,0))</f>
        <v>Derivados</v>
      </c>
      <c r="E2200" s="30" t="str">
        <f>+INDEX([1]Detallado!$Q:$Q,MATCH($C2200,[1]Detallado!$B:$B,0))</f>
        <v>RVI</v>
      </c>
      <c r="F2200" s="44" t="s">
        <v>4171</v>
      </c>
      <c r="G2200" s="45" t="str">
        <f t="shared" si="68"/>
        <v>PTRVI</v>
      </c>
      <c r="H2200" s="46" t="str">
        <f>+INDEX([1]Detallado!$D:$D,MATCH(C2200,[1]Detallado!$B:$B,0))</f>
        <v>SPY US 01/19/24 C430</v>
      </c>
      <c r="I2200" s="27"/>
      <c r="J2200" s="43" t="str">
        <f t="shared" si="69"/>
        <v>RVITD</v>
      </c>
    </row>
    <row r="2201" spans="3:10" x14ac:dyDescent="0.35">
      <c r="C2201" s="27" t="s">
        <v>3967</v>
      </c>
      <c r="D2201" s="47" t="str">
        <f>+INDEX([1]Detallado!$F:$F,MATCH($C2201,[1]Detallado!$B:$B,0))</f>
        <v>Derivados</v>
      </c>
      <c r="E2201" s="30" t="str">
        <f>+INDEX([1]Detallado!$Q:$Q,MATCH($C2201,[1]Detallado!$B:$B,0))</f>
        <v>RVI</v>
      </c>
      <c r="F2201" s="44" t="s">
        <v>4171</v>
      </c>
      <c r="G2201" s="45" t="str">
        <f t="shared" si="68"/>
        <v>PTRVI</v>
      </c>
      <c r="H2201" s="46" t="str">
        <f>+INDEX([1]Detallado!$D:$D,MATCH(C2201,[1]Detallado!$B:$B,0))</f>
        <v>SPY US 01/19/24 C450</v>
      </c>
      <c r="I2201" s="27"/>
      <c r="J2201" s="43" t="str">
        <f t="shared" si="69"/>
        <v>RVITD</v>
      </c>
    </row>
    <row r="2202" spans="3:10" x14ac:dyDescent="0.35">
      <c r="C2202" s="27" t="s">
        <v>3968</v>
      </c>
      <c r="D2202" s="47" t="str">
        <f>+INDEX([1]Detallado!$F:$F,MATCH($C2202,[1]Detallado!$B:$B,0))</f>
        <v>Derivados</v>
      </c>
      <c r="E2202" s="30" t="str">
        <f>+INDEX([1]Detallado!$Q:$Q,MATCH($C2202,[1]Detallado!$B:$B,0))</f>
        <v>RVI</v>
      </c>
      <c r="F2202" s="44" t="s">
        <v>4171</v>
      </c>
      <c r="G2202" s="45" t="str">
        <f t="shared" si="68"/>
        <v>PTRVI</v>
      </c>
      <c r="H2202" s="46" t="str">
        <f>+INDEX([1]Detallado!$D:$D,MATCH(C2202,[1]Detallado!$B:$B,0))</f>
        <v>SPY US 03/15/24 C460</v>
      </c>
      <c r="I2202" s="27"/>
      <c r="J2202" s="43" t="str">
        <f t="shared" si="69"/>
        <v>RVITD</v>
      </c>
    </row>
    <row r="2203" spans="3:10" x14ac:dyDescent="0.35">
      <c r="C2203" s="27" t="s">
        <v>3971</v>
      </c>
      <c r="D2203" s="47" t="str">
        <f>+INDEX([1]Detallado!$F:$F,MATCH($C2203,[1]Detallado!$B:$B,0))</f>
        <v>Derivados</v>
      </c>
      <c r="E2203" s="30" t="str">
        <f>+INDEX([1]Detallado!$Q:$Q,MATCH($C2203,[1]Detallado!$B:$B,0))</f>
        <v>RVI</v>
      </c>
      <c r="F2203" s="44" t="s">
        <v>4171</v>
      </c>
      <c r="G2203" s="45" t="str">
        <f t="shared" si="68"/>
        <v>PTRVI</v>
      </c>
      <c r="H2203" s="46" t="str">
        <f>+INDEX([1]Detallado!$D:$D,MATCH(C2203,[1]Detallado!$B:$B,0))</f>
        <v>SPY US 12/15/23 C450</v>
      </c>
      <c r="I2203" s="27"/>
      <c r="J2203" s="43" t="str">
        <f t="shared" si="69"/>
        <v>RVITD</v>
      </c>
    </row>
    <row r="2204" spans="3:10" x14ac:dyDescent="0.35">
      <c r="C2204" s="27" t="s">
        <v>897</v>
      </c>
      <c r="D2204" s="47" t="str">
        <f>+INDEX([1]Detallado!$F:$F,MATCH($C2204,[1]Detallado!$B:$B,0))</f>
        <v>Renta Variable</v>
      </c>
      <c r="E2204" s="30" t="str">
        <f>+INDEX([1]Detallado!$Q:$Q,MATCH($C2204,[1]Detallado!$B:$B,0))</f>
        <v>RVL</v>
      </c>
      <c r="F2204" s="44" t="s">
        <v>4173</v>
      </c>
      <c r="G2204" s="45" t="str">
        <f t="shared" si="68"/>
        <v>40RVL</v>
      </c>
      <c r="H2204" s="46" t="str">
        <f>+INDEX([1]Detallado!$D:$D,MATCH(C2204,[1]Detallado!$B:$B,0))</f>
        <v>Graña y Montero S.A.A.</v>
      </c>
      <c r="I2204" s="27"/>
      <c r="J2204" s="43" t="str">
        <f t="shared" si="69"/>
        <v>RVLBU</v>
      </c>
    </row>
    <row r="2205" spans="3:10" x14ac:dyDescent="0.35">
      <c r="C2205" s="27" t="s">
        <v>4141</v>
      </c>
      <c r="D2205" s="47" t="str">
        <f>+INDEX([1]Detallado!$F:$F,MATCH($C2205,[1]Detallado!$B:$B,0))</f>
        <v>Derivados</v>
      </c>
      <c r="E2205" s="30" t="str">
        <f>+INDEX([1]Detallado!$Q:$Q,MATCH($C2205,[1]Detallado!$B:$B,0))</f>
        <v>RFIG</v>
      </c>
      <c r="F2205" s="44">
        <v>0</v>
      </c>
      <c r="G2205" s="45" t="str">
        <f t="shared" si="68"/>
        <v>FTRFIG</v>
      </c>
      <c r="H2205" s="46">
        <f>+INDEX([1]Detallado!$D:$D,MATCH(C2205,[1]Detallado!$B:$B,0))</f>
        <v>0</v>
      </c>
      <c r="I2205" s="27"/>
      <c r="J2205" s="43" t="str">
        <f t="shared" si="69"/>
        <v>RFI0</v>
      </c>
    </row>
    <row r="2206" spans="3:10" x14ac:dyDescent="0.35">
      <c r="C2206" s="27" t="s">
        <v>4142</v>
      </c>
      <c r="D2206" s="47" t="str">
        <f>+INDEX([1]Detallado!$F:$F,MATCH($C2206,[1]Detallado!$B:$B,0))</f>
        <v>Derivados</v>
      </c>
      <c r="E2206" s="30" t="str">
        <f>+INDEX([1]Detallado!$Q:$Q,MATCH($C2206,[1]Detallado!$B:$B,0))</f>
        <v>RFIG</v>
      </c>
      <c r="F2206" s="44">
        <v>0</v>
      </c>
      <c r="G2206" s="45" t="str">
        <f t="shared" si="68"/>
        <v>FTRFIG</v>
      </c>
      <c r="H2206" s="46">
        <f>+INDEX([1]Detallado!$D:$D,MATCH(C2206,[1]Detallado!$B:$B,0))</f>
        <v>0</v>
      </c>
      <c r="I2206" s="27"/>
      <c r="J2206" s="43" t="str">
        <f t="shared" si="69"/>
        <v>RFI0</v>
      </c>
    </row>
    <row r="2207" spans="3:10" x14ac:dyDescent="0.35">
      <c r="C2207" s="27" t="s">
        <v>871</v>
      </c>
      <c r="D2207" s="47" t="str">
        <f>+INDEX([1]Detallado!$F:$F,MATCH($C2207,[1]Detallado!$B:$B,0))</f>
        <v>Renta Fija</v>
      </c>
      <c r="E2207" s="30" t="str">
        <f>+INDEX([1]Detallado!$Q:$Q,MATCH($C2207,[1]Detallado!$B:$B,0))</f>
        <v>RFIG</v>
      </c>
      <c r="F2207" s="44" t="s">
        <v>4172</v>
      </c>
      <c r="G2207" s="45" t="str">
        <f t="shared" si="68"/>
        <v>08RFIG</v>
      </c>
      <c r="H2207" s="46" t="str">
        <f>+INDEX([1]Detallado!$D:$D,MATCH(C2207,[1]Detallado!$B:$B,0))</f>
        <v>Gobierno de Mexico</v>
      </c>
      <c r="I2207" s="27"/>
      <c r="J2207" s="43" t="str">
        <f t="shared" si="69"/>
        <v>RFIGOB</v>
      </c>
    </row>
    <row r="2208" spans="3:10" x14ac:dyDescent="0.35">
      <c r="C2208" s="27" t="s">
        <v>892</v>
      </c>
      <c r="D2208" s="47" t="e">
        <f>+INDEX([1]Detallado!$F:$F,MATCH($C2208,[1]Detallado!$B:$B,0))</f>
        <v>#N/A</v>
      </c>
      <c r="E2208" s="30" t="e">
        <f>+INDEX([1]Detallado!$Q:$Q,MATCH($C2208,[1]Detallado!$B:$B,0))</f>
        <v>#N/A</v>
      </c>
      <c r="F2208" s="44" t="s">
        <v>4173</v>
      </c>
      <c r="G2208" s="45" t="e">
        <f t="shared" si="68"/>
        <v>#N/A</v>
      </c>
      <c r="H2208" s="46" t="e">
        <f>+INDEX([1]Detallado!$D:$D,MATCH(C2208,[1]Detallado!$B:$B,0))</f>
        <v>#N/A</v>
      </c>
      <c r="I2208" s="27"/>
      <c r="J2208" s="43" t="e">
        <f t="shared" si="69"/>
        <v>#N/A</v>
      </c>
    </row>
    <row r="2209" spans="3:10" x14ac:dyDescent="0.35">
      <c r="C2209" s="27" t="s">
        <v>893</v>
      </c>
      <c r="D2209" s="47" t="e">
        <f>+INDEX([1]Detallado!$F:$F,MATCH($C2209,[1]Detallado!$B:$B,0))</f>
        <v>#N/A</v>
      </c>
      <c r="E2209" s="30" t="e">
        <f>+INDEX([1]Detallado!$Q:$Q,MATCH($C2209,[1]Detallado!$B:$B,0))</f>
        <v>#N/A</v>
      </c>
      <c r="F2209" s="44" t="s">
        <v>4173</v>
      </c>
      <c r="G2209" s="45" t="e">
        <f t="shared" si="68"/>
        <v>#N/A</v>
      </c>
      <c r="H2209" s="46" t="e">
        <f>+INDEX([1]Detallado!$D:$D,MATCH(C2209,[1]Detallado!$B:$B,0))</f>
        <v>#N/A</v>
      </c>
      <c r="I2209" s="27"/>
      <c r="J2209" s="43" t="e">
        <f t="shared" si="69"/>
        <v>#N/A</v>
      </c>
    </row>
    <row r="2210" spans="3:10" x14ac:dyDescent="0.35">
      <c r="C2210" s="27" t="s">
        <v>894</v>
      </c>
      <c r="D2210" s="47" t="e">
        <f>+INDEX([1]Detallado!$F:$F,MATCH($C2210,[1]Detallado!$B:$B,0))</f>
        <v>#N/A</v>
      </c>
      <c r="E2210" s="30" t="e">
        <f>+INDEX([1]Detallado!$Q:$Q,MATCH($C2210,[1]Detallado!$B:$B,0))</f>
        <v>#N/A</v>
      </c>
      <c r="F2210" s="44" t="s">
        <v>4173</v>
      </c>
      <c r="G2210" s="45" t="e">
        <f t="shared" si="68"/>
        <v>#N/A</v>
      </c>
      <c r="H2210" s="46" t="e">
        <f>+INDEX([1]Detallado!$D:$D,MATCH(C2210,[1]Detallado!$B:$B,0))</f>
        <v>#N/A</v>
      </c>
      <c r="I2210" s="27"/>
      <c r="J2210" s="43" t="e">
        <f t="shared" si="69"/>
        <v>#N/A</v>
      </c>
    </row>
    <row r="2211" spans="3:10" x14ac:dyDescent="0.35">
      <c r="C2211" s="27" t="s">
        <v>895</v>
      </c>
      <c r="D2211" s="47" t="e">
        <f>+INDEX([1]Detallado!$F:$F,MATCH($C2211,[1]Detallado!$B:$B,0))</f>
        <v>#N/A</v>
      </c>
      <c r="E2211" s="30" t="e">
        <f>+INDEX([1]Detallado!$Q:$Q,MATCH($C2211,[1]Detallado!$B:$B,0))</f>
        <v>#N/A</v>
      </c>
      <c r="F2211" s="44" t="s">
        <v>4173</v>
      </c>
      <c r="G2211" s="45" t="e">
        <f t="shared" si="68"/>
        <v>#N/A</v>
      </c>
      <c r="H2211" s="46" t="e">
        <f>+INDEX([1]Detallado!$D:$D,MATCH(C2211,[1]Detallado!$B:$B,0))</f>
        <v>#N/A</v>
      </c>
      <c r="I2211" s="27"/>
      <c r="J2211" s="43" t="e">
        <f t="shared" si="69"/>
        <v>#N/A</v>
      </c>
    </row>
    <row r="2212" spans="3:10" x14ac:dyDescent="0.35">
      <c r="C2212" s="27" t="s">
        <v>896</v>
      </c>
      <c r="D2212" s="47" t="e">
        <f>+INDEX([1]Detallado!$F:$F,MATCH($C2212,[1]Detallado!$B:$B,0))</f>
        <v>#N/A</v>
      </c>
      <c r="E2212" s="30" t="e">
        <f>+INDEX([1]Detallado!$Q:$Q,MATCH($C2212,[1]Detallado!$B:$B,0))</f>
        <v>#N/A</v>
      </c>
      <c r="F2212" s="44" t="s">
        <v>4173</v>
      </c>
      <c r="G2212" s="45" t="e">
        <f t="shared" si="68"/>
        <v>#N/A</v>
      </c>
      <c r="H2212" s="46" t="e">
        <f>+INDEX([1]Detallado!$D:$D,MATCH(C2212,[1]Detallado!$B:$B,0))</f>
        <v>#N/A</v>
      </c>
      <c r="I2212" s="27"/>
      <c r="J2212" s="43" t="e">
        <f t="shared" si="69"/>
        <v>#N/A</v>
      </c>
    </row>
    <row r="2213" spans="3:10" x14ac:dyDescent="0.35">
      <c r="C2213" s="27" t="s">
        <v>4382</v>
      </c>
      <c r="D2213" s="47" t="e">
        <f>+INDEX([1]Detallado!$F:$F,MATCH($C2213,[1]Detallado!$B:$B,0))</f>
        <v>#N/A</v>
      </c>
      <c r="E2213" s="30" t="e">
        <f>+INDEX([1]Detallado!$Q:$Q,MATCH($C2213,[1]Detallado!$B:$B,0))</f>
        <v>#N/A</v>
      </c>
      <c r="F2213" s="44" t="s">
        <v>4173</v>
      </c>
      <c r="G2213" s="45" t="e">
        <f t="shared" si="68"/>
        <v>#N/A</v>
      </c>
      <c r="H2213" s="46" t="s">
        <v>2613</v>
      </c>
      <c r="I2213" s="27"/>
      <c r="J2213" s="43" t="s">
        <v>4173</v>
      </c>
    </row>
    <row r="2214" spans="3:10" x14ac:dyDescent="0.35">
      <c r="C2214" s="27" t="s">
        <v>4383</v>
      </c>
      <c r="D2214" s="47" t="e">
        <f>+INDEX([1]Detallado!$F:$F,MATCH($C2214,[1]Detallado!$B:$B,0))</f>
        <v>#N/A</v>
      </c>
      <c r="E2214" s="30" t="e">
        <f>+INDEX([1]Detallado!$Q:$Q,MATCH($C2214,[1]Detallado!$B:$B,0))</f>
        <v>#N/A</v>
      </c>
      <c r="F2214" s="44" t="s">
        <v>4173</v>
      </c>
      <c r="G2214" s="45" t="e">
        <f t="shared" si="68"/>
        <v>#N/A</v>
      </c>
      <c r="H2214" s="46" t="e">
        <f>+INDEX([1]Detallado!$D:$D,MATCH(C2214,[1]Detallado!$B:$B,0))</f>
        <v>#N/A</v>
      </c>
      <c r="I2214" s="27"/>
      <c r="J2214" s="43" t="e">
        <f t="shared" ref="J2214:J2217" si="70">IF(E2214="ALT",LEFT(E2214,3),LEFT(E2214,3)&amp;F2214)</f>
        <v>#N/A</v>
      </c>
    </row>
    <row r="2215" spans="3:10" x14ac:dyDescent="0.35">
      <c r="C2215" s="27" t="s">
        <v>4384</v>
      </c>
      <c r="D2215" s="47" t="e">
        <f>+INDEX([1]Detallado!$F:$F,MATCH($C2215,[1]Detallado!$B:$B,0))</f>
        <v>#N/A</v>
      </c>
      <c r="E2215" s="30" t="e">
        <f>+INDEX([1]Detallado!$Q:$Q,MATCH($C2215,[1]Detallado!$B:$B,0))</f>
        <v>#N/A</v>
      </c>
      <c r="F2215" s="44" t="s">
        <v>4173</v>
      </c>
      <c r="G2215" s="45" t="e">
        <f t="shared" si="68"/>
        <v>#N/A</v>
      </c>
      <c r="H2215" s="46" t="e">
        <f>+INDEX([1]Detallado!$D:$D,MATCH(C2215,[1]Detallado!$B:$B,0))</f>
        <v>#N/A</v>
      </c>
      <c r="I2215" s="27"/>
      <c r="J2215" s="43" t="e">
        <f t="shared" si="70"/>
        <v>#N/A</v>
      </c>
    </row>
    <row r="2216" spans="3:10" x14ac:dyDescent="0.35">
      <c r="C2216" s="27" t="s">
        <v>1461</v>
      </c>
      <c r="D2216" s="47" t="str">
        <f>+INDEX([1]Detallado!$F:$F,MATCH($C2216,[1]Detallado!$B:$B,0))</f>
        <v>Renta Variable</v>
      </c>
      <c r="E2216" s="30" t="str">
        <f>+INDEX([1]Detallado!$Q:$Q,MATCH($C2216,[1]Detallado!$B:$B,0))</f>
        <v>RVI</v>
      </c>
      <c r="F2216" s="44" t="s">
        <v>4171</v>
      </c>
      <c r="G2216" s="45" t="str">
        <f t="shared" si="68"/>
        <v>52RVI</v>
      </c>
      <c r="H2216" s="46" t="str">
        <f>+INDEX([1]Detallado!$D:$D,MATCH(C2216,[1]Detallado!$B:$B,0))</f>
        <v>XHE US - Health Care Equipment</v>
      </c>
      <c r="I2216" s="27"/>
      <c r="J2216" s="43" t="str">
        <f t="shared" si="70"/>
        <v>RVITD</v>
      </c>
    </row>
    <row r="2217" spans="3:10" x14ac:dyDescent="0.35">
      <c r="C2217" s="27" t="s">
        <v>2378</v>
      </c>
      <c r="D2217" s="47" t="str">
        <f>+INDEX([1]Detallado!$F:$F,MATCH($C2217,[1]Detallado!$B:$B,0))</f>
        <v>Renta Fija</v>
      </c>
      <c r="E2217" s="30" t="str">
        <f>+INDEX([1]Detallado!$Q:$Q,MATCH($C2217,[1]Detallado!$B:$B,0))</f>
        <v>RFIG</v>
      </c>
      <c r="F2217" s="44" t="s">
        <v>4171</v>
      </c>
      <c r="G2217" s="45" t="str">
        <f t="shared" si="68"/>
        <v>52RFIG</v>
      </c>
      <c r="H2217" s="46" t="str">
        <f>+INDEX([1]Detallado!$D:$D,MATCH(C2217,[1]Detallado!$B:$B,0))</f>
        <v>AT1 LN - Global Convertible</v>
      </c>
      <c r="I2217" s="27"/>
      <c r="J2217" s="43" t="str">
        <f t="shared" si="70"/>
        <v>RFITD</v>
      </c>
    </row>
    <row r="2218" spans="3:10" x14ac:dyDescent="0.35">
      <c r="C2218" s="27" t="s">
        <v>4515</v>
      </c>
      <c r="D2218" s="47" t="e">
        <f>+INDEX([1]Detallado!$F:$F,MATCH($C2218,[1]Detallado!$B:$B,0))</f>
        <v>#N/A</v>
      </c>
      <c r="E2218" s="30" t="e">
        <f>+INDEX([1]Detallado!$Q:$Q,MATCH($C2218,[1]Detallado!$B:$B,0))</f>
        <v>#N/A</v>
      </c>
      <c r="F2218" s="44" t="s">
        <v>4173</v>
      </c>
      <c r="G2218" s="45" t="e">
        <f t="shared" si="68"/>
        <v>#N/A</v>
      </c>
      <c r="H2218" s="46" t="e">
        <f>+INDEX([1]Detallado!$D:$D,MATCH(C2218,[1]Detallado!$B:$B,0))</f>
        <v>#N/A</v>
      </c>
      <c r="I2218" s="27"/>
      <c r="J2218" s="43" t="e">
        <f t="shared" ref="J2218:J2223" si="71">IF(E2218="ALT",LEFT(E2218,3),LEFT(E2218,3)&amp;F2218)</f>
        <v>#N/A</v>
      </c>
    </row>
    <row r="2219" spans="3:10" x14ac:dyDescent="0.35">
      <c r="C2219" s="27" t="s">
        <v>4453</v>
      </c>
      <c r="D2219" s="47" t="str">
        <f>+INDEX([1]Detallado!$F:$F,MATCH($C2219,[1]Detallado!$B:$B,0))</f>
        <v>Renta Fija</v>
      </c>
      <c r="E2219" s="30" t="str">
        <f>+INDEX([1]Detallado!$Q:$Q,MATCH($C2219,[1]Detallado!$B:$B,0))</f>
        <v>RFLC</v>
      </c>
      <c r="F2219" s="44" t="s">
        <v>4173</v>
      </c>
      <c r="G2219" s="45" t="str">
        <f t="shared" si="68"/>
        <v>22RFLC</v>
      </c>
      <c r="H2219" s="46" t="str">
        <f>+INDEX([1]Detallado!$D:$D,MATCH(C2219,[1]Detallado!$B:$B,0))</f>
        <v>AUNA</v>
      </c>
      <c r="I2219" s="27"/>
      <c r="J2219" s="43" t="str">
        <f t="shared" si="71"/>
        <v>RFLBU</v>
      </c>
    </row>
    <row r="2220" spans="3:10" x14ac:dyDescent="0.35">
      <c r="C2220" s="27" t="s">
        <v>4453</v>
      </c>
      <c r="D2220" s="47" t="str">
        <f>+INDEX([1]Detallado!$F:$F,MATCH($C2220,[1]Detallado!$B:$B,0))</f>
        <v>Renta Fija</v>
      </c>
      <c r="E2220" s="30" t="str">
        <f>+INDEX([1]Detallado!$Q:$Q,MATCH($C2220,[1]Detallado!$B:$B,0))</f>
        <v>RFLC</v>
      </c>
      <c r="F2220" s="44" t="s">
        <v>4173</v>
      </c>
      <c r="G2220" s="45" t="str">
        <f t="shared" si="68"/>
        <v>22RFLC</v>
      </c>
      <c r="H2220" s="46" t="str">
        <f>+INDEX([1]Detallado!$D:$D,MATCH(C2220,[1]Detallado!$B:$B,0))</f>
        <v>AUNA</v>
      </c>
      <c r="I2220" s="27"/>
      <c r="J2220" s="43" t="str">
        <f t="shared" si="71"/>
        <v>RFLBU</v>
      </c>
    </row>
    <row r="2221" spans="3:10" x14ac:dyDescent="0.35">
      <c r="C2221" s="27" t="s">
        <v>4454</v>
      </c>
      <c r="D2221" s="47" t="e">
        <f>+INDEX([1]Detallado!$F:$F,MATCH($C2221,[1]Detallado!$B:$B,0))</f>
        <v>#N/A</v>
      </c>
      <c r="E2221" s="30" t="e">
        <f>+INDEX([1]Detallado!$Q:$Q,MATCH($C2221,[1]Detallado!$B:$B,0))</f>
        <v>#N/A</v>
      </c>
      <c r="F2221" s="44" t="s">
        <v>4173</v>
      </c>
      <c r="G2221" s="45" t="e">
        <f t="shared" si="68"/>
        <v>#N/A</v>
      </c>
      <c r="H2221" s="46" t="e">
        <f>+INDEX([1]Detallado!$D:$D,MATCH(C2221,[1]Detallado!$B:$B,0))</f>
        <v>#N/A</v>
      </c>
      <c r="I2221" s="27"/>
      <c r="J2221" s="43" t="e">
        <f t="shared" si="71"/>
        <v>#N/A</v>
      </c>
    </row>
    <row r="2222" spans="3:10" x14ac:dyDescent="0.35">
      <c r="C2222" s="27" t="s">
        <v>4455</v>
      </c>
      <c r="D2222" s="47" t="e">
        <f>+INDEX([1]Detallado!$F:$F,MATCH($C2222,[1]Detallado!$B:$B,0))</f>
        <v>#N/A</v>
      </c>
      <c r="E2222" s="30" t="e">
        <f>+INDEX([1]Detallado!$Q:$Q,MATCH($C2222,[1]Detallado!$B:$B,0))</f>
        <v>#N/A</v>
      </c>
      <c r="F2222" s="44" t="s">
        <v>4173</v>
      </c>
      <c r="G2222" s="45" t="e">
        <f t="shared" si="68"/>
        <v>#N/A</v>
      </c>
      <c r="H2222" s="46" t="e">
        <f>+INDEX([1]Detallado!$D:$D,MATCH(C2222,[1]Detallado!$B:$B,0))</f>
        <v>#N/A</v>
      </c>
      <c r="I2222" s="27"/>
      <c r="J2222" s="43" t="e">
        <f t="shared" si="71"/>
        <v>#N/A</v>
      </c>
    </row>
    <row r="2223" spans="3:10" x14ac:dyDescent="0.35">
      <c r="C2223" s="27" t="s">
        <v>248</v>
      </c>
      <c r="D2223" s="47" t="str">
        <f>+INDEX([1]Detallado!$F:$F,MATCH($C2223,[1]Detallado!$B:$B,0))</f>
        <v>Renta Fija</v>
      </c>
      <c r="E2223" s="30" t="str">
        <f>+INDEX([1]Detallado!$Q:$Q,MATCH($C2223,[1]Detallado!$B:$B,0))</f>
        <v>RFLC</v>
      </c>
      <c r="F2223" s="44" t="s">
        <v>4173</v>
      </c>
      <c r="G2223" s="45" t="str">
        <f t="shared" si="68"/>
        <v>22RFLC</v>
      </c>
      <c r="H2223" s="46" t="str">
        <f>+INDEX([1]Detallado!$D:$D,MATCH(C2223,[1]Detallado!$B:$B,0))</f>
        <v>Calidda</v>
      </c>
      <c r="I2223" s="27"/>
      <c r="J2223" s="43" t="str">
        <f t="shared" si="71"/>
        <v>RFLBU</v>
      </c>
    </row>
    <row r="2224" spans="3:10" x14ac:dyDescent="0.35">
      <c r="C2224" s="27" t="s">
        <v>276</v>
      </c>
      <c r="D2224" s="47" t="str">
        <f>+INDEX([1]Detallado!$F:$F,MATCH($C2224,[1]Detallado!$B:$B,0))</f>
        <v>Renta Fija</v>
      </c>
      <c r="E2224" s="30" t="str">
        <f>+INDEX([1]Detallado!$Q:$Q,MATCH($C2224,[1]Detallado!$B:$B,0))</f>
        <v>RFLC</v>
      </c>
      <c r="F2224" s="44" t="s">
        <v>4173</v>
      </c>
      <c r="G2224" s="45" t="str">
        <f t="shared" si="68"/>
        <v>22RFLC</v>
      </c>
      <c r="H2224" s="46" t="str">
        <f>+INDEX([1]Detallado!$D:$D,MATCH(C2224,[1]Detallado!$B:$B,0))</f>
        <v>Hermes</v>
      </c>
      <c r="I2224" s="27"/>
      <c r="J2224" s="43" t="str">
        <f t="shared" ref="J2224:J2287" si="72">IF(E2224="ALT",LEFT(E2224,3),LEFT(E2224,3)&amp;F2224)</f>
        <v>RFLBU</v>
      </c>
    </row>
    <row r="2225" spans="3:10" x14ac:dyDescent="0.35">
      <c r="C2225" s="27" t="s">
        <v>280</v>
      </c>
      <c r="D2225" s="47" t="str">
        <f>+INDEX([1]Detallado!$F:$F,MATCH($C2225,[1]Detallado!$B:$B,0))</f>
        <v>Renta Fija</v>
      </c>
      <c r="E2225" s="30" t="str">
        <f>+INDEX([1]Detallado!$Q:$Q,MATCH($C2225,[1]Detallado!$B:$B,0))</f>
        <v>RFLC</v>
      </c>
      <c r="F2225" s="44" t="s">
        <v>4173</v>
      </c>
      <c r="G2225" s="45" t="str">
        <f t="shared" si="68"/>
        <v>22RFLC</v>
      </c>
      <c r="H2225" s="46" t="str">
        <f>+INDEX([1]Detallado!$D:$D,MATCH(C2225,[1]Detallado!$B:$B,0))</f>
        <v>Inca Rail</v>
      </c>
      <c r="I2225" s="27"/>
      <c r="J2225" s="43" t="str">
        <f t="shared" si="72"/>
        <v>RFLBU</v>
      </c>
    </row>
    <row r="2226" spans="3:10" x14ac:dyDescent="0.35">
      <c r="C2226" s="27" t="s">
        <v>3222</v>
      </c>
      <c r="D2226" s="47" t="str">
        <f>+INDEX([1]Detallado!$F:$F,MATCH($C2226,[1]Detallado!$B:$B,0))</f>
        <v>Renta Fija</v>
      </c>
      <c r="E2226" s="30" t="str">
        <f>+INDEX([1]Detallado!$Q:$Q,MATCH($C2226,[1]Detallado!$B:$B,0))</f>
        <v>RFLC</v>
      </c>
      <c r="F2226" s="44" t="s">
        <v>4173</v>
      </c>
      <c r="G2226" s="45" t="str">
        <f t="shared" si="68"/>
        <v>22RFLC</v>
      </c>
      <c r="H2226" s="46" t="str">
        <f>+INDEX([1]Detallado!$D:$D,MATCH(C2226,[1]Detallado!$B:$B,0))</f>
        <v>Hunt Oil</v>
      </c>
      <c r="I2226" s="27"/>
      <c r="J2226" s="43" t="str">
        <f t="shared" si="72"/>
        <v>RFLBU</v>
      </c>
    </row>
    <row r="2227" spans="3:10" x14ac:dyDescent="0.35">
      <c r="C2227" s="27" t="s">
        <v>291</v>
      </c>
      <c r="D2227" s="47" t="str">
        <f>+INDEX([1]Detallado!$F:$F,MATCH($C2227,[1]Detallado!$B:$B,0))</f>
        <v>Renta Fija</v>
      </c>
      <c r="E2227" s="30" t="str">
        <f>+INDEX([1]Detallado!$Q:$Q,MATCH($C2227,[1]Detallado!$B:$B,0))</f>
        <v>RFLC</v>
      </c>
      <c r="F2227" s="44" t="s">
        <v>4173</v>
      </c>
      <c r="G2227" s="45" t="str">
        <f t="shared" si="68"/>
        <v>22RFLC</v>
      </c>
      <c r="H2227" s="46" t="str">
        <f>+INDEX([1]Detallado!$D:$D,MATCH(C2227,[1]Detallado!$B:$B,0))</f>
        <v>Palo Alto</v>
      </c>
      <c r="I2227" s="27"/>
      <c r="J2227" s="43" t="str">
        <f t="shared" si="72"/>
        <v>RFLBU</v>
      </c>
    </row>
    <row r="2228" spans="3:10" x14ac:dyDescent="0.35">
      <c r="C2228" s="27" t="s">
        <v>293</v>
      </c>
      <c r="D2228" s="47" t="str">
        <f>+INDEX([1]Detallado!$F:$F,MATCH($C2228,[1]Detallado!$B:$B,0))</f>
        <v>Renta Fija</v>
      </c>
      <c r="E2228" s="30" t="str">
        <f>+INDEX([1]Detallado!$Q:$Q,MATCH($C2228,[1]Detallado!$B:$B,0))</f>
        <v>RFLC</v>
      </c>
      <c r="F2228" s="44" t="s">
        <v>4173</v>
      </c>
      <c r="G2228" s="45" t="str">
        <f t="shared" si="68"/>
        <v>22RFLC</v>
      </c>
      <c r="H2228" s="46" t="str">
        <f>+INDEX([1]Detallado!$D:$D,MATCH(C2228,[1]Detallado!$B:$B,0))</f>
        <v>Tecsup</v>
      </c>
      <c r="I2228" s="27"/>
      <c r="J2228" s="43" t="str">
        <f t="shared" si="72"/>
        <v>RFLBU</v>
      </c>
    </row>
    <row r="2229" spans="3:10" x14ac:dyDescent="0.35">
      <c r="C2229" s="27" t="s">
        <v>890</v>
      </c>
      <c r="D2229" s="47" t="str">
        <f>+INDEX([1]Detallado!$F:$F,MATCH($C2229,[1]Detallado!$B:$B,0))</f>
        <v>Renta Fija</v>
      </c>
      <c r="E2229" s="30" t="str">
        <f>+INDEX([1]Detallado!$Q:$Q,MATCH($C2229,[1]Detallado!$B:$B,0))</f>
        <v>RFLC</v>
      </c>
      <c r="F2229" s="44" t="s">
        <v>4173</v>
      </c>
      <c r="G2229" s="45" t="str">
        <f t="shared" si="68"/>
        <v>22RFLC</v>
      </c>
      <c r="H2229" s="46" t="str">
        <f>+INDEX([1]Detallado!$D:$D,MATCH(C2229,[1]Detallado!$B:$B,0))</f>
        <v>Site del Perú</v>
      </c>
      <c r="I2229" s="27"/>
      <c r="J2229" s="43" t="str">
        <f t="shared" si="72"/>
        <v>RFLBU</v>
      </c>
    </row>
    <row r="2230" spans="3:10" x14ac:dyDescent="0.35">
      <c r="C2230" s="27" t="s">
        <v>475</v>
      </c>
      <c r="D2230" s="47" t="str">
        <f>+INDEX([1]Detallado!$F:$F,MATCH($C2230,[1]Detallado!$B:$B,0))</f>
        <v>Renta Variable</v>
      </c>
      <c r="E2230" s="30" t="str">
        <f>+INDEX([1]Detallado!$Q:$Q,MATCH($C2230,[1]Detallado!$B:$B,0))</f>
        <v>RVL</v>
      </c>
      <c r="F2230" s="44" t="s">
        <v>4173</v>
      </c>
      <c r="G2230" s="45" t="str">
        <f t="shared" si="68"/>
        <v>31RVL</v>
      </c>
      <c r="H2230" s="46" t="str">
        <f>+INDEX([1]Detallado!$D:$D,MATCH(C2230,[1]Detallado!$B:$B,0))</f>
        <v>El Comercio</v>
      </c>
      <c r="I2230" s="27"/>
      <c r="J2230" s="43" t="str">
        <f t="shared" si="72"/>
        <v>RVLBU</v>
      </c>
    </row>
    <row r="2231" spans="3:10" x14ac:dyDescent="0.35">
      <c r="C2231" s="27" t="s">
        <v>485</v>
      </c>
      <c r="D2231" s="47" t="str">
        <f>+INDEX([1]Detallado!$F:$F,MATCH($C2231,[1]Detallado!$B:$B,0))</f>
        <v>Renta Variable</v>
      </c>
      <c r="E2231" s="30" t="str">
        <f>+INDEX([1]Detallado!$Q:$Q,MATCH($C2231,[1]Detallado!$B:$B,0))</f>
        <v>RVL</v>
      </c>
      <c r="F2231" s="44" t="s">
        <v>4173</v>
      </c>
      <c r="G2231" s="45" t="str">
        <f t="shared" si="68"/>
        <v>32RVL</v>
      </c>
      <c r="H2231" s="46" t="str">
        <f>+INDEX([1]Detallado!$D:$D,MATCH(C2231,[1]Detallado!$B:$B,0))</f>
        <v>Fossal SA</v>
      </c>
      <c r="I2231" s="27"/>
      <c r="J2231" s="43" t="str">
        <f t="shared" si="72"/>
        <v>RVLBU</v>
      </c>
    </row>
    <row r="2232" spans="3:10" x14ac:dyDescent="0.35">
      <c r="C2232" s="27" t="s">
        <v>496</v>
      </c>
      <c r="D2232" s="47" t="str">
        <f>+INDEX([1]Detallado!$F:$F,MATCH($C2232,[1]Detallado!$B:$B,0))</f>
        <v>Renta Variable</v>
      </c>
      <c r="E2232" s="30" t="str">
        <f>+INDEX([1]Detallado!$Q:$Q,MATCH($C2232,[1]Detallado!$B:$B,0))</f>
        <v>RVL</v>
      </c>
      <c r="F2232" s="44" t="s">
        <v>4173</v>
      </c>
      <c r="G2232" s="45" t="str">
        <f t="shared" si="68"/>
        <v>34RVL</v>
      </c>
      <c r="H2232" s="46" t="str">
        <f>+INDEX([1]Detallado!$D:$D,MATCH(C2232,[1]Detallado!$B:$B,0))</f>
        <v>Aclara Resources Inc.</v>
      </c>
      <c r="I2232" s="27"/>
      <c r="J2232" s="43" t="str">
        <f t="shared" si="72"/>
        <v>RVLBU</v>
      </c>
    </row>
    <row r="2233" spans="3:10" x14ac:dyDescent="0.35">
      <c r="C2233" s="27" t="s">
        <v>258</v>
      </c>
      <c r="D2233" s="47" t="str">
        <f>+INDEX([1]Detallado!$F:$F,MATCH($C2233,[1]Detallado!$B:$B,0))</f>
        <v>Renta Fija</v>
      </c>
      <c r="E2233" s="30" t="str">
        <f>+INDEX([1]Detallado!$Q:$Q,MATCH($C2233,[1]Detallado!$B:$B,0))</f>
        <v>RFLC</v>
      </c>
      <c r="F2233" s="44" t="s">
        <v>4173</v>
      </c>
      <c r="G2233" s="45" t="str">
        <f t="shared" si="68"/>
        <v>22RFLC</v>
      </c>
      <c r="H2233" s="46" t="str">
        <f>+INDEX([1]Detallado!$D:$D,MATCH(C2233,[1]Detallado!$B:$B,0))</f>
        <v>Norvial</v>
      </c>
      <c r="I2233" s="27"/>
      <c r="J2233" s="43" t="str">
        <f t="shared" si="72"/>
        <v>RFLBU</v>
      </c>
    </row>
    <row r="2234" spans="3:10" x14ac:dyDescent="0.35">
      <c r="C2234" s="27" t="s">
        <v>397</v>
      </c>
      <c r="D2234" s="47" t="str">
        <f>+INDEX([1]Detallado!$F:$F,MATCH($C2234,[1]Detallado!$B:$B,0))</f>
        <v>Renta Fija</v>
      </c>
      <c r="E2234" s="30" t="str">
        <f>+INDEX([1]Detallado!$Q:$Q,MATCH($C2234,[1]Detallado!$B:$B,0))</f>
        <v>RFLC</v>
      </c>
      <c r="F2234" s="44" t="s">
        <v>4173</v>
      </c>
      <c r="G2234" s="45" t="str">
        <f t="shared" si="68"/>
        <v>27RFLC</v>
      </c>
      <c r="H2234" s="46" t="str">
        <f>+INDEX([1]Detallado!$D:$D,MATCH(C2234,[1]Detallado!$B:$B,0))</f>
        <v>Colegios Peruanos - Internacional de Titulos Soc. Titulizadora</v>
      </c>
      <c r="I2234" s="27"/>
      <c r="J2234" s="43" t="str">
        <f t="shared" si="72"/>
        <v>RFLBU</v>
      </c>
    </row>
    <row r="2235" spans="3:10" x14ac:dyDescent="0.35">
      <c r="C2235" s="27" t="s">
        <v>393</v>
      </c>
      <c r="D2235" s="47" t="str">
        <f>+INDEX([1]Detallado!$F:$F,MATCH($C2235,[1]Detallado!$B:$B,0))</f>
        <v>Renta Fija</v>
      </c>
      <c r="E2235" s="30" t="str">
        <f>+INDEX([1]Detallado!$Q:$Q,MATCH($C2235,[1]Detallado!$B:$B,0))</f>
        <v>RFLC</v>
      </c>
      <c r="F2235" s="44" t="s">
        <v>4173</v>
      </c>
      <c r="G2235" s="45" t="str">
        <f t="shared" si="68"/>
        <v>27RFLC</v>
      </c>
      <c r="H2235" s="46" t="str">
        <f>+INDEX([1]Detallado!$D:$D,MATCH(C2235,[1]Detallado!$B:$B,0))</f>
        <v>Internacional de Titulos Soc. Titulizadora</v>
      </c>
      <c r="I2235" s="27"/>
      <c r="J2235" s="43" t="str">
        <f t="shared" si="72"/>
        <v>RFLBU</v>
      </c>
    </row>
    <row r="2236" spans="3:10" x14ac:dyDescent="0.35">
      <c r="C2236" s="27" t="s">
        <v>218</v>
      </c>
      <c r="D2236" s="47" t="str">
        <f>+INDEX([1]Detallado!$F:$F,MATCH($C2236,[1]Detallado!$B:$B,0))</f>
        <v>Renta Fija</v>
      </c>
      <c r="E2236" s="30" t="str">
        <f>+INDEX([1]Detallado!$Q:$Q,MATCH($C2236,[1]Detallado!$B:$B,0))</f>
        <v>RFLC</v>
      </c>
      <c r="F2236" s="44" t="s">
        <v>4173</v>
      </c>
      <c r="G2236" s="45" t="str">
        <f t="shared" si="68"/>
        <v>18RFLC</v>
      </c>
      <c r="H2236" s="46" t="str">
        <f>+INDEX([1]Detallado!$D:$D,MATCH(C2236,[1]Detallado!$B:$B,0))</f>
        <v>Línea Amarilla S.A.C.</v>
      </c>
      <c r="I2236" s="27"/>
      <c r="J2236" s="43" t="str">
        <f t="shared" si="72"/>
        <v>RFLBU</v>
      </c>
    </row>
    <row r="2237" spans="3:10" x14ac:dyDescent="0.35">
      <c r="C2237" s="27" t="s">
        <v>389</v>
      </c>
      <c r="D2237" s="47" t="str">
        <f>+INDEX([1]Detallado!$F:$F,MATCH($C2237,[1]Detallado!$B:$B,0))</f>
        <v>Renta Fija</v>
      </c>
      <c r="E2237" s="30" t="str">
        <f>+INDEX([1]Detallado!$Q:$Q,MATCH($C2237,[1]Detallado!$B:$B,0))</f>
        <v>RFLC</v>
      </c>
      <c r="F2237" s="44" t="s">
        <v>4173</v>
      </c>
      <c r="G2237" s="45" t="str">
        <f t="shared" si="68"/>
        <v>27RFLC</v>
      </c>
      <c r="H2237" s="46" t="str">
        <f>+INDEX([1]Detallado!$D:$D,MATCH(C2237,[1]Detallado!$B:$B,0))</f>
        <v>ADP</v>
      </c>
      <c r="I2237" s="27"/>
      <c r="J2237" s="43" t="str">
        <f t="shared" si="72"/>
        <v>RFLBU</v>
      </c>
    </row>
    <row r="2238" spans="3:10" x14ac:dyDescent="0.35">
      <c r="C2238" s="27" t="s">
        <v>271</v>
      </c>
      <c r="D2238" s="47" t="str">
        <f>+INDEX([1]Detallado!$F:$F,MATCH($C2238,[1]Detallado!$B:$B,0))</f>
        <v>Renta Fija</v>
      </c>
      <c r="E2238" s="30" t="str">
        <f>+INDEX([1]Detallado!$Q:$Q,MATCH($C2238,[1]Detallado!$B:$B,0))</f>
        <v>RFLC</v>
      </c>
      <c r="F2238" s="44" t="s">
        <v>4173</v>
      </c>
      <c r="G2238" s="45" t="str">
        <f t="shared" si="68"/>
        <v>22RFLC</v>
      </c>
      <c r="H2238" s="46" t="str">
        <f>+INDEX([1]Detallado!$D:$D,MATCH(C2238,[1]Detallado!$B:$B,0))</f>
        <v xml:space="preserve">Concesionario Trasvase Olmos </v>
      </c>
      <c r="I2238" s="27"/>
      <c r="J2238" s="43" t="str">
        <f t="shared" si="72"/>
        <v>RFLBU</v>
      </c>
    </row>
    <row r="2239" spans="3:10" x14ac:dyDescent="0.35">
      <c r="C2239" s="27" t="s">
        <v>269</v>
      </c>
      <c r="D2239" s="47" t="str">
        <f>+INDEX([1]Detallado!$F:$F,MATCH($C2239,[1]Detallado!$B:$B,0))</f>
        <v>Renta Fija</v>
      </c>
      <c r="E2239" s="30" t="str">
        <f>+INDEX([1]Detallado!$Q:$Q,MATCH($C2239,[1]Detallado!$B:$B,0))</f>
        <v>RFLC</v>
      </c>
      <c r="F2239" s="44" t="s">
        <v>4173</v>
      </c>
      <c r="G2239" s="45" t="str">
        <f t="shared" si="68"/>
        <v>22RFLC</v>
      </c>
      <c r="H2239" s="46" t="str">
        <f>+INDEX([1]Detallado!$D:$D,MATCH(C2239,[1]Detallado!$B:$B,0))</f>
        <v xml:space="preserve">Concesionario Trasvase Olmos </v>
      </c>
      <c r="I2239" s="27"/>
      <c r="J2239" s="43" t="str">
        <f t="shared" si="72"/>
        <v>RFLBU</v>
      </c>
    </row>
    <row r="2240" spans="3:10" x14ac:dyDescent="0.35">
      <c r="C2240" s="27" t="s">
        <v>518</v>
      </c>
      <c r="D2240" s="47" t="str">
        <f>+INDEX([1]Detallado!$F:$F,MATCH($C2240,[1]Detallado!$B:$B,0))</f>
        <v>Renta Fija</v>
      </c>
      <c r="E2240" s="30" t="str">
        <f>+INDEX([1]Detallado!$Q:$Q,MATCH($C2240,[1]Detallado!$B:$B,0))</f>
        <v>RFLG</v>
      </c>
      <c r="F2240" s="44" t="s">
        <v>4173</v>
      </c>
      <c r="G2240" s="45" t="str">
        <f t="shared" si="68"/>
        <v>49RFLG</v>
      </c>
      <c r="H2240" s="46" t="str">
        <f>+INDEX([1]Detallado!$D:$D,MATCH(C2240,[1]Detallado!$B:$B,0))</f>
        <v>Macrocapitales SAFI S.A.</v>
      </c>
      <c r="I2240" s="27"/>
      <c r="J2240" s="43" t="str">
        <f t="shared" si="72"/>
        <v>RFLBU</v>
      </c>
    </row>
    <row r="2241" spans="3:10" x14ac:dyDescent="0.35">
      <c r="C2241" s="27" t="s">
        <v>521</v>
      </c>
      <c r="D2241" s="47" t="str">
        <f>+INDEX([1]Detallado!$F:$F,MATCH($C2241,[1]Detallado!$B:$B,0))</f>
        <v>Renta Fija</v>
      </c>
      <c r="E2241" s="30" t="str">
        <f>+INDEX([1]Detallado!$Q:$Q,MATCH($C2241,[1]Detallado!$B:$B,0))</f>
        <v>RFLG</v>
      </c>
      <c r="F2241" s="44" t="s">
        <v>4173</v>
      </c>
      <c r="G2241" s="45" t="str">
        <f t="shared" si="68"/>
        <v>49RFLG</v>
      </c>
      <c r="H2241" s="46" t="str">
        <f>+INDEX([1]Detallado!$D:$D,MATCH(C2241,[1]Detallado!$B:$B,0))</f>
        <v>BD Capital - Senior Loans C</v>
      </c>
      <c r="I2241" s="27"/>
      <c r="J2241" s="43" t="str">
        <f t="shared" si="72"/>
        <v>RFLBU</v>
      </c>
    </row>
    <row r="2242" spans="3:10" x14ac:dyDescent="0.35">
      <c r="C2242" s="27" t="s">
        <v>524</v>
      </c>
      <c r="D2242" s="47" t="str">
        <f>+INDEX([1]Detallado!$F:$F,MATCH($C2242,[1]Detallado!$B:$B,0))</f>
        <v>Renta Fija</v>
      </c>
      <c r="E2242" s="30" t="str">
        <f>+INDEX([1]Detallado!$Q:$Q,MATCH($C2242,[1]Detallado!$B:$B,0))</f>
        <v>RFLG</v>
      </c>
      <c r="F2242" s="44" t="s">
        <v>4173</v>
      </c>
      <c r="G2242" s="45" t="str">
        <f t="shared" si="68"/>
        <v>49RFLG</v>
      </c>
      <c r="H2242" s="46" t="str">
        <f>+INDEX([1]Detallado!$D:$D,MATCH(C2242,[1]Detallado!$B:$B,0))</f>
        <v>Sigma - Leasing Operativo</v>
      </c>
      <c r="I2242" s="27"/>
      <c r="J2242" s="43" t="str">
        <f t="shared" si="72"/>
        <v>RFLBU</v>
      </c>
    </row>
    <row r="2243" spans="3:10" x14ac:dyDescent="0.35">
      <c r="C2243" s="27" t="s">
        <v>902</v>
      </c>
      <c r="D2243" s="47" t="str">
        <f>+INDEX([1]Detallado!$F:$F,MATCH($C2243,[1]Detallado!$B:$B,0))</f>
        <v>Renta Variable</v>
      </c>
      <c r="E2243" s="30" t="str">
        <f>+INDEX([1]Detallado!$Q:$Q,MATCH($C2243,[1]Detallado!$B:$B,0))</f>
        <v>RVL</v>
      </c>
      <c r="F2243" s="44" t="s">
        <v>4173</v>
      </c>
      <c r="G2243" s="45" t="str">
        <f t="shared" si="68"/>
        <v>50RVL</v>
      </c>
      <c r="H2243" s="46" t="str">
        <f>+INDEX([1]Detallado!$D:$D,MATCH(C2243,[1]Detallado!$B:$B,0))</f>
        <v>Van Eck - El Dorado Peru</v>
      </c>
      <c r="I2243" s="27"/>
      <c r="J2243" s="43" t="str">
        <f t="shared" si="72"/>
        <v>RVLBU</v>
      </c>
    </row>
    <row r="2244" spans="3:10" x14ac:dyDescent="0.35">
      <c r="C2244" s="27" t="s">
        <v>261</v>
      </c>
      <c r="D2244" s="47" t="str">
        <f>+INDEX([1]Detallado!$F:$F,MATCH($C2244,[1]Detallado!$B:$B,0))</f>
        <v>Renta Fija</v>
      </c>
      <c r="E2244" s="30" t="str">
        <f>+INDEX([1]Detallado!$Q:$Q,MATCH($C2244,[1]Detallado!$B:$B,0))</f>
        <v>RFLC</v>
      </c>
      <c r="F2244" s="44" t="s">
        <v>4173</v>
      </c>
      <c r="G2244" s="45" t="str">
        <f t="shared" si="68"/>
        <v>22RFLC</v>
      </c>
      <c r="H2244" s="46" t="str">
        <f>+INDEX([1]Detallado!$D:$D,MATCH(C2244,[1]Detallado!$B:$B,0))</f>
        <v>Jockey Plaza</v>
      </c>
      <c r="I2244" s="27"/>
      <c r="J2244" s="43" t="str">
        <f t="shared" si="72"/>
        <v>RFLBU</v>
      </c>
    </row>
    <row r="2245" spans="3:10" x14ac:dyDescent="0.35">
      <c r="C2245" s="27" t="s">
        <v>266</v>
      </c>
      <c r="D2245" s="47" t="str">
        <f>+INDEX([1]Detallado!$F:$F,MATCH($C2245,[1]Detallado!$B:$B,0))</f>
        <v>Renta Fija</v>
      </c>
      <c r="E2245" s="30" t="str">
        <f>+INDEX([1]Detallado!$Q:$Q,MATCH($C2245,[1]Detallado!$B:$B,0))</f>
        <v>RFLC</v>
      </c>
      <c r="F2245" s="44" t="s">
        <v>4173</v>
      </c>
      <c r="G2245" s="45" t="str">
        <f t="shared" si="68"/>
        <v>22RFLC</v>
      </c>
      <c r="H2245" s="46" t="str">
        <f>+INDEX([1]Detallado!$D:$D,MATCH(C2245,[1]Detallado!$B:$B,0))</f>
        <v>Jockey Plaza</v>
      </c>
      <c r="I2245" s="27"/>
      <c r="J2245" s="43" t="str">
        <f t="shared" si="72"/>
        <v>RFLBU</v>
      </c>
    </row>
    <row r="2246" spans="3:10" x14ac:dyDescent="0.35">
      <c r="C2246" s="27" t="s">
        <v>284</v>
      </c>
      <c r="D2246" s="47" t="str">
        <f>+INDEX([1]Detallado!$F:$F,MATCH($C2246,[1]Detallado!$B:$B,0))</f>
        <v>Renta Fija</v>
      </c>
      <c r="E2246" s="30" t="str">
        <f>+INDEX([1]Detallado!$Q:$Q,MATCH($C2246,[1]Detallado!$B:$B,0))</f>
        <v>RFLC</v>
      </c>
      <c r="F2246" s="44" t="s">
        <v>4173</v>
      </c>
      <c r="G2246" s="45" t="str">
        <f t="shared" si="68"/>
        <v>22RFLC</v>
      </c>
      <c r="H2246" s="46" t="str">
        <f>+INDEX([1]Detallado!$D:$D,MATCH(C2246,[1]Detallado!$B:$B,0))</f>
        <v>InRetail Pharma</v>
      </c>
      <c r="I2246" s="27"/>
      <c r="J2246" s="43" t="str">
        <f t="shared" si="72"/>
        <v>RFLBU</v>
      </c>
    </row>
    <row r="2247" spans="3:10" x14ac:dyDescent="0.35">
      <c r="C2247" s="27" t="s">
        <v>369</v>
      </c>
      <c r="D2247" s="47" t="str">
        <f>+INDEX([1]Detallado!$F:$F,MATCH($C2247,[1]Detallado!$B:$B,0))</f>
        <v>Renta Fija</v>
      </c>
      <c r="E2247" s="30" t="str">
        <f>+INDEX([1]Detallado!$Q:$Q,MATCH($C2247,[1]Detallado!$B:$B,0))</f>
        <v>RFLC</v>
      </c>
      <c r="F2247" s="44" t="s">
        <v>4173</v>
      </c>
      <c r="G2247" s="45" t="str">
        <f t="shared" si="68"/>
        <v>27RFLC</v>
      </c>
      <c r="H2247" s="46" t="str">
        <f>+INDEX([1]Detallado!$D:$D,MATCH(C2247,[1]Detallado!$B:$B,0))</f>
        <v>TITIRSM1 - InRetail</v>
      </c>
      <c r="I2247" s="27"/>
      <c r="J2247" s="43" t="str">
        <f t="shared" si="72"/>
        <v>RFLBU</v>
      </c>
    </row>
    <row r="2248" spans="3:10" x14ac:dyDescent="0.35">
      <c r="C2248" s="27" t="s">
        <v>374</v>
      </c>
      <c r="D2248" s="47" t="str">
        <f>+INDEX([1]Detallado!$F:$F,MATCH($C2248,[1]Detallado!$B:$B,0))</f>
        <v>Renta Fija</v>
      </c>
      <c r="E2248" s="30" t="str">
        <f>+INDEX([1]Detallado!$Q:$Q,MATCH($C2248,[1]Detallado!$B:$B,0))</f>
        <v>RFLC</v>
      </c>
      <c r="F2248" s="44" t="s">
        <v>4173</v>
      </c>
      <c r="G2248" s="45" t="str">
        <f t="shared" si="68"/>
        <v>27RFLC</v>
      </c>
      <c r="H2248" s="46" t="str">
        <f>+INDEX([1]Detallado!$D:$D,MATCH(C2248,[1]Detallado!$B:$B,0))</f>
        <v>SINT1INR1U - InRetail</v>
      </c>
      <c r="I2248" s="27"/>
      <c r="J2248" s="43" t="str">
        <f t="shared" si="72"/>
        <v>RFLBU</v>
      </c>
    </row>
    <row r="2249" spans="3:10" x14ac:dyDescent="0.35">
      <c r="C2249" s="27" t="s">
        <v>3899</v>
      </c>
      <c r="D2249" s="47" t="str">
        <f>+INDEX([1]Detallado!$F:$F,MATCH($C2249,[1]Detallado!$B:$B,0))</f>
        <v>Renta Fija</v>
      </c>
      <c r="E2249" s="30" t="str">
        <f>+INDEX([1]Detallado!$Q:$Q,MATCH($C2249,[1]Detallado!$B:$B,0))</f>
        <v>RFLC</v>
      </c>
      <c r="F2249" s="44" t="s">
        <v>4173</v>
      </c>
      <c r="G2249" s="45" t="str">
        <f t="shared" si="68"/>
        <v>22RFLC</v>
      </c>
      <c r="H2249" s="46" t="str">
        <f>+INDEX([1]Detallado!$D:$D,MATCH(C2249,[1]Detallado!$B:$B,0))</f>
        <v>GYMFERROVIAS</v>
      </c>
      <c r="I2249" s="27"/>
      <c r="J2249" s="43" t="str">
        <f t="shared" si="72"/>
        <v>RFLBU</v>
      </c>
    </row>
    <row r="2250" spans="3:10" x14ac:dyDescent="0.35">
      <c r="C2250" s="27" t="s">
        <v>4453</v>
      </c>
      <c r="D2250" s="47" t="str">
        <f>+INDEX([1]Detallado!$F:$F,MATCH($C2250,[1]Detallado!$B:$B,0))</f>
        <v>Renta Fija</v>
      </c>
      <c r="E2250" s="30" t="str">
        <f>+INDEX([1]Detallado!$Q:$Q,MATCH($C2250,[1]Detallado!$B:$B,0))</f>
        <v>RFLC</v>
      </c>
      <c r="F2250" s="44" t="s">
        <v>4173</v>
      </c>
      <c r="G2250" s="45" t="str">
        <f t="shared" ref="G2250:G2313" si="73">LEFT(C2250,2)&amp;E2250</f>
        <v>22RFLC</v>
      </c>
      <c r="H2250" s="46" t="str">
        <f>+INDEX([1]Detallado!$D:$D,MATCH(C2250,[1]Detallado!$B:$B,0))</f>
        <v>AUNA</v>
      </c>
      <c r="I2250" s="27"/>
      <c r="J2250" s="43" t="str">
        <f t="shared" si="72"/>
        <v>RFLBU</v>
      </c>
    </row>
    <row r="2251" spans="3:10" x14ac:dyDescent="0.35">
      <c r="C2251" s="27" t="s">
        <v>384</v>
      </c>
      <c r="D2251" s="47" t="str">
        <f>+INDEX([1]Detallado!$F:$F,MATCH($C2251,[1]Detallado!$B:$B,0))</f>
        <v>Renta Fija</v>
      </c>
      <c r="E2251" s="30" t="str">
        <f>+INDEX([1]Detallado!$Q:$Q,MATCH($C2251,[1]Detallado!$B:$B,0))</f>
        <v>RFLC</v>
      </c>
      <c r="F2251" s="44" t="s">
        <v>4173</v>
      </c>
      <c r="G2251" s="45" t="str">
        <f t="shared" si="73"/>
        <v>27RFLC</v>
      </c>
      <c r="H2251" s="46" t="str">
        <f>+INDEX([1]Detallado!$D:$D,MATCH(C2251,[1]Detallado!$B:$B,0))</f>
        <v>Huascacocha Finance Limited</v>
      </c>
      <c r="I2251" s="27"/>
      <c r="J2251" s="43" t="str">
        <f t="shared" si="72"/>
        <v>RFLBU</v>
      </c>
    </row>
    <row r="2252" spans="3:10" x14ac:dyDescent="0.35">
      <c r="C2252" s="27" t="s">
        <v>380</v>
      </c>
      <c r="D2252" s="47" t="str">
        <f>+INDEX([1]Detallado!$F:$F,MATCH($C2252,[1]Detallado!$B:$B,0))</f>
        <v>Renta Fija</v>
      </c>
      <c r="E2252" s="30" t="str">
        <f>+INDEX([1]Detallado!$Q:$Q,MATCH($C2252,[1]Detallado!$B:$B,0))</f>
        <v>RFLC</v>
      </c>
      <c r="F2252" s="44" t="s">
        <v>4173</v>
      </c>
      <c r="G2252" s="45" t="str">
        <f t="shared" si="73"/>
        <v>27RFLC</v>
      </c>
      <c r="H2252" s="46" t="str">
        <f>+INDEX([1]Detallado!$D:$D,MATCH(C2252,[1]Detallado!$B:$B,0))</f>
        <v>Huascacocha Finance Limited</v>
      </c>
      <c r="I2252" s="27"/>
      <c r="J2252" s="43" t="str">
        <f t="shared" si="72"/>
        <v>RFLBU</v>
      </c>
    </row>
    <row r="2253" spans="3:10" x14ac:dyDescent="0.35">
      <c r="C2253" s="27" t="s">
        <v>387</v>
      </c>
      <c r="D2253" s="47" t="str">
        <f>+INDEX([1]Detallado!$F:$F,MATCH($C2253,[1]Detallado!$B:$B,0))</f>
        <v>Renta Fija</v>
      </c>
      <c r="E2253" s="30" t="str">
        <f>+INDEX([1]Detallado!$Q:$Q,MATCH($C2253,[1]Detallado!$B:$B,0))</f>
        <v>RFLC</v>
      </c>
      <c r="F2253" s="44" t="s">
        <v>4173</v>
      </c>
      <c r="G2253" s="45" t="str">
        <f t="shared" si="73"/>
        <v>27RFLC</v>
      </c>
      <c r="H2253" s="46" t="str">
        <f>+INDEX([1]Detallado!$D:$D,MATCH(C2253,[1]Detallado!$B:$B,0))</f>
        <v>Taboada Finance Limited</v>
      </c>
      <c r="I2253" s="27"/>
      <c r="J2253" s="43" t="str">
        <f t="shared" si="72"/>
        <v>RFLBU</v>
      </c>
    </row>
    <row r="2254" spans="3:10" x14ac:dyDescent="0.35">
      <c r="C2254" s="27" t="s">
        <v>392</v>
      </c>
      <c r="D2254" s="47" t="str">
        <f>+INDEX([1]Detallado!$F:$F,MATCH($C2254,[1]Detallado!$B:$B,0))</f>
        <v>Renta Fija</v>
      </c>
      <c r="E2254" s="30" t="str">
        <f>+INDEX([1]Detallado!$Q:$Q,MATCH($C2254,[1]Detallado!$B:$B,0))</f>
        <v>RFLC</v>
      </c>
      <c r="F2254" s="44" t="s">
        <v>4173</v>
      </c>
      <c r="G2254" s="45" t="str">
        <f t="shared" si="73"/>
        <v>27RFLC</v>
      </c>
      <c r="H2254" s="46" t="str">
        <f>+INDEX([1]Detallado!$D:$D,MATCH(C2254,[1]Detallado!$B:$B,0))</f>
        <v>Interoceanica IV Finance Limited</v>
      </c>
      <c r="I2254" s="27"/>
      <c r="J2254" s="43" t="str">
        <f t="shared" si="72"/>
        <v>RFLBU</v>
      </c>
    </row>
    <row r="2255" spans="3:10" x14ac:dyDescent="0.35">
      <c r="C2255" s="27" t="s">
        <v>391</v>
      </c>
      <c r="D2255" s="47" t="str">
        <f>+INDEX([1]Detallado!$F:$F,MATCH($C2255,[1]Detallado!$B:$B,0))</f>
        <v>Renta Fija</v>
      </c>
      <c r="E2255" s="30" t="str">
        <f>+INDEX([1]Detallado!$Q:$Q,MATCH($C2255,[1]Detallado!$B:$B,0))</f>
        <v>RFLC</v>
      </c>
      <c r="F2255" s="44" t="s">
        <v>4173</v>
      </c>
      <c r="G2255" s="45" t="str">
        <f t="shared" si="73"/>
        <v>27RFLC</v>
      </c>
      <c r="H2255" s="46" t="str">
        <f>+INDEX([1]Detallado!$D:$D,MATCH(C2255,[1]Detallado!$B:$B,0))</f>
        <v>Interoceanica IV Finance Limited</v>
      </c>
      <c r="I2255" s="27"/>
      <c r="J2255" s="43" t="str">
        <f t="shared" si="72"/>
        <v>RFLBU</v>
      </c>
    </row>
    <row r="2256" spans="3:10" x14ac:dyDescent="0.35">
      <c r="C2256" s="27" t="s">
        <v>271</v>
      </c>
      <c r="D2256" s="47" t="str">
        <f>+INDEX([1]Detallado!$F:$F,MATCH($C2256,[1]Detallado!$B:$B,0))</f>
        <v>Renta Fija</v>
      </c>
      <c r="E2256" s="30" t="str">
        <f>+INDEX([1]Detallado!$Q:$Q,MATCH($C2256,[1]Detallado!$B:$B,0))</f>
        <v>RFLC</v>
      </c>
      <c r="F2256" s="44" t="s">
        <v>4173</v>
      </c>
      <c r="G2256" s="45" t="str">
        <f t="shared" si="73"/>
        <v>22RFLC</v>
      </c>
      <c r="H2256" s="46" t="str">
        <f>+INDEX([1]Detallado!$D:$D,MATCH(C2256,[1]Detallado!$B:$B,0))</f>
        <v xml:space="preserve">Concesionario Trasvase Olmos </v>
      </c>
      <c r="I2256" s="27"/>
      <c r="J2256" s="43" t="str">
        <f t="shared" si="72"/>
        <v>RFLBU</v>
      </c>
    </row>
    <row r="2257" spans="3:10" x14ac:dyDescent="0.35">
      <c r="C2257" s="27" t="s">
        <v>925</v>
      </c>
      <c r="D2257" s="47" t="str">
        <f>+INDEX([1]Detallado!$F:$F,MATCH($C2257,[1]Detallado!$B:$B,0))</f>
        <v>Renta Fija</v>
      </c>
      <c r="E2257" s="30" t="str">
        <f>+INDEX([1]Detallado!$Q:$Q,MATCH($C2257,[1]Detallado!$B:$B,0))</f>
        <v>RFIG</v>
      </c>
      <c r="F2257" s="44" t="s">
        <v>4171</v>
      </c>
      <c r="G2257" s="45" t="str">
        <f t="shared" si="73"/>
        <v>52RFIG</v>
      </c>
      <c r="H2257" s="46" t="str">
        <f>+INDEX([1]Detallado!$D:$D,MATCH(C2257,[1]Detallado!$B:$B,0))</f>
        <v>Moneda - Latam High Yield</v>
      </c>
      <c r="I2257" s="27"/>
      <c r="J2257" s="43" t="str">
        <f t="shared" si="72"/>
        <v>RFITD</v>
      </c>
    </row>
    <row r="2258" spans="3:10" x14ac:dyDescent="0.35">
      <c r="C2258" s="27" t="s">
        <v>656</v>
      </c>
      <c r="D2258" s="47" t="str">
        <f>+INDEX([1]Detallado!$F:$F,MATCH($C2258,[1]Detallado!$B:$B,0))</f>
        <v>Renta Fija</v>
      </c>
      <c r="E2258" s="30" t="str">
        <f>+INDEX([1]Detallado!$Q:$Q,MATCH($C2258,[1]Detallado!$B:$B,0))</f>
        <v>RFLG</v>
      </c>
      <c r="F2258" s="44" t="s">
        <v>4171</v>
      </c>
      <c r="G2258" s="45" t="str">
        <f t="shared" si="73"/>
        <v>52RFLG</v>
      </c>
      <c r="H2258" s="46" t="str">
        <f>+INDEX([1]Detallado!$D:$D,MATCH(C2258,[1]Detallado!$B:$B,0))</f>
        <v>Moneda - Deuda Latam LCC</v>
      </c>
      <c r="I2258" s="27"/>
      <c r="J2258" s="43" t="str">
        <f t="shared" si="72"/>
        <v>RFLTD</v>
      </c>
    </row>
    <row r="2259" spans="3:10" x14ac:dyDescent="0.35">
      <c r="C2259" s="27" t="s">
        <v>653</v>
      </c>
      <c r="D2259" s="47" t="str">
        <f>+INDEX([1]Detallado!$F:$F,MATCH($C2259,[1]Detallado!$B:$B,0))</f>
        <v>Renta Fija</v>
      </c>
      <c r="E2259" s="30" t="str">
        <f>+INDEX([1]Detallado!$Q:$Q,MATCH($C2259,[1]Detallado!$B:$B,0))</f>
        <v>RFIG</v>
      </c>
      <c r="F2259" s="44" t="s">
        <v>4171</v>
      </c>
      <c r="G2259" s="45" t="str">
        <f t="shared" si="73"/>
        <v>52RFIG</v>
      </c>
      <c r="H2259" s="46" t="str">
        <f>+INDEX([1]Detallado!$D:$D,MATCH(C2259,[1]Detallado!$B:$B,0))</f>
        <v>Moneda S.A. Administradora General de Fondos - Deuda Latam</v>
      </c>
      <c r="I2259" s="27"/>
      <c r="J2259" s="43" t="str">
        <f t="shared" si="72"/>
        <v>RFITD</v>
      </c>
    </row>
    <row r="2260" spans="3:10" x14ac:dyDescent="0.35">
      <c r="C2260" s="27" t="s">
        <v>791</v>
      </c>
      <c r="D2260" s="47" t="str">
        <f>+INDEX([1]Detallado!$F:$F,MATCH($C2260,[1]Detallado!$B:$B,0))</f>
        <v>Alternativos</v>
      </c>
      <c r="E2260" s="30" t="str">
        <f>+INDEX([1]Detallado!$Q:$Q,MATCH($C2260,[1]Detallado!$B:$B,0))</f>
        <v>ALT</v>
      </c>
      <c r="F2260" s="44" t="s">
        <v>4525</v>
      </c>
      <c r="G2260" s="45" t="str">
        <f t="shared" si="73"/>
        <v>53ALT</v>
      </c>
      <c r="H2260" s="46" t="str">
        <f>+INDEX([1]Detallado!$D:$D,MATCH(C2260,[1]Detallado!$B:$B,0))</f>
        <v>Blackstone Real Estate Associates Europe VI</v>
      </c>
      <c r="I2260" s="27"/>
      <c r="J2260" s="43" t="str">
        <f t="shared" si="72"/>
        <v>ALT</v>
      </c>
    </row>
    <row r="2261" spans="3:10" x14ac:dyDescent="0.35">
      <c r="C2261" s="27" t="s">
        <v>767</v>
      </c>
      <c r="D2261" s="47" t="str">
        <f>+INDEX([1]Detallado!$F:$F,MATCH($C2261,[1]Detallado!$B:$B,0))</f>
        <v>Alternativos</v>
      </c>
      <c r="E2261" s="30" t="str">
        <f>+INDEX([1]Detallado!$Q:$Q,MATCH($C2261,[1]Detallado!$B:$B,0))</f>
        <v>ALT</v>
      </c>
      <c r="F2261" s="44" t="s">
        <v>4525</v>
      </c>
      <c r="G2261" s="45" t="str">
        <f t="shared" si="73"/>
        <v>53ALT</v>
      </c>
      <c r="H2261" s="46" t="str">
        <f>+INDEX([1]Detallado!$D:$D,MATCH(C2261,[1]Detallado!$B:$B,0))</f>
        <v>Carlyle Realty Partners - VIII</v>
      </c>
      <c r="I2261" s="27"/>
      <c r="J2261" s="43" t="str">
        <f t="shared" si="72"/>
        <v>ALT</v>
      </c>
    </row>
    <row r="2262" spans="3:10" x14ac:dyDescent="0.35">
      <c r="C2262" s="27" t="s">
        <v>734</v>
      </c>
      <c r="D2262" s="47" t="str">
        <f>+INDEX([1]Detallado!$F:$F,MATCH($C2262,[1]Detallado!$B:$B,0))</f>
        <v>Alternativos</v>
      </c>
      <c r="E2262" s="30" t="str">
        <f>+INDEX([1]Detallado!$Q:$Q,MATCH($C2262,[1]Detallado!$B:$B,0))</f>
        <v>ALT</v>
      </c>
      <c r="F2262" s="44" t="s">
        <v>4525</v>
      </c>
      <c r="G2262" s="45" t="str">
        <f t="shared" si="73"/>
        <v>53ALT</v>
      </c>
      <c r="H2262" s="46" t="str">
        <f>+INDEX([1]Detallado!$D:$D,MATCH(C2262,[1]Detallado!$B:$B,0))</f>
        <v>Apax VIII</v>
      </c>
      <c r="I2262" s="27"/>
      <c r="J2262" s="43" t="str">
        <f t="shared" si="72"/>
        <v>ALT</v>
      </c>
    </row>
    <row r="2263" spans="3:10" x14ac:dyDescent="0.35">
      <c r="C2263" s="27" t="s">
        <v>759</v>
      </c>
      <c r="D2263" s="47" t="str">
        <f>+INDEX([1]Detallado!$F:$F,MATCH($C2263,[1]Detallado!$B:$B,0))</f>
        <v>Alternativos</v>
      </c>
      <c r="E2263" s="30" t="str">
        <f>+INDEX([1]Detallado!$Q:$Q,MATCH($C2263,[1]Detallado!$B:$B,0))</f>
        <v>ALT</v>
      </c>
      <c r="F2263" s="44" t="s">
        <v>4525</v>
      </c>
      <c r="G2263" s="45" t="str">
        <f t="shared" si="73"/>
        <v>53ALT</v>
      </c>
      <c r="H2263" s="46" t="str">
        <f>+INDEX([1]Detallado!$D:$D,MATCH(C2263,[1]Detallado!$B:$B,0))</f>
        <v xml:space="preserve">Apax IX </v>
      </c>
      <c r="I2263" s="27"/>
      <c r="J2263" s="43" t="str">
        <f t="shared" si="72"/>
        <v>ALT</v>
      </c>
    </row>
    <row r="2264" spans="3:10" x14ac:dyDescent="0.35">
      <c r="C2264" s="27" t="s">
        <v>787</v>
      </c>
      <c r="D2264" s="47" t="str">
        <f>+INDEX([1]Detallado!$F:$F,MATCH($C2264,[1]Detallado!$B:$B,0))</f>
        <v>Alternativos</v>
      </c>
      <c r="E2264" s="30" t="str">
        <f>+INDEX([1]Detallado!$Q:$Q,MATCH($C2264,[1]Detallado!$B:$B,0))</f>
        <v>ALT</v>
      </c>
      <c r="F2264" s="44" t="s">
        <v>4525</v>
      </c>
      <c r="G2264" s="45" t="str">
        <f t="shared" si="73"/>
        <v>53ALT</v>
      </c>
      <c r="H2264" s="46" t="str">
        <f>+INDEX([1]Detallado!$D:$D,MATCH(C2264,[1]Detallado!$B:$B,0))</f>
        <v>Apax X</v>
      </c>
      <c r="I2264" s="27"/>
      <c r="J2264" s="43" t="str">
        <f t="shared" si="72"/>
        <v>ALT</v>
      </c>
    </row>
    <row r="2265" spans="3:10" x14ac:dyDescent="0.35">
      <c r="C2265" s="27" t="s">
        <v>709</v>
      </c>
      <c r="D2265" s="47" t="str">
        <f>+INDEX([1]Detallado!$F:$F,MATCH($C2265,[1]Detallado!$B:$B,0))</f>
        <v>Alternativos</v>
      </c>
      <c r="E2265" s="30" t="str">
        <f>+INDEX([1]Detallado!$Q:$Q,MATCH($C2265,[1]Detallado!$B:$B,0))</f>
        <v>ALT</v>
      </c>
      <c r="F2265" s="44" t="s">
        <v>4525</v>
      </c>
      <c r="G2265" s="45" t="str">
        <f t="shared" si="73"/>
        <v>53ALT</v>
      </c>
      <c r="H2265" s="46" t="str">
        <f>+INDEX([1]Detallado!$D:$D,MATCH(C2265,[1]Detallado!$B:$B,0))</f>
        <v>ASF VIII GP Limited</v>
      </c>
      <c r="I2265" s="27"/>
      <c r="J2265" s="43" t="str">
        <f t="shared" si="72"/>
        <v>ALT</v>
      </c>
    </row>
    <row r="2266" spans="3:10" x14ac:dyDescent="0.35">
      <c r="C2266" s="27" t="s">
        <v>724</v>
      </c>
      <c r="D2266" s="47" t="str">
        <f>+INDEX([1]Detallado!$F:$F,MATCH($C2266,[1]Detallado!$B:$B,0))</f>
        <v>Alternativos</v>
      </c>
      <c r="E2266" s="30" t="str">
        <f>+INDEX([1]Detallado!$Q:$Q,MATCH($C2266,[1]Detallado!$B:$B,0))</f>
        <v>ALT</v>
      </c>
      <c r="F2266" s="44" t="s">
        <v>4525</v>
      </c>
      <c r="G2266" s="45" t="str">
        <f t="shared" si="73"/>
        <v>53ALT</v>
      </c>
      <c r="H2266" s="46" t="str">
        <f>+INDEX([1]Detallado!$D:$D,MATCH(C2266,[1]Detallado!$B:$B,0))</f>
        <v>ARCM - ARC Fund II</v>
      </c>
      <c r="I2266" s="27"/>
      <c r="J2266" s="43" t="str">
        <f t="shared" si="72"/>
        <v>ALT</v>
      </c>
    </row>
    <row r="2267" spans="3:10" x14ac:dyDescent="0.35">
      <c r="C2267" s="27" t="s">
        <v>793</v>
      </c>
      <c r="D2267" s="47" t="str">
        <f>+INDEX([1]Detallado!$F:$F,MATCH($C2267,[1]Detallado!$B:$B,0))</f>
        <v>Alternativos</v>
      </c>
      <c r="E2267" s="30" t="str">
        <f>+INDEX([1]Detallado!$Q:$Q,MATCH($C2267,[1]Detallado!$B:$B,0))</f>
        <v>ALT</v>
      </c>
      <c r="F2267" s="44" t="s">
        <v>4525</v>
      </c>
      <c r="G2267" s="45" t="str">
        <f t="shared" si="73"/>
        <v>53ALT</v>
      </c>
      <c r="H2267" s="46" t="str">
        <f>+INDEX([1]Detallado!$D:$D,MATCH(C2267,[1]Detallado!$B:$B,0))</f>
        <v>ASF Cosmos Co-Invest L.P.</v>
      </c>
      <c r="I2267" s="27"/>
      <c r="J2267" s="43" t="str">
        <f t="shared" si="72"/>
        <v>ALT</v>
      </c>
    </row>
    <row r="2268" spans="3:10" x14ac:dyDescent="0.35">
      <c r="C2268" s="27" t="s">
        <v>775</v>
      </c>
      <c r="D2268" s="47" t="str">
        <f>+INDEX([1]Detallado!$F:$F,MATCH($C2268,[1]Detallado!$B:$B,0))</f>
        <v>Alternativos</v>
      </c>
      <c r="E2268" s="30" t="str">
        <f>+INDEX([1]Detallado!$Q:$Q,MATCH($C2268,[1]Detallado!$B:$B,0))</f>
        <v>ALT</v>
      </c>
      <c r="F2268" s="44" t="s">
        <v>4525</v>
      </c>
      <c r="G2268" s="45" t="str">
        <f t="shared" si="73"/>
        <v>53ALT</v>
      </c>
      <c r="H2268" s="46" t="str">
        <f>+INDEX([1]Detallado!$D:$D,MATCH(C2268,[1]Detallado!$B:$B,0))</f>
        <v>CEP V LUX</v>
      </c>
      <c r="I2268" s="27"/>
      <c r="J2268" s="43" t="str">
        <f t="shared" si="72"/>
        <v>ALT</v>
      </c>
    </row>
    <row r="2269" spans="3:10" x14ac:dyDescent="0.35">
      <c r="C2269" s="27" t="s">
        <v>769</v>
      </c>
      <c r="D2269" s="47" t="str">
        <f>+INDEX([1]Detallado!$F:$F,MATCH($C2269,[1]Detallado!$B:$B,0))</f>
        <v>Alternativos</v>
      </c>
      <c r="E2269" s="30" t="str">
        <f>+INDEX([1]Detallado!$Q:$Q,MATCH($C2269,[1]Detallado!$B:$B,0))</f>
        <v>ALT</v>
      </c>
      <c r="F2269" s="44" t="s">
        <v>4525</v>
      </c>
      <c r="G2269" s="45" t="str">
        <f t="shared" si="73"/>
        <v>53ALT</v>
      </c>
      <c r="H2269" s="46" t="str">
        <f>+INDEX([1]Detallado!$D:$D,MATCH(C2269,[1]Detallado!$B:$B,0))</f>
        <v>Carlyle Partners VII</v>
      </c>
      <c r="I2269" s="27"/>
      <c r="J2269" s="43" t="str">
        <f t="shared" si="72"/>
        <v>ALT</v>
      </c>
    </row>
    <row r="2270" spans="3:10" x14ac:dyDescent="0.35">
      <c r="C2270" s="27" t="s">
        <v>728</v>
      </c>
      <c r="D2270" s="47" t="str">
        <f>+INDEX([1]Detallado!$F:$F,MATCH($C2270,[1]Detallado!$B:$B,0))</f>
        <v>Alternativos</v>
      </c>
      <c r="E2270" s="30" t="str">
        <f>+INDEX([1]Detallado!$Q:$Q,MATCH($C2270,[1]Detallado!$B:$B,0))</f>
        <v>ALT</v>
      </c>
      <c r="F2270" s="44" t="s">
        <v>4525</v>
      </c>
      <c r="G2270" s="45" t="str">
        <f t="shared" si="73"/>
        <v>53ALT</v>
      </c>
      <c r="H2270" s="46" t="str">
        <f>+INDEX([1]Detallado!$D:$D,MATCH(C2270,[1]Detallado!$B:$B,0))</f>
        <v>Coller - Coller VI</v>
      </c>
      <c r="I2270" s="27"/>
      <c r="J2270" s="43" t="str">
        <f t="shared" si="72"/>
        <v>ALT</v>
      </c>
    </row>
    <row r="2271" spans="3:10" x14ac:dyDescent="0.35">
      <c r="C2271" s="27" t="s">
        <v>756</v>
      </c>
      <c r="D2271" s="47" t="str">
        <f>+INDEX([1]Detallado!$F:$F,MATCH($C2271,[1]Detallado!$B:$B,0))</f>
        <v>Alternativos</v>
      </c>
      <c r="E2271" s="30" t="str">
        <f>+INDEX([1]Detallado!$Q:$Q,MATCH($C2271,[1]Detallado!$B:$B,0))</f>
        <v>ALT</v>
      </c>
      <c r="F2271" s="44" t="s">
        <v>4525</v>
      </c>
      <c r="G2271" s="45" t="str">
        <f t="shared" si="73"/>
        <v>53ALT</v>
      </c>
      <c r="H2271" s="46" t="str">
        <f>+INDEX([1]Detallado!$D:$D,MATCH(C2271,[1]Detallado!$B:$B,0))</f>
        <v>Coller</v>
      </c>
      <c r="I2271" s="27"/>
      <c r="J2271" s="43" t="str">
        <f t="shared" si="72"/>
        <v>ALT</v>
      </c>
    </row>
    <row r="2272" spans="3:10" x14ac:dyDescent="0.35">
      <c r="C2272" s="27" t="s">
        <v>783</v>
      </c>
      <c r="D2272" s="47" t="str">
        <f>+INDEX([1]Detallado!$F:$F,MATCH($C2272,[1]Detallado!$B:$B,0))</f>
        <v>Alternativos</v>
      </c>
      <c r="E2272" s="30" t="str">
        <f>+INDEX([1]Detallado!$Q:$Q,MATCH($C2272,[1]Detallado!$B:$B,0))</f>
        <v>ALT</v>
      </c>
      <c r="F2272" s="44" t="s">
        <v>4525</v>
      </c>
      <c r="G2272" s="45" t="str">
        <f t="shared" si="73"/>
        <v>53ALT</v>
      </c>
      <c r="H2272" s="46" t="str">
        <f>+INDEX([1]Detallado!$D:$D,MATCH(C2272,[1]Detallado!$B:$B,0))</f>
        <v>Coller - Coller VIII</v>
      </c>
      <c r="I2272" s="27"/>
      <c r="J2272" s="43" t="str">
        <f t="shared" si="72"/>
        <v>ALT</v>
      </c>
    </row>
    <row r="2273" spans="3:10" x14ac:dyDescent="0.35">
      <c r="C2273" s="27" t="s">
        <v>765</v>
      </c>
      <c r="D2273" s="47" t="str">
        <f>+INDEX([1]Detallado!$F:$F,MATCH($C2273,[1]Detallado!$B:$B,0))</f>
        <v>Alternativos</v>
      </c>
      <c r="E2273" s="30" t="str">
        <f>+INDEX([1]Detallado!$Q:$Q,MATCH($C2273,[1]Detallado!$B:$B,0))</f>
        <v>ALT</v>
      </c>
      <c r="F2273" s="44" t="s">
        <v>4525</v>
      </c>
      <c r="G2273" s="45" t="str">
        <f t="shared" si="73"/>
        <v>53ALT</v>
      </c>
      <c r="H2273" s="46" t="str">
        <f>+INDEX([1]Detallado!$D:$D,MATCH(C2273,[1]Detallado!$B:$B,0))</f>
        <v>CVC Capital Partners - VII Limited</v>
      </c>
      <c r="I2273" s="27"/>
      <c r="J2273" s="43" t="str">
        <f t="shared" si="72"/>
        <v>ALT</v>
      </c>
    </row>
    <row r="2274" spans="3:10" x14ac:dyDescent="0.35">
      <c r="C2274" s="27" t="s">
        <v>763</v>
      </c>
      <c r="D2274" s="47" t="str">
        <f>+INDEX([1]Detallado!$F:$F,MATCH($C2274,[1]Detallado!$B:$B,0))</f>
        <v>Alternativos</v>
      </c>
      <c r="E2274" s="30" t="str">
        <f>+INDEX([1]Detallado!$Q:$Q,MATCH($C2274,[1]Detallado!$B:$B,0))</f>
        <v>ALT</v>
      </c>
      <c r="F2274" s="44" t="s">
        <v>4525</v>
      </c>
      <c r="G2274" s="45" t="str">
        <f t="shared" si="73"/>
        <v>53ALT</v>
      </c>
      <c r="H2274" s="46" t="str">
        <f>+INDEX([1]Detallado!$D:$D,MATCH(C2274,[1]Detallado!$B:$B,0))</f>
        <v>HarbourVest Co-Investment Fund IV</v>
      </c>
      <c r="I2274" s="27"/>
      <c r="J2274" s="43" t="str">
        <f t="shared" si="72"/>
        <v>ALT</v>
      </c>
    </row>
    <row r="2275" spans="3:10" x14ac:dyDescent="0.35">
      <c r="C2275" s="27" t="s">
        <v>780</v>
      </c>
      <c r="D2275" s="47" t="str">
        <f>+INDEX([1]Detallado!$F:$F,MATCH($C2275,[1]Detallado!$B:$B,0))</f>
        <v>Alternativos</v>
      </c>
      <c r="E2275" s="30" t="str">
        <f>+INDEX([1]Detallado!$Q:$Q,MATCH($C2275,[1]Detallado!$B:$B,0))</f>
        <v>ALT</v>
      </c>
      <c r="F2275" s="44" t="s">
        <v>4525</v>
      </c>
      <c r="G2275" s="45" t="str">
        <f t="shared" si="73"/>
        <v>53ALT</v>
      </c>
      <c r="H2275" s="46" t="str">
        <f>+INDEX([1]Detallado!$D:$D,MATCH(C2275,[1]Detallado!$B:$B,0))</f>
        <v>Hellman &amp; Friedman</v>
      </c>
      <c r="I2275" s="27"/>
      <c r="J2275" s="43" t="str">
        <f t="shared" si="72"/>
        <v>ALT</v>
      </c>
    </row>
    <row r="2276" spans="3:10" x14ac:dyDescent="0.35">
      <c r="C2276" s="27" t="s">
        <v>761</v>
      </c>
      <c r="D2276" s="47" t="str">
        <f>+INDEX([1]Detallado!$F:$F,MATCH($C2276,[1]Detallado!$B:$B,0))</f>
        <v>Alternativos</v>
      </c>
      <c r="E2276" s="30" t="str">
        <f>+INDEX([1]Detallado!$Q:$Q,MATCH($C2276,[1]Detallado!$B:$B,0))</f>
        <v>ALT</v>
      </c>
      <c r="F2276" s="44" t="s">
        <v>4525</v>
      </c>
      <c r="G2276" s="45" t="str">
        <f t="shared" si="73"/>
        <v>53ALT</v>
      </c>
      <c r="H2276" s="46" t="str">
        <f>+INDEX([1]Detallado!$D:$D,MATCH(C2276,[1]Detallado!$B:$B,0))</f>
        <v>KKR</v>
      </c>
      <c r="I2276" s="27"/>
      <c r="J2276" s="43" t="str">
        <f t="shared" si="72"/>
        <v>ALT</v>
      </c>
    </row>
    <row r="2277" spans="3:10" x14ac:dyDescent="0.35">
      <c r="C2277" s="27" t="s">
        <v>795</v>
      </c>
      <c r="D2277" s="47" t="str">
        <f>+INDEX([1]Detallado!$F:$F,MATCH($C2277,[1]Detallado!$B:$B,0))</f>
        <v>Alternativos</v>
      </c>
      <c r="E2277" s="30" t="str">
        <f>+INDEX([1]Detallado!$Q:$Q,MATCH($C2277,[1]Detallado!$B:$B,0))</f>
        <v>ALT</v>
      </c>
      <c r="F2277" s="44" t="s">
        <v>4525</v>
      </c>
      <c r="G2277" s="45" t="str">
        <f t="shared" si="73"/>
        <v>53ALT</v>
      </c>
      <c r="H2277" s="46" t="str">
        <f>+INDEX([1]Detallado!$D:$D,MATCH(C2277,[1]Detallado!$B:$B,0))</f>
        <v>LarraínVial - Energía I</v>
      </c>
      <c r="I2277" s="27"/>
      <c r="J2277" s="43" t="str">
        <f t="shared" si="72"/>
        <v>ALT</v>
      </c>
    </row>
    <row r="2278" spans="3:10" x14ac:dyDescent="0.35">
      <c r="C2278" s="27" t="s">
        <v>738</v>
      </c>
      <c r="D2278" s="47" t="str">
        <f>+INDEX([1]Detallado!$F:$F,MATCH($C2278,[1]Detallado!$B:$B,0))</f>
        <v>Alternativos</v>
      </c>
      <c r="E2278" s="30" t="str">
        <f>+INDEX([1]Detallado!$Q:$Q,MATCH($C2278,[1]Detallado!$B:$B,0))</f>
        <v>ALT</v>
      </c>
      <c r="F2278" s="44" t="s">
        <v>4525</v>
      </c>
      <c r="G2278" s="45" t="str">
        <f t="shared" si="73"/>
        <v>53ALT</v>
      </c>
      <c r="H2278" s="46" t="str">
        <f>+INDEX([1]Detallado!$D:$D,MATCH(C2278,[1]Detallado!$B:$B,0))</f>
        <v>Lexington Partners GP Holdings VIII LLC</v>
      </c>
      <c r="I2278" s="27"/>
      <c r="J2278" s="43" t="str">
        <f t="shared" si="72"/>
        <v>ALT</v>
      </c>
    </row>
    <row r="2279" spans="3:10" x14ac:dyDescent="0.35">
      <c r="C2279" s="27" t="s">
        <v>777</v>
      </c>
      <c r="D2279" s="47" t="str">
        <f>+INDEX([1]Detallado!$F:$F,MATCH($C2279,[1]Detallado!$B:$B,0))</f>
        <v>Alternativos</v>
      </c>
      <c r="E2279" s="30" t="str">
        <f>+INDEX([1]Detallado!$Q:$Q,MATCH($C2279,[1]Detallado!$B:$B,0))</f>
        <v>ALT</v>
      </c>
      <c r="F2279" s="44" t="s">
        <v>4525</v>
      </c>
      <c r="G2279" s="45" t="str">
        <f t="shared" si="73"/>
        <v>53ALT</v>
      </c>
      <c r="H2279" s="46" t="str">
        <f>+INDEX([1]Detallado!$D:$D,MATCH(C2279,[1]Detallado!$B:$B,0))</f>
        <v>PRIVFAELCPIX</v>
      </c>
      <c r="I2279" s="27"/>
      <c r="J2279" s="43" t="str">
        <f t="shared" si="72"/>
        <v>ALT</v>
      </c>
    </row>
    <row r="2280" spans="3:10" x14ac:dyDescent="0.35">
      <c r="C2280" s="27" t="s">
        <v>771</v>
      </c>
      <c r="D2280" s="47" t="str">
        <f>+INDEX([1]Detallado!$F:$F,MATCH($C2280,[1]Detallado!$B:$B,0))</f>
        <v>Alternativos</v>
      </c>
      <c r="E2280" s="30" t="str">
        <f>+INDEX([1]Detallado!$Q:$Q,MATCH($C2280,[1]Detallado!$B:$B,0))</f>
        <v>ALT</v>
      </c>
      <c r="F2280" s="44" t="s">
        <v>4525</v>
      </c>
      <c r="G2280" s="45" t="str">
        <f t="shared" si="73"/>
        <v>53ALT</v>
      </c>
      <c r="H2280" s="46" t="str">
        <f>+INDEX([1]Detallado!$D:$D,MATCH(C2280,[1]Detallado!$B:$B,0))</f>
        <v>PAI Europe VII</v>
      </c>
      <c r="I2280" s="27"/>
      <c r="J2280" s="43" t="str">
        <f t="shared" si="72"/>
        <v>ALT</v>
      </c>
    </row>
    <row r="2281" spans="3:10" x14ac:dyDescent="0.35">
      <c r="C2281" s="27" t="s">
        <v>773</v>
      </c>
      <c r="D2281" s="47" t="str">
        <f>+INDEX([1]Detallado!$F:$F,MATCH($C2281,[1]Detallado!$B:$B,0))</f>
        <v>Alternativos</v>
      </c>
      <c r="E2281" s="30" t="str">
        <f>+INDEX([1]Detallado!$Q:$Q,MATCH($C2281,[1]Detallado!$B:$B,0))</f>
        <v>ALT</v>
      </c>
      <c r="F2281" s="44" t="s">
        <v>4525</v>
      </c>
      <c r="G2281" s="45" t="str">
        <f t="shared" si="73"/>
        <v>53ALT</v>
      </c>
      <c r="H2281" s="46" t="str">
        <f>+INDEX([1]Detallado!$D:$D,MATCH(C2281,[1]Detallado!$B:$B,0))</f>
        <v>PAI Europe VII</v>
      </c>
      <c r="I2281" s="27"/>
      <c r="J2281" s="43" t="str">
        <f t="shared" si="72"/>
        <v>ALT</v>
      </c>
    </row>
    <row r="2282" spans="3:10" x14ac:dyDescent="0.35">
      <c r="C2282" s="27" t="s">
        <v>721</v>
      </c>
      <c r="D2282" s="47" t="str">
        <f>+INDEX([1]Detallado!$F:$F,MATCH($C2282,[1]Detallado!$B:$B,0))</f>
        <v>Alternativos</v>
      </c>
      <c r="E2282" s="30" t="str">
        <f>+INDEX([1]Detallado!$Q:$Q,MATCH($C2282,[1]Detallado!$B:$B,0))</f>
        <v>ALT</v>
      </c>
      <c r="F2282" s="44" t="s">
        <v>4525</v>
      </c>
      <c r="G2282" s="45" t="str">
        <f t="shared" si="73"/>
        <v>53ALT</v>
      </c>
      <c r="H2282" s="46" t="str">
        <f>+INDEX([1]Detallado!$D:$D,MATCH(C2282,[1]Detallado!$B:$B,0))</f>
        <v>Pantheon - PASIA VI</v>
      </c>
      <c r="I2282" s="27"/>
      <c r="J2282" s="43" t="str">
        <f t="shared" si="72"/>
        <v>ALT</v>
      </c>
    </row>
    <row r="2283" spans="3:10" x14ac:dyDescent="0.35">
      <c r="C2283" s="27" t="s">
        <v>715</v>
      </c>
      <c r="D2283" s="47" t="str">
        <f>+INDEX([1]Detallado!$F:$F,MATCH($C2283,[1]Detallado!$B:$B,0))</f>
        <v>Alternativos</v>
      </c>
      <c r="E2283" s="30" t="str">
        <f>+INDEX([1]Detallado!$Q:$Q,MATCH($C2283,[1]Detallado!$B:$B,0))</f>
        <v>ALT</v>
      </c>
      <c r="F2283" s="44" t="s">
        <v>4525</v>
      </c>
      <c r="G2283" s="45" t="str">
        <f t="shared" si="73"/>
        <v>53ALT</v>
      </c>
      <c r="H2283" s="46" t="str">
        <f>+INDEX([1]Detallado!$D:$D,MATCH(C2283,[1]Detallado!$B:$B,0))</f>
        <v>Partners - PGD 2009</v>
      </c>
      <c r="I2283" s="27"/>
      <c r="J2283" s="43" t="str">
        <f t="shared" si="72"/>
        <v>ALT</v>
      </c>
    </row>
    <row r="2284" spans="3:10" x14ac:dyDescent="0.35">
      <c r="C2284" s="27" t="s">
        <v>732</v>
      </c>
      <c r="D2284" s="47" t="str">
        <f>+INDEX([1]Detallado!$F:$F,MATCH($C2284,[1]Detallado!$B:$B,0))</f>
        <v>Alternativos</v>
      </c>
      <c r="E2284" s="30" t="str">
        <f>+INDEX([1]Detallado!$Q:$Q,MATCH($C2284,[1]Detallado!$B:$B,0))</f>
        <v>ALT</v>
      </c>
      <c r="F2284" s="44" t="s">
        <v>4525</v>
      </c>
      <c r="G2284" s="45" t="str">
        <f t="shared" si="73"/>
        <v>53ALT</v>
      </c>
      <c r="H2284" s="46" t="str">
        <f>+INDEX([1]Detallado!$D:$D,MATCH(C2284,[1]Detallado!$B:$B,0))</f>
        <v>Partners - PG Secondary 2011</v>
      </c>
      <c r="I2284" s="27"/>
      <c r="J2284" s="43" t="str">
        <f t="shared" si="72"/>
        <v>ALT</v>
      </c>
    </row>
    <row r="2285" spans="3:10" x14ac:dyDescent="0.35">
      <c r="C2285" s="27" t="s">
        <v>743</v>
      </c>
      <c r="D2285" s="47" t="str">
        <f>+INDEX([1]Detallado!$F:$F,MATCH($C2285,[1]Detallado!$B:$B,0))</f>
        <v>Alternativos</v>
      </c>
      <c r="E2285" s="30" t="str">
        <f>+INDEX([1]Detallado!$Q:$Q,MATCH($C2285,[1]Detallado!$B:$B,0))</f>
        <v>ALT</v>
      </c>
      <c r="F2285" s="44" t="s">
        <v>4525</v>
      </c>
      <c r="G2285" s="45" t="str">
        <f t="shared" si="73"/>
        <v>53ALT</v>
      </c>
      <c r="H2285" s="46" t="str">
        <f>+INDEX([1]Detallado!$D:$D,MATCH(C2285,[1]Detallado!$B:$B,0))</f>
        <v>Partners - PG Secondary 2015</v>
      </c>
      <c r="I2285" s="27"/>
      <c r="J2285" s="43" t="str">
        <f t="shared" si="72"/>
        <v>ALT</v>
      </c>
    </row>
    <row r="2286" spans="3:10" x14ac:dyDescent="0.35">
      <c r="C2286" s="27" t="s">
        <v>711</v>
      </c>
      <c r="D2286" s="47" t="str">
        <f>+INDEX([1]Detallado!$F:$F,MATCH($C2286,[1]Detallado!$B:$B,0))</f>
        <v>Alternativos</v>
      </c>
      <c r="E2286" s="30" t="str">
        <f>+INDEX([1]Detallado!$Q:$Q,MATCH($C2286,[1]Detallado!$B:$B,0))</f>
        <v>ALT</v>
      </c>
      <c r="F2286" s="44" t="s">
        <v>4525</v>
      </c>
      <c r="G2286" s="45" t="str">
        <f t="shared" si="73"/>
        <v>53ALT</v>
      </c>
      <c r="H2286" s="46" t="str">
        <f>+INDEX([1]Detallado!$D:$D,MATCH(C2286,[1]Detallado!$B:$B,0))</f>
        <v>TRG Rohatyn - LAPEF I</v>
      </c>
      <c r="I2286" s="27"/>
      <c r="J2286" s="43" t="str">
        <f t="shared" si="72"/>
        <v>ALT</v>
      </c>
    </row>
    <row r="2287" spans="3:10" x14ac:dyDescent="0.35">
      <c r="C2287" s="27" t="s">
        <v>785</v>
      </c>
      <c r="D2287" s="47" t="str">
        <f>+INDEX([1]Detallado!$F:$F,MATCH($C2287,[1]Detallado!$B:$B,0))</f>
        <v>Alternativos</v>
      </c>
      <c r="E2287" s="30" t="str">
        <f>+INDEX([1]Detallado!$Q:$Q,MATCH($C2287,[1]Detallado!$B:$B,0))</f>
        <v>ALT</v>
      </c>
      <c r="F2287" s="44" t="s">
        <v>4525</v>
      </c>
      <c r="G2287" s="45" t="str">
        <f t="shared" si="73"/>
        <v>53ALT</v>
      </c>
      <c r="H2287" s="46" t="str">
        <f>+INDEX([1]Detallado!$D:$D,MATCH(C2287,[1]Detallado!$B:$B,0))</f>
        <v>Vista Equity Partners Fund VII GP, L.P.</v>
      </c>
      <c r="I2287" s="27"/>
      <c r="J2287" s="43" t="str">
        <f t="shared" si="72"/>
        <v>ALT</v>
      </c>
    </row>
    <row r="2288" spans="3:10" x14ac:dyDescent="0.35">
      <c r="C2288" s="27" t="s">
        <v>536</v>
      </c>
      <c r="D2288" s="47" t="str">
        <f>+INDEX([1]Detallado!$F:$F,MATCH($C2288,[1]Detallado!$B:$B,0))</f>
        <v>Alternativos</v>
      </c>
      <c r="E2288" s="30" t="str">
        <f>+INDEX([1]Detallado!$Q:$Q,MATCH($C2288,[1]Detallado!$B:$B,0))</f>
        <v>ALT</v>
      </c>
      <c r="F2288" s="44" t="s">
        <v>4525</v>
      </c>
      <c r="G2288" s="45" t="str">
        <f t="shared" si="73"/>
        <v>51ALT</v>
      </c>
      <c r="H2288" s="46" t="str">
        <f>+INDEX([1]Detallado!$D:$D,MATCH(C2288,[1]Detallado!$B:$B,0))</f>
        <v>Sura Credicorp Infraestructura</v>
      </c>
      <c r="I2288" s="27"/>
      <c r="J2288" s="43" t="str">
        <f t="shared" ref="J2288:J2315" si="74">IF(E2288="ALT",LEFT(E2288,3),LEFT(E2288,3)&amp;F2288)</f>
        <v>ALT</v>
      </c>
    </row>
    <row r="2289" spans="3:10" x14ac:dyDescent="0.35">
      <c r="C2289" s="27" t="s">
        <v>564</v>
      </c>
      <c r="D2289" s="47" t="str">
        <f>+INDEX([1]Detallado!$F:$F,MATCH($C2289,[1]Detallado!$B:$B,0))</f>
        <v>Alternativos</v>
      </c>
      <c r="E2289" s="30" t="str">
        <f>+INDEX([1]Detallado!$Q:$Q,MATCH($C2289,[1]Detallado!$B:$B,0))</f>
        <v>ALT</v>
      </c>
      <c r="F2289" s="44" t="s">
        <v>4525</v>
      </c>
      <c r="G2289" s="45" t="str">
        <f t="shared" si="73"/>
        <v>51ALT</v>
      </c>
      <c r="H2289" s="46" t="str">
        <f>+INDEX([1]Detallado!$D:$D,MATCH(C2289,[1]Detallado!$B:$B,0))</f>
        <v>Sigma- Infraestructura</v>
      </c>
      <c r="I2289" s="27"/>
      <c r="J2289" s="43" t="str">
        <f t="shared" si="74"/>
        <v>ALT</v>
      </c>
    </row>
    <row r="2290" spans="3:10" x14ac:dyDescent="0.35">
      <c r="C2290" s="27" t="s">
        <v>539</v>
      </c>
      <c r="D2290" s="47" t="str">
        <f>+INDEX([1]Detallado!$F:$F,MATCH($C2290,[1]Detallado!$B:$B,0))</f>
        <v>Alternativos</v>
      </c>
      <c r="E2290" s="30" t="str">
        <f>+INDEX([1]Detallado!$Q:$Q,MATCH($C2290,[1]Detallado!$B:$B,0))</f>
        <v>ALT</v>
      </c>
      <c r="F2290" s="44" t="s">
        <v>4525</v>
      </c>
      <c r="G2290" s="45" t="str">
        <f t="shared" si="73"/>
        <v>51ALT</v>
      </c>
      <c r="H2290" s="46" t="str">
        <f>+INDEX([1]Detallado!$D:$D,MATCH(C2290,[1]Detallado!$B:$B,0))</f>
        <v>AC Capitales - Infraestructura II</v>
      </c>
      <c r="I2290" s="27"/>
      <c r="J2290" s="43" t="str">
        <f t="shared" si="74"/>
        <v>ALT</v>
      </c>
    </row>
    <row r="2291" spans="3:10" x14ac:dyDescent="0.35">
      <c r="C2291" s="27" t="s">
        <v>544</v>
      </c>
      <c r="D2291" s="47" t="str">
        <f>+INDEX([1]Detallado!$F:$F,MATCH($C2291,[1]Detallado!$B:$B,0))</f>
        <v>Alternativos</v>
      </c>
      <c r="E2291" s="30" t="str">
        <f>+INDEX([1]Detallado!$Q:$Q,MATCH($C2291,[1]Detallado!$B:$B,0))</f>
        <v>ALT</v>
      </c>
      <c r="F2291" s="44" t="s">
        <v>4525</v>
      </c>
      <c r="G2291" s="45" t="str">
        <f t="shared" si="73"/>
        <v>51ALT</v>
      </c>
      <c r="H2291" s="46" t="str">
        <f>+INDEX([1]Detallado!$D:$D,MATCH(C2291,[1]Detallado!$B:$B,0))</f>
        <v>AC Capitales - Infraestructura</v>
      </c>
      <c r="I2291" s="27"/>
      <c r="J2291" s="43" t="str">
        <f t="shared" si="74"/>
        <v>ALT</v>
      </c>
    </row>
    <row r="2292" spans="3:10" x14ac:dyDescent="0.35">
      <c r="C2292" s="27" t="s">
        <v>529</v>
      </c>
      <c r="D2292" s="47" t="str">
        <f>+INDEX([1]Detallado!$F:$F,MATCH($C2292,[1]Detallado!$B:$B,0))</f>
        <v>Alternativos</v>
      </c>
      <c r="E2292" s="30" t="str">
        <f>+INDEX([1]Detallado!$Q:$Q,MATCH($C2292,[1]Detallado!$B:$B,0))</f>
        <v>ALT</v>
      </c>
      <c r="F2292" s="44" t="s">
        <v>4525</v>
      </c>
      <c r="G2292" s="45" t="str">
        <f t="shared" si="73"/>
        <v>51ALT</v>
      </c>
      <c r="H2292" s="46" t="str">
        <f>+INDEX([1]Detallado!$D:$D,MATCH(C2292,[1]Detallado!$B:$B,0))</f>
        <v>Macrocapitales - Fortaleza</v>
      </c>
      <c r="I2292" s="27"/>
      <c r="J2292" s="43" t="str">
        <f t="shared" si="74"/>
        <v>ALT</v>
      </c>
    </row>
    <row r="2293" spans="3:10" x14ac:dyDescent="0.35">
      <c r="C2293" s="27" t="s">
        <v>531</v>
      </c>
      <c r="D2293" s="47" t="str">
        <f>+INDEX([1]Detallado!$F:$F,MATCH($C2293,[1]Detallado!$B:$B,0))</f>
        <v>Alternativos</v>
      </c>
      <c r="E2293" s="30" t="str">
        <f>+INDEX([1]Detallado!$Q:$Q,MATCH($C2293,[1]Detallado!$B:$B,0))</f>
        <v>ALT</v>
      </c>
      <c r="F2293" s="44" t="s">
        <v>4525</v>
      </c>
      <c r="G2293" s="45" t="str">
        <f t="shared" si="73"/>
        <v>51ALT</v>
      </c>
      <c r="H2293" s="46" t="str">
        <f>+INDEX([1]Detallado!$D:$D,MATCH(C2293,[1]Detallado!$B:$B,0))</f>
        <v>Kandeo - II Private Equity</v>
      </c>
      <c r="I2293" s="27"/>
      <c r="J2293" s="43" t="str">
        <f t="shared" si="74"/>
        <v>ALT</v>
      </c>
    </row>
    <row r="2294" spans="3:10" x14ac:dyDescent="0.35">
      <c r="C2294" s="27" t="s">
        <v>556</v>
      </c>
      <c r="D2294" s="47" t="str">
        <f>+INDEX([1]Detallado!$F:$F,MATCH($C2294,[1]Detallado!$B:$B,0))</f>
        <v>Alternativos</v>
      </c>
      <c r="E2294" s="30" t="str">
        <f>+INDEX([1]Detallado!$Q:$Q,MATCH($C2294,[1]Detallado!$B:$B,0))</f>
        <v>ALT</v>
      </c>
      <c r="F2294" s="44" t="s">
        <v>4525</v>
      </c>
      <c r="G2294" s="45" t="str">
        <f t="shared" si="73"/>
        <v>51ALT</v>
      </c>
      <c r="H2294" s="46" t="str">
        <f>+INDEX([1]Detallado!$D:$D,MATCH(C2294,[1]Detallado!$B:$B,0))</f>
        <v xml:space="preserve">Faro Capital - Fondo de Inversión Retail </v>
      </c>
      <c r="I2294" s="27"/>
      <c r="J2294" s="43" t="str">
        <f t="shared" si="74"/>
        <v>ALT</v>
      </c>
    </row>
    <row r="2295" spans="3:10" x14ac:dyDescent="0.35">
      <c r="C2295" s="27" t="s">
        <v>554</v>
      </c>
      <c r="D2295" s="47" t="str">
        <f>+INDEX([1]Detallado!$F:$F,MATCH($C2295,[1]Detallado!$B:$B,0))</f>
        <v>Alternativos</v>
      </c>
      <c r="E2295" s="30" t="str">
        <f>+INDEX([1]Detallado!$Q:$Q,MATCH($C2295,[1]Detallado!$B:$B,0))</f>
        <v>ALT</v>
      </c>
      <c r="F2295" s="44" t="s">
        <v>4525</v>
      </c>
      <c r="G2295" s="45" t="str">
        <f t="shared" si="73"/>
        <v>51ALT</v>
      </c>
      <c r="H2295" s="46" t="str">
        <f>+INDEX([1]Detallado!$D:$D,MATCH(C2295,[1]Detallado!$B:$B,0))</f>
        <v>Enfoca - Descubridor 2</v>
      </c>
      <c r="I2295" s="27"/>
      <c r="J2295" s="43" t="str">
        <f t="shared" si="74"/>
        <v>ALT</v>
      </c>
    </row>
    <row r="2296" spans="3:10" x14ac:dyDescent="0.35">
      <c r="C2296" s="27" t="s">
        <v>551</v>
      </c>
      <c r="D2296" s="47" t="str">
        <f>+INDEX([1]Detallado!$F:$F,MATCH($C2296,[1]Detallado!$B:$B,0))</f>
        <v>Alternativos</v>
      </c>
      <c r="E2296" s="30" t="str">
        <f>+INDEX([1]Detallado!$Q:$Q,MATCH($C2296,[1]Detallado!$B:$B,0))</f>
        <v>ALT</v>
      </c>
      <c r="F2296" s="44" t="s">
        <v>4525</v>
      </c>
      <c r="G2296" s="45" t="str">
        <f t="shared" si="73"/>
        <v>51ALT</v>
      </c>
      <c r="H2296" s="46" t="str">
        <f>+INDEX([1]Detallado!$D:$D,MATCH(C2296,[1]Detallado!$B:$B,0))</f>
        <v>Enfoca - Descubridor 1</v>
      </c>
      <c r="I2296" s="27"/>
      <c r="J2296" s="43" t="str">
        <f t="shared" si="74"/>
        <v>ALT</v>
      </c>
    </row>
    <row r="2297" spans="3:10" x14ac:dyDescent="0.35">
      <c r="C2297" s="27" t="s">
        <v>514</v>
      </c>
      <c r="D2297" s="47" t="str">
        <f>+INDEX([1]Detallado!$F:$F,MATCH($C2297,[1]Detallado!$B:$B,0))</f>
        <v>Alternativos</v>
      </c>
      <c r="E2297" s="30" t="str">
        <f>+INDEX([1]Detallado!$Q:$Q,MATCH($C2297,[1]Detallado!$B:$B,0))</f>
        <v>ALT</v>
      </c>
      <c r="F2297" s="44" t="s">
        <v>4525</v>
      </c>
      <c r="G2297" s="45" t="str">
        <f t="shared" si="73"/>
        <v>48ALT</v>
      </c>
      <c r="H2297" s="46" t="str">
        <f>+INDEX([1]Detallado!$D:$D,MATCH(C2297,[1]Detallado!$B:$B,0))</f>
        <v>Carlyle Peru</v>
      </c>
      <c r="I2297" s="27"/>
      <c r="J2297" s="43" t="str">
        <f t="shared" si="74"/>
        <v>ALT</v>
      </c>
    </row>
    <row r="2298" spans="3:10" x14ac:dyDescent="0.35">
      <c r="C2298" s="27" t="s">
        <v>562</v>
      </c>
      <c r="D2298" s="47" t="str">
        <f>+INDEX([1]Detallado!$F:$F,MATCH($C2298,[1]Detallado!$B:$B,0))</f>
        <v>Alternativos</v>
      </c>
      <c r="E2298" s="30" t="str">
        <f>+INDEX([1]Detallado!$Q:$Q,MATCH($C2298,[1]Detallado!$B:$B,0))</f>
        <v>ALT</v>
      </c>
      <c r="F2298" s="44" t="s">
        <v>4525</v>
      </c>
      <c r="G2298" s="45" t="str">
        <f t="shared" si="73"/>
        <v>51ALT</v>
      </c>
      <c r="H2298" s="46" t="str">
        <f>+INDEX([1]Detallado!$D:$D,MATCH(C2298,[1]Detallado!$B:$B,0))</f>
        <v>LarraínVial Colliers - Fibra III</v>
      </c>
      <c r="I2298" s="27"/>
      <c r="J2298" s="43" t="str">
        <f t="shared" si="74"/>
        <v>ALT</v>
      </c>
    </row>
    <row r="2299" spans="3:10" x14ac:dyDescent="0.35">
      <c r="C2299" s="27" t="s">
        <v>560</v>
      </c>
      <c r="D2299" s="47" t="str">
        <f>+INDEX([1]Detallado!$F:$F,MATCH($C2299,[1]Detallado!$B:$B,0))</f>
        <v>Alternativos</v>
      </c>
      <c r="E2299" s="30" t="str">
        <f>+INDEX([1]Detallado!$Q:$Q,MATCH($C2299,[1]Detallado!$B:$B,0))</f>
        <v>ALT</v>
      </c>
      <c r="F2299" s="44" t="s">
        <v>4525</v>
      </c>
      <c r="G2299" s="45" t="str">
        <f t="shared" si="73"/>
        <v>51ALT</v>
      </c>
      <c r="H2299" s="46" t="str">
        <f>+INDEX([1]Detallado!$D:$D,MATCH(C2299,[1]Detallado!$B:$B,0))</f>
        <v>LarraínVial Colliers - Fibra II</v>
      </c>
      <c r="I2299" s="27"/>
      <c r="J2299" s="43" t="str">
        <f t="shared" si="74"/>
        <v>ALT</v>
      </c>
    </row>
    <row r="2300" spans="3:10" x14ac:dyDescent="0.35">
      <c r="C2300" s="27" t="s">
        <v>533</v>
      </c>
      <c r="D2300" s="47" t="str">
        <f>+INDEX([1]Detallado!$F:$F,MATCH($C2300,[1]Detallado!$B:$B,0))</f>
        <v>Alternativos</v>
      </c>
      <c r="E2300" s="30" t="str">
        <f>+INDEX([1]Detallado!$Q:$Q,MATCH($C2300,[1]Detallado!$B:$B,0))</f>
        <v>ALT</v>
      </c>
      <c r="F2300" s="44" t="s">
        <v>4525</v>
      </c>
      <c r="G2300" s="45" t="str">
        <f t="shared" si="73"/>
        <v>51ALT</v>
      </c>
      <c r="H2300" s="46" t="str">
        <f>+INDEX([1]Detallado!$D:$D,MATCH(C2300,[1]Detallado!$B:$B,0))</f>
        <v>W Capital - Fondo Inmobiliario</v>
      </c>
      <c r="I2300" s="27"/>
      <c r="J2300" s="43" t="str">
        <f t="shared" si="74"/>
        <v>ALT</v>
      </c>
    </row>
    <row r="2301" spans="3:10" x14ac:dyDescent="0.35">
      <c r="C2301" s="27" t="s">
        <v>548</v>
      </c>
      <c r="D2301" s="47" t="str">
        <f>+INDEX([1]Detallado!$F:$F,MATCH($C2301,[1]Detallado!$B:$B,0))</f>
        <v>Alternativos</v>
      </c>
      <c r="E2301" s="30" t="str">
        <f>+INDEX([1]Detallado!$Q:$Q,MATCH($C2301,[1]Detallado!$B:$B,0))</f>
        <v>ALT</v>
      </c>
      <c r="F2301" s="44" t="s">
        <v>4525</v>
      </c>
      <c r="G2301" s="45" t="str">
        <f t="shared" si="73"/>
        <v>51ALT</v>
      </c>
      <c r="H2301" s="46" t="str">
        <f>+INDEX([1]Detallado!$D:$D,MATCH(C2301,[1]Detallado!$B:$B,0))</f>
        <v>BCP Fondo Inmobiliario</v>
      </c>
      <c r="I2301" s="27"/>
      <c r="J2301" s="43" t="str">
        <f t="shared" si="74"/>
        <v>ALT</v>
      </c>
    </row>
    <row r="2302" spans="3:10" x14ac:dyDescent="0.35">
      <c r="C2302" s="27" t="s">
        <v>546</v>
      </c>
      <c r="D2302" s="47" t="str">
        <f>+INDEX([1]Detallado!$F:$F,MATCH($C2302,[1]Detallado!$B:$B,0))</f>
        <v>Alternativos</v>
      </c>
      <c r="E2302" s="30" t="str">
        <f>+INDEX([1]Detallado!$Q:$Q,MATCH($C2302,[1]Detallado!$B:$B,0))</f>
        <v>ALT</v>
      </c>
      <c r="F2302" s="44" t="s">
        <v>4525</v>
      </c>
      <c r="G2302" s="45" t="str">
        <f t="shared" si="73"/>
        <v>51ALT</v>
      </c>
      <c r="H2302" s="46" t="str">
        <f>+INDEX([1]Detallado!$D:$D,MATCH(C2302,[1]Detallado!$B:$B,0))</f>
        <v>Compass - Inmobiliario B</v>
      </c>
      <c r="I2302" s="27"/>
      <c r="J2302" s="43" t="str">
        <f t="shared" si="74"/>
        <v>ALT</v>
      </c>
    </row>
    <row r="2303" spans="3:10" x14ac:dyDescent="0.35">
      <c r="C2303" s="27" t="s">
        <v>542</v>
      </c>
      <c r="D2303" s="47" t="str">
        <f>+INDEX([1]Detallado!$F:$F,MATCH($C2303,[1]Detallado!$B:$B,0))</f>
        <v>Alternativos</v>
      </c>
      <c r="E2303" s="30" t="str">
        <f>+INDEX([1]Detallado!$Q:$Q,MATCH($C2303,[1]Detallado!$B:$B,0))</f>
        <v>ALT</v>
      </c>
      <c r="F2303" s="44" t="s">
        <v>4525</v>
      </c>
      <c r="G2303" s="45" t="str">
        <f t="shared" si="73"/>
        <v>51ALT</v>
      </c>
      <c r="H2303" s="46" t="str">
        <f>+INDEX([1]Detallado!$D:$D,MATCH(C2303,[1]Detallado!$B:$B,0))</f>
        <v>AC Capitales - Inmobiliario II</v>
      </c>
      <c r="I2303" s="27"/>
      <c r="J2303" s="43" t="str">
        <f t="shared" si="74"/>
        <v>ALT</v>
      </c>
    </row>
    <row r="2304" spans="3:10" x14ac:dyDescent="0.35">
      <c r="C2304" s="27" t="s">
        <v>789</v>
      </c>
      <c r="D2304" s="47" t="str">
        <f>+INDEX([1]Detallado!$F:$F,MATCH($C2304,[1]Detallado!$B:$B,0))</f>
        <v>Alternativos</v>
      </c>
      <c r="E2304" s="30" t="str">
        <f>+INDEX([1]Detallado!$Q:$Q,MATCH($C2304,[1]Detallado!$B:$B,0))</f>
        <v>ALT</v>
      </c>
      <c r="F2304" s="44" t="s">
        <v>4525</v>
      </c>
      <c r="G2304" s="45" t="str">
        <f t="shared" si="73"/>
        <v>53ALT</v>
      </c>
      <c r="H2304" s="46" t="str">
        <f>+INDEX([1]Detallado!$D:$D,MATCH(C2304,[1]Detallado!$B:$B,0))</f>
        <v>Global Infrastructure GP IV, L.P.</v>
      </c>
      <c r="I2304" s="27"/>
      <c r="J2304" s="43" t="str">
        <f t="shared" si="74"/>
        <v>ALT</v>
      </c>
    </row>
    <row r="2305" spans="3:10" x14ac:dyDescent="0.35">
      <c r="C2305" s="27" t="s">
        <v>719</v>
      </c>
      <c r="D2305" s="47" t="str">
        <f>+INDEX([1]Detallado!$F:$F,MATCH($C2305,[1]Detallado!$B:$B,0))</f>
        <v>Alternativos</v>
      </c>
      <c r="E2305" s="30" t="str">
        <f>+INDEX([1]Detallado!$Q:$Q,MATCH($C2305,[1]Detallado!$B:$B,0))</f>
        <v>ALT</v>
      </c>
      <c r="F2305" s="44" t="s">
        <v>4525</v>
      </c>
      <c r="G2305" s="45" t="str">
        <f t="shared" si="73"/>
        <v>53ALT</v>
      </c>
      <c r="H2305" s="46" t="str">
        <f>+INDEX([1]Detallado!$D:$D,MATCH(C2305,[1]Detallado!$B:$B,0))</f>
        <v xml:space="preserve">PineBridge - Credit Opportunities II </v>
      </c>
      <c r="I2305" s="27"/>
      <c r="J2305" s="43" t="str">
        <f t="shared" si="74"/>
        <v>ALT</v>
      </c>
    </row>
    <row r="2306" spans="3:10" x14ac:dyDescent="0.35">
      <c r="C2306" s="27" t="s">
        <v>746</v>
      </c>
      <c r="D2306" s="47" t="str">
        <f>+INDEX([1]Detallado!$F:$F,MATCH($C2306,[1]Detallado!$B:$B,0))</f>
        <v>Alternativos</v>
      </c>
      <c r="E2306" s="30" t="str">
        <f>+INDEX([1]Detallado!$Q:$Q,MATCH($C2306,[1]Detallado!$B:$B,0))</f>
        <v>ALT</v>
      </c>
      <c r="F2306" s="44" t="s">
        <v>4525</v>
      </c>
      <c r="G2306" s="45" t="str">
        <f t="shared" si="73"/>
        <v>53ALT</v>
      </c>
      <c r="H2306" s="46" t="str">
        <f>+INDEX([1]Detallado!$D:$D,MATCH(C2306,[1]Detallado!$B:$B,0))</f>
        <v>Oaktree Principal Fund VI GP, L.P.</v>
      </c>
      <c r="I2306" s="27"/>
      <c r="J2306" s="43" t="str">
        <f t="shared" si="74"/>
        <v>ALT</v>
      </c>
    </row>
    <row r="2307" spans="3:10" x14ac:dyDescent="0.35">
      <c r="C2307" s="27" t="s">
        <v>752</v>
      </c>
      <c r="D2307" s="47" t="str">
        <f>+INDEX([1]Detallado!$F:$F,MATCH($C2307,[1]Detallado!$B:$B,0))</f>
        <v>Alternativos</v>
      </c>
      <c r="E2307" s="30" t="str">
        <f>+INDEX([1]Detallado!$Q:$Q,MATCH($C2307,[1]Detallado!$B:$B,0))</f>
        <v>ALT</v>
      </c>
      <c r="F2307" s="44" t="s">
        <v>4525</v>
      </c>
      <c r="G2307" s="45" t="str">
        <f t="shared" si="73"/>
        <v>53ALT</v>
      </c>
      <c r="H2307" s="46" t="str">
        <f>+INDEX([1]Detallado!$D:$D,MATCH(C2307,[1]Detallado!$B:$B,0))</f>
        <v>Avenue - Europe Capital Partners III, LLC</v>
      </c>
      <c r="I2307" s="27"/>
      <c r="J2307" s="43" t="str">
        <f t="shared" si="74"/>
        <v>ALT</v>
      </c>
    </row>
    <row r="2308" spans="3:10" x14ac:dyDescent="0.35">
      <c r="C2308" s="27" t="s">
        <v>750</v>
      </c>
      <c r="D2308" s="47" t="str">
        <f>+INDEX([1]Detallado!$F:$F,MATCH($C2308,[1]Detallado!$B:$B,0))</f>
        <v>Alternativos</v>
      </c>
      <c r="E2308" s="30" t="str">
        <f>+INDEX([1]Detallado!$Q:$Q,MATCH($C2308,[1]Detallado!$B:$B,0))</f>
        <v>ALT</v>
      </c>
      <c r="F2308" s="44" t="s">
        <v>4525</v>
      </c>
      <c r="G2308" s="45" t="str">
        <f t="shared" si="73"/>
        <v>53ALT</v>
      </c>
      <c r="H2308" s="46" t="str">
        <f>+INDEX([1]Detallado!$D:$D,MATCH(C2308,[1]Detallado!$B:$B,0))</f>
        <v>ASSF - Operating Manager IV, LP</v>
      </c>
      <c r="I2308" s="27"/>
      <c r="J2308" s="43" t="str">
        <f t="shared" si="74"/>
        <v>ALT</v>
      </c>
    </row>
    <row r="2309" spans="3:10" x14ac:dyDescent="0.35">
      <c r="C2309" s="27" t="s">
        <v>741</v>
      </c>
      <c r="D2309" s="47" t="str">
        <f>+INDEX([1]Detallado!$F:$F,MATCH($C2309,[1]Detallado!$B:$B,0))</f>
        <v>Alternativos</v>
      </c>
      <c r="E2309" s="30" t="str">
        <f>+INDEX([1]Detallado!$Q:$Q,MATCH($C2309,[1]Detallado!$B:$B,0))</f>
        <v>ALT</v>
      </c>
      <c r="F2309" s="44" t="s">
        <v>4525</v>
      </c>
      <c r="G2309" s="45" t="str">
        <f t="shared" si="73"/>
        <v>53ALT</v>
      </c>
      <c r="H2309" s="46" t="str">
        <f>+INDEX([1]Detallado!$D:$D,MATCH(C2309,[1]Detallado!$B:$B,0))</f>
        <v>Apollo Credit Opportunity III</v>
      </c>
      <c r="I2309" s="27"/>
      <c r="J2309" s="43" t="str">
        <f t="shared" si="74"/>
        <v>ALT</v>
      </c>
    </row>
    <row r="2310" spans="3:10" x14ac:dyDescent="0.35">
      <c r="C2310" s="27" t="s">
        <v>4563</v>
      </c>
      <c r="D2310" s="47" t="str">
        <f>+INDEX([1]Detallado!$F:$F,MATCH($C2310,[1]Detallado!$B:$B,0))</f>
        <v>Renta Fija</v>
      </c>
      <c r="E2310" s="30" t="str">
        <f>+INDEX([1]Detallado!$Q:$Q,MATCH($C2310,[1]Detallado!$B:$B,0))</f>
        <v>RFIG</v>
      </c>
      <c r="F2310" s="44" t="s">
        <v>4172</v>
      </c>
      <c r="G2310" s="45" t="str">
        <f t="shared" si="73"/>
        <v>08RFIG</v>
      </c>
      <c r="H2310" s="46" t="str">
        <f>+INDEX([1]Detallado!$D:$D,MATCH(C2310,[1]Detallado!$B:$B,0))</f>
        <v>Gobierno de Brasil</v>
      </c>
      <c r="I2310" s="27"/>
      <c r="J2310" s="43" t="str">
        <f t="shared" si="74"/>
        <v>RFIGOB</v>
      </c>
    </row>
    <row r="2311" spans="3:10" x14ac:dyDescent="0.35">
      <c r="C2311" s="27" t="s">
        <v>4679</v>
      </c>
      <c r="D2311" s="47" t="str">
        <f>+INDEX([1]Detallado!$F:$F,MATCH($C2311,[1]Detallado!$B:$B,0))</f>
        <v>Renta Fija</v>
      </c>
      <c r="E2311" s="30" t="str">
        <f>+INDEX([1]Detallado!$Q:$Q,MATCH($C2311,[1]Detallado!$B:$B,0))</f>
        <v>RFIG</v>
      </c>
      <c r="F2311" s="44" t="s">
        <v>4173</v>
      </c>
      <c r="G2311" s="45" t="str">
        <f t="shared" si="73"/>
        <v>08RFIG</v>
      </c>
      <c r="H2311" s="46" t="str">
        <f>+INDEX([1]Detallado!$D:$D,MATCH(C2311,[1]Detallado!$B:$B,0))</f>
        <v>Gobierno de los Estados Unidos</v>
      </c>
      <c r="I2311" s="27"/>
      <c r="J2311" s="43" t="str">
        <f t="shared" si="74"/>
        <v>RFIBU</v>
      </c>
    </row>
    <row r="2312" spans="3:10" x14ac:dyDescent="0.35">
      <c r="C2312" s="27" t="s">
        <v>4547</v>
      </c>
      <c r="D2312" s="47" t="str">
        <f>+INDEX([1]Detallado!$F:$F,MATCH($C2312,[1]Detallado!$B:$B,0))</f>
        <v>Renta Fija</v>
      </c>
      <c r="E2312" s="30" t="str">
        <f>+INDEX([1]Detallado!$Q:$Q,MATCH($C2312,[1]Detallado!$B:$B,0))</f>
        <v>RFIC</v>
      </c>
      <c r="F2312" s="44" t="s">
        <v>4173</v>
      </c>
      <c r="G2312" s="45" t="str">
        <f t="shared" si="73"/>
        <v>59RFIC</v>
      </c>
      <c r="H2312" s="46" t="str">
        <f>+INDEX([1]Detallado!$D:$D,MATCH(C2312,[1]Detallado!$B:$B,0))</f>
        <v>Ecopetrol</v>
      </c>
      <c r="I2312" s="27"/>
      <c r="J2312" s="43" t="str">
        <f t="shared" si="74"/>
        <v>RFIBU</v>
      </c>
    </row>
    <row r="2313" spans="3:10" x14ac:dyDescent="0.35">
      <c r="C2313" s="27" t="s">
        <v>4682</v>
      </c>
      <c r="D2313" s="47" t="str">
        <f>+INDEX([1]Detallado!$F:$F,MATCH($C2313,[1]Detallado!$B:$B,0))</f>
        <v>Renta Fija</v>
      </c>
      <c r="E2313" s="30" t="str">
        <f>+INDEX([1]Detallado!$Q:$Q,MATCH($C2313,[1]Detallado!$B:$B,0))</f>
        <v>RFLC</v>
      </c>
      <c r="F2313" s="44" t="s">
        <v>4173</v>
      </c>
      <c r="G2313" s="45" t="str">
        <f t="shared" si="73"/>
        <v>21RFLC</v>
      </c>
      <c r="H2313" s="46" t="str">
        <f>+INDEX([1]Detallado!$D:$D,MATCH(C2313,[1]Detallado!$B:$B,0))</f>
        <v>Banco Continental</v>
      </c>
      <c r="I2313" s="27"/>
      <c r="J2313" s="43" t="str">
        <f t="shared" si="74"/>
        <v>RFLBU</v>
      </c>
    </row>
    <row r="2314" spans="3:10" x14ac:dyDescent="0.35">
      <c r="C2314" s="27" t="s">
        <v>4564</v>
      </c>
      <c r="D2314" s="47" t="str">
        <f>+INDEX([1]Detallado!$F:$F,MATCH($C2314,[1]Detallado!$B:$B,0))</f>
        <v>Renta Fija</v>
      </c>
      <c r="E2314" s="30" t="str">
        <f>+INDEX([1]Detallado!$Q:$Q,MATCH($C2314,[1]Detallado!$B:$B,0))</f>
        <v>RFLC</v>
      </c>
      <c r="F2314" s="44" t="s">
        <v>4173</v>
      </c>
      <c r="G2314" s="45" t="str">
        <f t="shared" ref="G2314:G2377" si="75">LEFT(C2314,2)&amp;E2314</f>
        <v>25RFLC</v>
      </c>
      <c r="H2314" s="46" t="str">
        <f>+INDEX([1]Detallado!$D:$D,MATCH(C2314,[1]Detallado!$B:$B,0))</f>
        <v>Banco de Crédito del Perú</v>
      </c>
      <c r="I2314" s="27"/>
      <c r="J2314" s="43" t="str">
        <f t="shared" si="74"/>
        <v>RFLBU</v>
      </c>
    </row>
    <row r="2315" spans="3:10" x14ac:dyDescent="0.35">
      <c r="C2315" s="27" t="s">
        <v>4688</v>
      </c>
      <c r="D2315" s="47" t="str">
        <f>+INDEX([1]Detallado!$F:$F,MATCH($C2315,[1]Detallado!$B:$B,0))</f>
        <v>Renta Variable</v>
      </c>
      <c r="E2315" s="30" t="str">
        <f>+INDEX([1]Detallado!$Q:$Q,MATCH($C2315,[1]Detallado!$B:$B,0))</f>
        <v>RVI</v>
      </c>
      <c r="F2315" s="44" t="s">
        <v>4171</v>
      </c>
      <c r="G2315" s="45" t="str">
        <f t="shared" si="75"/>
        <v>52RVI</v>
      </c>
      <c r="H2315" s="46" t="str">
        <f>+INDEX([1]Detallado!$D:$D,MATCH(C2315,[1]Detallado!$B:$B,0))</f>
        <v>Joh Berenberg - European Focus Fund</v>
      </c>
      <c r="I2315" s="27"/>
      <c r="J2315" s="43" t="str">
        <f t="shared" si="74"/>
        <v>RVITD</v>
      </c>
    </row>
    <row r="2316" spans="3:10" x14ac:dyDescent="0.35">
      <c r="C2316" s="27" t="s">
        <v>4551</v>
      </c>
      <c r="D2316" s="47" t="str">
        <f>+INDEX([1]Detallado!$F:$F,MATCH($C2316,[1]Detallado!$B:$B,0))</f>
        <v>Renta Fija</v>
      </c>
      <c r="E2316" s="30" t="str">
        <f>+INDEX([1]Detallado!$Q:$Q,MATCH($C2316,[1]Detallado!$B:$B,0))</f>
        <v>RFIG</v>
      </c>
      <c r="F2316" s="44" t="s">
        <v>4171</v>
      </c>
      <c r="G2316" s="45" t="str">
        <f t="shared" si="75"/>
        <v>08RFIG</v>
      </c>
      <c r="H2316" s="46" t="str">
        <f>+INDEX([1]Detallado!$D:$D,MATCH(C2316,[1]Detallado!$B:$B,0))</f>
        <v>Gobierno de Australia</v>
      </c>
      <c r="I2316" s="27"/>
      <c r="J2316" s="43" t="str">
        <f t="shared" ref="J2316:J2318" si="76">IF(E2316="ALT",LEFT(E2316,3),LEFT(E2316,3)&amp;F2316)</f>
        <v>RFITD</v>
      </c>
    </row>
    <row r="2317" spans="3:10" x14ac:dyDescent="0.35">
      <c r="C2317" s="27" t="s">
        <v>4775</v>
      </c>
      <c r="D2317" s="47" t="str">
        <f>+INDEX([1]Detallado!$F:$F,MATCH($C2317,[1]Detallado!$B:$B,0))</f>
        <v>Renta Fija</v>
      </c>
      <c r="E2317" s="30" t="str">
        <f>+INDEX([1]Detallado!$Q:$Q,MATCH($C2317,[1]Detallado!$B:$B,0))</f>
        <v>RFIG</v>
      </c>
      <c r="F2317" s="44" t="s">
        <v>4171</v>
      </c>
      <c r="G2317" s="45" t="str">
        <f t="shared" si="75"/>
        <v>08RFIG</v>
      </c>
      <c r="H2317" s="46" t="str">
        <f>+INDEX([1]Detallado!$D:$D,MATCH(C2317,[1]Detallado!$B:$B,0))</f>
        <v>Gobierno de los Estados Unidos</v>
      </c>
      <c r="I2317" s="27"/>
      <c r="J2317" s="43" t="str">
        <f t="shared" si="76"/>
        <v>RFITD</v>
      </c>
    </row>
    <row r="2318" spans="3:10" x14ac:dyDescent="0.35">
      <c r="C2318" s="27" t="s">
        <v>4847</v>
      </c>
      <c r="D2318" s="47" t="str">
        <f>+INDEX([1]Detallado!$F:$F,MATCH($C2318,[1]Detallado!$B:$B,0))</f>
        <v>Renta Variable</v>
      </c>
      <c r="E2318" s="30" t="str">
        <f>+INDEX([1]Detallado!$Q:$Q,MATCH($C2318,[1]Detallado!$B:$B,0))</f>
        <v>RVL</v>
      </c>
      <c r="F2318" s="44" t="s">
        <v>4173</v>
      </c>
      <c r="G2318" s="45" t="str">
        <f t="shared" si="75"/>
        <v>34RVL</v>
      </c>
      <c r="H2318" s="46" t="str">
        <f>+INDEX([1]Detallado!$D:$D,MATCH(C2318,[1]Detallado!$B:$B,0))</f>
        <v>AUNA SA</v>
      </c>
      <c r="I2318" s="27"/>
      <c r="J2318" s="43" t="str">
        <f t="shared" si="76"/>
        <v>RVLBU</v>
      </c>
    </row>
    <row r="2319" spans="3:10" x14ac:dyDescent="0.35">
      <c r="C2319" s="27" t="s">
        <v>4943</v>
      </c>
      <c r="D2319" s="47" t="str">
        <f>+INDEX([1]Detallado!$F:$F,MATCH($C2319,[1]Detallado!$B:$B,0))</f>
        <v>Renta Fija</v>
      </c>
      <c r="E2319" s="30" t="str">
        <f>+INDEX([1]Detallado!$Q:$Q,MATCH($C2319,[1]Detallado!$B:$B,0))</f>
        <v>RFIG</v>
      </c>
      <c r="F2319" s="44" t="s">
        <v>4171</v>
      </c>
      <c r="G2319" s="45" t="str">
        <f t="shared" si="75"/>
        <v>08RFIG</v>
      </c>
      <c r="H2319" s="46" t="str">
        <f>+INDEX([1]Detallado!$D:$D,MATCH(C2319,[1]Detallado!$B:$B,0))</f>
        <v>Gobierno del Reino Unido</v>
      </c>
      <c r="I2319" s="27"/>
      <c r="J2319" s="43" t="str">
        <f t="shared" ref="J2319:J2354" si="77">IF(E2319="ALT",LEFT(E2319,3),LEFT(E2319,3)&amp;F2319)</f>
        <v>RFITD</v>
      </c>
    </row>
    <row r="2320" spans="3:10" x14ac:dyDescent="0.35">
      <c r="C2320" s="27" t="s">
        <v>4943</v>
      </c>
      <c r="D2320" s="47" t="str">
        <f>+INDEX([1]Detallado!$F:$F,MATCH($C2320,[1]Detallado!$B:$B,0))</f>
        <v>Renta Fija</v>
      </c>
      <c r="E2320" s="30" t="str">
        <f>+INDEX([1]Detallado!$Q:$Q,MATCH($C2320,[1]Detallado!$B:$B,0))</f>
        <v>RFIG</v>
      </c>
      <c r="F2320" s="44" t="s">
        <v>4171</v>
      </c>
      <c r="G2320" s="45" t="str">
        <f t="shared" si="75"/>
        <v>08RFIG</v>
      </c>
      <c r="H2320" s="46" t="str">
        <f>+INDEX([1]Detallado!$D:$D,MATCH(C2320,[1]Detallado!$B:$B,0))</f>
        <v>Gobierno del Reino Unido</v>
      </c>
      <c r="I2320" s="27"/>
      <c r="J2320" s="43" t="str">
        <f t="shared" si="77"/>
        <v>RFITD</v>
      </c>
    </row>
    <row r="2321" spans="3:10" x14ac:dyDescent="0.35">
      <c r="C2321" s="27" t="s">
        <v>4554</v>
      </c>
      <c r="D2321" s="47" t="str">
        <f>+INDEX([1]Detallado!$F:$F,MATCH($C2321,[1]Detallado!$B:$B,0))</f>
        <v>Renta Fija</v>
      </c>
      <c r="E2321" s="30" t="str">
        <f>+INDEX([1]Detallado!$Q:$Q,MATCH($C2321,[1]Detallado!$B:$B,0))</f>
        <v>RFIG</v>
      </c>
      <c r="F2321" s="44" t="s">
        <v>4171</v>
      </c>
      <c r="G2321" s="45" t="str">
        <f t="shared" si="75"/>
        <v>08RFIG</v>
      </c>
      <c r="H2321" s="46" t="str">
        <f>+INDEX([1]Detallado!$D:$D,MATCH(C2321,[1]Detallado!$B:$B,0))</f>
        <v>Gobierno de Chile</v>
      </c>
      <c r="I2321" s="27"/>
      <c r="J2321" s="43" t="str">
        <f t="shared" si="77"/>
        <v>RFITD</v>
      </c>
    </row>
    <row r="2322" spans="3:10" x14ac:dyDescent="0.35">
      <c r="C2322" s="27" t="s">
        <v>4952</v>
      </c>
      <c r="D2322" s="47" t="str">
        <f>+INDEX([1]Detallado!$F:$F,MATCH($C2322,[1]Detallado!$B:$B,0))</f>
        <v>Renta Variable</v>
      </c>
      <c r="E2322" s="30" t="str">
        <f>+INDEX([1]Detallado!$Q:$Q,MATCH($C2322,[1]Detallado!$B:$B,0))</f>
        <v>RVL</v>
      </c>
      <c r="F2322" s="44" t="s">
        <v>4173</v>
      </c>
      <c r="G2322" s="45" t="str">
        <f t="shared" si="75"/>
        <v>30RVL</v>
      </c>
      <c r="H2322" s="46" t="str">
        <f>+INDEX([1]Detallado!$D:$D,MATCH(C2322,[1]Detallado!$B:$B,0))</f>
        <v>Puerto Chancay A</v>
      </c>
      <c r="I2322" s="27"/>
      <c r="J2322" s="43" t="str">
        <f t="shared" si="77"/>
        <v>RVLBU</v>
      </c>
    </row>
    <row r="2323" spans="3:10" x14ac:dyDescent="0.35">
      <c r="C2323" s="27" t="s">
        <v>4952</v>
      </c>
      <c r="D2323" s="47" t="str">
        <f>+INDEX([1]Detallado!$F:$F,MATCH($C2323,[1]Detallado!$B:$B,0))</f>
        <v>Renta Variable</v>
      </c>
      <c r="E2323" s="30" t="str">
        <f>+INDEX([1]Detallado!$Q:$Q,MATCH($C2323,[1]Detallado!$B:$B,0))</f>
        <v>RVL</v>
      </c>
      <c r="F2323" s="44" t="s">
        <v>4173</v>
      </c>
      <c r="G2323" s="45" t="str">
        <f t="shared" si="75"/>
        <v>30RVL</v>
      </c>
      <c r="H2323" s="46" t="str">
        <f>+INDEX([1]Detallado!$D:$D,MATCH(C2323,[1]Detallado!$B:$B,0))</f>
        <v>Puerto Chancay A</v>
      </c>
      <c r="I2323" s="27"/>
      <c r="J2323" s="43" t="str">
        <f t="shared" si="77"/>
        <v>RVLBU</v>
      </c>
    </row>
    <row r="2324" spans="3:10" x14ac:dyDescent="0.35">
      <c r="C2324" s="27" t="s">
        <v>4952</v>
      </c>
      <c r="D2324" s="47" t="str">
        <f>+INDEX([1]Detallado!$F:$F,MATCH($C2324,[1]Detallado!$B:$B,0))</f>
        <v>Renta Variable</v>
      </c>
      <c r="E2324" s="30" t="str">
        <f>+INDEX([1]Detallado!$Q:$Q,MATCH($C2324,[1]Detallado!$B:$B,0))</f>
        <v>RVL</v>
      </c>
      <c r="F2324" s="44" t="s">
        <v>4173</v>
      </c>
      <c r="G2324" s="45" t="str">
        <f t="shared" si="75"/>
        <v>30RVL</v>
      </c>
      <c r="H2324" s="46" t="str">
        <f>+INDEX([1]Detallado!$D:$D,MATCH(C2324,[1]Detallado!$B:$B,0))</f>
        <v>Puerto Chancay A</v>
      </c>
      <c r="I2324" s="27"/>
      <c r="J2324" s="43" t="str">
        <f t="shared" si="77"/>
        <v>RVLBU</v>
      </c>
    </row>
    <row r="2325" spans="3:10" x14ac:dyDescent="0.35">
      <c r="C2325" s="27" t="s">
        <v>4956</v>
      </c>
      <c r="D2325" s="47" t="str">
        <f>+INDEX([1]Detallado!$F:$F,MATCH($C2325,[1]Detallado!$B:$B,0))</f>
        <v>Renta Variable</v>
      </c>
      <c r="E2325" s="30" t="str">
        <f>+INDEX([1]Detallado!$Q:$Q,MATCH($C2325,[1]Detallado!$B:$B,0))</f>
        <v>RVL</v>
      </c>
      <c r="F2325" s="44" t="s">
        <v>4173</v>
      </c>
      <c r="G2325" s="45" t="str">
        <f t="shared" si="75"/>
        <v>30RVL</v>
      </c>
      <c r="H2325" s="46" t="str">
        <f>+INDEX([1]Detallado!$D:$D,MATCH(C2325,[1]Detallado!$B:$B,0))</f>
        <v>Puerto Chancay B</v>
      </c>
      <c r="I2325" s="27"/>
      <c r="J2325" s="43" t="str">
        <f t="shared" si="77"/>
        <v>RVLBU</v>
      </c>
    </row>
    <row r="2326" spans="3:10" x14ac:dyDescent="0.35">
      <c r="C2326" s="27" t="s">
        <v>4956</v>
      </c>
      <c r="D2326" s="47" t="str">
        <f>+INDEX([1]Detallado!$F:$F,MATCH($C2326,[1]Detallado!$B:$B,0))</f>
        <v>Renta Variable</v>
      </c>
      <c r="E2326" s="30" t="str">
        <f>+INDEX([1]Detallado!$Q:$Q,MATCH($C2326,[1]Detallado!$B:$B,0))</f>
        <v>RVL</v>
      </c>
      <c r="F2326" s="44" t="s">
        <v>4173</v>
      </c>
      <c r="G2326" s="45" t="str">
        <f t="shared" si="75"/>
        <v>30RVL</v>
      </c>
      <c r="H2326" s="46" t="str">
        <f>+INDEX([1]Detallado!$D:$D,MATCH(C2326,[1]Detallado!$B:$B,0))</f>
        <v>Puerto Chancay B</v>
      </c>
      <c r="I2326" s="27"/>
      <c r="J2326" s="43" t="str">
        <f t="shared" si="77"/>
        <v>RVLBU</v>
      </c>
    </row>
    <row r="2327" spans="3:10" x14ac:dyDescent="0.35">
      <c r="C2327" s="27" t="s">
        <v>4956</v>
      </c>
      <c r="D2327" s="47" t="str">
        <f>+INDEX([1]Detallado!$F:$F,MATCH($C2327,[1]Detallado!$B:$B,0))</f>
        <v>Renta Variable</v>
      </c>
      <c r="E2327" s="30" t="str">
        <f>+INDEX([1]Detallado!$Q:$Q,MATCH($C2327,[1]Detallado!$B:$B,0))</f>
        <v>RVL</v>
      </c>
      <c r="F2327" s="44" t="s">
        <v>4173</v>
      </c>
      <c r="G2327" s="45" t="str">
        <f t="shared" si="75"/>
        <v>30RVL</v>
      </c>
      <c r="H2327" s="46" t="str">
        <f>+INDEX([1]Detallado!$D:$D,MATCH(C2327,[1]Detallado!$B:$B,0))</f>
        <v>Puerto Chancay B</v>
      </c>
      <c r="I2327" s="27"/>
      <c r="J2327" s="43" t="str">
        <f t="shared" si="77"/>
        <v>RVLBU</v>
      </c>
    </row>
    <row r="2328" spans="3:10" x14ac:dyDescent="0.35">
      <c r="C2328" s="27" t="s">
        <v>4940</v>
      </c>
      <c r="D2328" s="47" t="str">
        <f>+INDEX([1]Detallado!$F:$F,MATCH($C2328,[1]Detallado!$B:$B,0))</f>
        <v>Renta Fija</v>
      </c>
      <c r="E2328" s="30" t="str">
        <f>+INDEX([1]Detallado!$Q:$Q,MATCH($C2328,[1]Detallado!$B:$B,0))</f>
        <v>RFLG</v>
      </c>
      <c r="F2328" s="44" t="s">
        <v>4172</v>
      </c>
      <c r="G2328" s="45" t="str">
        <f t="shared" si="75"/>
        <v>01RFLG</v>
      </c>
      <c r="H2328" s="46" t="str">
        <f>+INDEX([1]Detallado!$D:$D,MATCH(C2328,[1]Detallado!$B:$B,0))</f>
        <v>Gobierno Central</v>
      </c>
      <c r="I2328" s="27"/>
      <c r="J2328" s="43" t="str">
        <f t="shared" si="77"/>
        <v>RFLGOB</v>
      </c>
    </row>
    <row r="2329" spans="3:10" x14ac:dyDescent="0.35">
      <c r="C2329" s="27" t="s">
        <v>4768</v>
      </c>
      <c r="D2329" s="47" t="str">
        <f>+INDEX([1]Detallado!$F:$F,MATCH($C2329,[1]Detallado!$B:$B,0))</f>
        <v>Renta Fija</v>
      </c>
      <c r="E2329" s="30" t="str">
        <f>+INDEX([1]Detallado!$Q:$Q,MATCH($C2329,[1]Detallado!$B:$B,0))</f>
        <v>RFIG</v>
      </c>
      <c r="F2329" s="44" t="s">
        <v>4172</v>
      </c>
      <c r="G2329" s="45" t="str">
        <f t="shared" si="75"/>
        <v>08RFIG</v>
      </c>
      <c r="H2329" s="46" t="str">
        <f>+INDEX([1]Detallado!$D:$D,MATCH(C2329,[1]Detallado!$B:$B,0))</f>
        <v>Gobierno de México</v>
      </c>
      <c r="I2329" s="27"/>
      <c r="J2329" s="43" t="str">
        <f t="shared" si="77"/>
        <v>RFIGOB</v>
      </c>
    </row>
    <row r="2330" spans="3:10" x14ac:dyDescent="0.35">
      <c r="C2330" s="27" t="s">
        <v>4932</v>
      </c>
      <c r="D2330" s="47" t="str">
        <f>+INDEX([1]Detallado!$F:$F,MATCH($C2330,[1]Detallado!$B:$B,0))</f>
        <v>Renta Fija</v>
      </c>
      <c r="E2330" s="30" t="str">
        <f>+INDEX([1]Detallado!$Q:$Q,MATCH($C2330,[1]Detallado!$B:$B,0))</f>
        <v>RFIC</v>
      </c>
      <c r="F2330" s="44" t="s">
        <v>4172</v>
      </c>
      <c r="G2330" s="45" t="str">
        <f t="shared" si="75"/>
        <v>15RFIC</v>
      </c>
      <c r="H2330" s="46" t="str">
        <f>+INDEX([1]Detallado!$D:$D,MATCH(C2330,[1]Detallado!$B:$B,0))</f>
        <v>Banco de Colombia</v>
      </c>
      <c r="I2330" s="27"/>
      <c r="J2330" s="43" t="str">
        <f t="shared" si="77"/>
        <v>RFIGOB</v>
      </c>
    </row>
    <row r="2331" spans="3:10" x14ac:dyDescent="0.35">
      <c r="C2331" s="27" t="s">
        <v>5081</v>
      </c>
      <c r="D2331" s="47" t="str">
        <f>+INDEX([1]Detallado!$F:$F,MATCH($C2331,[1]Detallado!$B:$B,0))</f>
        <v>Renta Fija</v>
      </c>
      <c r="E2331" s="30" t="str">
        <f>+INDEX([1]Detallado!$Q:$Q,MATCH($C2331,[1]Detallado!$B:$B,0))</f>
        <v>RFIG</v>
      </c>
      <c r="F2331" s="44" t="s">
        <v>4172</v>
      </c>
      <c r="G2331" s="45" t="str">
        <f t="shared" si="75"/>
        <v>08RFIG</v>
      </c>
      <c r="H2331" s="46" t="str">
        <f>+INDEX([1]Detallado!$D:$D,MATCH(C2331,[1]Detallado!$B:$B,0))</f>
        <v>Gobierno del Reino Unido</v>
      </c>
      <c r="I2331" s="27"/>
      <c r="J2331" s="43" t="str">
        <f t="shared" si="77"/>
        <v>RFIGOB</v>
      </c>
    </row>
    <row r="2332" spans="3:10" x14ac:dyDescent="0.35">
      <c r="C2332" s="27" t="s">
        <v>5077</v>
      </c>
      <c r="D2332" s="47" t="str">
        <f>+INDEX([1]Detallado!$F:$F,MATCH($C2332,[1]Detallado!$B:$B,0))</f>
        <v>Renta Fija</v>
      </c>
      <c r="E2332" s="30" t="str">
        <f>+INDEX([1]Detallado!$Q:$Q,MATCH($C2332,[1]Detallado!$B:$B,0))</f>
        <v>RFIG</v>
      </c>
      <c r="F2332" s="44" t="s">
        <v>4172</v>
      </c>
      <c r="G2332" s="45" t="str">
        <f t="shared" si="75"/>
        <v>08RFIG</v>
      </c>
      <c r="H2332" s="46" t="str">
        <f>+INDEX([1]Detallado!$D:$D,MATCH(C2332,[1]Detallado!$B:$B,0))</f>
        <v>Gobierno de Australia</v>
      </c>
      <c r="I2332" s="27"/>
      <c r="J2332" s="43" t="str">
        <f t="shared" si="77"/>
        <v>RFIGOB</v>
      </c>
    </row>
    <row r="2333" spans="3:10" x14ac:dyDescent="0.35">
      <c r="C2333" s="27" t="s">
        <v>5101</v>
      </c>
      <c r="D2333" s="47" t="str">
        <f>+INDEX([1]Detallado!$F:$F,MATCH($C2333,[1]Detallado!$B:$B,0))</f>
        <v>Renta Fija</v>
      </c>
      <c r="E2333" s="30" t="str">
        <f>+INDEX([1]Detallado!$Q:$Q,MATCH($C2333,[1]Detallado!$B:$B,0))</f>
        <v>RFIG</v>
      </c>
      <c r="F2333" s="44" t="s">
        <v>4172</v>
      </c>
      <c r="G2333" s="45" t="str">
        <f t="shared" si="75"/>
        <v>08RFIG</v>
      </c>
      <c r="H2333" s="46" t="str">
        <f>+INDEX([1]Detallado!$D:$D,MATCH(C2333,[1]Detallado!$B:$B,0))</f>
        <v>Gobierno de Colombia</v>
      </c>
      <c r="I2333" s="27"/>
      <c r="J2333" s="43" t="str">
        <f t="shared" si="77"/>
        <v>RFIGOB</v>
      </c>
    </row>
    <row r="2334" spans="3:10" x14ac:dyDescent="0.35">
      <c r="C2334" s="27" t="s">
        <v>5101</v>
      </c>
      <c r="D2334" s="47" t="str">
        <f>+INDEX([1]Detallado!$F:$F,MATCH($C2334,[1]Detallado!$B:$B,0))</f>
        <v>Renta Fija</v>
      </c>
      <c r="E2334" s="30" t="str">
        <f>+INDEX([1]Detallado!$Q:$Q,MATCH($C2334,[1]Detallado!$B:$B,0))</f>
        <v>RFIG</v>
      </c>
      <c r="F2334" s="44" t="s">
        <v>4172</v>
      </c>
      <c r="G2334" s="45" t="str">
        <f t="shared" si="75"/>
        <v>08RFIG</v>
      </c>
      <c r="H2334" s="46" t="str">
        <f>+INDEX([1]Detallado!$D:$D,MATCH(C2334,[1]Detallado!$B:$B,0))</f>
        <v>Gobierno de Colombia</v>
      </c>
      <c r="I2334" s="27"/>
      <c r="J2334" s="43" t="str">
        <f t="shared" si="77"/>
        <v>RFIGOB</v>
      </c>
    </row>
    <row r="2335" spans="3:10" x14ac:dyDescent="0.35">
      <c r="C2335" s="27" t="s">
        <v>5084</v>
      </c>
      <c r="D2335" s="47" t="str">
        <f>+INDEX([1]Detallado!$F:$F,MATCH($C2335,[1]Detallado!$B:$B,0))</f>
        <v>Renta Fija</v>
      </c>
      <c r="E2335" s="30" t="str">
        <f>+INDEX([1]Detallado!$Q:$Q,MATCH($C2335,[1]Detallado!$B:$B,0))</f>
        <v>RFIG</v>
      </c>
      <c r="F2335" s="44" t="s">
        <v>4172</v>
      </c>
      <c r="G2335" s="45" t="str">
        <f t="shared" si="75"/>
        <v>08RFIG</v>
      </c>
      <c r="H2335" s="46" t="str">
        <f>+INDEX([1]Detallado!$D:$D,MATCH(C2335,[1]Detallado!$B:$B,0))</f>
        <v>Gobierno de los Estados Unidos</v>
      </c>
      <c r="I2335" s="27"/>
      <c r="J2335" s="43" t="str">
        <f t="shared" si="77"/>
        <v>RFIGOB</v>
      </c>
    </row>
    <row r="2336" spans="3:10" x14ac:dyDescent="0.35">
      <c r="C2336" s="27" t="s">
        <v>4932</v>
      </c>
      <c r="D2336" s="47" t="str">
        <f>+INDEX([1]Detallado!$F:$F,MATCH($C2336,[1]Detallado!$B:$B,0))</f>
        <v>Renta Fija</v>
      </c>
      <c r="E2336" s="30" t="str">
        <f>+INDEX([1]Detallado!$Q:$Q,MATCH($C2336,[1]Detallado!$B:$B,0))</f>
        <v>RFIC</v>
      </c>
      <c r="F2336" s="44" t="s">
        <v>4171</v>
      </c>
      <c r="G2336" s="45" t="str">
        <f t="shared" si="75"/>
        <v>15RFIC</v>
      </c>
      <c r="H2336" s="46" t="str">
        <f>+INDEX([1]Detallado!$D:$D,MATCH(C2336,[1]Detallado!$B:$B,0))</f>
        <v>Banco de Colombia</v>
      </c>
      <c r="I2336" s="27"/>
      <c r="J2336" s="43" t="str">
        <f t="shared" si="77"/>
        <v>RFITD</v>
      </c>
    </row>
    <row r="2337" spans="3:10" x14ac:dyDescent="0.35">
      <c r="C2337" s="27" t="s">
        <v>4932</v>
      </c>
      <c r="D2337" s="47" t="str">
        <f>+INDEX([1]Detallado!$F:$F,MATCH($C2337,[1]Detallado!$B:$B,0))</f>
        <v>Renta Fija</v>
      </c>
      <c r="E2337" s="30" t="str">
        <f>+INDEX([1]Detallado!$Q:$Q,MATCH($C2337,[1]Detallado!$B:$B,0))</f>
        <v>RFIC</v>
      </c>
      <c r="F2337" s="44" t="s">
        <v>4171</v>
      </c>
      <c r="G2337" s="45" t="str">
        <f t="shared" si="75"/>
        <v>15RFIC</v>
      </c>
      <c r="H2337" s="46" t="str">
        <f>+INDEX([1]Detallado!$D:$D,MATCH(C2337,[1]Detallado!$B:$B,0))</f>
        <v>Banco de Colombia</v>
      </c>
      <c r="I2337" s="27"/>
      <c r="J2337" s="43" t="str">
        <f t="shared" si="77"/>
        <v>RFITD</v>
      </c>
    </row>
    <row r="2338" spans="3:10" x14ac:dyDescent="0.35">
      <c r="C2338" s="27" t="s">
        <v>5049</v>
      </c>
      <c r="D2338" s="47" t="str">
        <f>+INDEX([1]Detallado!$F:$F,MATCH($C2338,[1]Detallado!$B:$B,0))</f>
        <v>Renta Fija</v>
      </c>
      <c r="E2338" s="30" t="str">
        <f>+INDEX([1]Detallado!$Q:$Q,MATCH($C2338,[1]Detallado!$B:$B,0))</f>
        <v>RFLC</v>
      </c>
      <c r="F2338" s="44" t="s">
        <v>4173</v>
      </c>
      <c r="G2338" s="45" t="str">
        <f t="shared" si="75"/>
        <v>21RFLC</v>
      </c>
      <c r="H2338" s="46" t="str">
        <f>+INDEX([1]Detallado!$D:$D,MATCH(C2338,[1]Detallado!$B:$B,0))</f>
        <v>Banco de Crédito del Perú</v>
      </c>
      <c r="I2338" s="27"/>
      <c r="J2338" s="43" t="str">
        <f t="shared" si="77"/>
        <v>RFLBU</v>
      </c>
    </row>
    <row r="2339" spans="3:10" x14ac:dyDescent="0.35">
      <c r="C2339" s="27" t="s">
        <v>5049</v>
      </c>
      <c r="D2339" s="47" t="str">
        <f>+INDEX([1]Detallado!$F:$F,MATCH($C2339,[1]Detallado!$B:$B,0))</f>
        <v>Renta Fija</v>
      </c>
      <c r="E2339" s="30" t="str">
        <f>+INDEX([1]Detallado!$Q:$Q,MATCH($C2339,[1]Detallado!$B:$B,0))</f>
        <v>RFLC</v>
      </c>
      <c r="F2339" s="44" t="s">
        <v>4173</v>
      </c>
      <c r="G2339" s="45" t="str">
        <f t="shared" si="75"/>
        <v>21RFLC</v>
      </c>
      <c r="H2339" s="46" t="str">
        <f>+INDEX([1]Detallado!$D:$D,MATCH(C2339,[1]Detallado!$B:$B,0))</f>
        <v>Banco de Crédito del Perú</v>
      </c>
      <c r="I2339" s="27"/>
      <c r="J2339" s="43" t="str">
        <f t="shared" si="77"/>
        <v>RFLBU</v>
      </c>
    </row>
    <row r="2340" spans="3:10" x14ac:dyDescent="0.35">
      <c r="C2340" s="27" t="s">
        <v>5139</v>
      </c>
      <c r="D2340" s="47" t="str">
        <f>+INDEX([1]Detallado!$F:$F,MATCH($C2340,[1]Detallado!$B:$B,0))</f>
        <v>Renta Variable</v>
      </c>
      <c r="E2340" s="30" t="str">
        <f>+INDEX([1]Detallado!$Q:$Q,MATCH($C2340,[1]Detallado!$B:$B,0))</f>
        <v>RVL</v>
      </c>
      <c r="F2340" s="44" t="s">
        <v>4173</v>
      </c>
      <c r="G2340" s="45" t="str">
        <f t="shared" si="75"/>
        <v>40RVL</v>
      </c>
      <c r="H2340" s="46" t="str">
        <f>+INDEX([1]Detallado!$D:$D,MATCH(C2340,[1]Detallado!$B:$B,0))</f>
        <v>Aenza SA</v>
      </c>
      <c r="I2340" s="27"/>
      <c r="J2340" s="43" t="str">
        <f t="shared" si="77"/>
        <v>RVLBU</v>
      </c>
    </row>
    <row r="2341" spans="3:10" x14ac:dyDescent="0.35">
      <c r="C2341" s="27" t="s">
        <v>5139</v>
      </c>
      <c r="D2341" s="47" t="str">
        <f>+INDEX([1]Detallado!$F:$F,MATCH($C2341,[1]Detallado!$B:$B,0))</f>
        <v>Renta Variable</v>
      </c>
      <c r="E2341" s="30" t="str">
        <f>+INDEX([1]Detallado!$Q:$Q,MATCH($C2341,[1]Detallado!$B:$B,0))</f>
        <v>RVL</v>
      </c>
      <c r="F2341" s="44" t="s">
        <v>4173</v>
      </c>
      <c r="G2341" s="45" t="str">
        <f t="shared" si="75"/>
        <v>40RVL</v>
      </c>
      <c r="H2341" s="46" t="str">
        <f>+INDEX([1]Detallado!$D:$D,MATCH(C2341,[1]Detallado!$B:$B,0))</f>
        <v>Aenza SA</v>
      </c>
      <c r="I2341" s="27"/>
      <c r="J2341" s="43" t="str">
        <f t="shared" si="77"/>
        <v>RVLBU</v>
      </c>
    </row>
    <row r="2342" spans="3:10" x14ac:dyDescent="0.35">
      <c r="C2342" s="27" t="s">
        <v>5139</v>
      </c>
      <c r="D2342" s="47" t="str">
        <f>+INDEX([1]Detallado!$F:$F,MATCH($C2342,[1]Detallado!$B:$B,0))</f>
        <v>Renta Variable</v>
      </c>
      <c r="E2342" s="30" t="str">
        <f>+INDEX([1]Detallado!$Q:$Q,MATCH($C2342,[1]Detallado!$B:$B,0))</f>
        <v>RVL</v>
      </c>
      <c r="F2342" s="44" t="s">
        <v>4173</v>
      </c>
      <c r="G2342" s="45" t="str">
        <f t="shared" si="75"/>
        <v>40RVL</v>
      </c>
      <c r="H2342" s="46" t="str">
        <f>+INDEX([1]Detallado!$D:$D,MATCH(C2342,[1]Detallado!$B:$B,0))</f>
        <v>Aenza SA</v>
      </c>
      <c r="I2342" s="27"/>
      <c r="J2342" s="43" t="str">
        <f t="shared" si="77"/>
        <v>RVLBU</v>
      </c>
    </row>
    <row r="2343" spans="3:10" x14ac:dyDescent="0.35">
      <c r="C2343" s="27" t="s">
        <v>5096</v>
      </c>
      <c r="D2343" s="47" t="str">
        <f>+INDEX([1]Detallado!$F:$F,MATCH($C2343,[1]Detallado!$B:$B,0))</f>
        <v>Renta Fija</v>
      </c>
      <c r="E2343" s="30" t="str">
        <f>+INDEX([1]Detallado!$Q:$Q,MATCH($C2343,[1]Detallado!$B:$B,0))</f>
        <v>RFIG</v>
      </c>
      <c r="F2343" s="44" t="s">
        <v>4171</v>
      </c>
      <c r="G2343" s="45" t="str">
        <f t="shared" si="75"/>
        <v>52RFIG</v>
      </c>
      <c r="H2343" s="46" t="str">
        <f>+INDEX([1]Detallado!$D:$D,MATCH(C2343,[1]Detallado!$B:$B,0))</f>
        <v>Pimco - GIS Income Fund</v>
      </c>
      <c r="I2343" s="27"/>
      <c r="J2343" s="43" t="str">
        <f t="shared" si="77"/>
        <v>RFITD</v>
      </c>
    </row>
    <row r="2344" spans="3:10" x14ac:dyDescent="0.35">
      <c r="C2344" s="27" t="s">
        <v>5096</v>
      </c>
      <c r="D2344" s="47" t="str">
        <f>+INDEX([1]Detallado!$F:$F,MATCH($C2344,[1]Detallado!$B:$B,0))</f>
        <v>Renta Fija</v>
      </c>
      <c r="E2344" s="30" t="str">
        <f>+INDEX([1]Detallado!$Q:$Q,MATCH($C2344,[1]Detallado!$B:$B,0))</f>
        <v>RFIG</v>
      </c>
      <c r="F2344" s="44" t="s">
        <v>4171</v>
      </c>
      <c r="G2344" s="45" t="str">
        <f t="shared" si="75"/>
        <v>52RFIG</v>
      </c>
      <c r="H2344" s="46" t="str">
        <f>+INDEX([1]Detallado!$D:$D,MATCH(C2344,[1]Detallado!$B:$B,0))</f>
        <v>Pimco - GIS Income Fund</v>
      </c>
      <c r="I2344" s="27"/>
      <c r="J2344" s="43" t="str">
        <f t="shared" si="77"/>
        <v>RFITD</v>
      </c>
    </row>
    <row r="2345" spans="3:10" x14ac:dyDescent="0.35">
      <c r="C2345" s="27" t="s">
        <v>4755</v>
      </c>
      <c r="D2345" s="47" t="str">
        <f>+INDEX([1]Detallado!$F:$F,MATCH($C2345,[1]Detallado!$B:$B,0))</f>
        <v>Renta Variable</v>
      </c>
      <c r="E2345" s="30" t="str">
        <f>+INDEX([1]Detallado!$Q:$Q,MATCH($C2345,[1]Detallado!$B:$B,0))</f>
        <v>RVI</v>
      </c>
      <c r="F2345" s="44" t="s">
        <v>4171</v>
      </c>
      <c r="G2345" s="45" t="str">
        <f t="shared" si="75"/>
        <v>52RVI</v>
      </c>
      <c r="H2345" s="46" t="str">
        <f>+INDEX([1]Detallado!$D:$D,MATCH(C2345,[1]Detallado!$B:$B,0))</f>
        <v>Invesco - Nasdaq 100 ETF</v>
      </c>
      <c r="I2345" s="27"/>
      <c r="J2345" s="43" t="str">
        <f t="shared" si="77"/>
        <v>RVITD</v>
      </c>
    </row>
    <row r="2346" spans="3:10" x14ac:dyDescent="0.35">
      <c r="C2346" s="27" t="s">
        <v>4755</v>
      </c>
      <c r="D2346" s="47" t="str">
        <f>+INDEX([1]Detallado!$F:$F,MATCH($C2346,[1]Detallado!$B:$B,0))</f>
        <v>Renta Variable</v>
      </c>
      <c r="E2346" s="30" t="str">
        <f>+INDEX([1]Detallado!$Q:$Q,MATCH($C2346,[1]Detallado!$B:$B,0))</f>
        <v>RVI</v>
      </c>
      <c r="F2346" s="44" t="s">
        <v>4171</v>
      </c>
      <c r="G2346" s="45" t="str">
        <f t="shared" si="75"/>
        <v>52RVI</v>
      </c>
      <c r="H2346" s="46" t="str">
        <f>+INDEX([1]Detallado!$D:$D,MATCH(C2346,[1]Detallado!$B:$B,0))</f>
        <v>Invesco - Nasdaq 100 ETF</v>
      </c>
      <c r="I2346" s="27"/>
      <c r="J2346" s="43" t="str">
        <f t="shared" si="77"/>
        <v>RVITD</v>
      </c>
    </row>
    <row r="2347" spans="3:10" x14ac:dyDescent="0.35">
      <c r="C2347" s="27" t="s">
        <v>4755</v>
      </c>
      <c r="D2347" s="47" t="str">
        <f>+INDEX([1]Detallado!$F:$F,MATCH($C2347,[1]Detallado!$B:$B,0))</f>
        <v>Renta Variable</v>
      </c>
      <c r="E2347" s="30" t="str">
        <f>+INDEX([1]Detallado!$Q:$Q,MATCH($C2347,[1]Detallado!$B:$B,0))</f>
        <v>RVI</v>
      </c>
      <c r="F2347" s="44" t="s">
        <v>4171</v>
      </c>
      <c r="G2347" s="45" t="str">
        <f t="shared" si="75"/>
        <v>52RVI</v>
      </c>
      <c r="H2347" s="46" t="str">
        <f>+INDEX([1]Detallado!$D:$D,MATCH(C2347,[1]Detallado!$B:$B,0))</f>
        <v>Invesco - Nasdaq 100 ETF</v>
      </c>
      <c r="I2347" s="27"/>
      <c r="J2347" s="43" t="str">
        <f t="shared" si="77"/>
        <v>RVITD</v>
      </c>
    </row>
    <row r="2348" spans="3:10" x14ac:dyDescent="0.35">
      <c r="C2348" s="27" t="s">
        <v>4688</v>
      </c>
      <c r="D2348" s="47" t="str">
        <f>+INDEX([1]Detallado!$F:$F,MATCH($C2348,[1]Detallado!$B:$B,0))</f>
        <v>Renta Variable</v>
      </c>
      <c r="E2348" s="30" t="str">
        <f>+INDEX([1]Detallado!$Q:$Q,MATCH($C2348,[1]Detallado!$B:$B,0))</f>
        <v>RVI</v>
      </c>
      <c r="F2348" s="44" t="s">
        <v>4171</v>
      </c>
      <c r="G2348" s="45" t="str">
        <f t="shared" si="75"/>
        <v>52RVI</v>
      </c>
      <c r="H2348" s="46" t="str">
        <f>+INDEX([1]Detallado!$D:$D,MATCH(C2348,[1]Detallado!$B:$B,0))</f>
        <v>Joh Berenberg - European Focus Fund</v>
      </c>
      <c r="I2348" s="27"/>
      <c r="J2348" s="43" t="str">
        <f t="shared" si="77"/>
        <v>RVITD</v>
      </c>
    </row>
    <row r="2349" spans="3:10" x14ac:dyDescent="0.35">
      <c r="C2349" s="27" t="s">
        <v>4688</v>
      </c>
      <c r="D2349" s="47" t="str">
        <f>+INDEX([1]Detallado!$F:$F,MATCH($C2349,[1]Detallado!$B:$B,0))</f>
        <v>Renta Variable</v>
      </c>
      <c r="E2349" s="30" t="str">
        <f>+INDEX([1]Detallado!$Q:$Q,MATCH($C2349,[1]Detallado!$B:$B,0))</f>
        <v>RVI</v>
      </c>
      <c r="F2349" s="44" t="s">
        <v>4171</v>
      </c>
      <c r="G2349" s="45" t="str">
        <f t="shared" si="75"/>
        <v>52RVI</v>
      </c>
      <c r="H2349" s="46" t="str">
        <f>+INDEX([1]Detallado!$D:$D,MATCH(C2349,[1]Detallado!$B:$B,0))</f>
        <v>Joh Berenberg - European Focus Fund</v>
      </c>
      <c r="I2349" s="27"/>
      <c r="J2349" s="43" t="str">
        <f t="shared" si="77"/>
        <v>RVITD</v>
      </c>
    </row>
    <row r="2350" spans="3:10" x14ac:dyDescent="0.35">
      <c r="C2350" s="27" t="s">
        <v>5123</v>
      </c>
      <c r="D2350" s="47" t="str">
        <f>+INDEX([1]Detallado!$F:$F,MATCH($C2350,[1]Detallado!$B:$B,0))</f>
        <v>Renta Variable</v>
      </c>
      <c r="E2350" s="30" t="str">
        <f>+INDEX([1]Detallado!$Q:$Q,MATCH($C2350,[1]Detallado!$B:$B,0))</f>
        <v>RVI</v>
      </c>
      <c r="F2350" s="44" t="s">
        <v>4171</v>
      </c>
      <c r="G2350" s="45" t="str">
        <f t="shared" si="75"/>
        <v>52RVI</v>
      </c>
      <c r="H2350" s="46" t="str">
        <f>+INDEX([1]Detallado!$D:$D,MATCH(C2350,[1]Detallado!$B:$B,0))</f>
        <v>Premier Miton - European Opportunities Fund</v>
      </c>
      <c r="I2350" s="27"/>
      <c r="J2350" s="43" t="str">
        <f t="shared" si="77"/>
        <v>RVITD</v>
      </c>
    </row>
    <row r="2351" spans="3:10" x14ac:dyDescent="0.35">
      <c r="C2351" s="27" t="s">
        <v>5123</v>
      </c>
      <c r="D2351" s="47" t="str">
        <f>+INDEX([1]Detallado!$F:$F,MATCH($C2351,[1]Detallado!$B:$B,0))</f>
        <v>Renta Variable</v>
      </c>
      <c r="E2351" s="30" t="str">
        <f>+INDEX([1]Detallado!$Q:$Q,MATCH($C2351,[1]Detallado!$B:$B,0))</f>
        <v>RVI</v>
      </c>
      <c r="F2351" s="44" t="s">
        <v>4171</v>
      </c>
      <c r="G2351" s="45" t="str">
        <f t="shared" si="75"/>
        <v>52RVI</v>
      </c>
      <c r="H2351" s="46" t="str">
        <f>+INDEX([1]Detallado!$D:$D,MATCH(C2351,[1]Detallado!$B:$B,0))</f>
        <v>Premier Miton - European Opportunities Fund</v>
      </c>
      <c r="I2351" s="27"/>
      <c r="J2351" s="43" t="str">
        <f t="shared" si="77"/>
        <v>RVITD</v>
      </c>
    </row>
    <row r="2352" spans="3:10" x14ac:dyDescent="0.35">
      <c r="C2352" s="27" t="s">
        <v>5052</v>
      </c>
      <c r="D2352" s="47" t="str">
        <f>+INDEX([1]Detallado!$F:$F,MATCH($C2352,[1]Detallado!$B:$B,0))</f>
        <v>Renta Fija</v>
      </c>
      <c r="E2352" s="30" t="str">
        <f>+INDEX([1]Detallado!$Q:$Q,MATCH($C2352,[1]Detallado!$B:$B,0))</f>
        <v>RFIG</v>
      </c>
      <c r="F2352" s="44" t="s">
        <v>4171</v>
      </c>
      <c r="G2352" s="45" t="str">
        <f t="shared" si="75"/>
        <v>52RFIG</v>
      </c>
      <c r="H2352" s="46" t="str">
        <f>+INDEX([1]Detallado!$D:$D,MATCH(C2352,[1]Detallado!$B:$B,0))</f>
        <v>Vanguard - Extended Duration Treasury ETF</v>
      </c>
      <c r="I2352" s="27"/>
      <c r="J2352" s="43" t="str">
        <f t="shared" si="77"/>
        <v>RFITD</v>
      </c>
    </row>
    <row r="2353" spans="3:10" x14ac:dyDescent="0.35">
      <c r="C2353" s="27" t="s">
        <v>4561</v>
      </c>
      <c r="D2353" s="47" t="str">
        <f>+INDEX([1]Detallado!$F:$F,MATCH($C2353,[1]Detallado!$B:$B,0))</f>
        <v>Renta Fija</v>
      </c>
      <c r="E2353" s="30" t="str">
        <f>+INDEX([1]Detallado!$Q:$Q,MATCH($C2353,[1]Detallado!$B:$B,0))</f>
        <v>RFIC</v>
      </c>
      <c r="F2353" s="44" t="s">
        <v>4173</v>
      </c>
      <c r="G2353" s="45" t="str">
        <f t="shared" si="75"/>
        <v>15RFIC</v>
      </c>
      <c r="H2353" s="46" t="str">
        <f>+INDEX([1]Detallado!$D:$D,MATCH(C2353,[1]Detallado!$B:$B,0))</f>
        <v>BBVA Bancomer</v>
      </c>
      <c r="I2353" s="27"/>
      <c r="J2353" s="43" t="str">
        <f t="shared" si="77"/>
        <v>RFIBU</v>
      </c>
    </row>
    <row r="2354" spans="3:10" x14ac:dyDescent="0.35">
      <c r="C2354" s="27" t="s">
        <v>5214</v>
      </c>
      <c r="D2354" s="47" t="str">
        <f>+INDEX([1]Detallado!$F:$F,MATCH($C2354,[1]Detallado!$B:$B,0))</f>
        <v>Renta Fija</v>
      </c>
      <c r="E2354" s="30" t="str">
        <f>+INDEX([1]Detallado!$Q:$Q,MATCH($C2354,[1]Detallado!$B:$B,0))</f>
        <v>RFIG</v>
      </c>
      <c r="F2354" s="44" t="s">
        <v>4171</v>
      </c>
      <c r="G2354" s="45" t="str">
        <f t="shared" si="75"/>
        <v>52RFIG</v>
      </c>
      <c r="H2354" s="46" t="str">
        <f>+INDEX([1]Detallado!$D:$D,MATCH(C2354,[1]Detallado!$B:$B,0))</f>
        <v>Neuberger Berman - CLO Income Fund</v>
      </c>
      <c r="I2354" s="27"/>
      <c r="J2354" s="43" t="str">
        <f t="shared" si="77"/>
        <v>RFITD</v>
      </c>
    </row>
    <row r="2355" spans="3:10" x14ac:dyDescent="0.35">
      <c r="C2355" s="27" t="s">
        <v>5209</v>
      </c>
      <c r="D2355" s="47" t="str">
        <f>+INDEX([1]Detallado!$F:$F,MATCH($C2355,[1]Detallado!$B:$B,0))</f>
        <v>Renta Fija</v>
      </c>
      <c r="E2355" s="30" t="str">
        <f>+INDEX([1]Detallado!$Q:$Q,MATCH($C2355,[1]Detallado!$B:$B,0))</f>
        <v>RFIG</v>
      </c>
      <c r="F2355" s="44" t="s">
        <v>4172</v>
      </c>
      <c r="G2355" s="45" t="str">
        <f t="shared" si="75"/>
        <v>08RFIG</v>
      </c>
      <c r="H2355" s="46" t="str">
        <f>+INDEX([1]Detallado!$D:$D,MATCH(C2355,[1]Detallado!$B:$B,0))</f>
        <v>Gobierno de Chile</v>
      </c>
      <c r="I2355" s="27"/>
      <c r="J2355" s="43" t="str">
        <f t="shared" ref="J2355" si="78">IF(E2355="ALT",LEFT(E2355,3),LEFT(E2355,3)&amp;F2355)</f>
        <v>RFIGOB</v>
      </c>
    </row>
    <row r="2356" spans="3:10" x14ac:dyDescent="0.35">
      <c r="C2356" s="27" t="s">
        <v>5211</v>
      </c>
      <c r="D2356" s="47" t="str">
        <f>+INDEX([1]Detallado!$F:$F,MATCH($C2356,[1]Detallado!$B:$B,0))</f>
        <v>Renta Fija</v>
      </c>
      <c r="E2356" s="30" t="str">
        <f>+INDEX([1]Detallado!$Q:$Q,MATCH($C2356,[1]Detallado!$B:$B,0))</f>
        <v>RFIG</v>
      </c>
      <c r="F2356" s="44" t="s">
        <v>4172</v>
      </c>
      <c r="G2356" s="45" t="str">
        <f t="shared" si="75"/>
        <v>08RFIG</v>
      </c>
      <c r="H2356" s="46" t="str">
        <f>+INDEX([1]Detallado!$D:$D,MATCH(C2356,[1]Detallado!$B:$B,0))</f>
        <v>Gobierno de Chile</v>
      </c>
      <c r="I2356" s="27"/>
      <c r="J2356" s="43" t="str">
        <f t="shared" ref="J2356" si="79">IF(E2356="ALT",LEFT(E2356,3),LEFT(E2356,3)&amp;F2356)</f>
        <v>RFIGOB</v>
      </c>
    </row>
    <row r="2357" spans="3:10" x14ac:dyDescent="0.35">
      <c r="C2357" s="27" t="s">
        <v>5053</v>
      </c>
      <c r="D2357" s="47" t="str">
        <f>+INDEX([1]Detallado!$F:$F,MATCH($C2357,[1]Detallado!$B:$B,0))</f>
        <v>Renta Variable</v>
      </c>
      <c r="E2357" s="30" t="str">
        <f>+INDEX([1]Detallado!$Q:$Q,MATCH($C2357,[1]Detallado!$B:$B,0))</f>
        <v>RVI</v>
      </c>
      <c r="F2357" s="44" t="s">
        <v>4171</v>
      </c>
      <c r="G2357" s="45" t="str">
        <f t="shared" si="75"/>
        <v>52RVI</v>
      </c>
      <c r="H2357" s="46" t="str">
        <f>+INDEX([1]Detallado!$D:$D,MATCH(C2357,[1]Detallado!$B:$B,0))</f>
        <v>Baillie Gifford &amp; Co Ltd - Overseas Growth Funds ICVC - Pacific Fund</v>
      </c>
      <c r="I2357" s="27"/>
      <c r="J2357" s="43" t="str">
        <f t="shared" ref="J2357" si="80">IF(E2357="ALT",LEFT(E2357,3),LEFT(E2357,3)&amp;F2357)</f>
        <v>RVITD</v>
      </c>
    </row>
    <row r="2358" spans="3:10" x14ac:dyDescent="0.35">
      <c r="C2358" s="27" t="s">
        <v>5079</v>
      </c>
      <c r="D2358" s="47" t="str">
        <f>+INDEX([1]Detallado!$F:$F,MATCH($C2358,[1]Detallado!$B:$B,0))</f>
        <v>Renta Variable</v>
      </c>
      <c r="E2358" s="30" t="str">
        <f>+INDEX([1]Detallado!$Q:$Q,MATCH($C2358,[1]Detallado!$B:$B,0))</f>
        <v>RVI</v>
      </c>
      <c r="F2358" s="44" t="s">
        <v>4171</v>
      </c>
      <c r="G2358" s="45" t="str">
        <f t="shared" si="75"/>
        <v>52RVI</v>
      </c>
      <c r="H2358" s="46" t="str">
        <f>+INDEX([1]Detallado!$D:$D,MATCH(C2358,[1]Detallado!$B:$B,0))</f>
        <v>Liontrust - European Dynamic</v>
      </c>
      <c r="I2358" s="27"/>
      <c r="J2358" s="43" t="str">
        <f t="shared" ref="J2358" si="81">IF(E2358="ALT",LEFT(E2358,3),LEFT(E2358,3)&amp;F2358)</f>
        <v>RVITD</v>
      </c>
    </row>
    <row r="2359" spans="3:10" x14ac:dyDescent="0.35">
      <c r="C2359" s="27" t="s">
        <v>5300</v>
      </c>
      <c r="D2359" s="47" t="str">
        <f>+INDEX([1]Detallado!$F:$F,MATCH($C2359,[1]Detallado!$B:$B,0))</f>
        <v>Renta Fija</v>
      </c>
      <c r="E2359" s="30" t="str">
        <f>+INDEX([1]Detallado!$Q:$Q,MATCH($C2359,[1]Detallado!$B:$B,0))</f>
        <v>RFIC</v>
      </c>
      <c r="F2359" s="44" t="s">
        <v>4173</v>
      </c>
      <c r="G2359" s="45" t="str">
        <f t="shared" si="75"/>
        <v>15RFIC</v>
      </c>
      <c r="H2359" s="46" t="str">
        <f>+INDEX([1]Detallado!$D:$D,MATCH(C2359,[1]Detallado!$B:$B,0))</f>
        <v>Grupo Financiero Banorte</v>
      </c>
      <c r="I2359" s="27"/>
      <c r="J2359" s="43" t="str">
        <f t="shared" ref="J2359:J2367" si="82">IF(E2359="ALT",LEFT(E2359,3),LEFT(E2359,3)&amp;F2359)</f>
        <v>RFIBU</v>
      </c>
    </row>
    <row r="2360" spans="3:10" x14ac:dyDescent="0.35">
      <c r="C2360" s="27" t="s">
        <v>5300</v>
      </c>
      <c r="D2360" s="47" t="str">
        <f>+INDEX([1]Detallado!$F:$F,MATCH($C2360,[1]Detallado!$B:$B,0))</f>
        <v>Renta Fija</v>
      </c>
      <c r="E2360" s="30" t="str">
        <f>+INDEX([1]Detallado!$Q:$Q,MATCH($C2360,[1]Detallado!$B:$B,0))</f>
        <v>RFIC</v>
      </c>
      <c r="F2360" s="44" t="s">
        <v>4173</v>
      </c>
      <c r="G2360" s="45" t="str">
        <f t="shared" si="75"/>
        <v>15RFIC</v>
      </c>
      <c r="H2360" s="46" t="str">
        <f>+INDEX([1]Detallado!$D:$D,MATCH(C2360,[1]Detallado!$B:$B,0))</f>
        <v>Grupo Financiero Banorte</v>
      </c>
      <c r="I2360" s="27"/>
      <c r="J2360" s="43" t="str">
        <f t="shared" si="82"/>
        <v>RFIBU</v>
      </c>
    </row>
    <row r="2361" spans="3:10" x14ac:dyDescent="0.35">
      <c r="C2361" s="27" t="s">
        <v>5303</v>
      </c>
      <c r="D2361" s="47" t="str">
        <f>+INDEX([1]Detallado!$F:$F,MATCH($C2361,[1]Detallado!$B:$B,0))</f>
        <v>Renta Fija</v>
      </c>
      <c r="E2361" s="30" t="str">
        <f>+INDEX([1]Detallado!$Q:$Q,MATCH($C2361,[1]Detallado!$B:$B,0))</f>
        <v>RFIG</v>
      </c>
      <c r="F2361" s="44" t="s">
        <v>4171</v>
      </c>
      <c r="G2361" s="45" t="str">
        <f t="shared" si="75"/>
        <v>52RFIG</v>
      </c>
      <c r="H2361" s="46" t="str">
        <f>+INDEX([1]Detallado!$D:$D,MATCH(C2361,[1]Detallado!$B:$B,0))</f>
        <v>AXA World Funds - US Dynamic High Yield</v>
      </c>
      <c r="I2361" s="27"/>
      <c r="J2361" s="43" t="str">
        <f t="shared" si="82"/>
        <v>RFITD</v>
      </c>
    </row>
    <row r="2362" spans="3:10" x14ac:dyDescent="0.35">
      <c r="C2362" s="27" t="s">
        <v>5303</v>
      </c>
      <c r="D2362" s="47" t="str">
        <f>+INDEX([1]Detallado!$F:$F,MATCH($C2362,[1]Detallado!$B:$B,0))</f>
        <v>Renta Fija</v>
      </c>
      <c r="E2362" s="30" t="str">
        <f>+INDEX([1]Detallado!$Q:$Q,MATCH($C2362,[1]Detallado!$B:$B,0))</f>
        <v>RFIG</v>
      </c>
      <c r="F2362" s="44" t="s">
        <v>4171</v>
      </c>
      <c r="G2362" s="45" t="str">
        <f t="shared" si="75"/>
        <v>52RFIG</v>
      </c>
      <c r="H2362" s="46" t="str">
        <f>+INDEX([1]Detallado!$D:$D,MATCH(C2362,[1]Detallado!$B:$B,0))</f>
        <v>AXA World Funds - US Dynamic High Yield</v>
      </c>
      <c r="I2362" s="27"/>
      <c r="J2362" s="43" t="str">
        <f t="shared" si="82"/>
        <v>RFITD</v>
      </c>
    </row>
    <row r="2363" spans="3:10" x14ac:dyDescent="0.35">
      <c r="C2363" s="27" t="s">
        <v>2395</v>
      </c>
      <c r="D2363" s="47" t="str">
        <f>+INDEX([1]Detallado!$F:$F,MATCH($C2363,[1]Detallado!$B:$B,0))</f>
        <v>Renta Variable</v>
      </c>
      <c r="E2363" s="30" t="str">
        <f>+INDEX([1]Detallado!$Q:$Q,MATCH($C2363,[1]Detallado!$B:$B,0))</f>
        <v>RVI</v>
      </c>
      <c r="F2363" s="44" t="s">
        <v>4171</v>
      </c>
      <c r="G2363" s="45" t="str">
        <f t="shared" si="75"/>
        <v>52RVI</v>
      </c>
      <c r="H2363" s="46" t="str">
        <f>+INDEX([1]Detallado!$D:$D,MATCH(C2363,[1]Detallado!$B:$B,0))</f>
        <v>BlackRock - iShares MSCI Brazil UCITS</v>
      </c>
      <c r="I2363" s="27"/>
      <c r="J2363" s="43" t="str">
        <f t="shared" si="82"/>
        <v>RVITD</v>
      </c>
    </row>
    <row r="2364" spans="3:10" x14ac:dyDescent="0.35">
      <c r="C2364" s="27" t="s">
        <v>2395</v>
      </c>
      <c r="D2364" s="47" t="str">
        <f>+INDEX([1]Detallado!$F:$F,MATCH($C2364,[1]Detallado!$B:$B,0))</f>
        <v>Renta Variable</v>
      </c>
      <c r="E2364" s="30" t="str">
        <f>+INDEX([1]Detallado!$Q:$Q,MATCH($C2364,[1]Detallado!$B:$B,0))</f>
        <v>RVI</v>
      </c>
      <c r="F2364" s="44" t="s">
        <v>4171</v>
      </c>
      <c r="G2364" s="45" t="str">
        <f t="shared" si="75"/>
        <v>52RVI</v>
      </c>
      <c r="H2364" s="46" t="str">
        <f>+INDEX([1]Detallado!$D:$D,MATCH(C2364,[1]Detallado!$B:$B,0))</f>
        <v>BlackRock - iShares MSCI Brazil UCITS</v>
      </c>
      <c r="I2364" s="27"/>
      <c r="J2364" s="43" t="str">
        <f t="shared" si="82"/>
        <v>RVITD</v>
      </c>
    </row>
    <row r="2365" spans="3:10" x14ac:dyDescent="0.35">
      <c r="C2365" s="27" t="s">
        <v>2395</v>
      </c>
      <c r="D2365" s="47" t="str">
        <f>+INDEX([1]Detallado!$F:$F,MATCH($C2365,[1]Detallado!$B:$B,0))</f>
        <v>Renta Variable</v>
      </c>
      <c r="E2365" s="30" t="str">
        <f>+INDEX([1]Detallado!$Q:$Q,MATCH($C2365,[1]Detallado!$B:$B,0))</f>
        <v>RVI</v>
      </c>
      <c r="F2365" s="44" t="s">
        <v>4171</v>
      </c>
      <c r="G2365" s="45" t="str">
        <f t="shared" si="75"/>
        <v>52RVI</v>
      </c>
      <c r="H2365" s="46" t="str">
        <f>+INDEX([1]Detallado!$D:$D,MATCH(C2365,[1]Detallado!$B:$B,0))</f>
        <v>BlackRock - iShares MSCI Brazil UCITS</v>
      </c>
      <c r="I2365" s="27"/>
      <c r="J2365" s="43" t="str">
        <f t="shared" si="82"/>
        <v>RVITD</v>
      </c>
    </row>
    <row r="2366" spans="3:10" x14ac:dyDescent="0.35">
      <c r="C2366" s="27" t="s">
        <v>5307</v>
      </c>
      <c r="D2366" s="47" t="str">
        <f>+INDEX([1]Detallado!$F:$F,MATCH($C2366,[1]Detallado!$B:$B,0))</f>
        <v>Renta Variable</v>
      </c>
      <c r="E2366" s="30" t="str">
        <f>+INDEX([1]Detallado!$Q:$Q,MATCH($C2366,[1]Detallado!$B:$B,0))</f>
        <v>RVI</v>
      </c>
      <c r="F2366" s="44" t="s">
        <v>4171</v>
      </c>
      <c r="G2366" s="45" t="str">
        <f t="shared" si="75"/>
        <v>52RVI</v>
      </c>
      <c r="H2366" s="46" t="str">
        <f>+INDEX([1]Detallado!$D:$D,MATCH(C2366,[1]Detallado!$B:$B,0))</f>
        <v>Goldman Sachs - India Equity Portfolio</v>
      </c>
      <c r="I2366" s="27"/>
      <c r="J2366" s="43" t="str">
        <f t="shared" si="82"/>
        <v>RVITD</v>
      </c>
    </row>
    <row r="2367" spans="3:10" x14ac:dyDescent="0.35">
      <c r="C2367" s="27" t="s">
        <v>5307</v>
      </c>
      <c r="D2367" s="47" t="str">
        <f>+INDEX([1]Detallado!$F:$F,MATCH($C2367,[1]Detallado!$B:$B,0))</f>
        <v>Renta Variable</v>
      </c>
      <c r="E2367" s="30" t="str">
        <f>+INDEX([1]Detallado!$Q:$Q,MATCH($C2367,[1]Detallado!$B:$B,0))</f>
        <v>RVI</v>
      </c>
      <c r="F2367" s="44" t="s">
        <v>4171</v>
      </c>
      <c r="G2367" s="45" t="str">
        <f t="shared" si="75"/>
        <v>52RVI</v>
      </c>
      <c r="H2367" s="46" t="str">
        <f>+INDEX([1]Detallado!$D:$D,MATCH(C2367,[1]Detallado!$B:$B,0))</f>
        <v>Goldman Sachs - India Equity Portfolio</v>
      </c>
      <c r="I2367" s="27"/>
      <c r="J2367" s="43" t="str">
        <f t="shared" si="82"/>
        <v>RVITD</v>
      </c>
    </row>
    <row r="2368" spans="3:10" x14ac:dyDescent="0.35">
      <c r="C2368" s="27" t="s">
        <v>5303</v>
      </c>
      <c r="D2368" s="47" t="str">
        <f>+INDEX([1]Detallado!$F:$F,MATCH($C2368,[1]Detallado!$B:$B,0))</f>
        <v>Renta Fija</v>
      </c>
      <c r="E2368" s="30" t="str">
        <f>+INDEX([1]Detallado!$Q:$Q,MATCH($C2368,[1]Detallado!$B:$B,0))</f>
        <v>RFIG</v>
      </c>
      <c r="F2368" s="44" t="s">
        <v>4171</v>
      </c>
      <c r="G2368" s="45" t="str">
        <f t="shared" si="75"/>
        <v>52RFIG</v>
      </c>
      <c r="H2368" s="46" t="str">
        <f>+INDEX([1]Detallado!$D:$D,MATCH(C2368,[1]Detallado!$B:$B,0))</f>
        <v>AXA World Funds - US Dynamic High Yield</v>
      </c>
      <c r="I2368" s="27"/>
      <c r="J2368" s="43" t="str">
        <f>IF(E2368="ALT",LEFT(E2368,3),LEFT(E2368,3)&amp;F2368)</f>
        <v>RFITD</v>
      </c>
    </row>
    <row r="2369" spans="3:10" x14ac:dyDescent="0.35">
      <c r="C2369" s="27" t="s">
        <v>2395</v>
      </c>
      <c r="D2369" s="47" t="str">
        <f>+INDEX([1]Detallado!$F:$F,MATCH($C2369,[1]Detallado!$B:$B,0))</f>
        <v>Renta Variable</v>
      </c>
      <c r="E2369" s="30" t="str">
        <f>+INDEX([1]Detallado!$Q:$Q,MATCH($C2369,[1]Detallado!$B:$B,0))</f>
        <v>RVI</v>
      </c>
      <c r="F2369" s="44" t="s">
        <v>4171</v>
      </c>
      <c r="G2369" s="45" t="str">
        <f t="shared" si="75"/>
        <v>52RVI</v>
      </c>
      <c r="H2369" s="46" t="str">
        <f>+INDEX([1]Detallado!$D:$D,MATCH(C2369,[1]Detallado!$B:$B,0))</f>
        <v>BlackRock - iShares MSCI Brazil UCITS</v>
      </c>
      <c r="I2369" s="27"/>
      <c r="J2369" s="43" t="str">
        <f>IF(E2369="ALT",LEFT(E2369,3),LEFT(E2369,3)&amp;F2369)</f>
        <v>RVITD</v>
      </c>
    </row>
    <row r="2370" spans="3:10" x14ac:dyDescent="0.35">
      <c r="C2370" s="27" t="s">
        <v>5307</v>
      </c>
      <c r="D2370" s="47" t="str">
        <f>+INDEX([1]Detallado!$F:$F,MATCH($C2370,[1]Detallado!$B:$B,0))</f>
        <v>Renta Variable</v>
      </c>
      <c r="E2370" s="30" t="str">
        <f>+INDEX([1]Detallado!$Q:$Q,MATCH($C2370,[1]Detallado!$B:$B,0))</f>
        <v>RVI</v>
      </c>
      <c r="F2370" s="44" t="s">
        <v>4171</v>
      </c>
      <c r="G2370" s="45" t="str">
        <f t="shared" si="75"/>
        <v>52RVI</v>
      </c>
      <c r="H2370" s="46" t="str">
        <f>+INDEX([1]Detallado!$D:$D,MATCH(C2370,[1]Detallado!$B:$B,0))</f>
        <v>Goldman Sachs - India Equity Portfolio</v>
      </c>
      <c r="I2370" s="27"/>
      <c r="J2370" s="43" t="str">
        <f>IF(E2370="ALT",LEFT(E2370,3),LEFT(E2370,3)&amp;F2370)</f>
        <v>RVITD</v>
      </c>
    </row>
    <row r="2371" spans="3:10" x14ac:dyDescent="0.35">
      <c r="C2371" s="27" t="s">
        <v>5455</v>
      </c>
      <c r="D2371" s="47" t="str">
        <f>+INDEX([1]Detallado!$F:$F,MATCH($C2371,[1]Detallado!$B:$B,0))</f>
        <v>Renta Fija</v>
      </c>
      <c r="E2371" s="30" t="str">
        <f>+INDEX([1]Detallado!$Q:$Q,MATCH($C2371,[1]Detallado!$B:$B,0))</f>
        <v>RFIG</v>
      </c>
      <c r="F2371" s="44" t="s">
        <v>4171</v>
      </c>
      <c r="G2371" s="45" t="str">
        <f t="shared" si="75"/>
        <v>52RFIG</v>
      </c>
      <c r="H2371" s="46" t="s">
        <v>4309</v>
      </c>
      <c r="I2371" s="27"/>
      <c r="J2371" s="43" t="str">
        <f>IF(E2371="ALT",LEFT(E2371,3),LEFT(E2371,3)&amp;F2371)</f>
        <v>RFITD</v>
      </c>
    </row>
    <row r="2372" spans="3:10" x14ac:dyDescent="0.35">
      <c r="C2372" s="27" t="s">
        <v>5530</v>
      </c>
      <c r="D2372" s="47" t="str">
        <f>+INDEX([1]Detallado!$F:$F,MATCH($C2372,[1]Detallado!$B:$B,0))</f>
        <v>Renta Fija</v>
      </c>
      <c r="E2372" s="30" t="str">
        <f>+INDEX([1]Detallado!$Q:$Q,MATCH($C2372,[1]Detallado!$B:$B,0))</f>
        <v>RFIG</v>
      </c>
      <c r="F2372" s="44" t="s">
        <v>4171</v>
      </c>
      <c r="G2372" s="45" t="str">
        <f t="shared" si="75"/>
        <v>08RFIG</v>
      </c>
      <c r="H2372" s="46" t="str">
        <f>+INDEX([1]Detallado!$D:$D,MATCH(C2372,[1]Detallado!$B:$B,0))</f>
        <v>Gobierno de Colombia</v>
      </c>
      <c r="I2372" s="27"/>
      <c r="J2372" s="43" t="str">
        <f>IF(E2372="ALT",LEFT(E2372,3),LEFT(E2372,3)&amp;F2372)</f>
        <v>RFITD</v>
      </c>
    </row>
    <row r="2373" spans="3:10" x14ac:dyDescent="0.35">
      <c r="C2373" s="27" t="s">
        <v>5532</v>
      </c>
      <c r="D2373" s="47" t="str">
        <f>+INDEX([1]Detallado!$F:$F,MATCH($C2373,[1]Detallado!$B:$B,0))</f>
        <v>Renta Fija</v>
      </c>
      <c r="E2373" s="30" t="str">
        <f>+INDEX([1]Detallado!$Q:$Q,MATCH($C2373,[1]Detallado!$B:$B,0))</f>
        <v>RFLC</v>
      </c>
      <c r="F2373" s="44" t="s">
        <v>4173</v>
      </c>
      <c r="G2373" s="45" t="str">
        <f t="shared" si="75"/>
        <v>12RFLC</v>
      </c>
      <c r="H2373" s="46" t="str">
        <f>+INDEX([1]Detallado!$D:$D,MATCH(C2373,[1]Detallado!$B:$B,0))</f>
        <v>Nexa Resources</v>
      </c>
      <c r="I2373" s="27"/>
      <c r="J2373" s="43" t="str">
        <f t="shared" ref="J2373" si="83">IF(E2373="ALT",LEFT(E2373,3),LEFT(E2373,3)&amp;F2373)</f>
        <v>RFLBU</v>
      </c>
    </row>
    <row r="2374" spans="3:10" x14ac:dyDescent="0.35">
      <c r="C2374" s="27" t="s">
        <v>5534</v>
      </c>
      <c r="D2374" s="47" t="str">
        <f>+INDEX([1]Detallado!$F:$F,MATCH($C2374,[1]Detallado!$B:$B,0))</f>
        <v>Renta Fija</v>
      </c>
      <c r="E2374" s="30" t="str">
        <f>+INDEX([1]Detallado!$Q:$Q,MATCH($C2374,[1]Detallado!$B:$B,0))</f>
        <v>RFLC</v>
      </c>
      <c r="F2374" s="44" t="s">
        <v>4173</v>
      </c>
      <c r="G2374" s="45" t="str">
        <f t="shared" si="75"/>
        <v>21RFLC</v>
      </c>
      <c r="H2374" s="46" t="str">
        <f>+INDEX([1]Detallado!$D:$D,MATCH(C2374,[1]Detallado!$B:$B,0))</f>
        <v>Banco de Crédito del Perú</v>
      </c>
      <c r="I2374" s="27"/>
      <c r="J2374" s="43" t="str">
        <f t="shared" ref="J2374" si="84">IF(E2374="ALT",LEFT(E2374,3),LEFT(E2374,3)&amp;F2374)</f>
        <v>RFLBU</v>
      </c>
    </row>
    <row r="2375" spans="3:10" x14ac:dyDescent="0.35">
      <c r="C2375" s="27" t="s">
        <v>5537</v>
      </c>
      <c r="D2375" s="47" t="str">
        <f>+INDEX([1]Detallado!$F:$F,MATCH($C2375,[1]Detallado!$B:$B,0))</f>
        <v>Renta Fija</v>
      </c>
      <c r="E2375" s="30" t="str">
        <f>+INDEX([1]Detallado!$Q:$Q,MATCH($C2375,[1]Detallado!$B:$B,0))</f>
        <v>RFLC</v>
      </c>
      <c r="F2375" s="44" t="s">
        <v>4173</v>
      </c>
      <c r="G2375" s="45" t="str">
        <f t="shared" si="75"/>
        <v>22RFLC</v>
      </c>
      <c r="H2375" s="46" t="str">
        <f>+INDEX([1]Detallado!$D:$D,MATCH(C2375,[1]Detallado!$B:$B,0))</f>
        <v>Hunt Oil</v>
      </c>
      <c r="I2375" s="27"/>
      <c r="J2375" s="43" t="str">
        <f t="shared" ref="J2375:J2376" si="85">IF(E2375="ALT",LEFT(E2375,3),LEFT(E2375,3)&amp;F2375)</f>
        <v>RFLBU</v>
      </c>
    </row>
    <row r="2376" spans="3:10" x14ac:dyDescent="0.35">
      <c r="C2376" s="27" t="s">
        <v>5542</v>
      </c>
      <c r="D2376" s="47" t="str">
        <f>+INDEX([1]Detallado!$F:$F,MATCH($C2376,[1]Detallado!$B:$B,0))</f>
        <v>Renta Fija</v>
      </c>
      <c r="E2376" s="30" t="str">
        <f>+INDEX([1]Detallado!$Q:$Q,MATCH($C2376,[1]Detallado!$B:$B,0))</f>
        <v>RFIG</v>
      </c>
      <c r="F2376" s="44" t="s">
        <v>4171</v>
      </c>
      <c r="G2376" s="45" t="str">
        <f t="shared" si="75"/>
        <v>52RFIG</v>
      </c>
      <c r="H2376" s="46" t="str">
        <f>+INDEX([1]Detallado!$D:$D,MATCH(C2376,[1]Detallado!$B:$B,0))</f>
        <v>Arcano Fund - European Income Fund, ESG Selection</v>
      </c>
      <c r="I2376" s="27"/>
      <c r="J2376" s="43" t="str">
        <f t="shared" si="85"/>
        <v>RFITD</v>
      </c>
    </row>
    <row r="2377" spans="3:10" x14ac:dyDescent="0.35">
      <c r="C2377" s="27" t="s">
        <v>5545</v>
      </c>
      <c r="D2377" s="47" t="str">
        <f>+INDEX([1]Detallado!$F:$F,MATCH($C2377,[1]Detallado!$B:$B,0))</f>
        <v>Renta Variable</v>
      </c>
      <c r="E2377" s="30" t="str">
        <f>+INDEX([1]Detallado!$Q:$Q,MATCH($C2377,[1]Detallado!$B:$B,0))</f>
        <v>RVI</v>
      </c>
      <c r="F2377" s="44" t="s">
        <v>4171</v>
      </c>
      <c r="G2377" s="45" t="str">
        <f t="shared" si="75"/>
        <v>52RVI</v>
      </c>
      <c r="H2377" s="46" t="str">
        <f>+INDEX([1]Detallado!$D:$D,MATCH(C2377,[1]Detallado!$B:$B,0))</f>
        <v>India Small-Cap</v>
      </c>
      <c r="I2377" s="27"/>
      <c r="J2377" s="43" t="str">
        <f t="shared" ref="J2377" si="86">IF(E2377="ALT",LEFT(E2377,3),LEFT(E2377,3)&amp;F2377)</f>
        <v>RVITD</v>
      </c>
    </row>
    <row r="2378" spans="3:10" x14ac:dyDescent="0.35">
      <c r="C2378" s="27" t="s">
        <v>5281</v>
      </c>
      <c r="D2378" s="47" t="str">
        <f>+INDEX([1]Detallado!$F:$F,MATCH($C2378,[1]Detallado!$B:$B,0))</f>
        <v>Renta Variable</v>
      </c>
      <c r="E2378" s="30" t="str">
        <f>+INDEX([1]Detallado!$Q:$Q,MATCH($C2378,[1]Detallado!$B:$B,0))</f>
        <v>RVI</v>
      </c>
      <c r="F2378" s="44" t="s">
        <v>4171</v>
      </c>
      <c r="G2378" s="45" t="str">
        <f t="shared" ref="G2378:G2382" si="87">LEFT(C2378,2)&amp;E2378</f>
        <v>52RVI</v>
      </c>
      <c r="H2378" s="46" t="str">
        <f>+INDEX([1]Detallado!$D:$D,MATCH(C2378,[1]Detallado!$B:$B,0))</f>
        <v>AIRR US - First Trust American Industrial Rennaisance</v>
      </c>
      <c r="I2378" s="27"/>
      <c r="J2378" s="43" t="str">
        <f>IF(E2378="ALT",LEFT(E2378,3),LEFT(E2378,3)&amp;F2378)</f>
        <v>RVITD</v>
      </c>
    </row>
    <row r="2379" spans="3:10" x14ac:dyDescent="0.35">
      <c r="C2379" s="27" t="s">
        <v>4921</v>
      </c>
      <c r="D2379" s="47" t="str">
        <f>+INDEX([1]Detallado!$F:$F,MATCH($C2379,[1]Detallado!$B:$B,0))</f>
        <v>Renta Fija</v>
      </c>
      <c r="E2379" s="30" t="str">
        <f>+INDEX([1]Detallado!$Q:$Q,MATCH($C2379,[1]Detallado!$B:$B,0))</f>
        <v>RFIG</v>
      </c>
      <c r="F2379" s="44" t="s">
        <v>4171</v>
      </c>
      <c r="G2379" s="45" t="str">
        <f t="shared" si="87"/>
        <v>08RFIG</v>
      </c>
      <c r="H2379" s="46" t="str">
        <f>+INDEX([1]Detallado!$D:$D,MATCH(C2379,[1]Detallado!$B:$B,0))</f>
        <v>Gobierno de Colombia</v>
      </c>
      <c r="I2379" s="27"/>
      <c r="J2379" s="43" t="str">
        <f>IF(E2379="ALT",LEFT(E2379,3),LEFT(E2379,3)&amp;F2379)</f>
        <v>RFITD</v>
      </c>
    </row>
    <row r="2380" spans="3:10" x14ac:dyDescent="0.35">
      <c r="C2380" s="27" t="s">
        <v>5387</v>
      </c>
      <c r="D2380" s="47" t="str">
        <f>+INDEX([1]Detallado!$F:$F,MATCH($C2380,[1]Detallado!$B:$B,0))</f>
        <v>Renta Fija</v>
      </c>
      <c r="E2380" s="30" t="str">
        <f>+INDEX([1]Detallado!$Q:$Q,MATCH($C2380,[1]Detallado!$B:$B,0))</f>
        <v>RFLC</v>
      </c>
      <c r="F2380" s="44" t="s">
        <v>4173</v>
      </c>
      <c r="G2380" s="45" t="str">
        <f t="shared" si="87"/>
        <v>21RFLC</v>
      </c>
      <c r="H2380" s="46" t="str">
        <f>+INDEX([1]Detallado!$D:$D,MATCH(C2380,[1]Detallado!$B:$B,0))</f>
        <v xml:space="preserve">Banco Internacional del Perú </v>
      </c>
      <c r="I2380" s="27"/>
      <c r="J2380" s="43" t="str">
        <f t="shared" ref="J2380" si="88">IF(E2380="ALT",LEFT(E2380,3),LEFT(E2380,3)&amp;F2380)</f>
        <v>RFLBU</v>
      </c>
    </row>
    <row r="2381" spans="3:10" x14ac:dyDescent="0.35">
      <c r="C2381" s="27" t="s">
        <v>5384</v>
      </c>
      <c r="D2381" s="47" t="str">
        <f>+INDEX([1]Detallado!$F:$F,MATCH($C2381,[1]Detallado!$B:$B,0))</f>
        <v>Renta Fija</v>
      </c>
      <c r="E2381" s="30" t="str">
        <f>+INDEX([1]Detallado!$Q:$Q,MATCH($C2381,[1]Detallado!$B:$B,0))</f>
        <v>RFLC</v>
      </c>
      <c r="F2381" s="44" t="s">
        <v>4173</v>
      </c>
      <c r="G2381" s="45" t="str">
        <f t="shared" si="87"/>
        <v>22RFLC</v>
      </c>
      <c r="H2381" s="46" t="str">
        <f>+INDEX([1]Detallado!$D:$D,MATCH(C2381,[1]Detallado!$B:$B,0))</f>
        <v>Buenaventura</v>
      </c>
      <c r="I2381" s="27"/>
      <c r="J2381" s="43" t="str">
        <f t="shared" ref="J2381" si="89">IF(E2381="ALT",LEFT(E2381,3),LEFT(E2381,3)&amp;F2381)</f>
        <v>RFLBU</v>
      </c>
    </row>
    <row r="2382" spans="3:10" x14ac:dyDescent="0.35">
      <c r="C2382" s="27" t="s">
        <v>5273</v>
      </c>
      <c r="D2382" s="47" t="str">
        <f>+INDEX([1]Detallado!$F:$F,MATCH($C2382,[1]Detallado!$B:$B,0))</f>
        <v>Renta Fija</v>
      </c>
      <c r="E2382" s="30" t="str">
        <f>+INDEX([1]Detallado!$Q:$Q,MATCH($C2382,[1]Detallado!$B:$B,0))</f>
        <v>RFIC</v>
      </c>
      <c r="F2382" s="44" t="s">
        <v>4173</v>
      </c>
      <c r="G2382" s="45" t="str">
        <f t="shared" si="87"/>
        <v>59RFIC</v>
      </c>
      <c r="H2382" s="46" t="str">
        <f>+INDEX([1]Detallado!$D:$D,MATCH(C2382,[1]Detallado!$B:$B,0))</f>
        <v>Ecopetrol</v>
      </c>
      <c r="I2382" s="27"/>
      <c r="J2382" s="43" t="str">
        <f t="shared" ref="J2382" si="90">IF(E2382="ALT",LEFT(E2382,3),LEFT(E2382,3)&amp;F2382)</f>
        <v>RFIBU</v>
      </c>
    </row>
    <row r="2383" spans="3:10" x14ac:dyDescent="0.35">
      <c r="C2383" s="27" t="s">
        <v>4690</v>
      </c>
      <c r="D2383" s="47"/>
      <c r="E2383" s="30"/>
      <c r="F2383" s="44" t="s">
        <v>4176</v>
      </c>
      <c r="G2383" s="45"/>
      <c r="H2383" s="46"/>
      <c r="I2383" s="27"/>
      <c r="J2383" s="43" t="s">
        <v>4176</v>
      </c>
    </row>
    <row r="2384" spans="3:10" x14ac:dyDescent="0.35">
      <c r="C2384" s="27" t="s">
        <v>4691</v>
      </c>
      <c r="D2384" s="47"/>
      <c r="E2384" s="30"/>
      <c r="F2384" s="44" t="s">
        <v>4176</v>
      </c>
      <c r="G2384" s="45"/>
      <c r="H2384" s="46"/>
      <c r="I2384" s="27"/>
      <c r="J2384" s="43" t="s">
        <v>4176</v>
      </c>
    </row>
    <row r="2385" spans="3:10" x14ac:dyDescent="0.35">
      <c r="C2385" s="27" t="s">
        <v>4692</v>
      </c>
      <c r="D2385" s="47"/>
      <c r="E2385" s="30"/>
      <c r="F2385" s="44" t="s">
        <v>4176</v>
      </c>
      <c r="G2385" s="45"/>
      <c r="H2385" s="46"/>
      <c r="I2385" s="27"/>
      <c r="J2385" s="43" t="s">
        <v>4176</v>
      </c>
    </row>
    <row r="2386" spans="3:10" x14ac:dyDescent="0.35">
      <c r="C2386" s="27" t="s">
        <v>4725</v>
      </c>
      <c r="D2386" s="47"/>
      <c r="E2386" s="30"/>
      <c r="F2386" s="44" t="s">
        <v>4176</v>
      </c>
      <c r="G2386" s="45"/>
      <c r="H2386" s="46"/>
      <c r="I2386" s="27"/>
      <c r="J2386" s="43" t="s">
        <v>4176</v>
      </c>
    </row>
    <row r="2387" spans="3:10" x14ac:dyDescent="0.35">
      <c r="C2387" s="27" t="s">
        <v>4719</v>
      </c>
      <c r="D2387" s="47"/>
      <c r="E2387" s="30"/>
      <c r="F2387" s="44" t="s">
        <v>4176</v>
      </c>
      <c r="G2387" s="45"/>
      <c r="H2387" s="46"/>
      <c r="I2387" s="27"/>
      <c r="J2387" s="43" t="s">
        <v>4176</v>
      </c>
    </row>
    <row r="2388" spans="3:10" x14ac:dyDescent="0.35">
      <c r="C2388" s="27" t="s">
        <v>4720</v>
      </c>
      <c r="D2388" s="47"/>
      <c r="E2388" s="30"/>
      <c r="F2388" s="44" t="s">
        <v>4176</v>
      </c>
      <c r="G2388" s="45"/>
      <c r="H2388" s="46"/>
      <c r="I2388" s="27"/>
      <c r="J2388" s="43" t="s">
        <v>4176</v>
      </c>
    </row>
    <row r="2389" spans="3:10" x14ac:dyDescent="0.35">
      <c r="C2389" s="27" t="s">
        <v>4721</v>
      </c>
      <c r="D2389" s="47"/>
      <c r="E2389" s="30"/>
      <c r="F2389" s="44" t="s">
        <v>4176</v>
      </c>
      <c r="G2389" s="45"/>
      <c r="H2389" s="46"/>
      <c r="I2389" s="27"/>
      <c r="J2389" s="43" t="s">
        <v>4176</v>
      </c>
    </row>
    <row r="2390" spans="3:10" x14ac:dyDescent="0.35">
      <c r="C2390" s="27" t="s">
        <v>4722</v>
      </c>
      <c r="D2390" s="47"/>
      <c r="E2390" s="30"/>
      <c r="F2390" s="44" t="s">
        <v>4176</v>
      </c>
      <c r="G2390" s="45"/>
      <c r="H2390" s="46"/>
      <c r="I2390" s="27"/>
      <c r="J2390" s="43" t="s">
        <v>4176</v>
      </c>
    </row>
    <row r="2391" spans="3:10" x14ac:dyDescent="0.35">
      <c r="C2391" s="27" t="s">
        <v>4723</v>
      </c>
      <c r="D2391" s="47"/>
      <c r="E2391" s="30"/>
      <c r="F2391" s="44" t="s">
        <v>4176</v>
      </c>
      <c r="G2391" s="45"/>
      <c r="H2391" s="46"/>
      <c r="I2391" s="27"/>
      <c r="J2391" s="43" t="s">
        <v>4176</v>
      </c>
    </row>
    <row r="2392" spans="3:10" x14ac:dyDescent="0.35">
      <c r="C2392" s="27" t="s">
        <v>4792</v>
      </c>
      <c r="D2392" s="47"/>
      <c r="E2392" s="30"/>
      <c r="F2392" s="44" t="s">
        <v>4176</v>
      </c>
      <c r="G2392" s="45"/>
      <c r="H2392" s="46"/>
      <c r="I2392" s="27"/>
      <c r="J2392" s="43" t="s">
        <v>4176</v>
      </c>
    </row>
    <row r="2393" spans="3:10" x14ac:dyDescent="0.35">
      <c r="C2393" s="27" t="s">
        <v>4793</v>
      </c>
      <c r="D2393" s="47"/>
      <c r="E2393" s="30"/>
      <c r="F2393" s="44" t="s">
        <v>4176</v>
      </c>
      <c r="G2393" s="45"/>
      <c r="H2393" s="46"/>
      <c r="I2393" s="27"/>
      <c r="J2393" s="43" t="s">
        <v>4176</v>
      </c>
    </row>
    <row r="2394" spans="3:10" x14ac:dyDescent="0.35">
      <c r="C2394" s="27" t="s">
        <v>4794</v>
      </c>
      <c r="D2394" s="47"/>
      <c r="E2394" s="30"/>
      <c r="F2394" s="44" t="s">
        <v>4176</v>
      </c>
      <c r="G2394" s="45"/>
      <c r="H2394" s="46"/>
      <c r="I2394" s="27"/>
      <c r="J2394" s="43" t="s">
        <v>4176</v>
      </c>
    </row>
    <row r="2395" spans="3:10" x14ac:dyDescent="0.35">
      <c r="C2395" s="27" t="s">
        <v>4795</v>
      </c>
      <c r="D2395" s="47"/>
      <c r="E2395" s="30"/>
      <c r="F2395" s="44" t="s">
        <v>4176</v>
      </c>
      <c r="G2395" s="45"/>
      <c r="H2395" s="46"/>
      <c r="I2395" s="27"/>
      <c r="J2395" s="43" t="s">
        <v>4176</v>
      </c>
    </row>
    <row r="2396" spans="3:10" x14ac:dyDescent="0.35">
      <c r="C2396" s="27" t="s">
        <v>4796</v>
      </c>
      <c r="D2396" s="47"/>
      <c r="E2396" s="30"/>
      <c r="F2396" s="44" t="s">
        <v>4176</v>
      </c>
      <c r="G2396" s="45"/>
      <c r="H2396" s="46"/>
      <c r="I2396" s="27"/>
      <c r="J2396" s="43" t="s">
        <v>4176</v>
      </c>
    </row>
    <row r="2397" spans="3:10" x14ac:dyDescent="0.35">
      <c r="C2397" s="27" t="s">
        <v>4797</v>
      </c>
      <c r="D2397" s="47"/>
      <c r="E2397" s="30"/>
      <c r="F2397" s="44" t="s">
        <v>4176</v>
      </c>
      <c r="G2397" s="45"/>
      <c r="H2397" s="46"/>
      <c r="I2397" s="27"/>
      <c r="J2397" s="43" t="s">
        <v>4176</v>
      </c>
    </row>
    <row r="2398" spans="3:10" x14ac:dyDescent="0.35">
      <c r="C2398" s="27" t="s">
        <v>4798</v>
      </c>
      <c r="D2398" s="47"/>
      <c r="E2398" s="30"/>
      <c r="F2398" s="44" t="s">
        <v>4176</v>
      </c>
      <c r="G2398" s="45"/>
      <c r="H2398" s="46"/>
      <c r="I2398" s="27"/>
      <c r="J2398" s="43" t="s">
        <v>4176</v>
      </c>
    </row>
    <row r="2399" spans="3:10" x14ac:dyDescent="0.35">
      <c r="C2399" s="27" t="s">
        <v>4799</v>
      </c>
      <c r="D2399" s="47"/>
      <c r="E2399" s="30"/>
      <c r="F2399" s="44" t="s">
        <v>4176</v>
      </c>
      <c r="G2399" s="45"/>
      <c r="H2399" s="46"/>
      <c r="I2399" s="27"/>
      <c r="J2399" s="43" t="s">
        <v>4176</v>
      </c>
    </row>
    <row r="2400" spans="3:10" x14ac:dyDescent="0.35">
      <c r="C2400" s="27" t="s">
        <v>4800</v>
      </c>
      <c r="D2400" s="47"/>
      <c r="E2400" s="30"/>
      <c r="F2400" s="44" t="s">
        <v>4176</v>
      </c>
      <c r="G2400" s="45"/>
      <c r="H2400" s="46"/>
      <c r="I2400" s="27"/>
      <c r="J2400" s="43" t="s">
        <v>4176</v>
      </c>
    </row>
    <row r="2401" spans="3:10" x14ac:dyDescent="0.35">
      <c r="C2401" s="27" t="s">
        <v>4801</v>
      </c>
      <c r="D2401" s="47"/>
      <c r="E2401" s="30"/>
      <c r="F2401" s="44" t="s">
        <v>4176</v>
      </c>
      <c r="G2401" s="45"/>
      <c r="H2401" s="46"/>
      <c r="I2401" s="27"/>
      <c r="J2401" s="43" t="s">
        <v>4176</v>
      </c>
    </row>
    <row r="2402" spans="3:10" x14ac:dyDescent="0.35">
      <c r="C2402" s="27" t="s">
        <v>4724</v>
      </c>
      <c r="D2402" s="47"/>
      <c r="E2402" s="30"/>
      <c r="F2402" s="44" t="s">
        <v>4176</v>
      </c>
      <c r="G2402" s="45"/>
      <c r="H2402" s="46"/>
      <c r="I2402" s="27"/>
      <c r="J2402" s="43" t="s">
        <v>4176</v>
      </c>
    </row>
    <row r="2403" spans="3:10" x14ac:dyDescent="0.35">
      <c r="C2403" s="27" t="s">
        <v>4715</v>
      </c>
      <c r="D2403" s="47"/>
      <c r="E2403" s="30"/>
      <c r="F2403" s="44" t="s">
        <v>4176</v>
      </c>
      <c r="G2403" s="45"/>
      <c r="H2403" s="46"/>
      <c r="I2403" s="27"/>
      <c r="J2403" s="43" t="s">
        <v>4176</v>
      </c>
    </row>
    <row r="2404" spans="3:10" x14ac:dyDescent="0.35">
      <c r="C2404" s="27" t="s">
        <v>4716</v>
      </c>
      <c r="D2404" s="47"/>
      <c r="E2404" s="30"/>
      <c r="F2404" s="44" t="s">
        <v>4176</v>
      </c>
      <c r="G2404" s="45"/>
      <c r="H2404" s="46"/>
      <c r="I2404" s="27"/>
      <c r="J2404" s="43" t="s">
        <v>4176</v>
      </c>
    </row>
    <row r="2405" spans="3:10" x14ac:dyDescent="0.35">
      <c r="C2405" s="27" t="s">
        <v>4717</v>
      </c>
      <c r="D2405" s="47"/>
      <c r="E2405" s="30"/>
      <c r="F2405" s="44" t="s">
        <v>4176</v>
      </c>
      <c r="G2405" s="45"/>
      <c r="H2405" s="46"/>
      <c r="I2405" s="27"/>
      <c r="J2405" s="43" t="s">
        <v>4176</v>
      </c>
    </row>
    <row r="2406" spans="3:10" x14ac:dyDescent="0.35">
      <c r="C2406" s="27" t="s">
        <v>4718</v>
      </c>
      <c r="D2406" s="47"/>
      <c r="E2406" s="30"/>
      <c r="F2406" s="44" t="s">
        <v>4176</v>
      </c>
      <c r="G2406" s="45"/>
      <c r="H2406" s="46"/>
      <c r="I2406" s="27"/>
      <c r="J2406" s="43" t="s">
        <v>4176</v>
      </c>
    </row>
    <row r="2407" spans="3:10" x14ac:dyDescent="0.35">
      <c r="C2407" s="27" t="s">
        <v>4802</v>
      </c>
      <c r="D2407" s="47"/>
      <c r="E2407" s="30"/>
      <c r="F2407" s="44" t="s">
        <v>4176</v>
      </c>
      <c r="G2407" s="45"/>
      <c r="H2407" s="46"/>
      <c r="I2407" s="27"/>
      <c r="J2407" s="43" t="s">
        <v>4176</v>
      </c>
    </row>
    <row r="2408" spans="3:10" x14ac:dyDescent="0.35">
      <c r="C2408" s="27" t="s">
        <v>4732</v>
      </c>
      <c r="D2408" s="47"/>
      <c r="E2408" s="30"/>
      <c r="F2408" s="44" t="s">
        <v>4176</v>
      </c>
      <c r="G2408" s="45"/>
      <c r="H2408" s="46"/>
      <c r="I2408" s="27"/>
      <c r="J2408" s="43" t="s">
        <v>4176</v>
      </c>
    </row>
    <row r="2409" spans="3:10" x14ac:dyDescent="0.35">
      <c r="C2409" s="27" t="s">
        <v>4733</v>
      </c>
      <c r="D2409" s="47"/>
      <c r="E2409" s="30"/>
      <c r="F2409" s="44" t="s">
        <v>4176</v>
      </c>
      <c r="G2409" s="45"/>
      <c r="H2409" s="46"/>
      <c r="I2409" s="27"/>
      <c r="J2409" s="43" t="s">
        <v>4176</v>
      </c>
    </row>
    <row r="2410" spans="3:10" x14ac:dyDescent="0.35">
      <c r="C2410" s="27" t="s">
        <v>4734</v>
      </c>
      <c r="D2410" s="47"/>
      <c r="E2410" s="30"/>
      <c r="F2410" s="44" t="s">
        <v>4176</v>
      </c>
      <c r="G2410" s="45"/>
      <c r="H2410" s="46"/>
      <c r="I2410" s="27"/>
      <c r="J2410" s="43" t="s">
        <v>4176</v>
      </c>
    </row>
    <row r="2411" spans="3:10" x14ac:dyDescent="0.35">
      <c r="C2411" s="27" t="s">
        <v>4726</v>
      </c>
      <c r="D2411" s="47"/>
      <c r="E2411" s="30"/>
      <c r="F2411" s="44" t="s">
        <v>4176</v>
      </c>
      <c r="G2411" s="45"/>
      <c r="H2411" s="46"/>
      <c r="I2411" s="27"/>
      <c r="J2411" s="43" t="s">
        <v>4176</v>
      </c>
    </row>
    <row r="2412" spans="3:10" x14ac:dyDescent="0.35">
      <c r="C2412" s="27" t="s">
        <v>4727</v>
      </c>
      <c r="D2412" s="47"/>
      <c r="E2412" s="30"/>
      <c r="F2412" s="44" t="s">
        <v>4176</v>
      </c>
      <c r="G2412" s="45"/>
      <c r="H2412" s="46"/>
      <c r="I2412" s="27"/>
      <c r="J2412" s="43" t="s">
        <v>4176</v>
      </c>
    </row>
    <row r="2413" spans="3:10" x14ac:dyDescent="0.35">
      <c r="C2413" s="27" t="s">
        <v>4728</v>
      </c>
      <c r="D2413" s="47"/>
      <c r="E2413" s="30"/>
      <c r="F2413" s="44" t="s">
        <v>4176</v>
      </c>
      <c r="G2413" s="45"/>
      <c r="H2413" s="46"/>
      <c r="I2413" s="27"/>
      <c r="J2413" s="43" t="s">
        <v>4176</v>
      </c>
    </row>
    <row r="2414" spans="3:10" x14ac:dyDescent="0.35">
      <c r="C2414" s="27" t="s">
        <v>4803</v>
      </c>
      <c r="D2414" s="47"/>
      <c r="E2414" s="30"/>
      <c r="F2414" s="44" t="s">
        <v>4176</v>
      </c>
      <c r="G2414" s="45"/>
      <c r="H2414" s="46"/>
      <c r="I2414" s="27"/>
      <c r="J2414" s="43" t="s">
        <v>4176</v>
      </c>
    </row>
    <row r="2415" spans="3:10" x14ac:dyDescent="0.35">
      <c r="C2415" s="27" t="s">
        <v>4804</v>
      </c>
      <c r="D2415" s="47"/>
      <c r="E2415" s="30"/>
      <c r="F2415" s="44" t="s">
        <v>4176</v>
      </c>
      <c r="G2415" s="45"/>
      <c r="H2415" s="46"/>
      <c r="I2415" s="27"/>
      <c r="J2415" s="43" t="s">
        <v>4176</v>
      </c>
    </row>
    <row r="2416" spans="3:10" x14ac:dyDescent="0.35">
      <c r="C2416" s="27" t="s">
        <v>4805</v>
      </c>
      <c r="D2416" s="47"/>
      <c r="E2416" s="30"/>
      <c r="F2416" s="44" t="s">
        <v>4176</v>
      </c>
      <c r="G2416" s="45"/>
      <c r="H2416" s="46"/>
      <c r="I2416" s="27"/>
      <c r="J2416" s="43" t="s">
        <v>4176</v>
      </c>
    </row>
    <row r="2417" spans="3:10" x14ac:dyDescent="0.35">
      <c r="C2417" s="27" t="s">
        <v>4806</v>
      </c>
      <c r="D2417" s="47"/>
      <c r="E2417" s="30"/>
      <c r="F2417" s="44" t="s">
        <v>4176</v>
      </c>
      <c r="G2417" s="45"/>
      <c r="H2417" s="46"/>
      <c r="I2417" s="27"/>
      <c r="J2417" s="43" t="s">
        <v>4176</v>
      </c>
    </row>
    <row r="2418" spans="3:10" x14ac:dyDescent="0.35">
      <c r="C2418" s="27" t="s">
        <v>4807</v>
      </c>
      <c r="D2418" s="47"/>
      <c r="E2418" s="30"/>
      <c r="F2418" s="44" t="s">
        <v>4176</v>
      </c>
      <c r="G2418" s="45"/>
      <c r="H2418" s="46"/>
      <c r="I2418" s="27"/>
      <c r="J2418" s="43" t="s">
        <v>4176</v>
      </c>
    </row>
    <row r="2419" spans="3:10" x14ac:dyDescent="0.35">
      <c r="C2419" s="27" t="s">
        <v>4808</v>
      </c>
      <c r="D2419" s="47"/>
      <c r="E2419" s="30"/>
      <c r="F2419" s="44" t="s">
        <v>4176</v>
      </c>
      <c r="G2419" s="45"/>
      <c r="H2419" s="46"/>
      <c r="I2419" s="27"/>
      <c r="J2419" s="43" t="s">
        <v>4176</v>
      </c>
    </row>
    <row r="2420" spans="3:10" x14ac:dyDescent="0.35">
      <c r="C2420" s="27" t="s">
        <v>4729</v>
      </c>
      <c r="D2420" s="47"/>
      <c r="E2420" s="30"/>
      <c r="F2420" s="44" t="s">
        <v>4176</v>
      </c>
      <c r="G2420" s="45"/>
      <c r="H2420" s="46"/>
      <c r="I2420" s="27"/>
      <c r="J2420" s="43" t="s">
        <v>4176</v>
      </c>
    </row>
    <row r="2421" spans="3:10" x14ac:dyDescent="0.35">
      <c r="C2421" s="27" t="s">
        <v>4730</v>
      </c>
      <c r="D2421" s="47"/>
      <c r="E2421" s="30"/>
      <c r="F2421" s="44" t="s">
        <v>4176</v>
      </c>
      <c r="G2421" s="45"/>
      <c r="H2421" s="46"/>
      <c r="I2421" s="27"/>
      <c r="J2421" s="43" t="s">
        <v>4176</v>
      </c>
    </row>
    <row r="2422" spans="3:10" x14ac:dyDescent="0.35">
      <c r="C2422" s="27" t="s">
        <v>4731</v>
      </c>
      <c r="D2422" s="47"/>
      <c r="E2422" s="30"/>
      <c r="F2422" s="44" t="s">
        <v>4176</v>
      </c>
      <c r="G2422" s="45"/>
      <c r="H2422" s="46"/>
      <c r="I2422" s="27"/>
      <c r="J2422" s="43" t="s">
        <v>4176</v>
      </c>
    </row>
    <row r="2423" spans="3:10" x14ac:dyDescent="0.35">
      <c r="C2423" s="27" t="s">
        <v>4809</v>
      </c>
      <c r="D2423" s="47"/>
      <c r="E2423" s="30"/>
      <c r="F2423" s="44" t="s">
        <v>4176</v>
      </c>
      <c r="G2423" s="45"/>
      <c r="H2423" s="46"/>
      <c r="I2423" s="27"/>
      <c r="J2423" s="43" t="s">
        <v>4176</v>
      </c>
    </row>
    <row r="2424" spans="3:10" x14ac:dyDescent="0.35">
      <c r="C2424" s="27" t="s">
        <v>4810</v>
      </c>
      <c r="D2424" s="47"/>
      <c r="E2424" s="30"/>
      <c r="F2424" s="44" t="s">
        <v>4176</v>
      </c>
      <c r="G2424" s="45"/>
      <c r="H2424" s="46"/>
      <c r="I2424" s="27"/>
      <c r="J2424" s="43" t="s">
        <v>4176</v>
      </c>
    </row>
    <row r="2425" spans="3:10" x14ac:dyDescent="0.35">
      <c r="C2425" s="27" t="s">
        <v>4811</v>
      </c>
      <c r="D2425" s="47"/>
      <c r="E2425" s="30"/>
      <c r="F2425" s="44" t="s">
        <v>4176</v>
      </c>
      <c r="G2425" s="45"/>
      <c r="H2425" s="46"/>
      <c r="I2425" s="27"/>
      <c r="J2425" s="43" t="s">
        <v>4176</v>
      </c>
    </row>
    <row r="2426" spans="3:10" x14ac:dyDescent="0.35">
      <c r="C2426" s="27" t="s">
        <v>4744</v>
      </c>
      <c r="D2426" s="47"/>
      <c r="E2426" s="30"/>
      <c r="F2426" s="44" t="s">
        <v>4176</v>
      </c>
      <c r="G2426" s="45"/>
      <c r="H2426" s="46"/>
      <c r="I2426" s="27"/>
      <c r="J2426" s="43" t="s">
        <v>4176</v>
      </c>
    </row>
    <row r="2427" spans="3:10" x14ac:dyDescent="0.35">
      <c r="C2427" s="27" t="s">
        <v>4738</v>
      </c>
      <c r="D2427" s="47"/>
      <c r="E2427" s="30"/>
      <c r="F2427" s="44" t="s">
        <v>4176</v>
      </c>
      <c r="G2427" s="45"/>
      <c r="H2427" s="46"/>
      <c r="I2427" s="27"/>
      <c r="J2427" s="43" t="s">
        <v>4176</v>
      </c>
    </row>
    <row r="2428" spans="3:10" x14ac:dyDescent="0.35">
      <c r="C2428" s="27" t="s">
        <v>4739</v>
      </c>
      <c r="D2428" s="47"/>
      <c r="E2428" s="30"/>
      <c r="F2428" s="44" t="s">
        <v>4176</v>
      </c>
      <c r="G2428" s="45"/>
      <c r="H2428" s="46"/>
      <c r="I2428" s="27"/>
      <c r="J2428" s="43" t="s">
        <v>4176</v>
      </c>
    </row>
    <row r="2429" spans="3:10" x14ac:dyDescent="0.35">
      <c r="C2429" s="27" t="s">
        <v>4740</v>
      </c>
      <c r="D2429" s="47"/>
      <c r="E2429" s="30"/>
      <c r="F2429" s="44" t="s">
        <v>4176</v>
      </c>
      <c r="G2429" s="45"/>
      <c r="H2429" s="46"/>
      <c r="I2429" s="27"/>
      <c r="J2429" s="43" t="s">
        <v>4176</v>
      </c>
    </row>
    <row r="2430" spans="3:10" x14ac:dyDescent="0.35">
      <c r="C2430" s="27" t="s">
        <v>4741</v>
      </c>
      <c r="D2430" s="47"/>
      <c r="E2430" s="30"/>
      <c r="F2430" s="44" t="s">
        <v>4176</v>
      </c>
      <c r="G2430" s="45"/>
      <c r="H2430" s="46"/>
      <c r="I2430" s="27"/>
      <c r="J2430" s="43" t="s">
        <v>4176</v>
      </c>
    </row>
    <row r="2431" spans="3:10" x14ac:dyDescent="0.35">
      <c r="C2431" s="27" t="s">
        <v>4742</v>
      </c>
      <c r="D2431" s="47"/>
      <c r="E2431" s="30"/>
      <c r="F2431" s="44" t="s">
        <v>4176</v>
      </c>
      <c r="G2431" s="45"/>
      <c r="H2431" s="46"/>
      <c r="I2431" s="27"/>
      <c r="J2431" s="43" t="s">
        <v>4176</v>
      </c>
    </row>
    <row r="2432" spans="3:10" x14ac:dyDescent="0.35">
      <c r="C2432" s="27" t="s">
        <v>4812</v>
      </c>
      <c r="D2432" s="47"/>
      <c r="E2432" s="30"/>
      <c r="F2432" s="44" t="s">
        <v>4176</v>
      </c>
      <c r="G2432" s="45"/>
      <c r="H2432" s="46"/>
      <c r="I2432" s="27"/>
      <c r="J2432" s="43" t="s">
        <v>4176</v>
      </c>
    </row>
    <row r="2433" spans="3:10" x14ac:dyDescent="0.35">
      <c r="C2433" s="27" t="s">
        <v>4813</v>
      </c>
      <c r="D2433" s="47"/>
      <c r="E2433" s="30"/>
      <c r="F2433" s="44" t="s">
        <v>4176</v>
      </c>
      <c r="G2433" s="45"/>
      <c r="H2433" s="46"/>
      <c r="I2433" s="27"/>
      <c r="J2433" s="43" t="s">
        <v>4176</v>
      </c>
    </row>
    <row r="2434" spans="3:10" x14ac:dyDescent="0.35">
      <c r="C2434" s="27" t="s">
        <v>4814</v>
      </c>
      <c r="D2434" s="47"/>
      <c r="E2434" s="30"/>
      <c r="F2434" s="44" t="s">
        <v>4176</v>
      </c>
      <c r="G2434" s="45"/>
      <c r="H2434" s="46"/>
      <c r="I2434" s="27"/>
      <c r="J2434" s="43" t="s">
        <v>4176</v>
      </c>
    </row>
    <row r="2435" spans="3:10" x14ac:dyDescent="0.35">
      <c r="C2435" s="27" t="s">
        <v>4815</v>
      </c>
      <c r="D2435" s="47"/>
      <c r="E2435" s="30"/>
      <c r="F2435" s="44" t="s">
        <v>4176</v>
      </c>
      <c r="G2435" s="45"/>
      <c r="H2435" s="46"/>
      <c r="I2435" s="27"/>
      <c r="J2435" s="43" t="s">
        <v>4176</v>
      </c>
    </row>
    <row r="2436" spans="3:10" x14ac:dyDescent="0.35">
      <c r="C2436" s="27" t="s">
        <v>4816</v>
      </c>
      <c r="D2436" s="47"/>
      <c r="E2436" s="30"/>
      <c r="F2436" s="44" t="s">
        <v>4176</v>
      </c>
      <c r="G2436" s="45"/>
      <c r="H2436" s="46"/>
      <c r="I2436" s="27"/>
      <c r="J2436" s="43" t="s">
        <v>4176</v>
      </c>
    </row>
    <row r="2437" spans="3:10" x14ac:dyDescent="0.35">
      <c r="C2437" s="27" t="s">
        <v>4817</v>
      </c>
      <c r="D2437" s="47"/>
      <c r="E2437" s="30"/>
      <c r="F2437" s="44" t="s">
        <v>4176</v>
      </c>
      <c r="G2437" s="45"/>
      <c r="H2437" s="46"/>
      <c r="I2437" s="27"/>
      <c r="J2437" s="43" t="s">
        <v>4176</v>
      </c>
    </row>
    <row r="2438" spans="3:10" x14ac:dyDescent="0.35">
      <c r="C2438" s="27" t="s">
        <v>4818</v>
      </c>
      <c r="D2438" s="47"/>
      <c r="E2438" s="30"/>
      <c r="F2438" s="44" t="s">
        <v>4176</v>
      </c>
      <c r="G2438" s="45"/>
      <c r="H2438" s="46"/>
      <c r="I2438" s="27"/>
      <c r="J2438" s="43" t="s">
        <v>4176</v>
      </c>
    </row>
    <row r="2439" spans="3:10" x14ac:dyDescent="0.35">
      <c r="C2439" s="27" t="s">
        <v>4819</v>
      </c>
      <c r="D2439" s="47"/>
      <c r="E2439" s="30"/>
      <c r="F2439" s="44" t="s">
        <v>4176</v>
      </c>
      <c r="G2439" s="45"/>
      <c r="H2439" s="46"/>
      <c r="I2439" s="27"/>
      <c r="J2439" s="43" t="s">
        <v>4176</v>
      </c>
    </row>
    <row r="2440" spans="3:10" x14ac:dyDescent="0.35">
      <c r="C2440" s="27" t="s">
        <v>4820</v>
      </c>
      <c r="D2440" s="47"/>
      <c r="E2440" s="30"/>
      <c r="F2440" s="44" t="s">
        <v>4176</v>
      </c>
      <c r="G2440" s="45"/>
      <c r="H2440" s="46"/>
      <c r="I2440" s="27"/>
      <c r="J2440" s="43" t="s">
        <v>4176</v>
      </c>
    </row>
    <row r="2441" spans="3:10" x14ac:dyDescent="0.35">
      <c r="C2441" s="27" t="s">
        <v>4743</v>
      </c>
      <c r="D2441" s="47"/>
      <c r="E2441" s="30"/>
      <c r="F2441" s="44" t="s">
        <v>4176</v>
      </c>
      <c r="G2441" s="45"/>
      <c r="H2441" s="46"/>
      <c r="I2441" s="27"/>
      <c r="J2441" s="43" t="s">
        <v>4176</v>
      </c>
    </row>
    <row r="2442" spans="3:10" x14ac:dyDescent="0.35">
      <c r="C2442" s="27" t="s">
        <v>4735</v>
      </c>
      <c r="D2442" s="47"/>
      <c r="E2442" s="30"/>
      <c r="F2442" s="44" t="s">
        <v>4176</v>
      </c>
      <c r="G2442" s="45"/>
      <c r="H2442" s="46"/>
      <c r="I2442" s="27"/>
      <c r="J2442" s="43" t="s">
        <v>4176</v>
      </c>
    </row>
    <row r="2443" spans="3:10" x14ac:dyDescent="0.35">
      <c r="C2443" s="27" t="s">
        <v>4736</v>
      </c>
      <c r="D2443" s="47"/>
      <c r="E2443" s="30"/>
      <c r="F2443" s="44" t="s">
        <v>4176</v>
      </c>
      <c r="G2443" s="45"/>
      <c r="H2443" s="46"/>
      <c r="I2443" s="27"/>
      <c r="J2443" s="43" t="s">
        <v>4176</v>
      </c>
    </row>
    <row r="2444" spans="3:10" x14ac:dyDescent="0.35">
      <c r="C2444" s="27" t="s">
        <v>4737</v>
      </c>
      <c r="D2444" s="47"/>
      <c r="E2444" s="30"/>
      <c r="F2444" s="44" t="s">
        <v>4176</v>
      </c>
      <c r="G2444" s="45"/>
      <c r="H2444" s="46"/>
      <c r="I2444" s="27"/>
      <c r="J2444" s="43" t="s">
        <v>4176</v>
      </c>
    </row>
    <row r="2445" spans="3:10" x14ac:dyDescent="0.35">
      <c r="C2445" s="27" t="s">
        <v>4821</v>
      </c>
      <c r="D2445" s="47"/>
      <c r="E2445" s="30"/>
      <c r="F2445" s="44" t="s">
        <v>4176</v>
      </c>
      <c r="G2445" s="45"/>
      <c r="H2445" s="46"/>
      <c r="I2445" s="27"/>
      <c r="J2445" s="43" t="s">
        <v>4176</v>
      </c>
    </row>
    <row r="2446" spans="3:10" x14ac:dyDescent="0.35">
      <c r="C2446" s="27" t="s">
        <v>4822</v>
      </c>
      <c r="D2446" s="47"/>
      <c r="E2446" s="30"/>
      <c r="F2446" s="44" t="s">
        <v>4176</v>
      </c>
      <c r="G2446" s="45"/>
      <c r="H2446" s="46"/>
      <c r="I2446" s="27"/>
      <c r="J2446" s="43" t="s">
        <v>4176</v>
      </c>
    </row>
    <row r="2447" spans="3:10" x14ac:dyDescent="0.35">
      <c r="C2447" s="27" t="s">
        <v>4684</v>
      </c>
      <c r="D2447" s="47"/>
      <c r="E2447" s="30"/>
      <c r="F2447" s="44" t="s">
        <v>4176</v>
      </c>
      <c r="G2447" s="45"/>
      <c r="H2447" s="46"/>
      <c r="I2447" s="27"/>
      <c r="J2447" s="43" t="s">
        <v>4176</v>
      </c>
    </row>
    <row r="2448" spans="3:10" x14ac:dyDescent="0.35">
      <c r="C2448" s="27" t="s">
        <v>4685</v>
      </c>
      <c r="D2448" s="47"/>
      <c r="E2448" s="30"/>
      <c r="F2448" s="44" t="s">
        <v>4176</v>
      </c>
      <c r="G2448" s="45"/>
      <c r="H2448" s="46"/>
      <c r="I2448" s="27"/>
      <c r="J2448" s="43" t="s">
        <v>4176</v>
      </c>
    </row>
    <row r="2449" spans="3:10" x14ac:dyDescent="0.35">
      <c r="C2449" s="27" t="s">
        <v>4693</v>
      </c>
      <c r="D2449" s="47"/>
      <c r="E2449" s="30"/>
      <c r="F2449" s="44" t="s">
        <v>4176</v>
      </c>
      <c r="G2449" s="45"/>
      <c r="H2449" s="46"/>
      <c r="I2449" s="27"/>
      <c r="J2449" s="43" t="s">
        <v>4176</v>
      </c>
    </row>
    <row r="2450" spans="3:10" x14ac:dyDescent="0.35">
      <c r="C2450" s="27" t="s">
        <v>4697</v>
      </c>
      <c r="D2450" s="47"/>
      <c r="E2450" s="30"/>
      <c r="F2450" s="44" t="s">
        <v>4176</v>
      </c>
      <c r="G2450" s="45"/>
      <c r="H2450" s="46"/>
      <c r="I2450" s="27"/>
      <c r="J2450" s="43" t="s">
        <v>4176</v>
      </c>
    </row>
    <row r="2451" spans="3:10" x14ac:dyDescent="0.35">
      <c r="C2451" s="27" t="s">
        <v>4701</v>
      </c>
      <c r="D2451" s="47"/>
      <c r="E2451" s="30"/>
      <c r="F2451" s="44" t="s">
        <v>4176</v>
      </c>
      <c r="G2451" s="45"/>
      <c r="H2451" s="46"/>
      <c r="I2451" s="27"/>
      <c r="J2451" s="43" t="s">
        <v>4176</v>
      </c>
    </row>
    <row r="2452" spans="3:10" x14ac:dyDescent="0.35">
      <c r="C2452" s="27" t="s">
        <v>4702</v>
      </c>
      <c r="D2452" s="47"/>
      <c r="E2452" s="30"/>
      <c r="F2452" s="44" t="s">
        <v>4176</v>
      </c>
      <c r="G2452" s="45"/>
      <c r="H2452" s="46"/>
      <c r="I2452" s="27"/>
      <c r="J2452" s="43" t="s">
        <v>4176</v>
      </c>
    </row>
    <row r="2453" spans="3:10" x14ac:dyDescent="0.35">
      <c r="C2453" s="27" t="s">
        <v>4703</v>
      </c>
      <c r="D2453" s="47"/>
      <c r="E2453" s="30"/>
      <c r="F2453" s="44" t="s">
        <v>4176</v>
      </c>
      <c r="G2453" s="45"/>
      <c r="H2453" s="46"/>
      <c r="I2453" s="27"/>
      <c r="J2453" s="43" t="s">
        <v>4176</v>
      </c>
    </row>
    <row r="2454" spans="3:10" x14ac:dyDescent="0.35">
      <c r="C2454" s="27" t="s">
        <v>4694</v>
      </c>
      <c r="D2454" s="47"/>
      <c r="E2454" s="30"/>
      <c r="F2454" s="44" t="s">
        <v>4176</v>
      </c>
      <c r="G2454" s="45"/>
      <c r="H2454" s="46"/>
      <c r="I2454" s="27"/>
      <c r="J2454" s="43" t="s">
        <v>4176</v>
      </c>
    </row>
    <row r="2455" spans="3:10" x14ac:dyDescent="0.35">
      <c r="C2455" s="27" t="s">
        <v>4695</v>
      </c>
      <c r="D2455" s="47"/>
      <c r="E2455" s="30"/>
      <c r="F2455" s="44" t="s">
        <v>4176</v>
      </c>
      <c r="G2455" s="45"/>
      <c r="H2455" s="46"/>
      <c r="I2455" s="27"/>
      <c r="J2455" s="43" t="s">
        <v>4176</v>
      </c>
    </row>
    <row r="2456" spans="3:10" x14ac:dyDescent="0.35">
      <c r="C2456" s="27" t="s">
        <v>4696</v>
      </c>
      <c r="D2456" s="47"/>
      <c r="E2456" s="30"/>
      <c r="F2456" s="44" t="s">
        <v>4176</v>
      </c>
      <c r="G2456" s="45"/>
      <c r="H2456" s="46"/>
      <c r="I2456" s="27"/>
      <c r="J2456" s="43" t="s">
        <v>4176</v>
      </c>
    </row>
    <row r="2457" spans="3:10" x14ac:dyDescent="0.35">
      <c r="C2457" s="27" t="s">
        <v>4707</v>
      </c>
      <c r="D2457" s="47"/>
      <c r="E2457" s="30"/>
      <c r="F2457" s="44" t="s">
        <v>4176</v>
      </c>
      <c r="G2457" s="45"/>
      <c r="H2457" s="46"/>
      <c r="I2457" s="27"/>
      <c r="J2457" s="43" t="s">
        <v>4176</v>
      </c>
    </row>
    <row r="2458" spans="3:10" x14ac:dyDescent="0.35">
      <c r="C2458" s="27" t="s">
        <v>4708</v>
      </c>
      <c r="D2458" s="47"/>
      <c r="E2458" s="30"/>
      <c r="F2458" s="44" t="s">
        <v>4176</v>
      </c>
      <c r="G2458" s="45"/>
      <c r="H2458" s="46"/>
      <c r="I2458" s="27"/>
      <c r="J2458" s="43" t="s">
        <v>4176</v>
      </c>
    </row>
    <row r="2459" spans="3:10" x14ac:dyDescent="0.35">
      <c r="C2459" s="27" t="s">
        <v>4709</v>
      </c>
      <c r="D2459" s="47"/>
      <c r="E2459" s="30"/>
      <c r="F2459" s="44" t="s">
        <v>4176</v>
      </c>
      <c r="G2459" s="45"/>
      <c r="H2459" s="46"/>
      <c r="I2459" s="27"/>
      <c r="J2459" s="43" t="s">
        <v>4176</v>
      </c>
    </row>
    <row r="2460" spans="3:10" x14ac:dyDescent="0.35">
      <c r="C2460" s="27" t="s">
        <v>4698</v>
      </c>
      <c r="D2460" s="47"/>
      <c r="E2460" s="30"/>
      <c r="F2460" s="44" t="s">
        <v>4176</v>
      </c>
      <c r="G2460" s="45"/>
      <c r="H2460" s="46"/>
      <c r="I2460" s="27"/>
      <c r="J2460" s="43" t="s">
        <v>4176</v>
      </c>
    </row>
    <row r="2461" spans="3:10" x14ac:dyDescent="0.35">
      <c r="C2461" s="27" t="s">
        <v>4699</v>
      </c>
      <c r="D2461" s="47"/>
      <c r="E2461" s="30"/>
      <c r="F2461" s="44" t="s">
        <v>4176</v>
      </c>
      <c r="G2461" s="45"/>
      <c r="H2461" s="46"/>
      <c r="I2461" s="27"/>
      <c r="J2461" s="43" t="s">
        <v>4176</v>
      </c>
    </row>
    <row r="2462" spans="3:10" x14ac:dyDescent="0.35">
      <c r="C2462" s="27" t="s">
        <v>4700</v>
      </c>
      <c r="D2462" s="47"/>
      <c r="E2462" s="30"/>
      <c r="F2462" s="44" t="s">
        <v>4176</v>
      </c>
      <c r="G2462" s="45"/>
      <c r="H2462" s="46"/>
      <c r="I2462" s="27"/>
      <c r="J2462" s="43" t="s">
        <v>4176</v>
      </c>
    </row>
    <row r="2463" spans="3:10" x14ac:dyDescent="0.35">
      <c r="C2463" s="27" t="s">
        <v>4710</v>
      </c>
      <c r="D2463" s="47"/>
      <c r="E2463" s="30"/>
      <c r="F2463" s="44" t="s">
        <v>4176</v>
      </c>
      <c r="G2463" s="45"/>
      <c r="H2463" s="46"/>
      <c r="I2463" s="27"/>
      <c r="J2463" s="43" t="s">
        <v>4176</v>
      </c>
    </row>
    <row r="2464" spans="3:10" x14ac:dyDescent="0.35">
      <c r="C2464" s="27" t="s">
        <v>4711</v>
      </c>
      <c r="D2464" s="47"/>
      <c r="E2464" s="30"/>
      <c r="F2464" s="44" t="s">
        <v>4176</v>
      </c>
      <c r="G2464" s="45"/>
      <c r="H2464" s="46"/>
      <c r="I2464" s="27"/>
      <c r="J2464" s="43" t="s">
        <v>4176</v>
      </c>
    </row>
    <row r="2465" spans="3:10" x14ac:dyDescent="0.35">
      <c r="C2465" s="27" t="s">
        <v>4712</v>
      </c>
      <c r="D2465" s="47"/>
      <c r="E2465" s="30"/>
      <c r="F2465" s="44" t="s">
        <v>4176</v>
      </c>
      <c r="G2465" s="45"/>
      <c r="H2465" s="46"/>
      <c r="I2465" s="27"/>
      <c r="J2465" s="43" t="s">
        <v>4176</v>
      </c>
    </row>
    <row r="2466" spans="3:10" x14ac:dyDescent="0.35">
      <c r="C2466" s="27" t="s">
        <v>4704</v>
      </c>
      <c r="D2466" s="47"/>
      <c r="E2466" s="30"/>
      <c r="F2466" s="44" t="s">
        <v>4176</v>
      </c>
      <c r="G2466" s="45"/>
      <c r="H2466" s="46"/>
      <c r="I2466" s="27"/>
      <c r="J2466" s="43" t="s">
        <v>4176</v>
      </c>
    </row>
    <row r="2467" spans="3:10" x14ac:dyDescent="0.35">
      <c r="C2467" s="27" t="s">
        <v>4705</v>
      </c>
      <c r="D2467" s="47"/>
      <c r="E2467" s="30"/>
      <c r="F2467" s="44" t="s">
        <v>4176</v>
      </c>
      <c r="G2467" s="45"/>
      <c r="H2467" s="46"/>
      <c r="I2467" s="27"/>
      <c r="J2467" s="43" t="s">
        <v>4176</v>
      </c>
    </row>
    <row r="2468" spans="3:10" x14ac:dyDescent="0.35">
      <c r="C2468" s="27" t="s">
        <v>4706</v>
      </c>
      <c r="D2468" s="47"/>
      <c r="E2468" s="30"/>
      <c r="F2468" s="44" t="s">
        <v>4176</v>
      </c>
      <c r="G2468" s="45"/>
      <c r="H2468" s="46"/>
      <c r="I2468" s="27"/>
      <c r="J2468" s="43" t="s">
        <v>4176</v>
      </c>
    </row>
    <row r="2469" spans="3:10" x14ac:dyDescent="0.35">
      <c r="C2469" s="27" t="s">
        <v>4713</v>
      </c>
      <c r="D2469" s="47"/>
      <c r="E2469" s="30"/>
      <c r="F2469" s="44" t="s">
        <v>4176</v>
      </c>
      <c r="G2469" s="45"/>
      <c r="H2469" s="46"/>
      <c r="I2469" s="27"/>
      <c r="J2469" s="43" t="s">
        <v>4176</v>
      </c>
    </row>
    <row r="2470" spans="3:10" x14ac:dyDescent="0.35">
      <c r="C2470" s="27" t="s">
        <v>4745</v>
      </c>
      <c r="D2470" s="47"/>
      <c r="E2470" s="30"/>
      <c r="F2470" s="44" t="s">
        <v>4176</v>
      </c>
      <c r="G2470" s="45"/>
      <c r="H2470" s="46"/>
      <c r="I2470" s="27"/>
      <c r="J2470" s="43" t="s">
        <v>4176</v>
      </c>
    </row>
    <row r="2471" spans="3:10" x14ac:dyDescent="0.35">
      <c r="C2471" s="27" t="s">
        <v>4827</v>
      </c>
      <c r="D2471" s="47"/>
      <c r="E2471" s="30"/>
      <c r="F2471" s="44" t="s">
        <v>4176</v>
      </c>
      <c r="G2471" s="45"/>
      <c r="H2471" s="46"/>
      <c r="I2471" s="27"/>
      <c r="J2471" s="43" t="s">
        <v>4176</v>
      </c>
    </row>
    <row r="2472" spans="3:10" x14ac:dyDescent="0.35">
      <c r="C2472" s="27" t="s">
        <v>4828</v>
      </c>
      <c r="D2472" s="47"/>
      <c r="E2472" s="30"/>
      <c r="F2472" s="44" t="s">
        <v>4176</v>
      </c>
      <c r="G2472" s="45"/>
      <c r="H2472" s="46"/>
      <c r="I2472" s="27"/>
      <c r="J2472" s="43" t="s">
        <v>4176</v>
      </c>
    </row>
    <row r="2473" spans="3:10" x14ac:dyDescent="0.35">
      <c r="C2473" s="27" t="s">
        <v>4829</v>
      </c>
      <c r="D2473" s="47"/>
      <c r="E2473" s="30"/>
      <c r="F2473" s="44" t="s">
        <v>4176</v>
      </c>
      <c r="G2473" s="45"/>
      <c r="H2473" s="46"/>
      <c r="I2473" s="27"/>
      <c r="J2473" s="43" t="s">
        <v>4176</v>
      </c>
    </row>
    <row r="2474" spans="3:10" x14ac:dyDescent="0.35">
      <c r="C2474" s="27" t="s">
        <v>4830</v>
      </c>
      <c r="D2474" s="47"/>
      <c r="E2474" s="30"/>
      <c r="F2474" s="44" t="s">
        <v>4176</v>
      </c>
      <c r="G2474" s="45"/>
      <c r="H2474" s="46"/>
      <c r="I2474" s="27"/>
      <c r="J2474" s="43" t="s">
        <v>4176</v>
      </c>
    </row>
    <row r="2475" spans="3:10" x14ac:dyDescent="0.35">
      <c r="C2475" s="27" t="s">
        <v>4831</v>
      </c>
      <c r="D2475" s="47"/>
      <c r="E2475" s="30"/>
      <c r="F2475" s="44" t="s">
        <v>4176</v>
      </c>
      <c r="G2475" s="45"/>
      <c r="H2475" s="46"/>
      <c r="I2475" s="27"/>
      <c r="J2475" s="43" t="s">
        <v>4176</v>
      </c>
    </row>
    <row r="2476" spans="3:10" x14ac:dyDescent="0.35">
      <c r="C2476" s="27" t="s">
        <v>4832</v>
      </c>
      <c r="D2476" s="47"/>
      <c r="E2476" s="30"/>
      <c r="F2476" s="44" t="s">
        <v>4176</v>
      </c>
      <c r="G2476" s="45"/>
      <c r="H2476" s="46"/>
      <c r="I2476" s="27"/>
      <c r="J2476" s="43" t="s">
        <v>4176</v>
      </c>
    </row>
    <row r="2477" spans="3:10" x14ac:dyDescent="0.35">
      <c r="C2477" s="27" t="s">
        <v>4833</v>
      </c>
      <c r="D2477" s="47"/>
      <c r="E2477" s="30"/>
      <c r="F2477" s="44" t="s">
        <v>4176</v>
      </c>
      <c r="G2477" s="45"/>
      <c r="H2477" s="46"/>
      <c r="I2477" s="27"/>
      <c r="J2477" s="43" t="s">
        <v>4176</v>
      </c>
    </row>
    <row r="2478" spans="3:10" x14ac:dyDescent="0.35">
      <c r="C2478" s="27" t="s">
        <v>4834</v>
      </c>
      <c r="D2478" s="47"/>
      <c r="E2478" s="30"/>
      <c r="F2478" s="44" t="s">
        <v>4176</v>
      </c>
      <c r="G2478" s="45"/>
      <c r="H2478" s="46"/>
      <c r="I2478" s="27"/>
      <c r="J2478" s="43" t="s">
        <v>4176</v>
      </c>
    </row>
    <row r="2479" spans="3:10" x14ac:dyDescent="0.35">
      <c r="C2479" s="27" t="s">
        <v>4835</v>
      </c>
      <c r="D2479" s="47"/>
      <c r="E2479" s="30"/>
      <c r="F2479" s="44" t="s">
        <v>4176</v>
      </c>
      <c r="G2479" s="45"/>
      <c r="H2479" s="46"/>
      <c r="I2479" s="27"/>
      <c r="J2479" s="43" t="s">
        <v>4176</v>
      </c>
    </row>
    <row r="2480" spans="3:10" x14ac:dyDescent="0.35">
      <c r="C2480" s="27" t="s">
        <v>4836</v>
      </c>
      <c r="D2480" s="47"/>
      <c r="E2480" s="30"/>
      <c r="F2480" s="44" t="s">
        <v>4176</v>
      </c>
      <c r="G2480" s="45"/>
      <c r="H2480" s="46"/>
      <c r="I2480" s="27"/>
      <c r="J2480" s="43" t="s">
        <v>4176</v>
      </c>
    </row>
    <row r="2481" spans="3:10" x14ac:dyDescent="0.35">
      <c r="C2481" s="27" t="s">
        <v>4837</v>
      </c>
      <c r="D2481" s="47"/>
      <c r="E2481" s="30"/>
      <c r="F2481" s="44" t="s">
        <v>4176</v>
      </c>
      <c r="G2481" s="45"/>
      <c r="H2481" s="46"/>
      <c r="I2481" s="27"/>
      <c r="J2481" s="43" t="s">
        <v>4176</v>
      </c>
    </row>
    <row r="2482" spans="3:10" x14ac:dyDescent="0.35">
      <c r="C2482" s="27" t="s">
        <v>4838</v>
      </c>
      <c r="D2482" s="47"/>
      <c r="E2482" s="30"/>
      <c r="F2482" s="44" t="s">
        <v>4176</v>
      </c>
      <c r="G2482" s="45"/>
      <c r="H2482" s="46"/>
      <c r="I2482" s="27"/>
      <c r="J2482" s="43" t="s">
        <v>4176</v>
      </c>
    </row>
    <row r="2483" spans="3:10" x14ac:dyDescent="0.35">
      <c r="C2483" s="27" t="s">
        <v>4839</v>
      </c>
      <c r="D2483" s="47"/>
      <c r="E2483" s="30"/>
      <c r="F2483" s="44" t="s">
        <v>4176</v>
      </c>
      <c r="G2483" s="45"/>
      <c r="H2483" s="46"/>
      <c r="I2483" s="27"/>
      <c r="J2483" s="43" t="s">
        <v>4176</v>
      </c>
    </row>
    <row r="2484" spans="3:10" x14ac:dyDescent="0.35">
      <c r="C2484" s="27" t="s">
        <v>4840</v>
      </c>
      <c r="D2484" s="47"/>
      <c r="E2484" s="30"/>
      <c r="F2484" s="44" t="s">
        <v>4176</v>
      </c>
      <c r="G2484" s="45"/>
      <c r="H2484" s="46"/>
      <c r="I2484" s="27"/>
      <c r="J2484" s="43" t="s">
        <v>4176</v>
      </c>
    </row>
    <row r="2485" spans="3:10" x14ac:dyDescent="0.35">
      <c r="C2485" s="27" t="s">
        <v>4841</v>
      </c>
      <c r="D2485" s="47"/>
      <c r="E2485" s="30"/>
      <c r="F2485" s="44" t="s">
        <v>4176</v>
      </c>
      <c r="G2485" s="45"/>
      <c r="H2485" s="46"/>
      <c r="I2485" s="27"/>
      <c r="J2485" s="43" t="s">
        <v>4176</v>
      </c>
    </row>
    <row r="2486" spans="3:10" x14ac:dyDescent="0.35">
      <c r="C2486" s="27" t="s">
        <v>4842</v>
      </c>
      <c r="D2486" s="47"/>
      <c r="E2486" s="30"/>
      <c r="F2486" s="44" t="s">
        <v>4176</v>
      </c>
      <c r="G2486" s="45"/>
      <c r="H2486" s="46"/>
      <c r="I2486" s="27"/>
      <c r="J2486" s="43" t="s">
        <v>4176</v>
      </c>
    </row>
    <row r="2487" spans="3:10" x14ac:dyDescent="0.35">
      <c r="C2487" s="27" t="s">
        <v>4843</v>
      </c>
      <c r="D2487" s="47"/>
      <c r="E2487" s="30"/>
      <c r="F2487" s="44" t="s">
        <v>4176</v>
      </c>
      <c r="G2487" s="45"/>
      <c r="H2487" s="46"/>
      <c r="I2487" s="27"/>
      <c r="J2487" s="43" t="s">
        <v>4176</v>
      </c>
    </row>
    <row r="2488" spans="3:10" x14ac:dyDescent="0.35">
      <c r="C2488" s="27" t="s">
        <v>4844</v>
      </c>
      <c r="D2488" s="47"/>
      <c r="E2488" s="30"/>
      <c r="F2488" s="44" t="s">
        <v>4176</v>
      </c>
      <c r="G2488" s="45"/>
      <c r="H2488" s="46"/>
      <c r="I2488" s="27"/>
      <c r="J2488" s="43" t="s">
        <v>4176</v>
      </c>
    </row>
    <row r="2489" spans="3:10" x14ac:dyDescent="0.35">
      <c r="C2489" s="27" t="s">
        <v>4850</v>
      </c>
      <c r="D2489" s="47"/>
      <c r="E2489" s="30"/>
      <c r="F2489" s="44" t="s">
        <v>4176</v>
      </c>
      <c r="G2489" s="45"/>
      <c r="H2489" s="46"/>
      <c r="I2489" s="27"/>
      <c r="J2489" s="43" t="s">
        <v>4176</v>
      </c>
    </row>
    <row r="2490" spans="3:10" x14ac:dyDescent="0.35">
      <c r="C2490" s="27" t="s">
        <v>4851</v>
      </c>
      <c r="D2490" s="47"/>
      <c r="E2490" s="30"/>
      <c r="F2490" s="44" t="s">
        <v>4176</v>
      </c>
      <c r="G2490" s="45"/>
      <c r="H2490" s="46"/>
      <c r="I2490" s="27"/>
      <c r="J2490" s="43" t="s">
        <v>4176</v>
      </c>
    </row>
    <row r="2491" spans="3:10" x14ac:dyDescent="0.35">
      <c r="C2491" s="27" t="s">
        <v>4852</v>
      </c>
      <c r="D2491" s="47"/>
      <c r="E2491" s="30"/>
      <c r="F2491" s="44" t="s">
        <v>4176</v>
      </c>
      <c r="G2491" s="45"/>
      <c r="H2491" s="46"/>
      <c r="I2491" s="27"/>
      <c r="J2491" s="43" t="s">
        <v>4176</v>
      </c>
    </row>
    <row r="2492" spans="3:10" x14ac:dyDescent="0.35">
      <c r="C2492" s="27" t="s">
        <v>4853</v>
      </c>
      <c r="D2492" s="47"/>
      <c r="E2492" s="30"/>
      <c r="F2492" s="44" t="s">
        <v>4176</v>
      </c>
      <c r="G2492" s="45"/>
      <c r="H2492" s="46"/>
      <c r="I2492" s="27"/>
      <c r="J2492" s="43" t="s">
        <v>4176</v>
      </c>
    </row>
    <row r="2493" spans="3:10" x14ac:dyDescent="0.35">
      <c r="C2493" s="27" t="s">
        <v>4854</v>
      </c>
      <c r="D2493" s="47"/>
      <c r="E2493" s="30"/>
      <c r="F2493" s="44" t="s">
        <v>4176</v>
      </c>
      <c r="G2493" s="45"/>
      <c r="H2493" s="46"/>
      <c r="I2493" s="27"/>
      <c r="J2493" s="43" t="s">
        <v>4176</v>
      </c>
    </row>
    <row r="2494" spans="3:10" x14ac:dyDescent="0.35">
      <c r="C2494" s="27" t="s">
        <v>4855</v>
      </c>
      <c r="D2494" s="47"/>
      <c r="E2494" s="30"/>
      <c r="F2494" s="44" t="s">
        <v>4176</v>
      </c>
      <c r="G2494" s="45"/>
      <c r="H2494" s="46"/>
      <c r="I2494" s="27"/>
      <c r="J2494" s="43" t="s">
        <v>4176</v>
      </c>
    </row>
    <row r="2495" spans="3:10" x14ac:dyDescent="0.35">
      <c r="C2495" s="27" t="s">
        <v>4856</v>
      </c>
      <c r="D2495" s="47"/>
      <c r="E2495" s="30"/>
      <c r="F2495" s="44" t="s">
        <v>4176</v>
      </c>
      <c r="G2495" s="45"/>
      <c r="H2495" s="46"/>
      <c r="I2495" s="27"/>
      <c r="J2495" s="43" t="s">
        <v>4176</v>
      </c>
    </row>
    <row r="2496" spans="3:10" x14ac:dyDescent="0.35">
      <c r="C2496" s="27" t="s">
        <v>4860</v>
      </c>
      <c r="D2496" s="47"/>
      <c r="E2496" s="30"/>
      <c r="F2496" s="44" t="s">
        <v>4176</v>
      </c>
      <c r="G2496" s="45"/>
      <c r="H2496" s="46"/>
      <c r="I2496" s="27"/>
      <c r="J2496" s="43" t="s">
        <v>4176</v>
      </c>
    </row>
    <row r="2497" spans="3:10" x14ac:dyDescent="0.35">
      <c r="C2497" s="27" t="s">
        <v>4861</v>
      </c>
      <c r="D2497" s="47"/>
      <c r="E2497" s="30"/>
      <c r="F2497" s="44" t="s">
        <v>4176</v>
      </c>
      <c r="G2497" s="45"/>
      <c r="H2497" s="46"/>
      <c r="I2497" s="27"/>
      <c r="J2497" s="43" t="s">
        <v>4176</v>
      </c>
    </row>
    <row r="2498" spans="3:10" x14ac:dyDescent="0.35">
      <c r="C2498" s="27" t="s">
        <v>4862</v>
      </c>
      <c r="D2498" s="47"/>
      <c r="E2498" s="30"/>
      <c r="F2498" s="44" t="s">
        <v>4176</v>
      </c>
      <c r="G2498" s="45"/>
      <c r="H2498" s="46"/>
      <c r="I2498" s="27"/>
      <c r="J2498" s="43" t="s">
        <v>4176</v>
      </c>
    </row>
    <row r="2499" spans="3:10" x14ac:dyDescent="0.35">
      <c r="C2499" s="27" t="s">
        <v>4863</v>
      </c>
      <c r="D2499" s="47"/>
      <c r="E2499" s="30"/>
      <c r="F2499" s="44" t="s">
        <v>4176</v>
      </c>
      <c r="G2499" s="45"/>
      <c r="H2499" s="46"/>
      <c r="I2499" s="27"/>
      <c r="J2499" s="43" t="s">
        <v>4176</v>
      </c>
    </row>
    <row r="2500" spans="3:10" x14ac:dyDescent="0.35">
      <c r="C2500" s="27" t="s">
        <v>4864</v>
      </c>
      <c r="D2500" s="47"/>
      <c r="E2500" s="30"/>
      <c r="F2500" s="44" t="s">
        <v>4176</v>
      </c>
      <c r="G2500" s="45"/>
      <c r="H2500" s="46"/>
      <c r="I2500" s="27"/>
      <c r="J2500" s="43" t="s">
        <v>4176</v>
      </c>
    </row>
    <row r="2501" spans="3:10" x14ac:dyDescent="0.35">
      <c r="C2501" s="27" t="s">
        <v>4865</v>
      </c>
      <c r="D2501" s="47"/>
      <c r="E2501" s="30"/>
      <c r="F2501" s="44" t="s">
        <v>4176</v>
      </c>
      <c r="G2501" s="45"/>
      <c r="H2501" s="46"/>
      <c r="I2501" s="27"/>
      <c r="J2501" s="43" t="s">
        <v>4176</v>
      </c>
    </row>
    <row r="2502" spans="3:10" x14ac:dyDescent="0.35">
      <c r="C2502" s="27" t="s">
        <v>4866</v>
      </c>
      <c r="D2502" s="47"/>
      <c r="E2502" s="30"/>
      <c r="F2502" s="44" t="s">
        <v>4176</v>
      </c>
      <c r="G2502" s="45"/>
      <c r="H2502" s="46"/>
      <c r="I2502" s="27"/>
      <c r="J2502" s="43" t="s">
        <v>4176</v>
      </c>
    </row>
    <row r="2503" spans="3:10" x14ac:dyDescent="0.35">
      <c r="C2503" s="27" t="s">
        <v>4867</v>
      </c>
      <c r="D2503" s="47"/>
      <c r="E2503" s="30"/>
      <c r="F2503" s="44" t="s">
        <v>4176</v>
      </c>
      <c r="G2503" s="45"/>
      <c r="H2503" s="46"/>
      <c r="I2503" s="27"/>
      <c r="J2503" s="43" t="s">
        <v>4176</v>
      </c>
    </row>
    <row r="2504" spans="3:10" x14ac:dyDescent="0.35">
      <c r="C2504" s="27" t="s">
        <v>4868</v>
      </c>
      <c r="D2504" s="47"/>
      <c r="E2504" s="30"/>
      <c r="F2504" s="44" t="s">
        <v>4176</v>
      </c>
      <c r="G2504" s="45"/>
      <c r="H2504" s="46"/>
      <c r="I2504" s="27"/>
      <c r="J2504" s="43" t="s">
        <v>4176</v>
      </c>
    </row>
    <row r="2505" spans="3:10" x14ac:dyDescent="0.35">
      <c r="C2505" s="27" t="s">
        <v>4869</v>
      </c>
      <c r="D2505" s="47"/>
      <c r="E2505" s="30"/>
      <c r="F2505" s="44" t="s">
        <v>4176</v>
      </c>
      <c r="G2505" s="45"/>
      <c r="H2505" s="46"/>
      <c r="I2505" s="27"/>
      <c r="J2505" s="43" t="s">
        <v>4176</v>
      </c>
    </row>
    <row r="2506" spans="3:10" x14ac:dyDescent="0.35">
      <c r="C2506" s="27" t="s">
        <v>4870</v>
      </c>
      <c r="D2506" s="47"/>
      <c r="E2506" s="30"/>
      <c r="F2506" s="44" t="s">
        <v>4176</v>
      </c>
      <c r="G2506" s="45"/>
      <c r="H2506" s="46"/>
      <c r="I2506" s="27"/>
      <c r="J2506" s="43" t="s">
        <v>4176</v>
      </c>
    </row>
    <row r="2507" spans="3:10" x14ac:dyDescent="0.35">
      <c r="C2507" s="27" t="s">
        <v>4871</v>
      </c>
      <c r="D2507" s="47"/>
      <c r="E2507" s="30"/>
      <c r="F2507" s="44" t="s">
        <v>4176</v>
      </c>
      <c r="G2507" s="45"/>
      <c r="H2507" s="46"/>
      <c r="I2507" s="27"/>
      <c r="J2507" s="43" t="s">
        <v>4176</v>
      </c>
    </row>
    <row r="2508" spans="3:10" x14ac:dyDescent="0.35">
      <c r="C2508" s="27" t="s">
        <v>4872</v>
      </c>
      <c r="D2508" s="47"/>
      <c r="E2508" s="30"/>
      <c r="F2508" s="44" t="s">
        <v>4176</v>
      </c>
      <c r="G2508" s="45"/>
      <c r="H2508" s="46"/>
      <c r="I2508" s="27"/>
      <c r="J2508" s="43" t="s">
        <v>4176</v>
      </c>
    </row>
    <row r="2509" spans="3:10" x14ac:dyDescent="0.35">
      <c r="C2509" s="27" t="s">
        <v>4873</v>
      </c>
      <c r="D2509" s="47"/>
      <c r="E2509" s="30"/>
      <c r="F2509" s="44" t="s">
        <v>4176</v>
      </c>
      <c r="G2509" s="45"/>
      <c r="H2509" s="46"/>
      <c r="I2509" s="27"/>
      <c r="J2509" s="43" t="s">
        <v>4176</v>
      </c>
    </row>
    <row r="2510" spans="3:10" x14ac:dyDescent="0.35">
      <c r="C2510" s="27" t="s">
        <v>4874</v>
      </c>
      <c r="D2510" s="47"/>
      <c r="E2510" s="30"/>
      <c r="F2510" s="44" t="s">
        <v>4176</v>
      </c>
      <c r="G2510" s="45"/>
      <c r="H2510" s="46"/>
      <c r="I2510" s="27"/>
      <c r="J2510" s="43" t="s">
        <v>4176</v>
      </c>
    </row>
    <row r="2511" spans="3:10" x14ac:dyDescent="0.35">
      <c r="C2511" s="27" t="s">
        <v>4875</v>
      </c>
      <c r="D2511" s="47"/>
      <c r="E2511" s="30"/>
      <c r="F2511" s="44" t="s">
        <v>4176</v>
      </c>
      <c r="G2511" s="45"/>
      <c r="H2511" s="46"/>
      <c r="I2511" s="27"/>
      <c r="J2511" s="43" t="s">
        <v>4176</v>
      </c>
    </row>
    <row r="2512" spans="3:10" x14ac:dyDescent="0.35">
      <c r="C2512" s="27" t="s">
        <v>4876</v>
      </c>
      <c r="D2512" s="47"/>
      <c r="E2512" s="30"/>
      <c r="F2512" s="44" t="s">
        <v>4176</v>
      </c>
      <c r="G2512" s="45"/>
      <c r="H2512" s="46"/>
      <c r="I2512" s="27"/>
      <c r="J2512" s="43" t="s">
        <v>4176</v>
      </c>
    </row>
    <row r="2513" spans="3:10" x14ac:dyDescent="0.35">
      <c r="C2513" s="27" t="s">
        <v>4877</v>
      </c>
      <c r="D2513" s="47"/>
      <c r="E2513" s="30"/>
      <c r="F2513" s="44" t="s">
        <v>4176</v>
      </c>
      <c r="G2513" s="45"/>
      <c r="H2513" s="46"/>
      <c r="I2513" s="27"/>
      <c r="J2513" s="43" t="s">
        <v>4176</v>
      </c>
    </row>
    <row r="2514" spans="3:10" x14ac:dyDescent="0.35">
      <c r="C2514" s="27" t="s">
        <v>4878</v>
      </c>
      <c r="D2514" s="47"/>
      <c r="E2514" s="30"/>
      <c r="F2514" s="44" t="s">
        <v>4176</v>
      </c>
      <c r="G2514" s="45"/>
      <c r="H2514" s="46"/>
      <c r="I2514" s="27"/>
      <c r="J2514" s="43" t="s">
        <v>4176</v>
      </c>
    </row>
    <row r="2515" spans="3:10" x14ac:dyDescent="0.35">
      <c r="C2515" s="27" t="s">
        <v>4879</v>
      </c>
      <c r="D2515" s="47"/>
      <c r="E2515" s="30"/>
      <c r="F2515" s="44" t="s">
        <v>4176</v>
      </c>
      <c r="G2515" s="45"/>
      <c r="H2515" s="46"/>
      <c r="I2515" s="27"/>
      <c r="J2515" s="43" t="s">
        <v>4176</v>
      </c>
    </row>
    <row r="2516" spans="3:10" x14ac:dyDescent="0.35">
      <c r="C2516" s="27" t="s">
        <v>4880</v>
      </c>
      <c r="D2516" s="47"/>
      <c r="E2516" s="30"/>
      <c r="F2516" s="44" t="s">
        <v>4176</v>
      </c>
      <c r="G2516" s="45"/>
      <c r="H2516" s="46"/>
      <c r="I2516" s="27"/>
      <c r="J2516" s="43" t="s">
        <v>4176</v>
      </c>
    </row>
    <row r="2517" spans="3:10" x14ac:dyDescent="0.35">
      <c r="C2517" s="27" t="s">
        <v>4881</v>
      </c>
      <c r="D2517" s="47"/>
      <c r="E2517" s="30"/>
      <c r="F2517" s="44" t="s">
        <v>4176</v>
      </c>
      <c r="G2517" s="45"/>
      <c r="H2517" s="46"/>
      <c r="I2517" s="27"/>
      <c r="J2517" s="43" t="s">
        <v>4176</v>
      </c>
    </row>
    <row r="2518" spans="3:10" x14ac:dyDescent="0.35">
      <c r="C2518" s="27" t="s">
        <v>4882</v>
      </c>
      <c r="D2518" s="47"/>
      <c r="E2518" s="30"/>
      <c r="F2518" s="44" t="s">
        <v>4176</v>
      </c>
      <c r="G2518" s="45"/>
      <c r="H2518" s="46"/>
      <c r="I2518" s="27"/>
      <c r="J2518" s="43" t="s">
        <v>4176</v>
      </c>
    </row>
    <row r="2519" spans="3:10" x14ac:dyDescent="0.35">
      <c r="C2519" s="27" t="s">
        <v>4883</v>
      </c>
      <c r="D2519" s="47"/>
      <c r="E2519" s="30"/>
      <c r="F2519" s="44" t="s">
        <v>4176</v>
      </c>
      <c r="G2519" s="45"/>
      <c r="H2519" s="46"/>
      <c r="I2519" s="27"/>
      <c r="J2519" s="43" t="s">
        <v>4176</v>
      </c>
    </row>
    <row r="2520" spans="3:10" x14ac:dyDescent="0.35">
      <c r="C2520" s="27" t="s">
        <v>4884</v>
      </c>
      <c r="D2520" s="47"/>
      <c r="E2520" s="30"/>
      <c r="F2520" s="44" t="s">
        <v>4176</v>
      </c>
      <c r="G2520" s="45"/>
      <c r="H2520" s="46"/>
      <c r="I2520" s="27"/>
      <c r="J2520" s="43" t="s">
        <v>4176</v>
      </c>
    </row>
    <row r="2521" spans="3:10" x14ac:dyDescent="0.35">
      <c r="C2521" s="27" t="s">
        <v>4885</v>
      </c>
      <c r="D2521" s="47"/>
      <c r="E2521" s="30"/>
      <c r="F2521" s="44" t="s">
        <v>4176</v>
      </c>
      <c r="G2521" s="45"/>
      <c r="H2521" s="46"/>
      <c r="I2521" s="27"/>
      <c r="J2521" s="43" t="s">
        <v>4176</v>
      </c>
    </row>
    <row r="2522" spans="3:10" x14ac:dyDescent="0.35">
      <c r="C2522" s="27" t="s">
        <v>4886</v>
      </c>
      <c r="D2522" s="47"/>
      <c r="E2522" s="30"/>
      <c r="F2522" s="44" t="s">
        <v>4176</v>
      </c>
      <c r="G2522" s="45"/>
      <c r="H2522" s="46"/>
      <c r="I2522" s="27"/>
      <c r="J2522" s="43" t="s">
        <v>4176</v>
      </c>
    </row>
    <row r="2523" spans="3:10" x14ac:dyDescent="0.35">
      <c r="C2523" s="27" t="s">
        <v>4887</v>
      </c>
      <c r="D2523" s="47"/>
      <c r="E2523" s="30"/>
      <c r="F2523" s="44" t="s">
        <v>4176</v>
      </c>
      <c r="G2523" s="45"/>
      <c r="H2523" s="46"/>
      <c r="I2523" s="27"/>
      <c r="J2523" s="43" t="s">
        <v>4176</v>
      </c>
    </row>
    <row r="2524" spans="3:10" x14ac:dyDescent="0.35">
      <c r="C2524" s="27" t="s">
        <v>4888</v>
      </c>
      <c r="D2524" s="47"/>
      <c r="E2524" s="30"/>
      <c r="F2524" s="44" t="s">
        <v>4176</v>
      </c>
      <c r="G2524" s="45"/>
      <c r="H2524" s="46"/>
      <c r="I2524" s="27"/>
      <c r="J2524" s="43" t="s">
        <v>4176</v>
      </c>
    </row>
    <row r="2525" spans="3:10" x14ac:dyDescent="0.35">
      <c r="C2525" s="27" t="s">
        <v>4889</v>
      </c>
      <c r="D2525" s="47"/>
      <c r="E2525" s="30"/>
      <c r="F2525" s="44" t="s">
        <v>4176</v>
      </c>
      <c r="G2525" s="45"/>
      <c r="H2525" s="46"/>
      <c r="I2525" s="27"/>
      <c r="J2525" s="43" t="s">
        <v>4176</v>
      </c>
    </row>
    <row r="2526" spans="3:10" x14ac:dyDescent="0.35">
      <c r="C2526" s="27" t="s">
        <v>4890</v>
      </c>
      <c r="D2526" s="47"/>
      <c r="E2526" s="30"/>
      <c r="F2526" s="44" t="s">
        <v>4176</v>
      </c>
      <c r="G2526" s="45"/>
      <c r="H2526" s="46"/>
      <c r="I2526" s="27"/>
      <c r="J2526" s="43" t="s">
        <v>4176</v>
      </c>
    </row>
    <row r="2527" spans="3:10" x14ac:dyDescent="0.35">
      <c r="C2527" s="27" t="s">
        <v>4891</v>
      </c>
      <c r="D2527" s="47"/>
      <c r="E2527" s="30"/>
      <c r="F2527" s="44" t="s">
        <v>4176</v>
      </c>
      <c r="G2527" s="45"/>
      <c r="H2527" s="46"/>
      <c r="I2527" s="27"/>
      <c r="J2527" s="43" t="s">
        <v>4176</v>
      </c>
    </row>
    <row r="2528" spans="3:10" x14ac:dyDescent="0.35">
      <c r="C2528" s="27" t="s">
        <v>4892</v>
      </c>
      <c r="D2528" s="47"/>
      <c r="E2528" s="30"/>
      <c r="F2528" s="44" t="s">
        <v>4176</v>
      </c>
      <c r="G2528" s="45"/>
      <c r="H2528" s="46"/>
      <c r="I2528" s="27"/>
      <c r="J2528" s="43" t="s">
        <v>4176</v>
      </c>
    </row>
    <row r="2529" spans="3:10" x14ac:dyDescent="0.35">
      <c r="C2529" s="27" t="s">
        <v>4893</v>
      </c>
      <c r="D2529" s="47"/>
      <c r="E2529" s="30"/>
      <c r="F2529" s="44" t="s">
        <v>4176</v>
      </c>
      <c r="G2529" s="45"/>
      <c r="H2529" s="46"/>
      <c r="I2529" s="27"/>
      <c r="J2529" s="43" t="s">
        <v>4176</v>
      </c>
    </row>
    <row r="2530" spans="3:10" x14ac:dyDescent="0.35">
      <c r="C2530" s="27" t="s">
        <v>4894</v>
      </c>
      <c r="D2530" s="47"/>
      <c r="E2530" s="30"/>
      <c r="F2530" s="44" t="s">
        <v>4176</v>
      </c>
      <c r="G2530" s="45"/>
      <c r="H2530" s="46"/>
      <c r="I2530" s="27"/>
      <c r="J2530" s="43" t="s">
        <v>4176</v>
      </c>
    </row>
    <row r="2531" spans="3:10" x14ac:dyDescent="0.35">
      <c r="C2531" s="27" t="s">
        <v>4895</v>
      </c>
      <c r="D2531" s="47"/>
      <c r="E2531" s="30"/>
      <c r="F2531" s="44" t="s">
        <v>4176</v>
      </c>
      <c r="G2531" s="45"/>
      <c r="H2531" s="46"/>
      <c r="I2531" s="27"/>
      <c r="J2531" s="43" t="s">
        <v>4176</v>
      </c>
    </row>
    <row r="2532" spans="3:10" x14ac:dyDescent="0.35">
      <c r="C2532" s="27" t="s">
        <v>4896</v>
      </c>
      <c r="D2532" s="47"/>
      <c r="E2532" s="30"/>
      <c r="F2532" s="44" t="s">
        <v>4176</v>
      </c>
      <c r="G2532" s="45"/>
      <c r="H2532" s="46"/>
      <c r="I2532" s="27"/>
      <c r="J2532" s="43" t="s">
        <v>4176</v>
      </c>
    </row>
    <row r="2533" spans="3:10" x14ac:dyDescent="0.35">
      <c r="C2533" s="27" t="s">
        <v>4897</v>
      </c>
      <c r="D2533" s="47"/>
      <c r="E2533" s="30"/>
      <c r="F2533" s="44" t="s">
        <v>4176</v>
      </c>
      <c r="G2533" s="45"/>
      <c r="H2533" s="46"/>
      <c r="I2533" s="27"/>
      <c r="J2533" s="43" t="s">
        <v>4176</v>
      </c>
    </row>
    <row r="2534" spans="3:10" x14ac:dyDescent="0.35">
      <c r="C2534" s="27" t="s">
        <v>4898</v>
      </c>
      <c r="D2534" s="47"/>
      <c r="E2534" s="30"/>
      <c r="F2534" s="44" t="s">
        <v>4176</v>
      </c>
      <c r="G2534" s="45"/>
      <c r="H2534" s="46"/>
      <c r="I2534" s="27"/>
      <c r="J2534" s="43" t="s">
        <v>4176</v>
      </c>
    </row>
    <row r="2535" spans="3:10" x14ac:dyDescent="0.35">
      <c r="C2535" s="27" t="s">
        <v>4899</v>
      </c>
      <c r="D2535" s="47"/>
      <c r="E2535" s="30"/>
      <c r="F2535" s="44" t="s">
        <v>4176</v>
      </c>
      <c r="G2535" s="45"/>
      <c r="H2535" s="46"/>
      <c r="I2535" s="27"/>
      <c r="J2535" s="43" t="s">
        <v>4176</v>
      </c>
    </row>
    <row r="2536" spans="3:10" x14ac:dyDescent="0.35">
      <c r="C2536" s="27" t="s">
        <v>4900</v>
      </c>
      <c r="D2536" s="47"/>
      <c r="E2536" s="30"/>
      <c r="F2536" s="44" t="s">
        <v>4176</v>
      </c>
      <c r="G2536" s="45"/>
      <c r="H2536" s="46"/>
      <c r="I2536" s="27"/>
      <c r="J2536" s="43" t="s">
        <v>4176</v>
      </c>
    </row>
    <row r="2537" spans="3:10" x14ac:dyDescent="0.35">
      <c r="C2537" s="27" t="s">
        <v>4901</v>
      </c>
      <c r="D2537" s="47"/>
      <c r="E2537" s="30"/>
      <c r="F2537" s="44" t="s">
        <v>4176</v>
      </c>
      <c r="G2537" s="45"/>
      <c r="H2537" s="46"/>
      <c r="I2537" s="27"/>
      <c r="J2537" s="43" t="s">
        <v>4176</v>
      </c>
    </row>
    <row r="2538" spans="3:10" x14ac:dyDescent="0.35">
      <c r="C2538" s="27" t="s">
        <v>4902</v>
      </c>
      <c r="D2538" s="47"/>
      <c r="E2538" s="30"/>
      <c r="F2538" s="44" t="s">
        <v>4176</v>
      </c>
      <c r="G2538" s="45"/>
      <c r="H2538" s="46"/>
      <c r="I2538" s="27"/>
      <c r="J2538" s="43" t="s">
        <v>4176</v>
      </c>
    </row>
    <row r="2539" spans="3:10" x14ac:dyDescent="0.35">
      <c r="C2539" s="27" t="s">
        <v>4903</v>
      </c>
      <c r="D2539" s="47"/>
      <c r="E2539" s="30"/>
      <c r="F2539" s="44" t="s">
        <v>4176</v>
      </c>
      <c r="G2539" s="45"/>
      <c r="H2539" s="46"/>
      <c r="I2539" s="27"/>
      <c r="J2539" s="43" t="s">
        <v>4176</v>
      </c>
    </row>
    <row r="2540" spans="3:10" x14ac:dyDescent="0.35">
      <c r="C2540" s="27" t="s">
        <v>4904</v>
      </c>
      <c r="D2540" s="47"/>
      <c r="E2540" s="30"/>
      <c r="F2540" s="44" t="s">
        <v>4176</v>
      </c>
      <c r="G2540" s="45"/>
      <c r="H2540" s="46"/>
      <c r="I2540" s="27"/>
      <c r="J2540" s="43" t="s">
        <v>4176</v>
      </c>
    </row>
    <row r="2541" spans="3:10" x14ac:dyDescent="0.35">
      <c r="C2541" s="27" t="s">
        <v>4905</v>
      </c>
      <c r="D2541" s="47"/>
      <c r="E2541" s="30"/>
      <c r="F2541" s="44" t="s">
        <v>4176</v>
      </c>
      <c r="G2541" s="45"/>
      <c r="H2541" s="46"/>
      <c r="I2541" s="27"/>
      <c r="J2541" s="43" t="s">
        <v>4176</v>
      </c>
    </row>
    <row r="2542" spans="3:10" x14ac:dyDescent="0.35">
      <c r="C2542" s="27" t="s">
        <v>4906</v>
      </c>
      <c r="D2542" s="47"/>
      <c r="E2542" s="30"/>
      <c r="F2542" s="44" t="s">
        <v>4176</v>
      </c>
      <c r="G2542" s="45"/>
      <c r="H2542" s="46"/>
      <c r="I2542" s="27"/>
      <c r="J2542" s="43" t="s">
        <v>4176</v>
      </c>
    </row>
    <row r="2543" spans="3:10" x14ac:dyDescent="0.35">
      <c r="C2543" s="27" t="s">
        <v>4907</v>
      </c>
      <c r="D2543" s="47"/>
      <c r="E2543" s="30"/>
      <c r="F2543" s="44" t="s">
        <v>4176</v>
      </c>
      <c r="G2543" s="45"/>
      <c r="H2543" s="46"/>
      <c r="I2543" s="27"/>
      <c r="J2543" s="43" t="s">
        <v>4176</v>
      </c>
    </row>
    <row r="2544" spans="3:10" x14ac:dyDescent="0.35">
      <c r="C2544" s="27" t="s">
        <v>4908</v>
      </c>
      <c r="D2544" s="47"/>
      <c r="E2544" s="30"/>
      <c r="F2544" s="44" t="s">
        <v>4176</v>
      </c>
      <c r="G2544" s="45"/>
      <c r="H2544" s="46"/>
      <c r="I2544" s="27"/>
      <c r="J2544" s="43" t="s">
        <v>4176</v>
      </c>
    </row>
    <row r="2545" spans="3:10" x14ac:dyDescent="0.35">
      <c r="C2545" s="27" t="s">
        <v>4909</v>
      </c>
      <c r="D2545" s="47"/>
      <c r="E2545" s="30"/>
      <c r="F2545" s="44" t="s">
        <v>4176</v>
      </c>
      <c r="G2545" s="45"/>
      <c r="H2545" s="46"/>
      <c r="I2545" s="27"/>
      <c r="J2545" s="43" t="s">
        <v>4176</v>
      </c>
    </row>
    <row r="2546" spans="3:10" x14ac:dyDescent="0.35">
      <c r="C2546" s="27" t="s">
        <v>4910</v>
      </c>
      <c r="D2546" s="47"/>
      <c r="E2546" s="30"/>
      <c r="F2546" s="44" t="s">
        <v>4176</v>
      </c>
      <c r="G2546" s="45"/>
      <c r="H2546" s="46"/>
      <c r="I2546" s="27"/>
      <c r="J2546" s="43" t="s">
        <v>4176</v>
      </c>
    </row>
    <row r="2547" spans="3:10" x14ac:dyDescent="0.35">
      <c r="C2547" s="27" t="s">
        <v>4911</v>
      </c>
      <c r="D2547" s="47"/>
      <c r="E2547" s="30"/>
      <c r="F2547" s="44" t="s">
        <v>4176</v>
      </c>
      <c r="G2547" s="45"/>
      <c r="H2547" s="46"/>
      <c r="I2547" s="27"/>
      <c r="J2547" s="43" t="s">
        <v>4176</v>
      </c>
    </row>
    <row r="2548" spans="3:10" x14ac:dyDescent="0.35">
      <c r="C2548" s="27" t="s">
        <v>4912</v>
      </c>
      <c r="D2548" s="47"/>
      <c r="E2548" s="30"/>
      <c r="F2548" s="44" t="s">
        <v>4176</v>
      </c>
      <c r="G2548" s="45"/>
      <c r="H2548" s="46"/>
      <c r="I2548" s="27"/>
      <c r="J2548" s="43" t="s">
        <v>4176</v>
      </c>
    </row>
    <row r="2549" spans="3:10" x14ac:dyDescent="0.35">
      <c r="C2549" s="27" t="s">
        <v>4913</v>
      </c>
      <c r="D2549" s="47"/>
      <c r="E2549" s="30"/>
      <c r="F2549" s="44" t="s">
        <v>4176</v>
      </c>
      <c r="G2549" s="45"/>
      <c r="H2549" s="46"/>
      <c r="I2549" s="27"/>
      <c r="J2549" s="43" t="s">
        <v>4176</v>
      </c>
    </row>
    <row r="2550" spans="3:10" x14ac:dyDescent="0.35">
      <c r="C2550" s="27" t="s">
        <v>4914</v>
      </c>
      <c r="D2550" s="47"/>
      <c r="E2550" s="30"/>
      <c r="F2550" s="44" t="s">
        <v>4176</v>
      </c>
      <c r="G2550" s="45"/>
      <c r="H2550" s="46"/>
      <c r="I2550" s="27"/>
      <c r="J2550" s="43" t="s">
        <v>4176</v>
      </c>
    </row>
    <row r="2551" spans="3:10" x14ac:dyDescent="0.35">
      <c r="C2551" s="27" t="s">
        <v>4915</v>
      </c>
      <c r="D2551" s="47"/>
      <c r="E2551" s="30"/>
      <c r="F2551" s="44" t="s">
        <v>4176</v>
      </c>
      <c r="G2551" s="45"/>
      <c r="H2551" s="46"/>
      <c r="I2551" s="27"/>
      <c r="J2551" s="43" t="s">
        <v>4176</v>
      </c>
    </row>
    <row r="2552" spans="3:10" x14ac:dyDescent="0.35">
      <c r="C2552" s="27" t="s">
        <v>4916</v>
      </c>
      <c r="D2552" s="47"/>
      <c r="E2552" s="30"/>
      <c r="F2552" s="44" t="s">
        <v>4176</v>
      </c>
      <c r="G2552" s="45"/>
      <c r="H2552" s="46"/>
      <c r="I2552" s="27"/>
      <c r="J2552" s="43" t="s">
        <v>4176</v>
      </c>
    </row>
    <row r="2553" spans="3:10" x14ac:dyDescent="0.35">
      <c r="C2553" s="27" t="s">
        <v>4917</v>
      </c>
      <c r="D2553" s="47"/>
      <c r="E2553" s="30"/>
      <c r="F2553" s="44" t="s">
        <v>4176</v>
      </c>
      <c r="G2553" s="45"/>
      <c r="H2553" s="46"/>
      <c r="I2553" s="27"/>
      <c r="J2553" s="43" t="s">
        <v>4176</v>
      </c>
    </row>
    <row r="2554" spans="3:10" x14ac:dyDescent="0.35">
      <c r="C2554" s="27" t="s">
        <v>939</v>
      </c>
      <c r="D2554" s="47"/>
      <c r="E2554" s="30"/>
      <c r="F2554" s="44" t="s">
        <v>4176</v>
      </c>
      <c r="G2554" s="45"/>
      <c r="H2554" s="46"/>
      <c r="I2554" s="27"/>
      <c r="J2554" s="43" t="s">
        <v>4176</v>
      </c>
    </row>
    <row r="2555" spans="3:10" x14ac:dyDescent="0.35">
      <c r="C2555" s="27" t="s">
        <v>941</v>
      </c>
      <c r="D2555" s="47"/>
      <c r="E2555" s="30"/>
      <c r="F2555" s="44" t="s">
        <v>4176</v>
      </c>
      <c r="G2555" s="45"/>
      <c r="H2555" s="46"/>
      <c r="I2555" s="27"/>
      <c r="J2555" s="43" t="s">
        <v>4176</v>
      </c>
    </row>
    <row r="2556" spans="3:10" x14ac:dyDescent="0.35">
      <c r="C2556" s="27" t="s">
        <v>942</v>
      </c>
      <c r="D2556" s="47"/>
      <c r="E2556" s="30"/>
      <c r="F2556" s="44" t="s">
        <v>4176</v>
      </c>
      <c r="G2556" s="45"/>
      <c r="H2556" s="46"/>
      <c r="I2556" s="27"/>
      <c r="J2556" s="43" t="s">
        <v>4176</v>
      </c>
    </row>
    <row r="2557" spans="3:10" x14ac:dyDescent="0.35">
      <c r="C2557" s="27" t="s">
        <v>940</v>
      </c>
      <c r="D2557" s="47"/>
      <c r="E2557" s="30"/>
      <c r="F2557" s="44" t="s">
        <v>4176</v>
      </c>
      <c r="G2557" s="45"/>
      <c r="H2557" s="46"/>
      <c r="I2557" s="27"/>
      <c r="J2557" s="43" t="s">
        <v>4176</v>
      </c>
    </row>
    <row r="2558" spans="3:10" x14ac:dyDescent="0.35">
      <c r="C2558" s="27" t="s">
        <v>945</v>
      </c>
      <c r="D2558" s="47"/>
      <c r="E2558" s="30"/>
      <c r="F2558" s="44" t="s">
        <v>4176</v>
      </c>
      <c r="G2558" s="45"/>
      <c r="H2558" s="46"/>
      <c r="I2558" s="27"/>
      <c r="J2558" s="43" t="s">
        <v>4176</v>
      </c>
    </row>
    <row r="2559" spans="3:10" x14ac:dyDescent="0.35">
      <c r="C2559" s="27" t="s">
        <v>946</v>
      </c>
      <c r="D2559" s="47"/>
      <c r="E2559" s="30"/>
      <c r="F2559" s="44" t="s">
        <v>4176</v>
      </c>
      <c r="G2559" s="45"/>
      <c r="H2559" s="46"/>
      <c r="I2559" s="27"/>
      <c r="J2559" s="43" t="s">
        <v>4176</v>
      </c>
    </row>
    <row r="2560" spans="3:10" x14ac:dyDescent="0.35">
      <c r="C2560" s="27" t="s">
        <v>947</v>
      </c>
      <c r="D2560" s="47"/>
      <c r="E2560" s="30"/>
      <c r="F2560" s="44" t="s">
        <v>4176</v>
      </c>
      <c r="G2560" s="45"/>
      <c r="H2560" s="46"/>
      <c r="I2560" s="27"/>
      <c r="J2560" s="43" t="s">
        <v>4176</v>
      </c>
    </row>
    <row r="2561" spans="3:10" x14ac:dyDescent="0.35">
      <c r="C2561" s="27" t="s">
        <v>948</v>
      </c>
      <c r="D2561" s="47"/>
      <c r="E2561" s="30"/>
      <c r="F2561" s="44" t="s">
        <v>4176</v>
      </c>
      <c r="G2561" s="45"/>
      <c r="H2561" s="46"/>
      <c r="I2561" s="27"/>
      <c r="J2561" s="43" t="s">
        <v>4176</v>
      </c>
    </row>
    <row r="2562" spans="3:10" x14ac:dyDescent="0.35">
      <c r="C2562" s="27" t="s">
        <v>949</v>
      </c>
      <c r="D2562" s="47"/>
      <c r="E2562" s="30"/>
      <c r="F2562" s="44" t="s">
        <v>4176</v>
      </c>
      <c r="G2562" s="45"/>
      <c r="H2562" s="46"/>
      <c r="I2562" s="27"/>
      <c r="J2562" s="43" t="s">
        <v>4176</v>
      </c>
    </row>
    <row r="2563" spans="3:10" x14ac:dyDescent="0.35">
      <c r="C2563" s="27" t="s">
        <v>950</v>
      </c>
      <c r="D2563" s="47"/>
      <c r="E2563" s="30"/>
      <c r="F2563" s="44" t="s">
        <v>4176</v>
      </c>
      <c r="G2563" s="45"/>
      <c r="H2563" s="46"/>
      <c r="I2563" s="27"/>
      <c r="J2563" s="43" t="s">
        <v>4176</v>
      </c>
    </row>
    <row r="2564" spans="3:10" x14ac:dyDescent="0.35">
      <c r="C2564" s="27" t="s">
        <v>995</v>
      </c>
      <c r="D2564" s="47"/>
      <c r="E2564" s="30"/>
      <c r="F2564" s="44" t="s">
        <v>4176</v>
      </c>
      <c r="G2564" s="45"/>
      <c r="H2564" s="46"/>
      <c r="I2564" s="27"/>
      <c r="J2564" s="43" t="s">
        <v>4176</v>
      </c>
    </row>
    <row r="2565" spans="3:10" x14ac:dyDescent="0.35">
      <c r="C2565" s="27" t="s">
        <v>996</v>
      </c>
      <c r="D2565" s="47"/>
      <c r="E2565" s="30"/>
      <c r="F2565" s="44" t="s">
        <v>4176</v>
      </c>
      <c r="G2565" s="45"/>
      <c r="H2565" s="46"/>
      <c r="I2565" s="27"/>
      <c r="J2565" s="43" t="s">
        <v>4176</v>
      </c>
    </row>
    <row r="2566" spans="3:10" x14ac:dyDescent="0.35">
      <c r="C2566" s="27" t="s">
        <v>991</v>
      </c>
      <c r="D2566" s="47"/>
      <c r="E2566" s="30"/>
      <c r="F2566" s="44" t="s">
        <v>4176</v>
      </c>
      <c r="G2566" s="45"/>
      <c r="H2566" s="46"/>
      <c r="I2566" s="27"/>
      <c r="J2566" s="43" t="s">
        <v>4176</v>
      </c>
    </row>
    <row r="2567" spans="3:10" x14ac:dyDescent="0.35">
      <c r="C2567" s="27" t="s">
        <v>943</v>
      </c>
      <c r="D2567" s="47"/>
      <c r="E2567" s="30"/>
      <c r="F2567" s="44" t="s">
        <v>4176</v>
      </c>
      <c r="G2567" s="45"/>
      <c r="H2567" s="46"/>
      <c r="I2567" s="27"/>
      <c r="J2567" s="43" t="s">
        <v>4176</v>
      </c>
    </row>
    <row r="2568" spans="3:10" x14ac:dyDescent="0.35">
      <c r="C2568" s="27" t="s">
        <v>944</v>
      </c>
      <c r="D2568" s="47"/>
      <c r="E2568" s="30"/>
      <c r="F2568" s="44" t="s">
        <v>4176</v>
      </c>
      <c r="G2568" s="45"/>
      <c r="H2568" s="46"/>
      <c r="I2568" s="27"/>
      <c r="J2568" s="43" t="s">
        <v>4176</v>
      </c>
    </row>
    <row r="2569" spans="3:10" x14ac:dyDescent="0.35">
      <c r="C2569" s="27" t="s">
        <v>992</v>
      </c>
      <c r="D2569" s="47"/>
      <c r="E2569" s="30"/>
      <c r="F2569" s="44" t="s">
        <v>4176</v>
      </c>
      <c r="G2569" s="45"/>
      <c r="H2569" s="46"/>
      <c r="I2569" s="27"/>
      <c r="J2569" s="43" t="s">
        <v>4176</v>
      </c>
    </row>
    <row r="2570" spans="3:10" x14ac:dyDescent="0.35">
      <c r="C2570" s="27" t="s">
        <v>979</v>
      </c>
      <c r="D2570" s="47"/>
      <c r="E2570" s="30"/>
      <c r="F2570" s="44" t="s">
        <v>4176</v>
      </c>
      <c r="G2570" s="45"/>
      <c r="H2570" s="46"/>
      <c r="I2570" s="27"/>
      <c r="J2570" s="43" t="s">
        <v>4176</v>
      </c>
    </row>
    <row r="2571" spans="3:10" x14ac:dyDescent="0.35">
      <c r="C2571" s="27" t="s">
        <v>978</v>
      </c>
      <c r="D2571" s="47"/>
      <c r="E2571" s="30"/>
      <c r="F2571" s="44" t="s">
        <v>4176</v>
      </c>
      <c r="G2571" s="45"/>
      <c r="H2571" s="46"/>
      <c r="I2571" s="27"/>
      <c r="J2571" s="43" t="s">
        <v>4176</v>
      </c>
    </row>
    <row r="2572" spans="3:10" x14ac:dyDescent="0.35">
      <c r="C2572" s="27" t="s">
        <v>977</v>
      </c>
      <c r="D2572" s="47"/>
      <c r="E2572" s="30"/>
      <c r="F2572" s="44" t="s">
        <v>4176</v>
      </c>
      <c r="G2572" s="45"/>
      <c r="H2572" s="46"/>
      <c r="I2572" s="27"/>
      <c r="J2572" s="43" t="s">
        <v>4176</v>
      </c>
    </row>
    <row r="2573" spans="3:10" x14ac:dyDescent="0.35">
      <c r="C2573" s="27" t="s">
        <v>993</v>
      </c>
      <c r="D2573" s="47"/>
      <c r="E2573" s="30"/>
      <c r="F2573" s="44" t="s">
        <v>4176</v>
      </c>
      <c r="G2573" s="45"/>
      <c r="H2573" s="46"/>
      <c r="I2573" s="27"/>
      <c r="J2573" s="43" t="s">
        <v>4176</v>
      </c>
    </row>
    <row r="2574" spans="3:10" x14ac:dyDescent="0.35">
      <c r="C2574" s="27" t="s">
        <v>994</v>
      </c>
      <c r="D2574" s="47"/>
      <c r="E2574" s="30"/>
      <c r="F2574" s="44" t="s">
        <v>4176</v>
      </c>
      <c r="G2574" s="45"/>
      <c r="H2574" s="46"/>
      <c r="I2574" s="27"/>
      <c r="J2574" s="43" t="s">
        <v>4176</v>
      </c>
    </row>
    <row r="2575" spans="3:10" x14ac:dyDescent="0.35">
      <c r="C2575" s="27" t="s">
        <v>990</v>
      </c>
      <c r="D2575" s="47"/>
      <c r="E2575" s="30"/>
      <c r="F2575" s="44" t="s">
        <v>4176</v>
      </c>
      <c r="G2575" s="45"/>
      <c r="H2575" s="46"/>
      <c r="I2575" s="27"/>
      <c r="J2575" s="43" t="s">
        <v>4176</v>
      </c>
    </row>
    <row r="2576" spans="3:10" x14ac:dyDescent="0.35">
      <c r="C2576" s="27" t="s">
        <v>985</v>
      </c>
      <c r="D2576" s="47"/>
      <c r="E2576" s="30"/>
      <c r="F2576" s="44" t="s">
        <v>4176</v>
      </c>
      <c r="G2576" s="45"/>
      <c r="H2576" s="46"/>
      <c r="I2576" s="27"/>
      <c r="J2576" s="43" t="s">
        <v>4176</v>
      </c>
    </row>
    <row r="2577" spans="3:10" x14ac:dyDescent="0.35">
      <c r="C2577" s="27" t="s">
        <v>984</v>
      </c>
      <c r="D2577" s="47"/>
      <c r="E2577" s="30"/>
      <c r="F2577" s="44" t="s">
        <v>4176</v>
      </c>
      <c r="G2577" s="45"/>
      <c r="H2577" s="46"/>
      <c r="I2577" s="27"/>
      <c r="J2577" s="43" t="s">
        <v>4176</v>
      </c>
    </row>
    <row r="2578" spans="3:10" x14ac:dyDescent="0.35">
      <c r="C2578" s="27" t="s">
        <v>983</v>
      </c>
      <c r="D2578" s="47"/>
      <c r="E2578" s="30"/>
      <c r="F2578" s="44" t="s">
        <v>4176</v>
      </c>
      <c r="G2578" s="45"/>
      <c r="H2578" s="46"/>
      <c r="I2578" s="27"/>
      <c r="J2578" s="43" t="s">
        <v>4176</v>
      </c>
    </row>
    <row r="2579" spans="3:10" x14ac:dyDescent="0.35">
      <c r="C2579" s="27" t="s">
        <v>982</v>
      </c>
      <c r="D2579" s="47"/>
      <c r="E2579" s="30"/>
      <c r="F2579" s="44" t="s">
        <v>4176</v>
      </c>
      <c r="G2579" s="45"/>
      <c r="H2579" s="46"/>
      <c r="I2579" s="27"/>
      <c r="J2579" s="43" t="s">
        <v>4176</v>
      </c>
    </row>
    <row r="2580" spans="3:10" x14ac:dyDescent="0.35">
      <c r="C2580" s="27" t="s">
        <v>981</v>
      </c>
      <c r="D2580" s="47"/>
      <c r="E2580" s="30"/>
      <c r="F2580" s="44" t="s">
        <v>4176</v>
      </c>
      <c r="G2580" s="45"/>
      <c r="H2580" s="46"/>
      <c r="I2580" s="27"/>
      <c r="J2580" s="43" t="s">
        <v>4176</v>
      </c>
    </row>
    <row r="2581" spans="3:10" x14ac:dyDescent="0.35">
      <c r="C2581" s="27" t="s">
        <v>980</v>
      </c>
      <c r="D2581" s="47"/>
      <c r="E2581" s="30"/>
      <c r="F2581" s="44" t="s">
        <v>4176</v>
      </c>
      <c r="G2581" s="45"/>
      <c r="H2581" s="46"/>
      <c r="I2581" s="27"/>
      <c r="J2581" s="43" t="s">
        <v>4176</v>
      </c>
    </row>
    <row r="2582" spans="3:10" x14ac:dyDescent="0.35">
      <c r="C2582" s="27" t="s">
        <v>974</v>
      </c>
      <c r="D2582" s="47"/>
      <c r="E2582" s="30"/>
      <c r="F2582" s="44" t="s">
        <v>4176</v>
      </c>
      <c r="G2582" s="45"/>
      <c r="H2582" s="46"/>
      <c r="I2582" s="27"/>
      <c r="J2582" s="43" t="s">
        <v>4176</v>
      </c>
    </row>
    <row r="2583" spans="3:10" x14ac:dyDescent="0.35">
      <c r="C2583" s="27" t="s">
        <v>975</v>
      </c>
      <c r="D2583" s="47"/>
      <c r="E2583" s="30"/>
      <c r="F2583" s="44" t="s">
        <v>4176</v>
      </c>
      <c r="G2583" s="45"/>
      <c r="H2583" s="46"/>
      <c r="I2583" s="27"/>
      <c r="J2583" s="43" t="s">
        <v>4176</v>
      </c>
    </row>
    <row r="2584" spans="3:10" x14ac:dyDescent="0.35">
      <c r="C2584" s="27" t="s">
        <v>976</v>
      </c>
      <c r="D2584" s="47"/>
      <c r="E2584" s="30"/>
      <c r="F2584" s="44" t="s">
        <v>4176</v>
      </c>
      <c r="G2584" s="45"/>
      <c r="H2584" s="46"/>
      <c r="I2584" s="27"/>
      <c r="J2584" s="43" t="s">
        <v>4176</v>
      </c>
    </row>
    <row r="2585" spans="3:10" x14ac:dyDescent="0.35">
      <c r="C2585" s="27" t="s">
        <v>988</v>
      </c>
      <c r="D2585" s="47"/>
      <c r="E2585" s="30"/>
      <c r="F2585" s="44" t="s">
        <v>4176</v>
      </c>
      <c r="G2585" s="45"/>
      <c r="H2585" s="46"/>
      <c r="I2585" s="27"/>
      <c r="J2585" s="43" t="s">
        <v>4176</v>
      </c>
    </row>
    <row r="2586" spans="3:10" x14ac:dyDescent="0.35">
      <c r="C2586" s="27" t="s">
        <v>987</v>
      </c>
      <c r="D2586" s="47"/>
      <c r="E2586" s="30"/>
      <c r="F2586" s="44" t="s">
        <v>4176</v>
      </c>
      <c r="G2586" s="45"/>
      <c r="H2586" s="46"/>
      <c r="I2586" s="27"/>
      <c r="J2586" s="43" t="s">
        <v>4176</v>
      </c>
    </row>
    <row r="2587" spans="3:10" x14ac:dyDescent="0.35">
      <c r="C2587" s="27" t="s">
        <v>986</v>
      </c>
      <c r="D2587" s="47"/>
      <c r="E2587" s="30"/>
      <c r="F2587" s="44" t="s">
        <v>4176</v>
      </c>
      <c r="G2587" s="45"/>
      <c r="H2587" s="46"/>
      <c r="I2587" s="27"/>
      <c r="J2587" s="43" t="s">
        <v>4176</v>
      </c>
    </row>
    <row r="2588" spans="3:10" x14ac:dyDescent="0.35">
      <c r="C2588" s="27" t="s">
        <v>968</v>
      </c>
      <c r="D2588" s="47"/>
      <c r="E2588" s="30"/>
      <c r="F2588" s="44" t="s">
        <v>4176</v>
      </c>
      <c r="G2588" s="45"/>
      <c r="H2588" s="46"/>
      <c r="I2588" s="27"/>
      <c r="J2588" s="43" t="s">
        <v>4176</v>
      </c>
    </row>
    <row r="2589" spans="3:10" x14ac:dyDescent="0.35">
      <c r="C2589" s="27" t="s">
        <v>969</v>
      </c>
      <c r="D2589" s="47"/>
      <c r="E2589" s="30"/>
      <c r="F2589" s="44" t="s">
        <v>4176</v>
      </c>
      <c r="G2589" s="45"/>
      <c r="H2589" s="46"/>
      <c r="I2589" s="27"/>
      <c r="J2589" s="43" t="s">
        <v>4176</v>
      </c>
    </row>
    <row r="2590" spans="3:10" x14ac:dyDescent="0.35">
      <c r="C2590" s="27" t="s">
        <v>970</v>
      </c>
      <c r="D2590" s="47"/>
      <c r="E2590" s="30"/>
      <c r="F2590" s="44" t="s">
        <v>4176</v>
      </c>
      <c r="G2590" s="45"/>
      <c r="H2590" s="46"/>
      <c r="I2590" s="27"/>
      <c r="J2590" s="43" t="s">
        <v>4176</v>
      </c>
    </row>
    <row r="2591" spans="3:10" x14ac:dyDescent="0.35">
      <c r="C2591" s="27" t="s">
        <v>971</v>
      </c>
      <c r="D2591" s="47"/>
      <c r="E2591" s="30"/>
      <c r="F2591" s="44" t="s">
        <v>4176</v>
      </c>
      <c r="G2591" s="45"/>
      <c r="H2591" s="46"/>
      <c r="I2591" s="27"/>
      <c r="J2591" s="43" t="s">
        <v>4176</v>
      </c>
    </row>
    <row r="2592" spans="3:10" x14ac:dyDescent="0.35">
      <c r="C2592" s="27" t="s">
        <v>972</v>
      </c>
      <c r="D2592" s="47"/>
      <c r="E2592" s="30"/>
      <c r="F2592" s="44" t="s">
        <v>4176</v>
      </c>
      <c r="G2592" s="45"/>
      <c r="H2592" s="46"/>
      <c r="I2592" s="27"/>
      <c r="J2592" s="43" t="s">
        <v>4176</v>
      </c>
    </row>
    <row r="2593" spans="3:10" x14ac:dyDescent="0.35">
      <c r="C2593" s="27" t="s">
        <v>973</v>
      </c>
      <c r="D2593" s="47"/>
      <c r="E2593" s="30"/>
      <c r="F2593" s="44" t="s">
        <v>4176</v>
      </c>
      <c r="G2593" s="45"/>
      <c r="H2593" s="46"/>
      <c r="I2593" s="27"/>
      <c r="J2593" s="43" t="s">
        <v>4176</v>
      </c>
    </row>
    <row r="2594" spans="3:10" x14ac:dyDescent="0.35">
      <c r="C2594" s="27" t="s">
        <v>962</v>
      </c>
      <c r="D2594" s="47"/>
      <c r="E2594" s="30"/>
      <c r="F2594" s="44" t="s">
        <v>4176</v>
      </c>
      <c r="G2594" s="45"/>
      <c r="H2594" s="46"/>
      <c r="I2594" s="27"/>
      <c r="J2594" s="43" t="s">
        <v>4176</v>
      </c>
    </row>
    <row r="2595" spans="3:10" x14ac:dyDescent="0.35">
      <c r="C2595" s="27" t="s">
        <v>963</v>
      </c>
      <c r="D2595" s="47"/>
      <c r="E2595" s="30"/>
      <c r="F2595" s="44" t="s">
        <v>4176</v>
      </c>
      <c r="G2595" s="45"/>
      <c r="H2595" s="46"/>
      <c r="I2595" s="27"/>
      <c r="J2595" s="43" t="s">
        <v>4176</v>
      </c>
    </row>
    <row r="2596" spans="3:10" x14ac:dyDescent="0.35">
      <c r="C2596" s="27" t="s">
        <v>964</v>
      </c>
      <c r="D2596" s="47"/>
      <c r="E2596" s="30"/>
      <c r="F2596" s="44" t="s">
        <v>4176</v>
      </c>
      <c r="G2596" s="45"/>
      <c r="H2596" s="46"/>
      <c r="I2596" s="27"/>
      <c r="J2596" s="43" t="s">
        <v>4176</v>
      </c>
    </row>
    <row r="2597" spans="3:10" x14ac:dyDescent="0.35">
      <c r="C2597" s="27" t="s">
        <v>965</v>
      </c>
      <c r="D2597" s="47"/>
      <c r="E2597" s="30"/>
      <c r="F2597" s="44" t="s">
        <v>4176</v>
      </c>
      <c r="G2597" s="45"/>
      <c r="H2597" s="46"/>
      <c r="I2597" s="27"/>
      <c r="J2597" s="43" t="s">
        <v>4176</v>
      </c>
    </row>
    <row r="2598" spans="3:10" x14ac:dyDescent="0.35">
      <c r="C2598" s="27" t="s">
        <v>966</v>
      </c>
      <c r="D2598" s="47"/>
      <c r="E2598" s="30"/>
      <c r="F2598" s="44" t="s">
        <v>4176</v>
      </c>
      <c r="G2598" s="45"/>
      <c r="H2598" s="46"/>
      <c r="I2598" s="27"/>
      <c r="J2598" s="43" t="s">
        <v>4176</v>
      </c>
    </row>
    <row r="2599" spans="3:10" x14ac:dyDescent="0.35">
      <c r="C2599" s="27" t="s">
        <v>967</v>
      </c>
      <c r="D2599" s="47"/>
      <c r="E2599" s="30"/>
      <c r="F2599" s="44" t="s">
        <v>4176</v>
      </c>
      <c r="G2599" s="45"/>
      <c r="H2599" s="46"/>
      <c r="I2599" s="27"/>
      <c r="J2599" s="43" t="s">
        <v>4176</v>
      </c>
    </row>
    <row r="2600" spans="3:10" x14ac:dyDescent="0.35">
      <c r="C2600" s="27" t="s">
        <v>956</v>
      </c>
      <c r="D2600" s="47"/>
      <c r="E2600" s="30"/>
      <c r="F2600" s="44" t="s">
        <v>4176</v>
      </c>
      <c r="G2600" s="45"/>
      <c r="H2600" s="46"/>
      <c r="I2600" s="27"/>
      <c r="J2600" s="43" t="s">
        <v>4176</v>
      </c>
    </row>
    <row r="2601" spans="3:10" x14ac:dyDescent="0.35">
      <c r="C2601" s="27" t="s">
        <v>957</v>
      </c>
      <c r="D2601" s="47"/>
      <c r="E2601" s="30"/>
      <c r="F2601" s="44" t="s">
        <v>4176</v>
      </c>
      <c r="G2601" s="45"/>
      <c r="H2601" s="46"/>
      <c r="I2601" s="27"/>
      <c r="J2601" s="43" t="s">
        <v>4176</v>
      </c>
    </row>
    <row r="2602" spans="3:10" x14ac:dyDescent="0.35">
      <c r="C2602" s="27" t="s">
        <v>958</v>
      </c>
      <c r="D2602" s="47"/>
      <c r="E2602" s="30"/>
      <c r="F2602" s="44" t="s">
        <v>4176</v>
      </c>
      <c r="G2602" s="45"/>
      <c r="H2602" s="46"/>
      <c r="I2602" s="27"/>
      <c r="J2602" s="43" t="s">
        <v>4176</v>
      </c>
    </row>
    <row r="2603" spans="3:10" x14ac:dyDescent="0.35">
      <c r="C2603" s="27" t="s">
        <v>959</v>
      </c>
      <c r="D2603" s="47"/>
      <c r="E2603" s="30"/>
      <c r="F2603" s="44" t="s">
        <v>4176</v>
      </c>
      <c r="G2603" s="45"/>
      <c r="H2603" s="46"/>
      <c r="I2603" s="27"/>
      <c r="J2603" s="43" t="s">
        <v>4176</v>
      </c>
    </row>
    <row r="2604" spans="3:10" x14ac:dyDescent="0.35">
      <c r="C2604" s="27" t="s">
        <v>960</v>
      </c>
      <c r="D2604" s="47"/>
      <c r="E2604" s="30"/>
      <c r="F2604" s="44" t="s">
        <v>4176</v>
      </c>
      <c r="G2604" s="45"/>
      <c r="H2604" s="46"/>
      <c r="I2604" s="27"/>
      <c r="J2604" s="43" t="s">
        <v>4176</v>
      </c>
    </row>
    <row r="2605" spans="3:10" x14ac:dyDescent="0.35">
      <c r="C2605" s="27" t="s">
        <v>961</v>
      </c>
      <c r="D2605" s="47"/>
      <c r="E2605" s="30"/>
      <c r="F2605" s="44" t="s">
        <v>4176</v>
      </c>
      <c r="G2605" s="45"/>
      <c r="H2605" s="46"/>
      <c r="I2605" s="27"/>
      <c r="J2605" s="43" t="s">
        <v>4176</v>
      </c>
    </row>
    <row r="2606" spans="3:10" x14ac:dyDescent="0.35">
      <c r="C2606" s="27" t="s">
        <v>951</v>
      </c>
      <c r="D2606" s="47"/>
      <c r="E2606" s="30"/>
      <c r="F2606" s="44" t="s">
        <v>4176</v>
      </c>
      <c r="G2606" s="45"/>
      <c r="H2606" s="46"/>
      <c r="I2606" s="27"/>
      <c r="J2606" s="43" t="s">
        <v>4176</v>
      </c>
    </row>
    <row r="2607" spans="3:10" x14ac:dyDescent="0.35">
      <c r="C2607" s="27" t="s">
        <v>952</v>
      </c>
      <c r="D2607" s="47"/>
      <c r="E2607" s="30"/>
      <c r="F2607" s="44" t="s">
        <v>4176</v>
      </c>
      <c r="G2607" s="45"/>
      <c r="H2607" s="46"/>
      <c r="I2607" s="27"/>
      <c r="J2607" s="43" t="s">
        <v>4176</v>
      </c>
    </row>
    <row r="2608" spans="3:10" x14ac:dyDescent="0.35">
      <c r="C2608" s="27" t="s">
        <v>989</v>
      </c>
      <c r="D2608" s="47"/>
      <c r="E2608" s="30"/>
      <c r="F2608" s="44" t="s">
        <v>4176</v>
      </c>
      <c r="G2608" s="45"/>
      <c r="H2608" s="46"/>
      <c r="I2608" s="27"/>
      <c r="J2608" s="43" t="s">
        <v>4176</v>
      </c>
    </row>
    <row r="2609" spans="3:10" x14ac:dyDescent="0.35">
      <c r="C2609" s="27" t="s">
        <v>953</v>
      </c>
      <c r="D2609" s="47"/>
      <c r="E2609" s="30"/>
      <c r="F2609" s="44" t="s">
        <v>4176</v>
      </c>
      <c r="G2609" s="45"/>
      <c r="H2609" s="46"/>
      <c r="I2609" s="27"/>
      <c r="J2609" s="43" t="s">
        <v>4176</v>
      </c>
    </row>
    <row r="2610" spans="3:10" x14ac:dyDescent="0.35">
      <c r="C2610" s="27" t="s">
        <v>954</v>
      </c>
      <c r="D2610" s="47"/>
      <c r="E2610" s="30"/>
      <c r="F2610" s="44" t="s">
        <v>4176</v>
      </c>
      <c r="G2610" s="45"/>
      <c r="H2610" s="46"/>
      <c r="I2610" s="27"/>
      <c r="J2610" s="43" t="s">
        <v>4176</v>
      </c>
    </row>
    <row r="2611" spans="3:10" x14ac:dyDescent="0.35">
      <c r="C2611" s="27" t="s">
        <v>955</v>
      </c>
      <c r="D2611" s="47"/>
      <c r="E2611" s="30"/>
      <c r="F2611" s="44" t="s">
        <v>4176</v>
      </c>
      <c r="G2611" s="45"/>
      <c r="H2611" s="46"/>
      <c r="I2611" s="27"/>
      <c r="J2611" s="43" t="s">
        <v>4176</v>
      </c>
    </row>
    <row r="2612" spans="3:10" x14ac:dyDescent="0.35">
      <c r="C2612" s="27" t="s">
        <v>997</v>
      </c>
      <c r="D2612" s="47"/>
      <c r="E2612" s="30"/>
      <c r="F2612" s="44" t="s">
        <v>4176</v>
      </c>
      <c r="G2612" s="45"/>
      <c r="H2612" s="46"/>
      <c r="I2612" s="27"/>
      <c r="J2612" s="43" t="s">
        <v>4176</v>
      </c>
    </row>
    <row r="2613" spans="3:10" x14ac:dyDescent="0.35">
      <c r="C2613" s="27" t="s">
        <v>998</v>
      </c>
      <c r="D2613" s="47"/>
      <c r="E2613" s="30"/>
      <c r="F2613" s="44" t="s">
        <v>4176</v>
      </c>
      <c r="G2613" s="45"/>
      <c r="H2613" s="46"/>
      <c r="I2613" s="27"/>
      <c r="J2613" s="43" t="s">
        <v>4176</v>
      </c>
    </row>
    <row r="2614" spans="3:10" x14ac:dyDescent="0.35">
      <c r="C2614" s="27" t="s">
        <v>1000</v>
      </c>
      <c r="D2614" s="47"/>
      <c r="E2614" s="30"/>
      <c r="F2614" s="44" t="s">
        <v>4176</v>
      </c>
      <c r="G2614" s="45"/>
      <c r="H2614" s="46"/>
      <c r="I2614" s="27"/>
      <c r="J2614" s="43" t="s">
        <v>4176</v>
      </c>
    </row>
    <row r="2615" spans="3:10" x14ac:dyDescent="0.35">
      <c r="C2615" s="27" t="s">
        <v>1001</v>
      </c>
      <c r="D2615" s="47"/>
      <c r="E2615" s="30"/>
      <c r="F2615" s="44" t="s">
        <v>4176</v>
      </c>
      <c r="G2615" s="45"/>
      <c r="H2615" s="46"/>
      <c r="I2615" s="27"/>
      <c r="J2615" s="43" t="s">
        <v>4176</v>
      </c>
    </row>
    <row r="2616" spans="3:10" x14ac:dyDescent="0.35">
      <c r="C2616" s="27" t="s">
        <v>999</v>
      </c>
      <c r="D2616" s="47"/>
      <c r="E2616" s="30"/>
      <c r="F2616" s="44" t="s">
        <v>4176</v>
      </c>
      <c r="G2616" s="45"/>
      <c r="H2616" s="46"/>
      <c r="I2616" s="27"/>
      <c r="J2616" s="43" t="s">
        <v>4176</v>
      </c>
    </row>
    <row r="2617" spans="3:10" x14ac:dyDescent="0.35">
      <c r="C2617" s="27" t="s">
        <v>1002</v>
      </c>
      <c r="D2617" s="47"/>
      <c r="E2617" s="30"/>
      <c r="F2617" s="44" t="s">
        <v>4176</v>
      </c>
      <c r="G2617" s="45"/>
      <c r="H2617" s="46"/>
      <c r="I2617" s="27"/>
      <c r="J2617" s="43" t="s">
        <v>4176</v>
      </c>
    </row>
    <row r="2618" spans="3:10" x14ac:dyDescent="0.35">
      <c r="C2618" s="27" t="s">
        <v>1003</v>
      </c>
      <c r="D2618" s="47"/>
      <c r="E2618" s="30"/>
      <c r="F2618" s="44" t="s">
        <v>4176</v>
      </c>
      <c r="G2618" s="45"/>
      <c r="H2618" s="46"/>
      <c r="I2618" s="27"/>
      <c r="J2618" s="43" t="s">
        <v>4176</v>
      </c>
    </row>
    <row r="2619" spans="3:10" x14ac:dyDescent="0.35">
      <c r="C2619" s="27" t="s">
        <v>1004</v>
      </c>
      <c r="D2619" s="47"/>
      <c r="E2619" s="30"/>
      <c r="F2619" s="44" t="s">
        <v>4176</v>
      </c>
      <c r="G2619" s="45"/>
      <c r="H2619" s="46"/>
      <c r="I2619" s="27"/>
      <c r="J2619" s="43" t="s">
        <v>4176</v>
      </c>
    </row>
    <row r="2620" spans="3:10" x14ac:dyDescent="0.35">
      <c r="C2620" s="27" t="s">
        <v>1005</v>
      </c>
      <c r="D2620" s="47"/>
      <c r="E2620" s="30"/>
      <c r="F2620" s="44" t="s">
        <v>4176</v>
      </c>
      <c r="G2620" s="45"/>
      <c r="H2620" s="46"/>
      <c r="I2620" s="27"/>
      <c r="J2620" s="43" t="s">
        <v>4176</v>
      </c>
    </row>
    <row r="2621" spans="3:10" x14ac:dyDescent="0.35">
      <c r="C2621" s="27" t="s">
        <v>1007</v>
      </c>
      <c r="D2621" s="47"/>
      <c r="E2621" s="30"/>
      <c r="F2621" s="44" t="s">
        <v>4176</v>
      </c>
      <c r="G2621" s="45"/>
      <c r="H2621" s="46"/>
      <c r="I2621" s="27"/>
      <c r="J2621" s="43" t="s">
        <v>4176</v>
      </c>
    </row>
    <row r="2622" spans="3:10" x14ac:dyDescent="0.35">
      <c r="C2622" s="27" t="s">
        <v>1009</v>
      </c>
      <c r="D2622" s="47"/>
      <c r="E2622" s="30"/>
      <c r="F2622" s="44" t="s">
        <v>4176</v>
      </c>
      <c r="G2622" s="45"/>
      <c r="H2622" s="46"/>
      <c r="I2622" s="27"/>
      <c r="J2622" s="43" t="s">
        <v>4176</v>
      </c>
    </row>
    <row r="2623" spans="3:10" x14ac:dyDescent="0.35">
      <c r="C2623" s="27" t="s">
        <v>1008</v>
      </c>
      <c r="D2623" s="47"/>
      <c r="E2623" s="30"/>
      <c r="F2623" s="44" t="s">
        <v>4176</v>
      </c>
      <c r="G2623" s="45"/>
      <c r="H2623" s="46"/>
      <c r="I2623" s="27"/>
      <c r="J2623" s="43" t="s">
        <v>4176</v>
      </c>
    </row>
    <row r="2624" spans="3:10" x14ac:dyDescent="0.35">
      <c r="C2624" s="27" t="s">
        <v>1010</v>
      </c>
      <c r="D2624" s="47"/>
      <c r="E2624" s="30"/>
      <c r="F2624" s="44" t="s">
        <v>4176</v>
      </c>
      <c r="G2624" s="45"/>
      <c r="H2624" s="46"/>
      <c r="I2624" s="27"/>
      <c r="J2624" s="43" t="s">
        <v>4176</v>
      </c>
    </row>
    <row r="2625" spans="3:10" x14ac:dyDescent="0.35">
      <c r="C2625" s="27" t="s">
        <v>1006</v>
      </c>
      <c r="D2625" s="47"/>
      <c r="E2625" s="30"/>
      <c r="F2625" s="44" t="s">
        <v>4176</v>
      </c>
      <c r="G2625" s="45"/>
      <c r="H2625" s="46"/>
      <c r="I2625" s="27"/>
      <c r="J2625" s="43" t="s">
        <v>4176</v>
      </c>
    </row>
    <row r="2626" spans="3:10" x14ac:dyDescent="0.35">
      <c r="C2626" s="27" t="s">
        <v>4394</v>
      </c>
      <c r="D2626" s="47"/>
      <c r="E2626" s="30"/>
      <c r="F2626" s="44" t="s">
        <v>4176</v>
      </c>
      <c r="G2626" s="45"/>
      <c r="H2626" s="46"/>
      <c r="I2626" s="27"/>
      <c r="J2626" s="43" t="s">
        <v>4176</v>
      </c>
    </row>
    <row r="2627" spans="3:10" x14ac:dyDescent="0.35">
      <c r="C2627" s="27" t="s">
        <v>4395</v>
      </c>
      <c r="D2627" s="47"/>
      <c r="E2627" s="30"/>
      <c r="F2627" s="44" t="s">
        <v>4176</v>
      </c>
      <c r="G2627" s="45"/>
      <c r="H2627" s="46"/>
      <c r="I2627" s="27"/>
      <c r="J2627" s="43" t="s">
        <v>4176</v>
      </c>
    </row>
    <row r="2628" spans="3:10" x14ac:dyDescent="0.35">
      <c r="C2628" s="27" t="s">
        <v>4396</v>
      </c>
      <c r="D2628" s="47"/>
      <c r="E2628" s="30"/>
      <c r="F2628" s="44" t="s">
        <v>4176</v>
      </c>
      <c r="G2628" s="45"/>
      <c r="H2628" s="46"/>
      <c r="I2628" s="27"/>
      <c r="J2628" s="43" t="s">
        <v>4176</v>
      </c>
    </row>
    <row r="2629" spans="3:10" x14ac:dyDescent="0.35">
      <c r="C2629" s="27" t="s">
        <v>4397</v>
      </c>
      <c r="D2629" s="47"/>
      <c r="E2629" s="30"/>
      <c r="F2629" s="44" t="s">
        <v>4176</v>
      </c>
      <c r="G2629" s="45"/>
      <c r="H2629" s="46"/>
      <c r="I2629" s="27"/>
      <c r="J2629" s="43" t="s">
        <v>4176</v>
      </c>
    </row>
    <row r="2630" spans="3:10" x14ac:dyDescent="0.35">
      <c r="C2630" s="27" t="s">
        <v>4398</v>
      </c>
      <c r="D2630" s="47"/>
      <c r="E2630" s="30"/>
      <c r="F2630" s="44" t="s">
        <v>4176</v>
      </c>
      <c r="G2630" s="45"/>
      <c r="H2630" s="46"/>
      <c r="I2630" s="27"/>
      <c r="J2630" s="43" t="s">
        <v>4176</v>
      </c>
    </row>
    <row r="2631" spans="3:10" x14ac:dyDescent="0.35">
      <c r="C2631" s="27" t="s">
        <v>4399</v>
      </c>
      <c r="D2631" s="47"/>
      <c r="E2631" s="30"/>
      <c r="F2631" s="44" t="s">
        <v>4176</v>
      </c>
      <c r="G2631" s="45"/>
      <c r="H2631" s="46"/>
      <c r="I2631" s="27"/>
      <c r="J2631" s="43" t="s">
        <v>4176</v>
      </c>
    </row>
    <row r="2632" spans="3:10" x14ac:dyDescent="0.35">
      <c r="C2632" s="27" t="s">
        <v>4400</v>
      </c>
      <c r="D2632" s="47"/>
      <c r="E2632" s="30"/>
      <c r="F2632" s="44" t="s">
        <v>4176</v>
      </c>
      <c r="G2632" s="45"/>
      <c r="H2632" s="46"/>
      <c r="I2632" s="27"/>
      <c r="J2632" s="43" t="s">
        <v>4176</v>
      </c>
    </row>
    <row r="2633" spans="3:10" x14ac:dyDescent="0.35">
      <c r="C2633" s="27" t="s">
        <v>4385</v>
      </c>
      <c r="D2633" s="47"/>
      <c r="E2633" s="30"/>
      <c r="F2633" s="44" t="s">
        <v>4176</v>
      </c>
      <c r="G2633" s="45"/>
      <c r="H2633" s="46"/>
      <c r="I2633" s="27"/>
      <c r="J2633" s="43" t="s">
        <v>4176</v>
      </c>
    </row>
    <row r="2634" spans="3:10" x14ac:dyDescent="0.35">
      <c r="C2634" s="27" t="s">
        <v>4401</v>
      </c>
      <c r="D2634" s="47"/>
      <c r="E2634" s="30"/>
      <c r="F2634" s="44" t="s">
        <v>4176</v>
      </c>
      <c r="G2634" s="45"/>
      <c r="H2634" s="46"/>
      <c r="I2634" s="27"/>
      <c r="J2634" s="43" t="s">
        <v>4176</v>
      </c>
    </row>
    <row r="2635" spans="3:10" x14ac:dyDescent="0.35">
      <c r="C2635" s="27" t="s">
        <v>4402</v>
      </c>
      <c r="D2635" s="47"/>
      <c r="E2635" s="30"/>
      <c r="F2635" s="44" t="s">
        <v>4176</v>
      </c>
      <c r="G2635" s="45"/>
      <c r="H2635" s="46"/>
      <c r="I2635" s="27"/>
      <c r="J2635" s="43" t="s">
        <v>4176</v>
      </c>
    </row>
    <row r="2636" spans="3:10" x14ac:dyDescent="0.35">
      <c r="C2636" s="27" t="s">
        <v>4403</v>
      </c>
      <c r="D2636" s="47"/>
      <c r="E2636" s="30"/>
      <c r="F2636" s="44" t="s">
        <v>4176</v>
      </c>
      <c r="G2636" s="45"/>
      <c r="H2636" s="46"/>
      <c r="I2636" s="27"/>
      <c r="J2636" s="43" t="s">
        <v>4176</v>
      </c>
    </row>
    <row r="2637" spans="3:10" x14ac:dyDescent="0.35">
      <c r="C2637" s="27" t="s">
        <v>4404</v>
      </c>
      <c r="D2637" s="47"/>
      <c r="E2637" s="30"/>
      <c r="F2637" s="44" t="s">
        <v>4176</v>
      </c>
      <c r="G2637" s="45"/>
      <c r="H2637" s="46"/>
      <c r="I2637" s="27"/>
      <c r="J2637" s="43" t="s">
        <v>4176</v>
      </c>
    </row>
    <row r="2638" spans="3:10" x14ac:dyDescent="0.35">
      <c r="C2638" s="27" t="s">
        <v>4386</v>
      </c>
      <c r="D2638" s="47"/>
      <c r="E2638" s="30"/>
      <c r="F2638" s="44" t="s">
        <v>4176</v>
      </c>
      <c r="G2638" s="45"/>
      <c r="H2638" s="46"/>
      <c r="I2638" s="27"/>
      <c r="J2638" s="43" t="s">
        <v>4176</v>
      </c>
    </row>
    <row r="2639" spans="3:10" x14ac:dyDescent="0.35">
      <c r="C2639" s="27" t="s">
        <v>4387</v>
      </c>
      <c r="D2639" s="47"/>
      <c r="E2639" s="30"/>
      <c r="F2639" s="44" t="s">
        <v>4176</v>
      </c>
      <c r="G2639" s="45"/>
      <c r="H2639" s="46"/>
      <c r="I2639" s="27"/>
      <c r="J2639" s="43" t="s">
        <v>4176</v>
      </c>
    </row>
    <row r="2640" spans="3:10" x14ac:dyDescent="0.35">
      <c r="C2640" s="27" t="s">
        <v>4388</v>
      </c>
      <c r="D2640" s="47"/>
      <c r="E2640" s="30"/>
      <c r="F2640" s="44" t="s">
        <v>4176</v>
      </c>
      <c r="G2640" s="45"/>
      <c r="H2640" s="46"/>
      <c r="I2640" s="27"/>
      <c r="J2640" s="43" t="s">
        <v>4176</v>
      </c>
    </row>
    <row r="2641" spans="3:10" x14ac:dyDescent="0.35">
      <c r="C2641" s="27" t="s">
        <v>4389</v>
      </c>
      <c r="D2641" s="47"/>
      <c r="E2641" s="30"/>
      <c r="F2641" s="44" t="s">
        <v>4176</v>
      </c>
      <c r="G2641" s="45"/>
      <c r="H2641" s="46"/>
      <c r="I2641" s="27"/>
      <c r="J2641" s="43" t="s">
        <v>4176</v>
      </c>
    </row>
    <row r="2642" spans="3:10" x14ac:dyDescent="0.35">
      <c r="C2642" s="27" t="s">
        <v>4405</v>
      </c>
      <c r="D2642" s="47"/>
      <c r="E2642" s="30"/>
      <c r="F2642" s="44" t="s">
        <v>4176</v>
      </c>
      <c r="G2642" s="45"/>
      <c r="H2642" s="46"/>
      <c r="I2642" s="27"/>
      <c r="J2642" s="43" t="s">
        <v>4176</v>
      </c>
    </row>
    <row r="2643" spans="3:10" x14ac:dyDescent="0.35">
      <c r="C2643" s="27" t="s">
        <v>4406</v>
      </c>
      <c r="D2643" s="47"/>
      <c r="E2643" s="30"/>
      <c r="F2643" s="44" t="s">
        <v>4176</v>
      </c>
      <c r="G2643" s="45"/>
      <c r="H2643" s="46"/>
      <c r="I2643" s="27"/>
      <c r="J2643" s="43" t="s">
        <v>4176</v>
      </c>
    </row>
    <row r="2644" spans="3:10" x14ac:dyDescent="0.35">
      <c r="C2644" s="27" t="s">
        <v>4407</v>
      </c>
      <c r="D2644" s="47"/>
      <c r="E2644" s="30"/>
      <c r="F2644" s="44" t="s">
        <v>4176</v>
      </c>
      <c r="G2644" s="45"/>
      <c r="H2644" s="46"/>
      <c r="I2644" s="27"/>
      <c r="J2644" s="43" t="s">
        <v>4176</v>
      </c>
    </row>
    <row r="2645" spans="3:10" x14ac:dyDescent="0.35">
      <c r="C2645" s="27" t="s">
        <v>4408</v>
      </c>
      <c r="D2645" s="47"/>
      <c r="E2645" s="30"/>
      <c r="F2645" s="44" t="s">
        <v>4176</v>
      </c>
      <c r="G2645" s="45"/>
      <c r="H2645" s="46"/>
      <c r="I2645" s="27"/>
      <c r="J2645" s="43" t="s">
        <v>4176</v>
      </c>
    </row>
    <row r="2646" spans="3:10" x14ac:dyDescent="0.35">
      <c r="C2646" s="27" t="s">
        <v>4409</v>
      </c>
      <c r="D2646" s="47"/>
      <c r="E2646" s="30"/>
      <c r="F2646" s="44" t="s">
        <v>4176</v>
      </c>
      <c r="G2646" s="45"/>
      <c r="H2646" s="46"/>
      <c r="I2646" s="27"/>
      <c r="J2646" s="43" t="s">
        <v>4176</v>
      </c>
    </row>
    <row r="2647" spans="3:10" x14ac:dyDescent="0.35">
      <c r="C2647" s="27" t="s">
        <v>4410</v>
      </c>
      <c r="D2647" s="47"/>
      <c r="E2647" s="30"/>
      <c r="F2647" s="44" t="s">
        <v>4176</v>
      </c>
      <c r="G2647" s="45"/>
      <c r="H2647" s="46"/>
      <c r="I2647" s="27"/>
      <c r="J2647" s="43" t="s">
        <v>4176</v>
      </c>
    </row>
    <row r="2648" spans="3:10" x14ac:dyDescent="0.35">
      <c r="C2648" s="27" t="s">
        <v>4411</v>
      </c>
      <c r="D2648" s="47"/>
      <c r="E2648" s="30"/>
      <c r="F2648" s="44" t="s">
        <v>4176</v>
      </c>
      <c r="G2648" s="45"/>
      <c r="H2648" s="46"/>
      <c r="I2648" s="27"/>
      <c r="J2648" s="43" t="s">
        <v>4176</v>
      </c>
    </row>
    <row r="2649" spans="3:10" x14ac:dyDescent="0.35">
      <c r="C2649" s="27" t="s">
        <v>4412</v>
      </c>
      <c r="D2649" s="47"/>
      <c r="E2649" s="30"/>
      <c r="F2649" s="44" t="s">
        <v>4176</v>
      </c>
      <c r="G2649" s="45"/>
      <c r="H2649" s="46"/>
      <c r="I2649" s="27"/>
      <c r="J2649" s="43" t="s">
        <v>4176</v>
      </c>
    </row>
    <row r="2650" spans="3:10" x14ac:dyDescent="0.35">
      <c r="C2650" s="27" t="s">
        <v>4413</v>
      </c>
      <c r="D2650" s="47"/>
      <c r="E2650" s="30"/>
      <c r="F2650" s="44" t="s">
        <v>4176</v>
      </c>
      <c r="G2650" s="45"/>
      <c r="H2650" s="46"/>
      <c r="I2650" s="27"/>
      <c r="J2650" s="43" t="s">
        <v>4176</v>
      </c>
    </row>
    <row r="2651" spans="3:10" x14ac:dyDescent="0.35">
      <c r="C2651" s="27" t="s">
        <v>4414</v>
      </c>
      <c r="D2651" s="47"/>
      <c r="E2651" s="30"/>
      <c r="F2651" s="44" t="s">
        <v>4176</v>
      </c>
      <c r="G2651" s="45"/>
      <c r="H2651" s="46"/>
      <c r="I2651" s="27"/>
      <c r="J2651" s="43" t="s">
        <v>4176</v>
      </c>
    </row>
    <row r="2652" spans="3:10" x14ac:dyDescent="0.35">
      <c r="C2652" s="27" t="s">
        <v>4415</v>
      </c>
      <c r="D2652" s="47"/>
      <c r="E2652" s="30"/>
      <c r="F2652" s="44" t="s">
        <v>4176</v>
      </c>
      <c r="G2652" s="45"/>
      <c r="H2652" s="46"/>
      <c r="I2652" s="27"/>
      <c r="J2652" s="43" t="s">
        <v>4176</v>
      </c>
    </row>
    <row r="2653" spans="3:10" x14ac:dyDescent="0.35">
      <c r="C2653" s="27" t="s">
        <v>4416</v>
      </c>
      <c r="D2653" s="47"/>
      <c r="E2653" s="30"/>
      <c r="F2653" s="44" t="s">
        <v>4176</v>
      </c>
      <c r="G2653" s="45"/>
      <c r="H2653" s="46"/>
      <c r="I2653" s="27"/>
      <c r="J2653" s="43" t="s">
        <v>4176</v>
      </c>
    </row>
    <row r="2654" spans="3:10" x14ac:dyDescent="0.35">
      <c r="C2654" s="27" t="s">
        <v>4417</v>
      </c>
      <c r="D2654" s="47"/>
      <c r="E2654" s="30"/>
      <c r="F2654" s="44" t="s">
        <v>4176</v>
      </c>
      <c r="G2654" s="45"/>
      <c r="H2654" s="46"/>
      <c r="I2654" s="27"/>
      <c r="J2654" s="43" t="s">
        <v>4176</v>
      </c>
    </row>
    <row r="2655" spans="3:10" x14ac:dyDescent="0.35">
      <c r="C2655" s="27" t="s">
        <v>4418</v>
      </c>
      <c r="D2655" s="47"/>
      <c r="E2655" s="30"/>
      <c r="F2655" s="44" t="s">
        <v>4176</v>
      </c>
      <c r="G2655" s="45"/>
      <c r="H2655" s="46"/>
      <c r="I2655" s="27"/>
      <c r="J2655" s="43" t="s">
        <v>4176</v>
      </c>
    </row>
    <row r="2656" spans="3:10" x14ac:dyDescent="0.35">
      <c r="C2656" s="27" t="s">
        <v>4419</v>
      </c>
      <c r="D2656" s="47"/>
      <c r="E2656" s="30"/>
      <c r="F2656" s="44" t="s">
        <v>4176</v>
      </c>
      <c r="G2656" s="45"/>
      <c r="H2656" s="46"/>
      <c r="I2656" s="27"/>
      <c r="J2656" s="43" t="s">
        <v>4176</v>
      </c>
    </row>
    <row r="2657" spans="3:10" x14ac:dyDescent="0.35">
      <c r="C2657" s="27" t="s">
        <v>4420</v>
      </c>
      <c r="D2657" s="47"/>
      <c r="E2657" s="30"/>
      <c r="F2657" s="44" t="s">
        <v>4176</v>
      </c>
      <c r="G2657" s="45"/>
      <c r="H2657" s="46"/>
      <c r="I2657" s="27"/>
      <c r="J2657" s="43" t="s">
        <v>4176</v>
      </c>
    </row>
    <row r="2658" spans="3:10" x14ac:dyDescent="0.35">
      <c r="C2658" s="27" t="s">
        <v>4421</v>
      </c>
      <c r="D2658" s="47"/>
      <c r="E2658" s="30"/>
      <c r="F2658" s="44" t="s">
        <v>4176</v>
      </c>
      <c r="G2658" s="45"/>
      <c r="H2658" s="46"/>
      <c r="I2658" s="27"/>
      <c r="J2658" s="43" t="s">
        <v>4176</v>
      </c>
    </row>
    <row r="2659" spans="3:10" x14ac:dyDescent="0.35">
      <c r="C2659" s="27" t="s">
        <v>4422</v>
      </c>
      <c r="D2659" s="47"/>
      <c r="E2659" s="30"/>
      <c r="F2659" s="44" t="s">
        <v>4176</v>
      </c>
      <c r="G2659" s="45"/>
      <c r="H2659" s="46"/>
      <c r="I2659" s="27"/>
      <c r="J2659" s="43" t="s">
        <v>4176</v>
      </c>
    </row>
    <row r="2660" spans="3:10" x14ac:dyDescent="0.35">
      <c r="C2660" s="27" t="s">
        <v>4423</v>
      </c>
      <c r="D2660" s="47"/>
      <c r="E2660" s="30"/>
      <c r="F2660" s="44" t="s">
        <v>4176</v>
      </c>
      <c r="G2660" s="45"/>
      <c r="H2660" s="46"/>
      <c r="I2660" s="27"/>
      <c r="J2660" s="43" t="s">
        <v>4176</v>
      </c>
    </row>
    <row r="2661" spans="3:10" x14ac:dyDescent="0.35">
      <c r="C2661" s="27" t="s">
        <v>4424</v>
      </c>
      <c r="D2661" s="47"/>
      <c r="E2661" s="30"/>
      <c r="F2661" s="44" t="s">
        <v>4176</v>
      </c>
      <c r="G2661" s="45"/>
      <c r="H2661" s="46"/>
      <c r="I2661" s="27"/>
      <c r="J2661" s="43" t="s">
        <v>4176</v>
      </c>
    </row>
    <row r="2662" spans="3:10" x14ac:dyDescent="0.35">
      <c r="C2662" s="27" t="s">
        <v>4425</v>
      </c>
      <c r="D2662" s="47"/>
      <c r="E2662" s="30"/>
      <c r="F2662" s="44" t="s">
        <v>4176</v>
      </c>
      <c r="G2662" s="45"/>
      <c r="H2662" s="46"/>
      <c r="I2662" s="27"/>
      <c r="J2662" s="43" t="s">
        <v>4176</v>
      </c>
    </row>
    <row r="2663" spans="3:10" x14ac:dyDescent="0.35">
      <c r="C2663" s="27" t="s">
        <v>4426</v>
      </c>
      <c r="D2663" s="47"/>
      <c r="E2663" s="30"/>
      <c r="F2663" s="44" t="s">
        <v>4176</v>
      </c>
      <c r="G2663" s="45"/>
      <c r="H2663" s="46"/>
      <c r="I2663" s="27"/>
      <c r="J2663" s="43" t="s">
        <v>4176</v>
      </c>
    </row>
    <row r="2664" spans="3:10" x14ac:dyDescent="0.35">
      <c r="C2664" s="27" t="s">
        <v>4427</v>
      </c>
      <c r="D2664" s="47"/>
      <c r="E2664" s="30"/>
      <c r="F2664" s="44" t="s">
        <v>4176</v>
      </c>
      <c r="G2664" s="45"/>
      <c r="H2664" s="46"/>
      <c r="I2664" s="27"/>
      <c r="J2664" s="43" t="s">
        <v>4176</v>
      </c>
    </row>
    <row r="2665" spans="3:10" x14ac:dyDescent="0.35">
      <c r="C2665" s="27" t="s">
        <v>4428</v>
      </c>
      <c r="D2665" s="47"/>
      <c r="E2665" s="30"/>
      <c r="F2665" s="44" t="s">
        <v>4176</v>
      </c>
      <c r="G2665" s="45"/>
      <c r="H2665" s="46"/>
      <c r="I2665" s="27"/>
      <c r="J2665" s="43" t="s">
        <v>4176</v>
      </c>
    </row>
    <row r="2666" spans="3:10" x14ac:dyDescent="0.35">
      <c r="C2666" s="27" t="s">
        <v>4429</v>
      </c>
      <c r="D2666" s="47"/>
      <c r="E2666" s="30"/>
      <c r="F2666" s="44" t="s">
        <v>4176</v>
      </c>
      <c r="G2666" s="45"/>
      <c r="H2666" s="46"/>
      <c r="I2666" s="27"/>
      <c r="J2666" s="43" t="s">
        <v>4176</v>
      </c>
    </row>
    <row r="2667" spans="3:10" x14ac:dyDescent="0.35">
      <c r="C2667" s="27" t="s">
        <v>4430</v>
      </c>
      <c r="D2667" s="47"/>
      <c r="E2667" s="30"/>
      <c r="F2667" s="44" t="s">
        <v>4176</v>
      </c>
      <c r="G2667" s="45"/>
      <c r="H2667" s="46"/>
      <c r="I2667" s="27"/>
      <c r="J2667" s="43" t="s">
        <v>4176</v>
      </c>
    </row>
    <row r="2668" spans="3:10" x14ac:dyDescent="0.35">
      <c r="C2668" s="27" t="s">
        <v>4431</v>
      </c>
      <c r="D2668" s="47"/>
      <c r="E2668" s="30"/>
      <c r="F2668" s="44" t="s">
        <v>4176</v>
      </c>
      <c r="G2668" s="45"/>
      <c r="H2668" s="46"/>
      <c r="I2668" s="27"/>
      <c r="J2668" s="43" t="s">
        <v>4176</v>
      </c>
    </row>
    <row r="2669" spans="3:10" x14ac:dyDescent="0.35">
      <c r="C2669" s="27" t="s">
        <v>4432</v>
      </c>
      <c r="D2669" s="47"/>
      <c r="E2669" s="30"/>
      <c r="F2669" s="44" t="s">
        <v>4176</v>
      </c>
      <c r="G2669" s="45"/>
      <c r="H2669" s="46"/>
      <c r="I2669" s="27"/>
      <c r="J2669" s="43" t="s">
        <v>4176</v>
      </c>
    </row>
    <row r="2670" spans="3:10" x14ac:dyDescent="0.35">
      <c r="C2670" s="27" t="s">
        <v>4433</v>
      </c>
      <c r="D2670" s="47"/>
      <c r="E2670" s="30"/>
      <c r="F2670" s="44" t="s">
        <v>4176</v>
      </c>
      <c r="G2670" s="45"/>
      <c r="H2670" s="46"/>
      <c r="I2670" s="27"/>
      <c r="J2670" s="43" t="s">
        <v>4176</v>
      </c>
    </row>
    <row r="2671" spans="3:10" x14ac:dyDescent="0.35">
      <c r="C2671" s="27" t="s">
        <v>4434</v>
      </c>
      <c r="D2671" s="47"/>
      <c r="E2671" s="30"/>
      <c r="F2671" s="44" t="s">
        <v>4176</v>
      </c>
      <c r="G2671" s="45"/>
      <c r="H2671" s="46"/>
      <c r="I2671" s="27"/>
      <c r="J2671" s="43" t="s">
        <v>4176</v>
      </c>
    </row>
    <row r="2672" spans="3:10" x14ac:dyDescent="0.35">
      <c r="C2672" s="27" t="s">
        <v>4435</v>
      </c>
      <c r="D2672" s="47"/>
      <c r="E2672" s="30"/>
      <c r="F2672" s="44" t="s">
        <v>4176</v>
      </c>
      <c r="G2672" s="45"/>
      <c r="H2672" s="46"/>
      <c r="I2672" s="27"/>
      <c r="J2672" s="43" t="s">
        <v>4176</v>
      </c>
    </row>
    <row r="2673" spans="3:10" x14ac:dyDescent="0.35">
      <c r="C2673" s="27" t="s">
        <v>4436</v>
      </c>
      <c r="D2673" s="47"/>
      <c r="E2673" s="30"/>
      <c r="F2673" s="44" t="s">
        <v>4176</v>
      </c>
      <c r="G2673" s="45"/>
      <c r="H2673" s="46"/>
      <c r="I2673" s="27"/>
      <c r="J2673" s="43" t="s">
        <v>4176</v>
      </c>
    </row>
    <row r="2674" spans="3:10" x14ac:dyDescent="0.35">
      <c r="C2674" s="27" t="s">
        <v>4437</v>
      </c>
      <c r="D2674" s="47"/>
      <c r="E2674" s="30"/>
      <c r="F2674" s="44" t="s">
        <v>4176</v>
      </c>
      <c r="G2674" s="45"/>
      <c r="H2674" s="46"/>
      <c r="I2674" s="27"/>
      <c r="J2674" s="43" t="s">
        <v>4176</v>
      </c>
    </row>
    <row r="2675" spans="3:10" x14ac:dyDescent="0.35">
      <c r="C2675" s="27" t="s">
        <v>4438</v>
      </c>
      <c r="D2675" s="47"/>
      <c r="E2675" s="30"/>
      <c r="F2675" s="44" t="s">
        <v>4176</v>
      </c>
      <c r="G2675" s="45"/>
      <c r="H2675" s="46"/>
      <c r="I2675" s="27"/>
      <c r="J2675" s="43" t="s">
        <v>4176</v>
      </c>
    </row>
    <row r="2676" spans="3:10" x14ac:dyDescent="0.35">
      <c r="C2676" s="27" t="s">
        <v>4439</v>
      </c>
      <c r="D2676" s="47"/>
      <c r="E2676" s="30"/>
      <c r="F2676" s="44" t="s">
        <v>4176</v>
      </c>
      <c r="G2676" s="45"/>
      <c r="H2676" s="46"/>
      <c r="I2676" s="27"/>
      <c r="J2676" s="43" t="s">
        <v>4176</v>
      </c>
    </row>
    <row r="2677" spans="3:10" x14ac:dyDescent="0.35">
      <c r="C2677" s="27" t="s">
        <v>4440</v>
      </c>
      <c r="D2677" s="47"/>
      <c r="E2677" s="30"/>
      <c r="F2677" s="44" t="s">
        <v>4176</v>
      </c>
      <c r="G2677" s="45"/>
      <c r="H2677" s="46"/>
      <c r="I2677" s="27"/>
      <c r="J2677" s="43" t="s">
        <v>4176</v>
      </c>
    </row>
    <row r="2678" spans="3:10" x14ac:dyDescent="0.35">
      <c r="C2678" s="27" t="s">
        <v>4441</v>
      </c>
      <c r="D2678" s="47"/>
      <c r="E2678" s="30"/>
      <c r="F2678" s="44" t="s">
        <v>4176</v>
      </c>
      <c r="G2678" s="45"/>
      <c r="H2678" s="46"/>
      <c r="I2678" s="27"/>
      <c r="J2678" s="43" t="s">
        <v>4176</v>
      </c>
    </row>
    <row r="2679" spans="3:10" x14ac:dyDescent="0.35">
      <c r="C2679" s="27" t="s">
        <v>4442</v>
      </c>
      <c r="D2679" s="47"/>
      <c r="E2679" s="30"/>
      <c r="F2679" s="44" t="s">
        <v>4176</v>
      </c>
      <c r="G2679" s="45"/>
      <c r="H2679" s="46"/>
      <c r="I2679" s="27"/>
      <c r="J2679" s="43" t="s">
        <v>4176</v>
      </c>
    </row>
    <row r="2680" spans="3:10" x14ac:dyDescent="0.35">
      <c r="C2680" s="27" t="s">
        <v>4443</v>
      </c>
      <c r="D2680" s="47"/>
      <c r="E2680" s="30"/>
      <c r="F2680" s="44" t="s">
        <v>4176</v>
      </c>
      <c r="G2680" s="45"/>
      <c r="H2680" s="46"/>
      <c r="I2680" s="27"/>
      <c r="J2680" s="43" t="s">
        <v>4176</v>
      </c>
    </row>
    <row r="2681" spans="3:10" x14ac:dyDescent="0.35">
      <c r="C2681" s="27" t="s">
        <v>4444</v>
      </c>
      <c r="D2681" s="47"/>
      <c r="E2681" s="30"/>
      <c r="F2681" s="44" t="s">
        <v>4176</v>
      </c>
      <c r="G2681" s="45"/>
      <c r="H2681" s="46"/>
      <c r="I2681" s="27"/>
      <c r="J2681" s="43" t="s">
        <v>4176</v>
      </c>
    </row>
    <row r="2682" spans="3:10" x14ac:dyDescent="0.35">
      <c r="C2682" s="27" t="s">
        <v>4445</v>
      </c>
      <c r="D2682" s="47"/>
      <c r="E2682" s="30"/>
      <c r="F2682" s="44" t="s">
        <v>4176</v>
      </c>
      <c r="G2682" s="45"/>
      <c r="H2682" s="46"/>
      <c r="I2682" s="27"/>
      <c r="J2682" s="43" t="s">
        <v>4176</v>
      </c>
    </row>
    <row r="2683" spans="3:10" x14ac:dyDescent="0.35">
      <c r="C2683" s="27" t="s">
        <v>4446</v>
      </c>
      <c r="D2683" s="47"/>
      <c r="E2683" s="30"/>
      <c r="F2683" s="44" t="s">
        <v>4176</v>
      </c>
      <c r="G2683" s="45"/>
      <c r="H2683" s="46"/>
      <c r="I2683" s="27"/>
      <c r="J2683" s="43" t="s">
        <v>4176</v>
      </c>
    </row>
    <row r="2684" spans="3:10" x14ac:dyDescent="0.35">
      <c r="C2684" s="27" t="s">
        <v>4447</v>
      </c>
      <c r="D2684" s="47"/>
      <c r="E2684" s="30"/>
      <c r="F2684" s="44" t="s">
        <v>4176</v>
      </c>
      <c r="G2684" s="45"/>
      <c r="H2684" s="46"/>
      <c r="I2684" s="27"/>
      <c r="J2684" s="43" t="s">
        <v>4176</v>
      </c>
    </row>
    <row r="2685" spans="3:10" x14ac:dyDescent="0.35">
      <c r="C2685" s="27" t="s">
        <v>4448</v>
      </c>
      <c r="D2685" s="47"/>
      <c r="E2685" s="30"/>
      <c r="F2685" s="44" t="s">
        <v>4176</v>
      </c>
      <c r="G2685" s="45"/>
      <c r="H2685" s="46"/>
      <c r="I2685" s="27"/>
      <c r="J2685" s="43" t="s">
        <v>4176</v>
      </c>
    </row>
    <row r="2686" spans="3:10" x14ac:dyDescent="0.35">
      <c r="C2686" s="27" t="s">
        <v>4449</v>
      </c>
      <c r="D2686" s="47"/>
      <c r="E2686" s="30"/>
      <c r="F2686" s="44" t="s">
        <v>4176</v>
      </c>
      <c r="G2686" s="45"/>
      <c r="H2686" s="46"/>
      <c r="I2686" s="27"/>
      <c r="J2686" s="43" t="s">
        <v>4176</v>
      </c>
    </row>
    <row r="2687" spans="3:10" x14ac:dyDescent="0.35">
      <c r="C2687" s="27" t="s">
        <v>4450</v>
      </c>
      <c r="D2687" s="47"/>
      <c r="E2687" s="30"/>
      <c r="F2687" s="44" t="s">
        <v>4176</v>
      </c>
      <c r="G2687" s="45"/>
      <c r="H2687" s="46"/>
      <c r="I2687" s="27"/>
      <c r="J2687" s="43" t="s">
        <v>4176</v>
      </c>
    </row>
    <row r="2688" spans="3:10" x14ac:dyDescent="0.35">
      <c r="C2688" s="27" t="s">
        <v>4451</v>
      </c>
      <c r="D2688" s="47"/>
      <c r="E2688" s="30"/>
      <c r="F2688" s="44" t="s">
        <v>4176</v>
      </c>
      <c r="G2688" s="45"/>
      <c r="H2688" s="46"/>
      <c r="I2688" s="27"/>
      <c r="J2688" s="43" t="s">
        <v>4176</v>
      </c>
    </row>
    <row r="2689" spans="3:10" x14ac:dyDescent="0.35">
      <c r="C2689" s="27" t="s">
        <v>4390</v>
      </c>
      <c r="D2689" s="47"/>
      <c r="E2689" s="30"/>
      <c r="F2689" s="44" t="s">
        <v>4176</v>
      </c>
      <c r="G2689" s="45"/>
      <c r="H2689" s="46"/>
      <c r="I2689" s="27"/>
      <c r="J2689" s="43" t="s">
        <v>4176</v>
      </c>
    </row>
    <row r="2690" spans="3:10" x14ac:dyDescent="0.35">
      <c r="C2690" s="27" t="s">
        <v>4391</v>
      </c>
      <c r="D2690" s="47"/>
      <c r="E2690" s="30"/>
      <c r="F2690" s="44" t="s">
        <v>4176</v>
      </c>
      <c r="G2690" s="45"/>
      <c r="H2690" s="46"/>
      <c r="I2690" s="27"/>
      <c r="J2690" s="43" t="s">
        <v>4176</v>
      </c>
    </row>
    <row r="2691" spans="3:10" x14ac:dyDescent="0.35">
      <c r="C2691" s="27" t="s">
        <v>4523</v>
      </c>
      <c r="D2691" s="47"/>
      <c r="E2691" s="30"/>
      <c r="F2691" s="44" t="s">
        <v>4176</v>
      </c>
      <c r="G2691" s="45"/>
      <c r="H2691" s="46"/>
      <c r="I2691" s="27"/>
      <c r="J2691" s="43" t="s">
        <v>4176</v>
      </c>
    </row>
    <row r="2692" spans="3:10" x14ac:dyDescent="0.35">
      <c r="C2692" s="27" t="s">
        <v>4458</v>
      </c>
      <c r="D2692" s="47"/>
      <c r="E2692" s="30"/>
      <c r="F2692" s="44" t="s">
        <v>4176</v>
      </c>
      <c r="G2692" s="45"/>
      <c r="H2692" s="46"/>
      <c r="I2692" s="27"/>
      <c r="J2692" s="43" t="s">
        <v>4176</v>
      </c>
    </row>
    <row r="2693" spans="3:10" x14ac:dyDescent="0.35">
      <c r="C2693" s="27" t="s">
        <v>4459</v>
      </c>
      <c r="D2693" s="47"/>
      <c r="E2693" s="30"/>
      <c r="F2693" s="44" t="s">
        <v>4176</v>
      </c>
      <c r="G2693" s="45"/>
      <c r="H2693" s="46"/>
      <c r="I2693" s="27"/>
      <c r="J2693" s="43" t="s">
        <v>4176</v>
      </c>
    </row>
    <row r="2694" spans="3:10" x14ac:dyDescent="0.35">
      <c r="C2694" s="27" t="s">
        <v>4460</v>
      </c>
      <c r="D2694" s="47"/>
      <c r="E2694" s="30"/>
      <c r="F2694" s="44" t="s">
        <v>4176</v>
      </c>
      <c r="G2694" s="45"/>
      <c r="H2694" s="46"/>
      <c r="I2694" s="27"/>
      <c r="J2694" s="43" t="s">
        <v>4176</v>
      </c>
    </row>
    <row r="2695" spans="3:10" x14ac:dyDescent="0.35">
      <c r="C2695" s="27" t="s">
        <v>4461</v>
      </c>
      <c r="D2695" s="47"/>
      <c r="E2695" s="30"/>
      <c r="F2695" s="44" t="s">
        <v>4176</v>
      </c>
      <c r="G2695" s="45"/>
      <c r="H2695" s="46"/>
      <c r="I2695" s="27"/>
      <c r="J2695" s="43" t="s">
        <v>4176</v>
      </c>
    </row>
    <row r="2696" spans="3:10" x14ac:dyDescent="0.35">
      <c r="C2696" s="27" t="s">
        <v>4462</v>
      </c>
      <c r="D2696" s="47"/>
      <c r="E2696" s="30"/>
      <c r="F2696" s="44" t="s">
        <v>4176</v>
      </c>
      <c r="G2696" s="45"/>
      <c r="H2696" s="46"/>
      <c r="I2696" s="27"/>
      <c r="J2696" s="43" t="s">
        <v>4176</v>
      </c>
    </row>
    <row r="2697" spans="3:10" x14ac:dyDescent="0.35">
      <c r="C2697" s="27" t="s">
        <v>4463</v>
      </c>
      <c r="D2697" s="47"/>
      <c r="E2697" s="30"/>
      <c r="F2697" s="44" t="s">
        <v>4176</v>
      </c>
      <c r="G2697" s="45"/>
      <c r="H2697" s="46"/>
      <c r="I2697" s="27"/>
      <c r="J2697" s="43" t="s">
        <v>4176</v>
      </c>
    </row>
    <row r="2698" spans="3:10" x14ac:dyDescent="0.35">
      <c r="C2698" s="27" t="s">
        <v>4464</v>
      </c>
      <c r="D2698" s="47"/>
      <c r="E2698" s="30"/>
      <c r="F2698" s="44" t="s">
        <v>4176</v>
      </c>
      <c r="G2698" s="45"/>
      <c r="H2698" s="46"/>
      <c r="I2698" s="27"/>
      <c r="J2698" s="43" t="s">
        <v>4176</v>
      </c>
    </row>
    <row r="2699" spans="3:10" x14ac:dyDescent="0.35">
      <c r="C2699" s="27" t="s">
        <v>4465</v>
      </c>
      <c r="D2699" s="47"/>
      <c r="E2699" s="30"/>
      <c r="F2699" s="44" t="s">
        <v>4176</v>
      </c>
      <c r="G2699" s="45"/>
      <c r="H2699" s="46"/>
      <c r="I2699" s="27"/>
      <c r="J2699" s="43" t="s">
        <v>4176</v>
      </c>
    </row>
    <row r="2700" spans="3:10" x14ac:dyDescent="0.35">
      <c r="C2700" s="27" t="s">
        <v>4466</v>
      </c>
      <c r="D2700" s="47"/>
      <c r="E2700" s="30"/>
      <c r="F2700" s="44" t="s">
        <v>4176</v>
      </c>
      <c r="G2700" s="45"/>
      <c r="H2700" s="46"/>
      <c r="I2700" s="27"/>
      <c r="J2700" s="43" t="s">
        <v>4176</v>
      </c>
    </row>
    <row r="2701" spans="3:10" x14ac:dyDescent="0.35">
      <c r="C2701" s="27" t="s">
        <v>4467</v>
      </c>
      <c r="D2701" s="47"/>
      <c r="E2701" s="30"/>
      <c r="F2701" s="44" t="s">
        <v>4176</v>
      </c>
      <c r="G2701" s="45"/>
      <c r="H2701" s="46"/>
      <c r="I2701" s="27"/>
      <c r="J2701" s="43" t="s">
        <v>4176</v>
      </c>
    </row>
    <row r="2702" spans="3:10" x14ac:dyDescent="0.35">
      <c r="C2702" s="27" t="s">
        <v>4468</v>
      </c>
      <c r="D2702" s="47"/>
      <c r="E2702" s="30"/>
      <c r="F2702" s="44" t="s">
        <v>4176</v>
      </c>
      <c r="G2702" s="45"/>
      <c r="H2702" s="46"/>
      <c r="I2702" s="27"/>
      <c r="J2702" s="43" t="s">
        <v>4176</v>
      </c>
    </row>
    <row r="2703" spans="3:10" x14ac:dyDescent="0.35">
      <c r="C2703" s="27" t="s">
        <v>4469</v>
      </c>
      <c r="D2703" s="47"/>
      <c r="E2703" s="30"/>
      <c r="F2703" s="44" t="s">
        <v>4176</v>
      </c>
      <c r="G2703" s="45"/>
      <c r="H2703" s="46"/>
      <c r="I2703" s="27"/>
      <c r="J2703" s="43" t="s">
        <v>4176</v>
      </c>
    </row>
    <row r="2704" spans="3:10" x14ac:dyDescent="0.35">
      <c r="C2704" s="27" t="s">
        <v>4470</v>
      </c>
      <c r="D2704" s="47"/>
      <c r="E2704" s="30"/>
      <c r="F2704" s="44" t="s">
        <v>4176</v>
      </c>
      <c r="G2704" s="45"/>
      <c r="H2704" s="46"/>
      <c r="I2704" s="27"/>
      <c r="J2704" s="43" t="s">
        <v>4176</v>
      </c>
    </row>
    <row r="2705" spans="3:10" x14ac:dyDescent="0.35">
      <c r="C2705" s="27" t="s">
        <v>4471</v>
      </c>
      <c r="D2705" s="47"/>
      <c r="E2705" s="30"/>
      <c r="F2705" s="44" t="s">
        <v>4176</v>
      </c>
      <c r="G2705" s="45"/>
      <c r="H2705" s="46"/>
      <c r="I2705" s="27"/>
      <c r="J2705" s="43" t="s">
        <v>4176</v>
      </c>
    </row>
    <row r="2706" spans="3:10" x14ac:dyDescent="0.35">
      <c r="C2706" s="27" t="s">
        <v>4472</v>
      </c>
      <c r="D2706" s="47"/>
      <c r="E2706" s="30"/>
      <c r="F2706" s="44" t="s">
        <v>4176</v>
      </c>
      <c r="G2706" s="45"/>
      <c r="H2706" s="46"/>
      <c r="I2706" s="27"/>
      <c r="J2706" s="43" t="s">
        <v>4176</v>
      </c>
    </row>
    <row r="2707" spans="3:10" x14ac:dyDescent="0.35">
      <c r="C2707" s="27" t="s">
        <v>4473</v>
      </c>
      <c r="D2707" s="47"/>
      <c r="E2707" s="30"/>
      <c r="F2707" s="44" t="s">
        <v>4176</v>
      </c>
      <c r="G2707" s="45"/>
      <c r="H2707" s="46"/>
      <c r="I2707" s="27"/>
      <c r="J2707" s="43" t="s">
        <v>4176</v>
      </c>
    </row>
    <row r="2708" spans="3:10" x14ac:dyDescent="0.35">
      <c r="C2708" s="27" t="s">
        <v>4474</v>
      </c>
      <c r="D2708" s="47"/>
      <c r="E2708" s="30"/>
      <c r="F2708" s="44" t="s">
        <v>4176</v>
      </c>
      <c r="G2708" s="45"/>
      <c r="H2708" s="46"/>
      <c r="I2708" s="27"/>
      <c r="J2708" s="43" t="s">
        <v>4176</v>
      </c>
    </row>
    <row r="2709" spans="3:10" x14ac:dyDescent="0.35">
      <c r="C2709" s="27" t="s">
        <v>4475</v>
      </c>
      <c r="D2709" s="47"/>
      <c r="E2709" s="30"/>
      <c r="F2709" s="44" t="s">
        <v>4176</v>
      </c>
      <c r="G2709" s="45"/>
      <c r="H2709" s="46"/>
      <c r="I2709" s="27"/>
      <c r="J2709" s="43" t="s">
        <v>4176</v>
      </c>
    </row>
    <row r="2710" spans="3:10" x14ac:dyDescent="0.35">
      <c r="C2710" s="27" t="s">
        <v>4476</v>
      </c>
      <c r="D2710" s="47"/>
      <c r="E2710" s="30"/>
      <c r="F2710" s="44" t="s">
        <v>4176</v>
      </c>
      <c r="G2710" s="45"/>
      <c r="H2710" s="46"/>
      <c r="I2710" s="27"/>
      <c r="J2710" s="43" t="s">
        <v>4176</v>
      </c>
    </row>
    <row r="2711" spans="3:10" x14ac:dyDescent="0.35">
      <c r="C2711" s="27" t="s">
        <v>4477</v>
      </c>
      <c r="D2711" s="47"/>
      <c r="E2711" s="30"/>
      <c r="F2711" s="44" t="s">
        <v>4176</v>
      </c>
      <c r="G2711" s="45"/>
      <c r="H2711" s="46"/>
      <c r="I2711" s="27"/>
      <c r="J2711" s="43" t="s">
        <v>4176</v>
      </c>
    </row>
    <row r="2712" spans="3:10" x14ac:dyDescent="0.35">
      <c r="C2712" s="27" t="s">
        <v>4487</v>
      </c>
      <c r="D2712" s="47"/>
      <c r="E2712" s="30"/>
      <c r="F2712" s="44" t="s">
        <v>4176</v>
      </c>
      <c r="G2712" s="45"/>
      <c r="H2712" s="46"/>
      <c r="I2712" s="27"/>
      <c r="J2712" s="43" t="s">
        <v>4176</v>
      </c>
    </row>
    <row r="2713" spans="3:10" x14ac:dyDescent="0.35">
      <c r="C2713" s="27" t="s">
        <v>4486</v>
      </c>
      <c r="D2713" s="47"/>
      <c r="E2713" s="30"/>
      <c r="F2713" s="44" t="s">
        <v>4176</v>
      </c>
      <c r="G2713" s="45"/>
      <c r="H2713" s="46"/>
      <c r="I2713" s="27"/>
      <c r="J2713" s="43" t="s">
        <v>4176</v>
      </c>
    </row>
    <row r="2714" spans="3:10" x14ac:dyDescent="0.35">
      <c r="C2714" s="27" t="s">
        <v>4485</v>
      </c>
      <c r="D2714" s="47"/>
      <c r="E2714" s="30"/>
      <c r="F2714" s="44" t="s">
        <v>4176</v>
      </c>
      <c r="G2714" s="45"/>
      <c r="H2714" s="46"/>
      <c r="I2714" s="27"/>
      <c r="J2714" s="43" t="s">
        <v>4176</v>
      </c>
    </row>
    <row r="2715" spans="3:10" x14ac:dyDescent="0.35">
      <c r="C2715" s="27" t="s">
        <v>4484</v>
      </c>
      <c r="D2715" s="47"/>
      <c r="E2715" s="30"/>
      <c r="F2715" s="44" t="s">
        <v>4176</v>
      </c>
      <c r="G2715" s="45"/>
      <c r="H2715" s="46"/>
      <c r="I2715" s="27"/>
      <c r="J2715" s="43" t="s">
        <v>4176</v>
      </c>
    </row>
    <row r="2716" spans="3:10" x14ac:dyDescent="0.35">
      <c r="C2716" s="27" t="s">
        <v>4483</v>
      </c>
      <c r="D2716" s="47"/>
      <c r="E2716" s="30"/>
      <c r="F2716" s="44" t="s">
        <v>4176</v>
      </c>
      <c r="G2716" s="45"/>
      <c r="H2716" s="46"/>
      <c r="I2716" s="27"/>
      <c r="J2716" s="43" t="s">
        <v>4176</v>
      </c>
    </row>
    <row r="2717" spans="3:10" x14ac:dyDescent="0.35">
      <c r="C2717" s="27" t="s">
        <v>4482</v>
      </c>
      <c r="D2717" s="47"/>
      <c r="E2717" s="30"/>
      <c r="F2717" s="44" t="s">
        <v>4176</v>
      </c>
      <c r="G2717" s="45"/>
      <c r="H2717" s="46"/>
      <c r="I2717" s="27"/>
      <c r="J2717" s="43" t="s">
        <v>4176</v>
      </c>
    </row>
    <row r="2718" spans="3:10" x14ac:dyDescent="0.35">
      <c r="C2718" s="27" t="s">
        <v>4478</v>
      </c>
      <c r="D2718" s="47"/>
      <c r="E2718" s="30"/>
      <c r="F2718" s="44" t="s">
        <v>4176</v>
      </c>
      <c r="G2718" s="45"/>
      <c r="H2718" s="46"/>
      <c r="I2718" s="27"/>
      <c r="J2718" s="43" t="s">
        <v>4176</v>
      </c>
    </row>
    <row r="2719" spans="3:10" x14ac:dyDescent="0.35">
      <c r="C2719" s="27" t="s">
        <v>4479</v>
      </c>
      <c r="D2719" s="47"/>
      <c r="E2719" s="30"/>
      <c r="F2719" s="44" t="s">
        <v>4176</v>
      </c>
      <c r="G2719" s="45"/>
      <c r="H2719" s="46"/>
      <c r="I2719" s="27"/>
      <c r="J2719" s="43" t="s">
        <v>4176</v>
      </c>
    </row>
    <row r="2720" spans="3:10" x14ac:dyDescent="0.35">
      <c r="C2720" s="27" t="s">
        <v>4480</v>
      </c>
      <c r="D2720" s="47"/>
      <c r="E2720" s="30"/>
      <c r="F2720" s="44" t="s">
        <v>4176</v>
      </c>
      <c r="G2720" s="45"/>
      <c r="H2720" s="46"/>
      <c r="I2720" s="27"/>
      <c r="J2720" s="43" t="s">
        <v>4176</v>
      </c>
    </row>
    <row r="2721" spans="3:10" x14ac:dyDescent="0.35">
      <c r="C2721" s="27" t="s">
        <v>4481</v>
      </c>
      <c r="D2721" s="47"/>
      <c r="E2721" s="30"/>
      <c r="F2721" s="44" t="s">
        <v>4176</v>
      </c>
      <c r="G2721" s="45"/>
      <c r="H2721" s="46"/>
      <c r="I2721" s="27"/>
      <c r="J2721" s="43" t="s">
        <v>4176</v>
      </c>
    </row>
    <row r="2722" spans="3:10" x14ac:dyDescent="0.35">
      <c r="C2722" s="27" t="s">
        <v>4488</v>
      </c>
      <c r="D2722" s="47"/>
      <c r="E2722" s="30"/>
      <c r="F2722" s="44" t="s">
        <v>4176</v>
      </c>
      <c r="G2722" s="45"/>
      <c r="H2722" s="46"/>
      <c r="I2722" s="27"/>
      <c r="J2722" s="43" t="s">
        <v>4176</v>
      </c>
    </row>
    <row r="2723" spans="3:10" x14ac:dyDescent="0.35">
      <c r="C2723" s="27" t="s">
        <v>4489</v>
      </c>
      <c r="D2723" s="47"/>
      <c r="E2723" s="30"/>
      <c r="F2723" s="44" t="s">
        <v>4176</v>
      </c>
      <c r="G2723" s="45"/>
      <c r="H2723" s="46"/>
      <c r="I2723" s="27"/>
      <c r="J2723" s="43" t="s">
        <v>4176</v>
      </c>
    </row>
    <row r="2724" spans="3:10" x14ac:dyDescent="0.35">
      <c r="C2724" s="27" t="s">
        <v>4490</v>
      </c>
      <c r="D2724" s="47"/>
      <c r="E2724" s="30"/>
      <c r="F2724" s="44" t="s">
        <v>4176</v>
      </c>
      <c r="G2724" s="45"/>
      <c r="H2724" s="46"/>
      <c r="I2724" s="27"/>
      <c r="J2724" s="43" t="s">
        <v>4176</v>
      </c>
    </row>
    <row r="2725" spans="3:10" x14ac:dyDescent="0.35">
      <c r="C2725" s="27" t="s">
        <v>4491</v>
      </c>
      <c r="D2725" s="47"/>
      <c r="E2725" s="30"/>
      <c r="F2725" s="44" t="s">
        <v>4176</v>
      </c>
      <c r="G2725" s="45"/>
      <c r="H2725" s="46"/>
      <c r="I2725" s="27"/>
      <c r="J2725" s="43" t="s">
        <v>4176</v>
      </c>
    </row>
    <row r="2726" spans="3:10" x14ac:dyDescent="0.35">
      <c r="C2726" s="27" t="s">
        <v>4492</v>
      </c>
      <c r="D2726" s="47"/>
      <c r="E2726" s="30"/>
      <c r="F2726" s="44" t="s">
        <v>4176</v>
      </c>
      <c r="G2726" s="45"/>
      <c r="H2726" s="46"/>
      <c r="I2726" s="27"/>
      <c r="J2726" s="43" t="s">
        <v>4176</v>
      </c>
    </row>
    <row r="2727" spans="3:10" x14ac:dyDescent="0.35">
      <c r="C2727" s="27" t="s">
        <v>4493</v>
      </c>
      <c r="D2727" s="47"/>
      <c r="E2727" s="30"/>
      <c r="F2727" s="44" t="s">
        <v>4176</v>
      </c>
      <c r="G2727" s="45"/>
      <c r="H2727" s="46"/>
      <c r="I2727" s="27"/>
      <c r="J2727" s="43" t="s">
        <v>4176</v>
      </c>
    </row>
    <row r="2728" spans="3:10" x14ac:dyDescent="0.35">
      <c r="C2728" s="27" t="s">
        <v>4494</v>
      </c>
      <c r="D2728" s="47"/>
      <c r="E2728" s="30"/>
      <c r="F2728" s="44" t="s">
        <v>4176</v>
      </c>
      <c r="G2728" s="45"/>
      <c r="H2728" s="46"/>
      <c r="I2728" s="27"/>
      <c r="J2728" s="43" t="s">
        <v>4176</v>
      </c>
    </row>
    <row r="2729" spans="3:10" x14ac:dyDescent="0.35">
      <c r="C2729" s="27" t="s">
        <v>4495</v>
      </c>
      <c r="D2729" s="47"/>
      <c r="E2729" s="30"/>
      <c r="F2729" s="44" t="s">
        <v>4176</v>
      </c>
      <c r="G2729" s="45"/>
      <c r="H2729" s="46"/>
      <c r="I2729" s="27"/>
      <c r="J2729" s="43" t="s">
        <v>4176</v>
      </c>
    </row>
    <row r="2730" spans="3:10" x14ac:dyDescent="0.35">
      <c r="C2730" s="27" t="s">
        <v>4496</v>
      </c>
      <c r="D2730" s="47"/>
      <c r="E2730" s="30"/>
      <c r="F2730" s="44" t="s">
        <v>4176</v>
      </c>
      <c r="G2730" s="45"/>
      <c r="H2730" s="46"/>
      <c r="I2730" s="27"/>
      <c r="J2730" s="43" t="s">
        <v>4176</v>
      </c>
    </row>
    <row r="2731" spans="3:10" x14ac:dyDescent="0.35">
      <c r="C2731" s="27" t="s">
        <v>4497</v>
      </c>
      <c r="D2731" s="47"/>
      <c r="E2731" s="30"/>
      <c r="F2731" s="44" t="s">
        <v>4176</v>
      </c>
      <c r="G2731" s="45"/>
      <c r="H2731" s="46"/>
      <c r="I2731" s="27"/>
      <c r="J2731" s="43" t="s">
        <v>4176</v>
      </c>
    </row>
    <row r="2732" spans="3:10" x14ac:dyDescent="0.35">
      <c r="C2732" s="27" t="s">
        <v>4499</v>
      </c>
      <c r="D2732" s="47"/>
      <c r="E2732" s="30"/>
      <c r="F2732" s="44" t="s">
        <v>4176</v>
      </c>
      <c r="G2732" s="45"/>
      <c r="H2732" s="46"/>
      <c r="I2732" s="27"/>
      <c r="J2732" s="43" t="s">
        <v>4176</v>
      </c>
    </row>
    <row r="2733" spans="3:10" x14ac:dyDescent="0.35">
      <c r="C2733" s="27" t="s">
        <v>4498</v>
      </c>
      <c r="D2733" s="47"/>
      <c r="E2733" s="30"/>
      <c r="F2733" s="44" t="s">
        <v>4176</v>
      </c>
      <c r="G2733" s="45"/>
      <c r="H2733" s="46"/>
      <c r="I2733" s="27"/>
      <c r="J2733" s="43" t="s">
        <v>4176</v>
      </c>
    </row>
    <row r="2734" spans="3:10" x14ac:dyDescent="0.35">
      <c r="C2734" s="27" t="s">
        <v>4500</v>
      </c>
      <c r="D2734" s="47"/>
      <c r="E2734" s="30"/>
      <c r="F2734" s="44" t="s">
        <v>4176</v>
      </c>
      <c r="G2734" s="45"/>
      <c r="H2734" s="46"/>
      <c r="I2734" s="27"/>
      <c r="J2734" s="43" t="s">
        <v>4176</v>
      </c>
    </row>
    <row r="2735" spans="3:10" x14ac:dyDescent="0.35">
      <c r="C2735" s="27" t="s">
        <v>4503</v>
      </c>
      <c r="D2735" s="47"/>
      <c r="E2735" s="30"/>
      <c r="F2735" s="44" t="s">
        <v>4176</v>
      </c>
      <c r="G2735" s="45"/>
      <c r="H2735" s="46"/>
      <c r="I2735" s="27"/>
      <c r="J2735" s="43" t="s">
        <v>4176</v>
      </c>
    </row>
    <row r="2736" spans="3:10" x14ac:dyDescent="0.35">
      <c r="C2736" s="27" t="s">
        <v>4502</v>
      </c>
      <c r="D2736" s="47"/>
      <c r="E2736" s="30"/>
      <c r="F2736" s="44" t="s">
        <v>4176</v>
      </c>
      <c r="G2736" s="45"/>
      <c r="H2736" s="46"/>
      <c r="I2736" s="27"/>
      <c r="J2736" s="43" t="s">
        <v>4176</v>
      </c>
    </row>
    <row r="2737" spans="3:10" x14ac:dyDescent="0.35">
      <c r="C2737" s="27" t="s">
        <v>4501</v>
      </c>
      <c r="D2737" s="47"/>
      <c r="E2737" s="30"/>
      <c r="F2737" s="44" t="s">
        <v>4176</v>
      </c>
      <c r="G2737" s="45"/>
      <c r="H2737" s="46"/>
      <c r="I2737" s="27"/>
      <c r="J2737" s="43" t="s">
        <v>4176</v>
      </c>
    </row>
    <row r="2738" spans="3:10" x14ac:dyDescent="0.35">
      <c r="C2738" s="27" t="s">
        <v>4504</v>
      </c>
      <c r="D2738" s="47"/>
      <c r="E2738" s="30"/>
      <c r="F2738" s="44" t="s">
        <v>4176</v>
      </c>
      <c r="G2738" s="45"/>
      <c r="H2738" s="46"/>
      <c r="I2738" s="27"/>
      <c r="J2738" s="43" t="s">
        <v>4176</v>
      </c>
    </row>
    <row r="2739" spans="3:10" x14ac:dyDescent="0.35">
      <c r="C2739" s="27" t="s">
        <v>4505</v>
      </c>
      <c r="D2739" s="47"/>
      <c r="E2739" s="30"/>
      <c r="F2739" s="44" t="s">
        <v>4176</v>
      </c>
      <c r="G2739" s="45"/>
      <c r="H2739" s="46"/>
      <c r="I2739" s="27"/>
      <c r="J2739" s="43" t="s">
        <v>4176</v>
      </c>
    </row>
    <row r="2740" spans="3:10" x14ac:dyDescent="0.35">
      <c r="C2740" s="27" t="s">
        <v>4506</v>
      </c>
      <c r="D2740" s="47"/>
      <c r="E2740" s="30"/>
      <c r="F2740" s="44" t="s">
        <v>4176</v>
      </c>
      <c r="G2740" s="45"/>
      <c r="H2740" s="46"/>
      <c r="I2740" s="27"/>
      <c r="J2740" s="43" t="s">
        <v>4176</v>
      </c>
    </row>
    <row r="2741" spans="3:10" x14ac:dyDescent="0.35">
      <c r="C2741" s="27" t="s">
        <v>4507</v>
      </c>
      <c r="D2741" s="47"/>
      <c r="E2741" s="30"/>
      <c r="F2741" s="44" t="s">
        <v>4176</v>
      </c>
      <c r="G2741" s="45"/>
      <c r="H2741" s="46"/>
      <c r="I2741" s="27"/>
      <c r="J2741" s="43" t="s">
        <v>4176</v>
      </c>
    </row>
    <row r="2742" spans="3:10" x14ac:dyDescent="0.35">
      <c r="C2742" s="27" t="s">
        <v>4508</v>
      </c>
      <c r="D2742" s="47"/>
      <c r="E2742" s="30"/>
      <c r="F2742" s="44" t="s">
        <v>4176</v>
      </c>
      <c r="G2742" s="45"/>
      <c r="H2742" s="46"/>
      <c r="I2742" s="27"/>
      <c r="J2742" s="43" t="s">
        <v>4176</v>
      </c>
    </row>
    <row r="2743" spans="3:10" x14ac:dyDescent="0.35">
      <c r="C2743" s="27" t="s">
        <v>4509</v>
      </c>
      <c r="D2743" s="47"/>
      <c r="E2743" s="30"/>
      <c r="F2743" s="44" t="s">
        <v>4176</v>
      </c>
      <c r="G2743" s="45"/>
      <c r="H2743" s="46"/>
      <c r="I2743" s="27"/>
      <c r="J2743" s="43" t="s">
        <v>4176</v>
      </c>
    </row>
    <row r="2744" spans="3:10" x14ac:dyDescent="0.35">
      <c r="C2744" s="27" t="s">
        <v>4510</v>
      </c>
      <c r="D2744" s="47"/>
      <c r="E2744" s="30"/>
      <c r="F2744" s="44" t="s">
        <v>4176</v>
      </c>
      <c r="G2744" s="45"/>
      <c r="H2744" s="46"/>
      <c r="I2744" s="27"/>
      <c r="J2744" s="43" t="s">
        <v>4176</v>
      </c>
    </row>
    <row r="2745" spans="3:10" x14ac:dyDescent="0.35">
      <c r="C2745" s="27" t="s">
        <v>4511</v>
      </c>
      <c r="D2745" s="47"/>
      <c r="E2745" s="30"/>
      <c r="F2745" s="44" t="s">
        <v>4176</v>
      </c>
      <c r="G2745" s="45"/>
      <c r="H2745" s="46"/>
      <c r="I2745" s="27"/>
      <c r="J2745" s="43" t="s">
        <v>4176</v>
      </c>
    </row>
    <row r="2746" spans="3:10" x14ac:dyDescent="0.35">
      <c r="C2746" s="27" t="s">
        <v>4512</v>
      </c>
      <c r="D2746" s="47"/>
      <c r="E2746" s="30"/>
      <c r="F2746" s="44" t="s">
        <v>4176</v>
      </c>
      <c r="G2746" s="45"/>
      <c r="H2746" s="46"/>
      <c r="I2746" s="27"/>
      <c r="J2746" s="43" t="s">
        <v>4176</v>
      </c>
    </row>
    <row r="2747" spans="3:10" x14ac:dyDescent="0.35">
      <c r="C2747" s="27" t="s">
        <v>4513</v>
      </c>
      <c r="D2747" s="47"/>
      <c r="E2747" s="30"/>
      <c r="F2747" s="44" t="s">
        <v>4176</v>
      </c>
      <c r="G2747" s="45"/>
      <c r="H2747" s="46"/>
      <c r="I2747" s="27"/>
      <c r="J2747" s="43" t="s">
        <v>4176</v>
      </c>
    </row>
    <row r="2748" spans="3:10" x14ac:dyDescent="0.35">
      <c r="C2748" s="27" t="s">
        <v>4514</v>
      </c>
      <c r="D2748" s="47"/>
      <c r="E2748" s="30"/>
      <c r="F2748" s="44" t="s">
        <v>4176</v>
      </c>
      <c r="G2748" s="45"/>
      <c r="H2748" s="46"/>
      <c r="I2748" s="27"/>
      <c r="J2748" s="43" t="s">
        <v>4176</v>
      </c>
    </row>
    <row r="2749" spans="3:10" x14ac:dyDescent="0.35">
      <c r="C2749" s="27" t="s">
        <v>4960</v>
      </c>
      <c r="D2749" s="47"/>
      <c r="E2749" s="30"/>
      <c r="F2749" s="44" t="s">
        <v>4176</v>
      </c>
      <c r="G2749" s="45"/>
      <c r="H2749" s="46"/>
      <c r="I2749" s="27"/>
      <c r="J2749" s="43" t="s">
        <v>4176</v>
      </c>
    </row>
    <row r="2750" spans="3:10" x14ac:dyDescent="0.35">
      <c r="C2750" s="27" t="s">
        <v>4959</v>
      </c>
      <c r="D2750" s="47"/>
      <c r="E2750" s="30"/>
      <c r="F2750" s="44" t="s">
        <v>4176</v>
      </c>
      <c r="G2750" s="45"/>
      <c r="H2750" s="46"/>
      <c r="I2750" s="27"/>
      <c r="J2750" s="43" t="s">
        <v>4176</v>
      </c>
    </row>
    <row r="2751" spans="3:10" x14ac:dyDescent="0.35">
      <c r="C2751" s="27" t="s">
        <v>4961</v>
      </c>
      <c r="D2751" s="47"/>
      <c r="E2751" s="30"/>
      <c r="F2751" s="44" t="s">
        <v>4176</v>
      </c>
      <c r="G2751" s="45"/>
      <c r="H2751" s="46"/>
      <c r="I2751" s="27"/>
      <c r="J2751" s="43" t="s">
        <v>4176</v>
      </c>
    </row>
    <row r="2752" spans="3:10" x14ac:dyDescent="0.35">
      <c r="C2752" s="27" t="s">
        <v>4962</v>
      </c>
      <c r="D2752" s="47"/>
      <c r="E2752" s="30"/>
      <c r="F2752" s="44" t="s">
        <v>4176</v>
      </c>
      <c r="G2752" s="45"/>
      <c r="H2752" s="46"/>
      <c r="I2752" s="27"/>
      <c r="J2752" s="43" t="s">
        <v>4176</v>
      </c>
    </row>
    <row r="2753" spans="3:10" x14ac:dyDescent="0.35">
      <c r="C2753" s="27" t="s">
        <v>4963</v>
      </c>
      <c r="D2753" s="47"/>
      <c r="E2753" s="30"/>
      <c r="F2753" s="44" t="s">
        <v>4176</v>
      </c>
      <c r="G2753" s="45"/>
      <c r="H2753" s="46"/>
      <c r="I2753" s="27"/>
      <c r="J2753" s="43" t="s">
        <v>4176</v>
      </c>
    </row>
    <row r="2754" spans="3:10" x14ac:dyDescent="0.35">
      <c r="C2754" s="27" t="s">
        <v>4964</v>
      </c>
      <c r="D2754" s="47"/>
      <c r="E2754" s="30"/>
      <c r="F2754" s="44" t="s">
        <v>4176</v>
      </c>
      <c r="G2754" s="45"/>
      <c r="H2754" s="46"/>
      <c r="I2754" s="27"/>
      <c r="J2754" s="43" t="s">
        <v>4176</v>
      </c>
    </row>
    <row r="2755" spans="3:10" x14ac:dyDescent="0.35">
      <c r="C2755" s="27" t="s">
        <v>4973</v>
      </c>
      <c r="D2755" s="47"/>
      <c r="E2755" s="30"/>
      <c r="F2755" s="44" t="s">
        <v>4176</v>
      </c>
      <c r="G2755" s="45"/>
      <c r="H2755" s="46"/>
      <c r="I2755" s="27"/>
      <c r="J2755" s="43" t="s">
        <v>4176</v>
      </c>
    </row>
    <row r="2756" spans="3:10" x14ac:dyDescent="0.35">
      <c r="C2756" s="27" t="s">
        <v>4974</v>
      </c>
      <c r="D2756" s="47"/>
      <c r="E2756" s="30"/>
      <c r="F2756" s="44" t="s">
        <v>4176</v>
      </c>
      <c r="G2756" s="45"/>
      <c r="H2756" s="46"/>
      <c r="I2756" s="27"/>
      <c r="J2756" s="43" t="s">
        <v>4176</v>
      </c>
    </row>
    <row r="2757" spans="3:10" x14ac:dyDescent="0.35">
      <c r="C2757" s="27" t="s">
        <v>4975</v>
      </c>
      <c r="D2757" s="47"/>
      <c r="E2757" s="30"/>
      <c r="F2757" s="44" t="s">
        <v>4176</v>
      </c>
      <c r="G2757" s="45"/>
      <c r="H2757" s="46"/>
      <c r="I2757" s="27"/>
      <c r="J2757" s="43" t="s">
        <v>4176</v>
      </c>
    </row>
    <row r="2758" spans="3:10" x14ac:dyDescent="0.35">
      <c r="C2758" s="27" t="s">
        <v>4976</v>
      </c>
      <c r="D2758" s="47"/>
      <c r="E2758" s="30"/>
      <c r="F2758" s="44" t="s">
        <v>4176</v>
      </c>
      <c r="G2758" s="45"/>
      <c r="H2758" s="46"/>
      <c r="I2758" s="27"/>
      <c r="J2758" s="43" t="s">
        <v>4176</v>
      </c>
    </row>
    <row r="2759" spans="3:10" x14ac:dyDescent="0.35">
      <c r="C2759" s="27" t="s">
        <v>4983</v>
      </c>
      <c r="D2759" s="47"/>
      <c r="E2759" s="30"/>
      <c r="F2759" s="44" t="s">
        <v>4176</v>
      </c>
      <c r="G2759" s="45"/>
      <c r="H2759" s="46"/>
      <c r="I2759" s="27"/>
      <c r="J2759" s="43" t="s">
        <v>4176</v>
      </c>
    </row>
    <row r="2760" spans="3:10" x14ac:dyDescent="0.35">
      <c r="C2760" s="27" t="s">
        <v>4984</v>
      </c>
      <c r="D2760" s="47"/>
      <c r="E2760" s="30"/>
      <c r="F2760" s="44" t="s">
        <v>4176</v>
      </c>
      <c r="G2760" s="45"/>
      <c r="H2760" s="46"/>
      <c r="I2760" s="27"/>
      <c r="J2760" s="43" t="s">
        <v>4176</v>
      </c>
    </row>
    <row r="2761" spans="3:10" x14ac:dyDescent="0.35">
      <c r="C2761" s="27" t="s">
        <v>4989</v>
      </c>
      <c r="D2761" s="47"/>
      <c r="E2761" s="30"/>
      <c r="F2761" s="44" t="s">
        <v>4176</v>
      </c>
      <c r="G2761" s="45"/>
      <c r="H2761" s="46"/>
      <c r="I2761" s="27"/>
      <c r="J2761" s="43" t="s">
        <v>4176</v>
      </c>
    </row>
    <row r="2762" spans="3:10" x14ac:dyDescent="0.35">
      <c r="C2762" s="27" t="s">
        <v>4990</v>
      </c>
      <c r="D2762" s="47"/>
      <c r="E2762" s="30"/>
      <c r="F2762" s="44" t="s">
        <v>4176</v>
      </c>
      <c r="G2762" s="45"/>
      <c r="H2762" s="46"/>
      <c r="I2762" s="27"/>
      <c r="J2762" s="43" t="s">
        <v>4176</v>
      </c>
    </row>
    <row r="2763" spans="3:10" x14ac:dyDescent="0.35">
      <c r="C2763" s="27" t="s">
        <v>4991</v>
      </c>
      <c r="D2763" s="47"/>
      <c r="E2763" s="30"/>
      <c r="F2763" s="44" t="s">
        <v>4176</v>
      </c>
      <c r="G2763" s="45"/>
      <c r="H2763" s="46"/>
      <c r="I2763" s="27"/>
      <c r="J2763" s="43" t="s">
        <v>4176</v>
      </c>
    </row>
    <row r="2764" spans="3:10" x14ac:dyDescent="0.35">
      <c r="C2764" s="27" t="s">
        <v>4992</v>
      </c>
      <c r="D2764" s="47"/>
      <c r="E2764" s="30"/>
      <c r="F2764" s="44" t="s">
        <v>4176</v>
      </c>
      <c r="G2764" s="45"/>
      <c r="H2764" s="46"/>
      <c r="I2764" s="27"/>
      <c r="J2764" s="43" t="s">
        <v>4176</v>
      </c>
    </row>
    <row r="2765" spans="3:10" x14ac:dyDescent="0.35">
      <c r="C2765" s="27" t="s">
        <v>4993</v>
      </c>
      <c r="D2765" s="47"/>
      <c r="E2765" s="30"/>
      <c r="F2765" s="44" t="s">
        <v>4176</v>
      </c>
      <c r="G2765" s="45"/>
      <c r="H2765" s="46"/>
      <c r="I2765" s="27"/>
      <c r="J2765" s="43" t="s">
        <v>4176</v>
      </c>
    </row>
    <row r="2766" spans="3:10" x14ac:dyDescent="0.35">
      <c r="C2766" s="27" t="s">
        <v>4994</v>
      </c>
      <c r="D2766" s="47"/>
      <c r="E2766" s="30"/>
      <c r="F2766" s="44" t="s">
        <v>4176</v>
      </c>
      <c r="G2766" s="45"/>
      <c r="H2766" s="46"/>
      <c r="I2766" s="27"/>
      <c r="J2766" s="43" t="s">
        <v>4176</v>
      </c>
    </row>
    <row r="2767" spans="3:10" x14ac:dyDescent="0.35">
      <c r="C2767" s="27" t="s">
        <v>4995</v>
      </c>
      <c r="D2767" s="47"/>
      <c r="E2767" s="30"/>
      <c r="F2767" s="44" t="s">
        <v>4176</v>
      </c>
      <c r="G2767" s="45"/>
      <c r="H2767" s="46"/>
      <c r="I2767" s="27"/>
      <c r="J2767" s="43" t="s">
        <v>4176</v>
      </c>
    </row>
    <row r="2768" spans="3:10" x14ac:dyDescent="0.35">
      <c r="C2768" s="27" t="s">
        <v>4996</v>
      </c>
      <c r="D2768" s="47"/>
      <c r="E2768" s="30"/>
      <c r="F2768" s="44" t="s">
        <v>4176</v>
      </c>
      <c r="G2768" s="45"/>
      <c r="H2768" s="46"/>
      <c r="I2768" s="27"/>
      <c r="J2768" s="43" t="s">
        <v>4176</v>
      </c>
    </row>
    <row r="2769" spans="3:10" x14ac:dyDescent="0.35">
      <c r="C2769" s="27" t="s">
        <v>4997</v>
      </c>
      <c r="D2769" s="47"/>
      <c r="E2769" s="30"/>
      <c r="F2769" s="44" t="s">
        <v>4176</v>
      </c>
      <c r="G2769" s="45"/>
      <c r="H2769" s="46"/>
      <c r="I2769" s="27"/>
      <c r="J2769" s="43" t="s">
        <v>4176</v>
      </c>
    </row>
    <row r="2770" spans="3:10" x14ac:dyDescent="0.35">
      <c r="C2770" s="27" t="s">
        <v>4998</v>
      </c>
      <c r="D2770" s="47"/>
      <c r="E2770" s="30"/>
      <c r="F2770" s="44" t="s">
        <v>4176</v>
      </c>
      <c r="G2770" s="45"/>
      <c r="H2770" s="46"/>
      <c r="I2770" s="27"/>
      <c r="J2770" s="43" t="s">
        <v>4176</v>
      </c>
    </row>
    <row r="2771" spans="3:10" x14ac:dyDescent="0.35">
      <c r="C2771" s="27" t="s">
        <v>4999</v>
      </c>
      <c r="D2771" s="47"/>
      <c r="E2771" s="30"/>
      <c r="F2771" s="44" t="s">
        <v>4176</v>
      </c>
      <c r="G2771" s="45"/>
      <c r="H2771" s="46"/>
      <c r="I2771" s="27"/>
      <c r="J2771" s="43" t="s">
        <v>4176</v>
      </c>
    </row>
    <row r="2772" spans="3:10" x14ac:dyDescent="0.35">
      <c r="C2772" s="27" t="s">
        <v>5000</v>
      </c>
      <c r="D2772" s="47"/>
      <c r="E2772" s="30"/>
      <c r="F2772" s="44" t="s">
        <v>4176</v>
      </c>
      <c r="G2772" s="45"/>
      <c r="H2772" s="46"/>
      <c r="I2772" s="27"/>
      <c r="J2772" s="43" t="s">
        <v>4176</v>
      </c>
    </row>
    <row r="2773" spans="3:10" x14ac:dyDescent="0.35">
      <c r="C2773" s="27" t="s">
        <v>5001</v>
      </c>
      <c r="D2773" s="47"/>
      <c r="E2773" s="30"/>
      <c r="F2773" s="44" t="s">
        <v>4176</v>
      </c>
      <c r="G2773" s="45"/>
      <c r="H2773" s="46"/>
      <c r="I2773" s="27"/>
      <c r="J2773" s="43" t="s">
        <v>4176</v>
      </c>
    </row>
    <row r="2774" spans="3:10" x14ac:dyDescent="0.35">
      <c r="C2774" s="27" t="s">
        <v>5002</v>
      </c>
      <c r="D2774" s="47"/>
      <c r="E2774" s="30"/>
      <c r="F2774" s="44" t="s">
        <v>4176</v>
      </c>
      <c r="G2774" s="45"/>
      <c r="H2774" s="46"/>
      <c r="I2774" s="27"/>
      <c r="J2774" s="43" t="s">
        <v>4176</v>
      </c>
    </row>
    <row r="2775" spans="3:10" x14ac:dyDescent="0.35">
      <c r="C2775" s="27" t="s">
        <v>5003</v>
      </c>
      <c r="D2775" s="47"/>
      <c r="E2775" s="30"/>
      <c r="F2775" s="44" t="s">
        <v>4176</v>
      </c>
      <c r="G2775" s="45"/>
      <c r="H2775" s="46"/>
      <c r="I2775" s="27"/>
      <c r="J2775" s="43" t="s">
        <v>4176</v>
      </c>
    </row>
    <row r="2776" spans="3:10" x14ac:dyDescent="0.35">
      <c r="C2776" s="27" t="s">
        <v>5004</v>
      </c>
      <c r="D2776" s="47"/>
      <c r="E2776" s="30"/>
      <c r="F2776" s="44" t="s">
        <v>4176</v>
      </c>
      <c r="G2776" s="45"/>
      <c r="H2776" s="46"/>
      <c r="I2776" s="27"/>
      <c r="J2776" s="43" t="s">
        <v>4176</v>
      </c>
    </row>
    <row r="2777" spans="3:10" x14ac:dyDescent="0.35">
      <c r="C2777" s="27" t="s">
        <v>5005</v>
      </c>
      <c r="D2777" s="47"/>
      <c r="E2777" s="30"/>
      <c r="F2777" s="44" t="s">
        <v>4176</v>
      </c>
      <c r="G2777" s="45"/>
      <c r="H2777" s="46"/>
      <c r="I2777" s="27"/>
      <c r="J2777" s="43" t="s">
        <v>4176</v>
      </c>
    </row>
    <row r="2778" spans="3:10" x14ac:dyDescent="0.35">
      <c r="C2778" s="27" t="s">
        <v>5006</v>
      </c>
      <c r="D2778" s="47"/>
      <c r="E2778" s="30"/>
      <c r="F2778" s="44" t="s">
        <v>4176</v>
      </c>
      <c r="G2778" s="45"/>
      <c r="H2778" s="46"/>
      <c r="I2778" s="27"/>
      <c r="J2778" s="43" t="s">
        <v>4176</v>
      </c>
    </row>
    <row r="2779" spans="3:10" x14ac:dyDescent="0.35">
      <c r="C2779" s="27" t="s">
        <v>5007</v>
      </c>
      <c r="D2779" s="47"/>
      <c r="E2779" s="30"/>
      <c r="F2779" s="44" t="s">
        <v>4176</v>
      </c>
      <c r="G2779" s="45"/>
      <c r="H2779" s="46"/>
      <c r="I2779" s="27"/>
      <c r="J2779" s="43" t="s">
        <v>4176</v>
      </c>
    </row>
    <row r="2780" spans="3:10" x14ac:dyDescent="0.35">
      <c r="C2780" s="27" t="s">
        <v>5008</v>
      </c>
      <c r="D2780" s="47"/>
      <c r="E2780" s="30"/>
      <c r="F2780" s="44" t="s">
        <v>4176</v>
      </c>
      <c r="G2780" s="45"/>
      <c r="H2780" s="46"/>
      <c r="I2780" s="27"/>
      <c r="J2780" s="43" t="s">
        <v>4176</v>
      </c>
    </row>
    <row r="2781" spans="3:10" x14ac:dyDescent="0.35">
      <c r="C2781" s="27" t="s">
        <v>5009</v>
      </c>
      <c r="D2781" s="47"/>
      <c r="E2781" s="30"/>
      <c r="F2781" s="44" t="s">
        <v>4176</v>
      </c>
      <c r="G2781" s="45"/>
      <c r="H2781" s="46"/>
      <c r="I2781" s="27"/>
      <c r="J2781" s="43" t="s">
        <v>4176</v>
      </c>
    </row>
    <row r="2782" spans="3:10" x14ac:dyDescent="0.35">
      <c r="C2782" s="27" t="s">
        <v>5010</v>
      </c>
      <c r="D2782" s="47"/>
      <c r="E2782" s="30"/>
      <c r="F2782" s="44" t="s">
        <v>4176</v>
      </c>
      <c r="G2782" s="45"/>
      <c r="H2782" s="46"/>
      <c r="I2782" s="27"/>
      <c r="J2782" s="43" t="s">
        <v>4176</v>
      </c>
    </row>
    <row r="2783" spans="3:10" x14ac:dyDescent="0.35">
      <c r="C2783" s="27" t="s">
        <v>5011</v>
      </c>
      <c r="D2783" s="47"/>
      <c r="E2783" s="30"/>
      <c r="F2783" s="44" t="s">
        <v>4176</v>
      </c>
      <c r="G2783" s="45"/>
      <c r="H2783" s="46"/>
      <c r="I2783" s="27"/>
      <c r="J2783" s="43" t="s">
        <v>4176</v>
      </c>
    </row>
    <row r="2784" spans="3:10" x14ac:dyDescent="0.35">
      <c r="C2784" s="27" t="s">
        <v>5012</v>
      </c>
      <c r="D2784" s="47"/>
      <c r="E2784" s="30"/>
      <c r="F2784" s="44" t="s">
        <v>4176</v>
      </c>
      <c r="G2784" s="45"/>
      <c r="H2784" s="46"/>
      <c r="I2784" s="27"/>
      <c r="J2784" s="43" t="s">
        <v>4176</v>
      </c>
    </row>
    <row r="2785" spans="3:10" x14ac:dyDescent="0.35">
      <c r="C2785" s="27" t="s">
        <v>5013</v>
      </c>
      <c r="D2785" s="47"/>
      <c r="E2785" s="30"/>
      <c r="F2785" s="44" t="s">
        <v>4176</v>
      </c>
      <c r="G2785" s="45"/>
      <c r="H2785" s="46"/>
      <c r="I2785" s="27"/>
      <c r="J2785" s="43" t="s">
        <v>4176</v>
      </c>
    </row>
    <row r="2786" spans="3:10" x14ac:dyDescent="0.35">
      <c r="C2786" s="27" t="s">
        <v>4968</v>
      </c>
      <c r="D2786" s="47"/>
      <c r="E2786" s="30"/>
      <c r="F2786" s="44" t="s">
        <v>4176</v>
      </c>
      <c r="G2786" s="45"/>
      <c r="H2786" s="46"/>
      <c r="I2786" s="27"/>
      <c r="J2786" s="43" t="s">
        <v>4176</v>
      </c>
    </row>
    <row r="2787" spans="3:10" x14ac:dyDescent="0.35">
      <c r="C2787" s="27" t="s">
        <v>4969</v>
      </c>
      <c r="D2787" s="47"/>
      <c r="E2787" s="30"/>
      <c r="F2787" s="44" t="s">
        <v>4176</v>
      </c>
      <c r="G2787" s="45"/>
      <c r="H2787" s="46"/>
      <c r="I2787" s="27"/>
      <c r="J2787" s="43" t="s">
        <v>4176</v>
      </c>
    </row>
    <row r="2788" spans="3:10" x14ac:dyDescent="0.35">
      <c r="C2788" s="27" t="s">
        <v>4970</v>
      </c>
      <c r="D2788" s="47"/>
      <c r="E2788" s="30"/>
      <c r="F2788" s="44" t="s">
        <v>4176</v>
      </c>
      <c r="G2788" s="45"/>
      <c r="H2788" s="46"/>
      <c r="I2788" s="27"/>
      <c r="J2788" s="43" t="s">
        <v>4176</v>
      </c>
    </row>
    <row r="2789" spans="3:10" x14ac:dyDescent="0.35">
      <c r="C2789" s="27" t="s">
        <v>4979</v>
      </c>
      <c r="D2789" s="47"/>
      <c r="E2789" s="30"/>
      <c r="F2789" s="44" t="s">
        <v>4176</v>
      </c>
      <c r="G2789" s="45"/>
      <c r="H2789" s="46"/>
      <c r="I2789" s="27"/>
      <c r="J2789" s="43" t="s">
        <v>4176</v>
      </c>
    </row>
    <row r="2790" spans="3:10" x14ac:dyDescent="0.35">
      <c r="C2790" s="27" t="s">
        <v>4980</v>
      </c>
      <c r="D2790" s="47"/>
      <c r="E2790" s="30"/>
      <c r="F2790" s="44" t="s">
        <v>4176</v>
      </c>
      <c r="G2790" s="45"/>
      <c r="H2790" s="46"/>
      <c r="I2790" s="27"/>
      <c r="J2790" s="43" t="s">
        <v>4176</v>
      </c>
    </row>
    <row r="2791" spans="3:10" x14ac:dyDescent="0.35">
      <c r="C2791" s="27" t="s">
        <v>4981</v>
      </c>
      <c r="D2791" s="47"/>
      <c r="E2791" s="30"/>
      <c r="F2791" s="44" t="s">
        <v>4176</v>
      </c>
      <c r="G2791" s="45"/>
      <c r="H2791" s="46"/>
      <c r="I2791" s="27"/>
      <c r="J2791" s="43" t="s">
        <v>4176</v>
      </c>
    </row>
    <row r="2792" spans="3:10" x14ac:dyDescent="0.35">
      <c r="C2792" s="27" t="s">
        <v>4982</v>
      </c>
      <c r="D2792" s="47"/>
      <c r="E2792" s="30"/>
      <c r="F2792" s="44" t="s">
        <v>4176</v>
      </c>
      <c r="G2792" s="45"/>
      <c r="H2792" s="46"/>
      <c r="I2792" s="27"/>
      <c r="J2792" s="43" t="s">
        <v>4176</v>
      </c>
    </row>
    <row r="2793" spans="3:10" x14ac:dyDescent="0.35">
      <c r="C2793" s="27" t="s">
        <v>4971</v>
      </c>
      <c r="D2793" s="47"/>
      <c r="E2793" s="30"/>
      <c r="F2793" s="44" t="s">
        <v>4176</v>
      </c>
      <c r="G2793" s="45"/>
      <c r="H2793" s="46"/>
      <c r="I2793" s="27"/>
      <c r="J2793" s="43" t="s">
        <v>4176</v>
      </c>
    </row>
    <row r="2794" spans="3:10" x14ac:dyDescent="0.35">
      <c r="C2794" s="27" t="s">
        <v>4972</v>
      </c>
      <c r="D2794" s="47"/>
      <c r="E2794" s="30"/>
      <c r="F2794" s="44" t="s">
        <v>4176</v>
      </c>
      <c r="G2794" s="45"/>
      <c r="H2794" s="46"/>
      <c r="I2794" s="27"/>
      <c r="J2794" s="43" t="s">
        <v>4176</v>
      </c>
    </row>
    <row r="2795" spans="3:10" x14ac:dyDescent="0.35">
      <c r="C2795" s="27" t="s">
        <v>4985</v>
      </c>
      <c r="D2795" s="47"/>
      <c r="E2795" s="30"/>
      <c r="F2795" s="44" t="s">
        <v>4176</v>
      </c>
      <c r="G2795" s="45"/>
      <c r="H2795" s="46"/>
      <c r="I2795" s="27"/>
      <c r="J2795" s="43" t="s">
        <v>4176</v>
      </c>
    </row>
    <row r="2796" spans="3:10" x14ac:dyDescent="0.35">
      <c r="C2796" s="27" t="s">
        <v>4986</v>
      </c>
      <c r="D2796" s="47"/>
      <c r="E2796" s="30"/>
      <c r="F2796" s="44" t="s">
        <v>4176</v>
      </c>
      <c r="G2796" s="45"/>
      <c r="H2796" s="46"/>
      <c r="I2796" s="27"/>
      <c r="J2796" s="43" t="s">
        <v>4176</v>
      </c>
    </row>
    <row r="2797" spans="3:10" x14ac:dyDescent="0.35">
      <c r="C2797" s="27" t="s">
        <v>4987</v>
      </c>
      <c r="D2797" s="47"/>
      <c r="E2797" s="30"/>
      <c r="F2797" s="44" t="s">
        <v>4176</v>
      </c>
      <c r="G2797" s="45"/>
      <c r="H2797" s="46"/>
      <c r="I2797" s="27"/>
      <c r="J2797" s="43" t="s">
        <v>4176</v>
      </c>
    </row>
    <row r="2798" spans="3:10" x14ac:dyDescent="0.35">
      <c r="C2798" s="27" t="s">
        <v>4988</v>
      </c>
      <c r="D2798" s="47"/>
      <c r="E2798" s="30"/>
      <c r="F2798" s="44" t="s">
        <v>4176</v>
      </c>
      <c r="G2798" s="45"/>
      <c r="H2798" s="46"/>
      <c r="I2798" s="27"/>
      <c r="J2798" s="43" t="s">
        <v>4176</v>
      </c>
    </row>
    <row r="2799" spans="3:10" x14ac:dyDescent="0.35">
      <c r="C2799" s="27" t="s">
        <v>4977</v>
      </c>
      <c r="D2799" s="47"/>
      <c r="E2799" s="30"/>
      <c r="F2799" s="44" t="s">
        <v>4176</v>
      </c>
      <c r="G2799" s="45"/>
      <c r="H2799" s="46"/>
      <c r="I2799" s="27"/>
      <c r="J2799" s="43" t="s">
        <v>4176</v>
      </c>
    </row>
    <row r="2800" spans="3:10" x14ac:dyDescent="0.35">
      <c r="C2800" s="27" t="s">
        <v>4978</v>
      </c>
      <c r="D2800" s="47"/>
      <c r="E2800" s="30"/>
      <c r="F2800" s="44" t="s">
        <v>4176</v>
      </c>
      <c r="G2800" s="45"/>
      <c r="H2800" s="46"/>
      <c r="I2800" s="27"/>
      <c r="J2800" s="43" t="s">
        <v>4176</v>
      </c>
    </row>
    <row r="2801" spans="3:10" x14ac:dyDescent="0.35">
      <c r="C2801" s="27" t="s">
        <v>5142</v>
      </c>
      <c r="D2801" s="47"/>
      <c r="E2801" s="30"/>
      <c r="F2801" s="44" t="s">
        <v>4176</v>
      </c>
      <c r="G2801" s="45"/>
      <c r="H2801" s="46"/>
      <c r="I2801" s="27"/>
      <c r="J2801" s="43" t="s">
        <v>4176</v>
      </c>
    </row>
    <row r="2802" spans="3:10" x14ac:dyDescent="0.35">
      <c r="C2802" s="27" t="s">
        <v>5143</v>
      </c>
      <c r="D2802" s="47"/>
      <c r="E2802" s="30"/>
      <c r="F2802" s="44" t="s">
        <v>4176</v>
      </c>
      <c r="G2802" s="45"/>
      <c r="H2802" s="46"/>
      <c r="I2802" s="27"/>
      <c r="J2802" s="43" t="s">
        <v>4176</v>
      </c>
    </row>
    <row r="2803" spans="3:10" x14ac:dyDescent="0.35">
      <c r="C2803" s="27" t="s">
        <v>5144</v>
      </c>
      <c r="D2803" s="47"/>
      <c r="E2803" s="30"/>
      <c r="F2803" s="44" t="s">
        <v>4176</v>
      </c>
      <c r="G2803" s="45"/>
      <c r="H2803" s="46"/>
      <c r="I2803" s="27"/>
      <c r="J2803" s="43" t="s">
        <v>4176</v>
      </c>
    </row>
    <row r="2804" spans="3:10" x14ac:dyDescent="0.35">
      <c r="C2804" s="27" t="s">
        <v>5145</v>
      </c>
      <c r="D2804" s="47"/>
      <c r="E2804" s="30"/>
      <c r="F2804" s="44" t="s">
        <v>4176</v>
      </c>
      <c r="G2804" s="45"/>
      <c r="H2804" s="46"/>
      <c r="I2804" s="27"/>
      <c r="J2804" s="43" t="s">
        <v>4176</v>
      </c>
    </row>
    <row r="2805" spans="3:10" x14ac:dyDescent="0.35">
      <c r="C2805" s="27" t="s">
        <v>5146</v>
      </c>
      <c r="D2805" s="47"/>
      <c r="E2805" s="30"/>
      <c r="F2805" s="44" t="s">
        <v>4176</v>
      </c>
      <c r="G2805" s="45"/>
      <c r="H2805" s="46"/>
      <c r="I2805" s="27"/>
      <c r="J2805" s="43" t="s">
        <v>4176</v>
      </c>
    </row>
    <row r="2806" spans="3:10" x14ac:dyDescent="0.35">
      <c r="C2806" s="27" t="s">
        <v>5147</v>
      </c>
      <c r="D2806" s="47"/>
      <c r="E2806" s="30"/>
      <c r="F2806" s="44" t="s">
        <v>4176</v>
      </c>
      <c r="G2806" s="45"/>
      <c r="H2806" s="46"/>
      <c r="I2806" s="27"/>
      <c r="J2806" s="43" t="s">
        <v>4176</v>
      </c>
    </row>
    <row r="2807" spans="3:10" x14ac:dyDescent="0.35">
      <c r="C2807" s="27" t="s">
        <v>5148</v>
      </c>
      <c r="D2807" s="47"/>
      <c r="E2807" s="30"/>
      <c r="F2807" s="44" t="s">
        <v>4176</v>
      </c>
      <c r="G2807" s="45"/>
      <c r="H2807" s="46"/>
      <c r="I2807" s="27"/>
      <c r="J2807" s="43" t="s">
        <v>4176</v>
      </c>
    </row>
    <row r="2808" spans="3:10" x14ac:dyDescent="0.35">
      <c r="C2808" s="27" t="s">
        <v>5149</v>
      </c>
      <c r="D2808" s="47"/>
      <c r="E2808" s="30"/>
      <c r="F2808" s="44" t="s">
        <v>4176</v>
      </c>
      <c r="G2808" s="45"/>
      <c r="H2808" s="46"/>
      <c r="I2808" s="27"/>
      <c r="J2808" s="43" t="s">
        <v>4176</v>
      </c>
    </row>
    <row r="2809" spans="3:10" x14ac:dyDescent="0.35">
      <c r="C2809" s="27" t="s">
        <v>5150</v>
      </c>
      <c r="D2809" s="47"/>
      <c r="E2809" s="30"/>
      <c r="F2809" s="44" t="s">
        <v>4176</v>
      </c>
      <c r="G2809" s="45"/>
      <c r="H2809" s="46"/>
      <c r="I2809" s="27"/>
      <c r="J2809" s="43" t="s">
        <v>4176</v>
      </c>
    </row>
    <row r="2810" spans="3:10" x14ac:dyDescent="0.35">
      <c r="C2810" s="27" t="s">
        <v>5151</v>
      </c>
      <c r="D2810" s="47"/>
      <c r="E2810" s="30"/>
      <c r="F2810" s="44" t="s">
        <v>4176</v>
      </c>
      <c r="G2810" s="45"/>
      <c r="H2810" s="46"/>
      <c r="I2810" s="27"/>
      <c r="J2810" s="43" t="s">
        <v>4176</v>
      </c>
    </row>
    <row r="2811" spans="3:10" x14ac:dyDescent="0.35">
      <c r="C2811" s="27" t="s">
        <v>5159</v>
      </c>
      <c r="D2811" s="47"/>
      <c r="E2811" s="30"/>
      <c r="F2811" s="44" t="s">
        <v>4176</v>
      </c>
      <c r="G2811" s="45"/>
      <c r="H2811" s="46"/>
      <c r="I2811" s="27"/>
      <c r="J2811" s="43" t="s">
        <v>4176</v>
      </c>
    </row>
    <row r="2812" spans="3:10" x14ac:dyDescent="0.35">
      <c r="C2812" s="27" t="s">
        <v>5160</v>
      </c>
      <c r="D2812" s="47"/>
      <c r="E2812" s="30"/>
      <c r="F2812" s="44" t="s">
        <v>4176</v>
      </c>
      <c r="G2812" s="45"/>
      <c r="H2812" s="46"/>
      <c r="I2812" s="27"/>
      <c r="J2812" s="43" t="s">
        <v>4176</v>
      </c>
    </row>
    <row r="2813" spans="3:10" x14ac:dyDescent="0.35">
      <c r="C2813" s="27" t="s">
        <v>5161</v>
      </c>
      <c r="D2813" s="47"/>
      <c r="E2813" s="30"/>
      <c r="F2813" s="44" t="s">
        <v>4176</v>
      </c>
      <c r="G2813" s="45"/>
      <c r="H2813" s="46"/>
      <c r="I2813" s="27"/>
      <c r="J2813" s="43" t="s">
        <v>4176</v>
      </c>
    </row>
    <row r="2814" spans="3:10" x14ac:dyDescent="0.35">
      <c r="C2814" s="27" t="s">
        <v>5162</v>
      </c>
      <c r="D2814" s="47"/>
      <c r="E2814" s="30"/>
      <c r="F2814" s="44" t="s">
        <v>4176</v>
      </c>
      <c r="G2814" s="45"/>
      <c r="H2814" s="46"/>
      <c r="I2814" s="27"/>
      <c r="J2814" s="43" t="s">
        <v>4176</v>
      </c>
    </row>
    <row r="2815" spans="3:10" x14ac:dyDescent="0.35">
      <c r="C2815" s="27" t="s">
        <v>5163</v>
      </c>
      <c r="D2815" s="47"/>
      <c r="E2815" s="30"/>
      <c r="F2815" s="44" t="s">
        <v>4176</v>
      </c>
      <c r="G2815" s="45"/>
      <c r="H2815" s="46"/>
      <c r="I2815" s="27"/>
      <c r="J2815" s="43" t="s">
        <v>4176</v>
      </c>
    </row>
    <row r="2816" spans="3:10" x14ac:dyDescent="0.35">
      <c r="C2816" s="27" t="s">
        <v>5164</v>
      </c>
      <c r="D2816" s="47"/>
      <c r="E2816" s="30"/>
      <c r="F2816" s="44" t="s">
        <v>4176</v>
      </c>
      <c r="G2816" s="45"/>
      <c r="H2816" s="46"/>
      <c r="I2816" s="27"/>
      <c r="J2816" s="43" t="s">
        <v>4176</v>
      </c>
    </row>
    <row r="2817" spans="3:10" x14ac:dyDescent="0.35">
      <c r="C2817" s="27" t="s">
        <v>5165</v>
      </c>
      <c r="D2817" s="47"/>
      <c r="E2817" s="30"/>
      <c r="F2817" s="44" t="s">
        <v>4176</v>
      </c>
      <c r="G2817" s="45"/>
      <c r="H2817" s="46"/>
      <c r="I2817" s="27"/>
      <c r="J2817" s="43" t="s">
        <v>4176</v>
      </c>
    </row>
    <row r="2818" spans="3:10" x14ac:dyDescent="0.35">
      <c r="C2818" s="27" t="s">
        <v>5166</v>
      </c>
      <c r="D2818" s="47"/>
      <c r="E2818" s="30"/>
      <c r="F2818" s="44" t="s">
        <v>4176</v>
      </c>
      <c r="G2818" s="45"/>
      <c r="H2818" s="46"/>
      <c r="I2818" s="27"/>
      <c r="J2818" s="43" t="s">
        <v>4176</v>
      </c>
    </row>
    <row r="2819" spans="3:10" x14ac:dyDescent="0.35">
      <c r="C2819" s="27" t="s">
        <v>5167</v>
      </c>
      <c r="D2819" s="47"/>
      <c r="E2819" s="30"/>
      <c r="F2819" s="44" t="s">
        <v>4176</v>
      </c>
      <c r="G2819" s="45"/>
      <c r="H2819" s="46"/>
      <c r="I2819" s="27"/>
      <c r="J2819" s="43" t="s">
        <v>4176</v>
      </c>
    </row>
    <row r="2820" spans="3:10" x14ac:dyDescent="0.35">
      <c r="C2820" s="27" t="s">
        <v>5168</v>
      </c>
      <c r="D2820" s="47"/>
      <c r="E2820" s="30"/>
      <c r="F2820" s="44" t="s">
        <v>4176</v>
      </c>
      <c r="G2820" s="45"/>
      <c r="H2820" s="46"/>
      <c r="I2820" s="27"/>
      <c r="J2820" s="43" t="s">
        <v>4176</v>
      </c>
    </row>
    <row r="2821" spans="3:10" x14ac:dyDescent="0.35">
      <c r="C2821" s="27" t="s">
        <v>5169</v>
      </c>
      <c r="D2821" s="47"/>
      <c r="E2821" s="30"/>
      <c r="F2821" s="44" t="s">
        <v>4176</v>
      </c>
      <c r="G2821" s="45"/>
      <c r="H2821" s="46"/>
      <c r="I2821" s="27"/>
      <c r="J2821" s="43" t="s">
        <v>4176</v>
      </c>
    </row>
    <row r="2822" spans="3:10" x14ac:dyDescent="0.35">
      <c r="C2822" s="27" t="s">
        <v>5170</v>
      </c>
      <c r="D2822" s="47"/>
      <c r="E2822" s="30"/>
      <c r="F2822" s="44" t="s">
        <v>4176</v>
      </c>
      <c r="G2822" s="45"/>
      <c r="H2822" s="46"/>
      <c r="I2822" s="27"/>
      <c r="J2822" s="43" t="s">
        <v>4176</v>
      </c>
    </row>
    <row r="2823" spans="3:10" x14ac:dyDescent="0.35">
      <c r="C2823" s="27" t="s">
        <v>5171</v>
      </c>
      <c r="D2823" s="47"/>
      <c r="E2823" s="30"/>
      <c r="F2823" s="44" t="s">
        <v>4176</v>
      </c>
      <c r="G2823" s="45"/>
      <c r="H2823" s="46"/>
      <c r="I2823" s="27"/>
      <c r="J2823" s="43" t="s">
        <v>4176</v>
      </c>
    </row>
    <row r="2824" spans="3:10" x14ac:dyDescent="0.35">
      <c r="C2824" s="27" t="s">
        <v>5172</v>
      </c>
      <c r="D2824" s="47"/>
      <c r="E2824" s="30"/>
      <c r="F2824" s="44" t="s">
        <v>4176</v>
      </c>
      <c r="G2824" s="45"/>
      <c r="H2824" s="46"/>
      <c r="I2824" s="27"/>
      <c r="J2824" s="43" t="s">
        <v>4176</v>
      </c>
    </row>
    <row r="2825" spans="3:10" x14ac:dyDescent="0.35">
      <c r="C2825" s="27" t="s">
        <v>5173</v>
      </c>
      <c r="D2825" s="47"/>
      <c r="E2825" s="30"/>
      <c r="F2825" s="44" t="s">
        <v>4176</v>
      </c>
      <c r="G2825" s="45"/>
      <c r="H2825" s="46"/>
      <c r="I2825" s="27"/>
      <c r="J2825" s="43" t="s">
        <v>4176</v>
      </c>
    </row>
    <row r="2826" spans="3:10" x14ac:dyDescent="0.35">
      <c r="C2826" s="27" t="s">
        <v>5174</v>
      </c>
      <c r="D2826" s="47"/>
      <c r="E2826" s="30"/>
      <c r="F2826" s="44" t="s">
        <v>4176</v>
      </c>
      <c r="G2826" s="45"/>
      <c r="H2826" s="46"/>
      <c r="I2826" s="27"/>
      <c r="J2826" s="43" t="s">
        <v>4176</v>
      </c>
    </row>
    <row r="2827" spans="3:10" x14ac:dyDescent="0.35">
      <c r="C2827" s="27" t="s">
        <v>5175</v>
      </c>
      <c r="D2827" s="47"/>
      <c r="E2827" s="30"/>
      <c r="F2827" s="44" t="s">
        <v>4176</v>
      </c>
      <c r="G2827" s="45"/>
      <c r="H2827" s="46"/>
      <c r="I2827" s="27"/>
      <c r="J2827" s="43" t="s">
        <v>4176</v>
      </c>
    </row>
    <row r="2828" spans="3:10" x14ac:dyDescent="0.35">
      <c r="C2828" s="27" t="s">
        <v>5176</v>
      </c>
      <c r="D2828" s="47"/>
      <c r="E2828" s="30"/>
      <c r="F2828" s="44" t="s">
        <v>4176</v>
      </c>
      <c r="G2828" s="45"/>
      <c r="H2828" s="46"/>
      <c r="I2828" s="27"/>
      <c r="J2828" s="43" t="s">
        <v>4176</v>
      </c>
    </row>
    <row r="2829" spans="3:10" x14ac:dyDescent="0.35">
      <c r="C2829" s="27" t="s">
        <v>5177</v>
      </c>
      <c r="D2829" s="47"/>
      <c r="E2829" s="30"/>
      <c r="F2829" s="44" t="s">
        <v>4176</v>
      </c>
      <c r="G2829" s="45"/>
      <c r="H2829" s="46"/>
      <c r="I2829" s="27"/>
      <c r="J2829" s="43" t="s">
        <v>4176</v>
      </c>
    </row>
    <row r="2830" spans="3:10" x14ac:dyDescent="0.35">
      <c r="C2830" s="27" t="s">
        <v>5178</v>
      </c>
      <c r="D2830" s="47"/>
      <c r="E2830" s="30"/>
      <c r="F2830" s="44" t="s">
        <v>4176</v>
      </c>
      <c r="G2830" s="45"/>
      <c r="H2830" s="46"/>
      <c r="I2830" s="27"/>
      <c r="J2830" s="43" t="s">
        <v>4176</v>
      </c>
    </row>
    <row r="2831" spans="3:10" x14ac:dyDescent="0.35">
      <c r="C2831" s="27" t="s">
        <v>5179</v>
      </c>
      <c r="D2831" s="47"/>
      <c r="E2831" s="30"/>
      <c r="F2831" s="44" t="s">
        <v>4176</v>
      </c>
      <c r="G2831" s="45"/>
      <c r="H2831" s="46"/>
      <c r="I2831" s="27"/>
      <c r="J2831" s="43" t="s">
        <v>4176</v>
      </c>
    </row>
    <row r="2832" spans="3:10" x14ac:dyDescent="0.35">
      <c r="C2832" s="27" t="s">
        <v>5180</v>
      </c>
      <c r="D2832" s="47"/>
      <c r="E2832" s="30"/>
      <c r="F2832" s="44" t="s">
        <v>4176</v>
      </c>
      <c r="G2832" s="45"/>
      <c r="H2832" s="46"/>
      <c r="I2832" s="27"/>
      <c r="J2832" s="43" t="s">
        <v>4176</v>
      </c>
    </row>
    <row r="2833" spans="3:10" x14ac:dyDescent="0.35">
      <c r="C2833" s="27" t="s">
        <v>5181</v>
      </c>
      <c r="D2833" s="47"/>
      <c r="E2833" s="30"/>
      <c r="F2833" s="44" t="s">
        <v>4176</v>
      </c>
      <c r="G2833" s="45"/>
      <c r="H2833" s="46"/>
      <c r="I2833" s="27"/>
      <c r="J2833" s="43" t="s">
        <v>4176</v>
      </c>
    </row>
    <row r="2834" spans="3:10" x14ac:dyDescent="0.35">
      <c r="C2834" s="27" t="s">
        <v>5182</v>
      </c>
      <c r="D2834" s="47"/>
      <c r="E2834" s="30"/>
      <c r="F2834" s="44" t="s">
        <v>4176</v>
      </c>
      <c r="G2834" s="45"/>
      <c r="H2834" s="46"/>
      <c r="I2834" s="27"/>
      <c r="J2834" s="43" t="s">
        <v>4176</v>
      </c>
    </row>
    <row r="2835" spans="3:10" x14ac:dyDescent="0.35">
      <c r="C2835" s="27" t="s">
        <v>5183</v>
      </c>
      <c r="D2835" s="47"/>
      <c r="E2835" s="30"/>
      <c r="F2835" s="44" t="s">
        <v>4176</v>
      </c>
      <c r="G2835" s="45"/>
      <c r="H2835" s="46"/>
      <c r="I2835" s="27"/>
      <c r="J2835" s="43" t="s">
        <v>4176</v>
      </c>
    </row>
    <row r="2836" spans="3:10" x14ac:dyDescent="0.35">
      <c r="C2836" s="27" t="s">
        <v>5184</v>
      </c>
      <c r="D2836" s="47"/>
      <c r="E2836" s="30"/>
      <c r="F2836" s="44" t="s">
        <v>4176</v>
      </c>
      <c r="G2836" s="45"/>
      <c r="H2836" s="46"/>
      <c r="I2836" s="27"/>
      <c r="J2836" s="43" t="s">
        <v>4176</v>
      </c>
    </row>
    <row r="2837" spans="3:10" x14ac:dyDescent="0.35">
      <c r="C2837" s="27" t="s">
        <v>5185</v>
      </c>
      <c r="D2837" s="47"/>
      <c r="E2837" s="30"/>
      <c r="F2837" s="44" t="s">
        <v>4176</v>
      </c>
      <c r="G2837" s="45"/>
      <c r="H2837" s="46"/>
      <c r="I2837" s="27"/>
      <c r="J2837" s="43" t="s">
        <v>4176</v>
      </c>
    </row>
    <row r="2838" spans="3:10" x14ac:dyDescent="0.35">
      <c r="C2838" s="27" t="s">
        <v>5186</v>
      </c>
      <c r="D2838" s="47"/>
      <c r="E2838" s="30"/>
      <c r="F2838" s="44" t="s">
        <v>4176</v>
      </c>
      <c r="G2838" s="45"/>
      <c r="H2838" s="46"/>
      <c r="I2838" s="27"/>
      <c r="J2838" s="43" t="s">
        <v>4176</v>
      </c>
    </row>
    <row r="2839" spans="3:10" x14ac:dyDescent="0.35">
      <c r="C2839" s="27" t="s">
        <v>5187</v>
      </c>
      <c r="D2839" s="47"/>
      <c r="E2839" s="30"/>
      <c r="F2839" s="44" t="s">
        <v>4176</v>
      </c>
      <c r="G2839" s="45"/>
      <c r="H2839" s="46"/>
      <c r="I2839" s="27"/>
      <c r="J2839" s="43" t="s">
        <v>4176</v>
      </c>
    </row>
    <row r="2840" spans="3:10" x14ac:dyDescent="0.35">
      <c r="C2840" s="27" t="s">
        <v>5188</v>
      </c>
      <c r="D2840" s="47"/>
      <c r="E2840" s="30"/>
      <c r="F2840" s="44" t="s">
        <v>4176</v>
      </c>
      <c r="G2840" s="45"/>
      <c r="H2840" s="46"/>
      <c r="I2840" s="27"/>
      <c r="J2840" s="43" t="s">
        <v>4176</v>
      </c>
    </row>
    <row r="2841" spans="3:10" x14ac:dyDescent="0.35">
      <c r="C2841" s="27" t="s">
        <v>5189</v>
      </c>
      <c r="D2841" s="47"/>
      <c r="E2841" s="30"/>
      <c r="F2841" s="44" t="s">
        <v>4176</v>
      </c>
      <c r="G2841" s="45"/>
      <c r="H2841" s="46"/>
      <c r="I2841" s="27"/>
      <c r="J2841" s="43" t="s">
        <v>4176</v>
      </c>
    </row>
    <row r="2842" spans="3:10" x14ac:dyDescent="0.35">
      <c r="C2842" s="27" t="s">
        <v>5190</v>
      </c>
      <c r="D2842" s="47"/>
      <c r="E2842" s="30"/>
      <c r="F2842" s="44" t="s">
        <v>4176</v>
      </c>
      <c r="G2842" s="45"/>
      <c r="H2842" s="46"/>
      <c r="I2842" s="27"/>
      <c r="J2842" s="43" t="s">
        <v>4176</v>
      </c>
    </row>
    <row r="2843" spans="3:10" x14ac:dyDescent="0.35">
      <c r="C2843" s="27" t="s">
        <v>5191</v>
      </c>
      <c r="D2843" s="47"/>
      <c r="E2843" s="30"/>
      <c r="F2843" s="44" t="s">
        <v>4176</v>
      </c>
      <c r="G2843" s="45"/>
      <c r="H2843" s="46"/>
      <c r="I2843" s="27"/>
      <c r="J2843" s="43" t="s">
        <v>4176</v>
      </c>
    </row>
    <row r="2844" spans="3:10" x14ac:dyDescent="0.35">
      <c r="C2844" s="27" t="s">
        <v>5192</v>
      </c>
      <c r="D2844" s="47"/>
      <c r="E2844" s="30"/>
      <c r="F2844" s="44" t="s">
        <v>4176</v>
      </c>
      <c r="G2844" s="45"/>
      <c r="H2844" s="46"/>
      <c r="I2844" s="27"/>
      <c r="J2844" s="43" t="s">
        <v>4176</v>
      </c>
    </row>
    <row r="2845" spans="3:10" x14ac:dyDescent="0.35">
      <c r="C2845" s="27" t="s">
        <v>5193</v>
      </c>
      <c r="D2845" s="47"/>
      <c r="E2845" s="30"/>
      <c r="F2845" s="44" t="s">
        <v>4176</v>
      </c>
      <c r="G2845" s="45"/>
      <c r="H2845" s="46"/>
      <c r="I2845" s="27"/>
      <c r="J2845" s="43" t="s">
        <v>4176</v>
      </c>
    </row>
    <row r="2846" spans="3:10" x14ac:dyDescent="0.35">
      <c r="C2846" s="27" t="s">
        <v>5194</v>
      </c>
      <c r="D2846" s="47"/>
      <c r="E2846" s="30"/>
      <c r="F2846" s="44" t="s">
        <v>4176</v>
      </c>
      <c r="G2846" s="45"/>
      <c r="H2846" s="46"/>
      <c r="I2846" s="27"/>
      <c r="J2846" s="43" t="s">
        <v>4176</v>
      </c>
    </row>
    <row r="2847" spans="3:10" x14ac:dyDescent="0.35">
      <c r="C2847" s="27" t="s">
        <v>5195</v>
      </c>
      <c r="D2847" s="47"/>
      <c r="E2847" s="30"/>
      <c r="F2847" s="44" t="s">
        <v>4176</v>
      </c>
      <c r="G2847" s="45"/>
      <c r="H2847" s="46"/>
      <c r="I2847" s="27"/>
      <c r="J2847" s="43" t="s">
        <v>4176</v>
      </c>
    </row>
    <row r="2848" spans="3:10" x14ac:dyDescent="0.35">
      <c r="C2848" s="27" t="s">
        <v>5196</v>
      </c>
      <c r="D2848" s="47"/>
      <c r="E2848" s="30"/>
      <c r="F2848" s="44" t="s">
        <v>4176</v>
      </c>
      <c r="G2848" s="45"/>
      <c r="H2848" s="46"/>
      <c r="I2848" s="27"/>
      <c r="J2848" s="43" t="s">
        <v>4176</v>
      </c>
    </row>
    <row r="2849" spans="3:10" x14ac:dyDescent="0.35">
      <c r="C2849" s="27" t="s">
        <v>5197</v>
      </c>
      <c r="D2849" s="47"/>
      <c r="E2849" s="30"/>
      <c r="F2849" s="44" t="s">
        <v>4176</v>
      </c>
      <c r="G2849" s="45"/>
      <c r="H2849" s="46"/>
      <c r="I2849" s="27"/>
      <c r="J2849" s="43" t="s">
        <v>4176</v>
      </c>
    </row>
    <row r="2850" spans="3:10" x14ac:dyDescent="0.35">
      <c r="C2850" s="27" t="s">
        <v>5198</v>
      </c>
      <c r="D2850" s="47"/>
      <c r="E2850" s="30"/>
      <c r="F2850" s="44" t="s">
        <v>4176</v>
      </c>
      <c r="G2850" s="45"/>
      <c r="H2850" s="46"/>
      <c r="I2850" s="27"/>
      <c r="J2850" s="43" t="s">
        <v>4176</v>
      </c>
    </row>
    <row r="2851" spans="3:10" x14ac:dyDescent="0.35">
      <c r="C2851" s="27" t="s">
        <v>5199</v>
      </c>
      <c r="D2851" s="47"/>
      <c r="E2851" s="30"/>
      <c r="F2851" s="44" t="s">
        <v>4176</v>
      </c>
      <c r="G2851" s="45"/>
      <c r="H2851" s="46"/>
      <c r="I2851" s="27"/>
      <c r="J2851" s="43" t="s">
        <v>4176</v>
      </c>
    </row>
    <row r="2852" spans="3:10" x14ac:dyDescent="0.35">
      <c r="C2852" s="27" t="s">
        <v>5200</v>
      </c>
      <c r="D2852" s="47"/>
      <c r="E2852" s="30"/>
      <c r="F2852" s="44" t="s">
        <v>4176</v>
      </c>
      <c r="G2852" s="45"/>
      <c r="H2852" s="46"/>
      <c r="I2852" s="27"/>
      <c r="J2852" s="43" t="s">
        <v>4176</v>
      </c>
    </row>
    <row r="2853" spans="3:10" x14ac:dyDescent="0.35">
      <c r="C2853" s="27" t="s">
        <v>5201</v>
      </c>
      <c r="D2853" s="47"/>
      <c r="E2853" s="30"/>
      <c r="F2853" s="44" t="s">
        <v>4176</v>
      </c>
      <c r="G2853" s="45"/>
      <c r="H2853" s="46"/>
      <c r="I2853" s="27"/>
      <c r="J2853" s="43" t="s">
        <v>4176</v>
      </c>
    </row>
    <row r="2854" spans="3:10" x14ac:dyDescent="0.35">
      <c r="C2854" s="27" t="s">
        <v>5217</v>
      </c>
      <c r="D2854" s="47"/>
      <c r="E2854" s="30"/>
      <c r="F2854" s="44" t="s">
        <v>4176</v>
      </c>
      <c r="G2854" s="45"/>
      <c r="H2854" s="46"/>
      <c r="I2854" s="27"/>
      <c r="J2854" s="43" t="s">
        <v>4176</v>
      </c>
    </row>
    <row r="2855" spans="3:10" x14ac:dyDescent="0.35">
      <c r="C2855" s="27" t="s">
        <v>5218</v>
      </c>
      <c r="D2855" s="47"/>
      <c r="E2855" s="30"/>
      <c r="F2855" s="44" t="s">
        <v>4176</v>
      </c>
      <c r="G2855" s="45"/>
      <c r="H2855" s="46"/>
      <c r="I2855" s="27"/>
      <c r="J2855" s="43" t="s">
        <v>4176</v>
      </c>
    </row>
    <row r="2856" spans="3:10" x14ac:dyDescent="0.35">
      <c r="C2856" s="27" t="s">
        <v>5220</v>
      </c>
      <c r="D2856" s="47"/>
      <c r="E2856" s="30"/>
      <c r="F2856" s="44" t="s">
        <v>4176</v>
      </c>
      <c r="G2856" s="45"/>
      <c r="H2856" s="46"/>
      <c r="I2856" s="27"/>
      <c r="J2856" s="43" t="s">
        <v>4176</v>
      </c>
    </row>
    <row r="2857" spans="3:10" x14ac:dyDescent="0.35">
      <c r="C2857" s="27" t="s">
        <v>5221</v>
      </c>
      <c r="D2857" s="47"/>
      <c r="E2857" s="30"/>
      <c r="F2857" s="44" t="s">
        <v>4176</v>
      </c>
      <c r="G2857" s="45"/>
      <c r="H2857" s="46"/>
      <c r="I2857" s="27"/>
      <c r="J2857" s="43" t="s">
        <v>4176</v>
      </c>
    </row>
    <row r="2858" spans="3:10" x14ac:dyDescent="0.35">
      <c r="C2858" s="27" t="s">
        <v>5234</v>
      </c>
      <c r="D2858" s="47"/>
      <c r="E2858" s="30"/>
      <c r="F2858" s="44" t="s">
        <v>4176</v>
      </c>
      <c r="G2858" s="45"/>
      <c r="H2858" s="46"/>
      <c r="I2858" s="27"/>
      <c r="J2858" s="43" t="s">
        <v>4176</v>
      </c>
    </row>
    <row r="2859" spans="3:10" x14ac:dyDescent="0.35">
      <c r="C2859" s="27" t="s">
        <v>5235</v>
      </c>
      <c r="D2859" s="47"/>
      <c r="E2859" s="30"/>
      <c r="F2859" s="44" t="s">
        <v>4176</v>
      </c>
      <c r="G2859" s="45"/>
      <c r="H2859" s="46"/>
      <c r="I2859" s="27"/>
      <c r="J2859" s="43" t="s">
        <v>4176</v>
      </c>
    </row>
    <row r="2860" spans="3:10" x14ac:dyDescent="0.35">
      <c r="C2860" s="27" t="s">
        <v>5236</v>
      </c>
      <c r="D2860" s="47"/>
      <c r="E2860" s="30"/>
      <c r="F2860" s="44" t="s">
        <v>4176</v>
      </c>
      <c r="G2860" s="45"/>
      <c r="H2860" s="46"/>
      <c r="I2860" s="27"/>
      <c r="J2860" s="43" t="s">
        <v>4176</v>
      </c>
    </row>
    <row r="2861" spans="3:10" x14ac:dyDescent="0.35">
      <c r="C2861" s="27" t="s">
        <v>5237</v>
      </c>
      <c r="D2861" s="47"/>
      <c r="E2861" s="30"/>
      <c r="F2861" s="44" t="s">
        <v>4176</v>
      </c>
      <c r="G2861" s="45"/>
      <c r="H2861" s="46"/>
      <c r="I2861" s="27"/>
      <c r="J2861" s="43" t="s">
        <v>4176</v>
      </c>
    </row>
    <row r="2862" spans="3:10" x14ac:dyDescent="0.35">
      <c r="C2862" s="27" t="s">
        <v>5238</v>
      </c>
      <c r="D2862" s="47"/>
      <c r="E2862" s="30"/>
      <c r="F2862" s="44" t="s">
        <v>4176</v>
      </c>
      <c r="G2862" s="45"/>
      <c r="H2862" s="46"/>
      <c r="I2862" s="27"/>
      <c r="J2862" s="43" t="s">
        <v>4176</v>
      </c>
    </row>
    <row r="2863" spans="3:10" x14ac:dyDescent="0.35">
      <c r="C2863" s="27" t="s">
        <v>5239</v>
      </c>
      <c r="D2863" s="47"/>
      <c r="E2863" s="30"/>
      <c r="F2863" s="44" t="s">
        <v>4176</v>
      </c>
      <c r="G2863" s="45"/>
      <c r="H2863" s="46"/>
      <c r="I2863" s="27"/>
      <c r="J2863" s="43" t="s">
        <v>4176</v>
      </c>
    </row>
    <row r="2864" spans="3:10" x14ac:dyDescent="0.35">
      <c r="C2864" s="27" t="s">
        <v>5240</v>
      </c>
      <c r="D2864" s="47"/>
      <c r="E2864" s="30"/>
      <c r="F2864" s="44" t="s">
        <v>4176</v>
      </c>
      <c r="G2864" s="45"/>
      <c r="H2864" s="46"/>
      <c r="I2864" s="27"/>
      <c r="J2864" s="43" t="s">
        <v>4176</v>
      </c>
    </row>
    <row r="2865" spans="3:10" x14ac:dyDescent="0.35">
      <c r="C2865" s="27" t="s">
        <v>5241</v>
      </c>
      <c r="D2865" s="47"/>
      <c r="E2865" s="30"/>
      <c r="F2865" s="44" t="s">
        <v>4176</v>
      </c>
      <c r="G2865" s="45"/>
      <c r="H2865" s="46"/>
      <c r="I2865" s="27"/>
      <c r="J2865" s="43" t="s">
        <v>4176</v>
      </c>
    </row>
    <row r="2866" spans="3:10" x14ac:dyDescent="0.35">
      <c r="C2866" s="27" t="s">
        <v>5242</v>
      </c>
      <c r="D2866" s="47"/>
      <c r="E2866" s="30"/>
      <c r="F2866" s="44" t="s">
        <v>4176</v>
      </c>
      <c r="G2866" s="45"/>
      <c r="H2866" s="46"/>
      <c r="I2866" s="27"/>
      <c r="J2866" s="43" t="s">
        <v>4176</v>
      </c>
    </row>
    <row r="2867" spans="3:10" x14ac:dyDescent="0.35">
      <c r="C2867" s="27" t="s">
        <v>5243</v>
      </c>
      <c r="D2867" s="47"/>
      <c r="E2867" s="30"/>
      <c r="F2867" s="44" t="s">
        <v>4176</v>
      </c>
      <c r="G2867" s="45"/>
      <c r="H2867" s="46"/>
      <c r="I2867" s="27"/>
      <c r="J2867" s="43" t="s">
        <v>4176</v>
      </c>
    </row>
    <row r="2868" spans="3:10" x14ac:dyDescent="0.35">
      <c r="C2868" s="27" t="s">
        <v>5244</v>
      </c>
      <c r="D2868" s="47"/>
      <c r="E2868" s="30"/>
      <c r="F2868" s="44" t="s">
        <v>4176</v>
      </c>
      <c r="G2868" s="45"/>
      <c r="H2868" s="46"/>
      <c r="I2868" s="27"/>
      <c r="J2868" s="43" t="s">
        <v>4176</v>
      </c>
    </row>
    <row r="2869" spans="3:10" x14ac:dyDescent="0.35">
      <c r="C2869" s="27" t="s">
        <v>5245</v>
      </c>
      <c r="D2869" s="47"/>
      <c r="E2869" s="30"/>
      <c r="F2869" s="44" t="s">
        <v>4176</v>
      </c>
      <c r="G2869" s="45"/>
      <c r="H2869" s="46"/>
      <c r="I2869" s="27"/>
      <c r="J2869" s="43" t="s">
        <v>4176</v>
      </c>
    </row>
    <row r="2870" spans="3:10" x14ac:dyDescent="0.35">
      <c r="C2870" s="27" t="s">
        <v>5246</v>
      </c>
      <c r="D2870" s="47"/>
      <c r="E2870" s="30"/>
      <c r="F2870" s="44" t="s">
        <v>4176</v>
      </c>
      <c r="G2870" s="45"/>
      <c r="H2870" s="46"/>
      <c r="I2870" s="27"/>
      <c r="J2870" s="43" t="s">
        <v>4176</v>
      </c>
    </row>
    <row r="2871" spans="3:10" x14ac:dyDescent="0.35">
      <c r="C2871" s="27" t="s">
        <v>5247</v>
      </c>
      <c r="D2871" s="47"/>
      <c r="E2871" s="30"/>
      <c r="F2871" s="44" t="s">
        <v>4176</v>
      </c>
      <c r="G2871" s="45"/>
      <c r="H2871" s="46"/>
      <c r="I2871" s="27"/>
      <c r="J2871" s="43" t="s">
        <v>4176</v>
      </c>
    </row>
    <row r="2872" spans="3:10" x14ac:dyDescent="0.35">
      <c r="C2872" s="27" t="s">
        <v>5248</v>
      </c>
      <c r="D2872" s="47"/>
      <c r="E2872" s="30"/>
      <c r="F2872" s="44" t="s">
        <v>4176</v>
      </c>
      <c r="G2872" s="45"/>
      <c r="H2872" s="46"/>
      <c r="I2872" s="27"/>
      <c r="J2872" s="43" t="s">
        <v>4176</v>
      </c>
    </row>
    <row r="2873" spans="3:10" x14ac:dyDescent="0.35">
      <c r="C2873" s="27" t="s">
        <v>5249</v>
      </c>
      <c r="D2873" s="47"/>
      <c r="E2873" s="30"/>
      <c r="F2873" s="44" t="s">
        <v>4176</v>
      </c>
      <c r="G2873" s="45"/>
      <c r="H2873" s="46"/>
      <c r="I2873" s="27"/>
      <c r="J2873" s="43" t="s">
        <v>4176</v>
      </c>
    </row>
    <row r="2874" spans="3:10" x14ac:dyDescent="0.35">
      <c r="C2874" s="27" t="s">
        <v>5250</v>
      </c>
      <c r="D2874" s="47"/>
      <c r="E2874" s="30"/>
      <c r="F2874" s="44" t="s">
        <v>4176</v>
      </c>
      <c r="G2874" s="45"/>
      <c r="H2874" s="46"/>
      <c r="I2874" s="27"/>
      <c r="J2874" s="43" t="s">
        <v>4176</v>
      </c>
    </row>
    <row r="2875" spans="3:10" x14ac:dyDescent="0.35">
      <c r="C2875" s="27" t="s">
        <v>5251</v>
      </c>
      <c r="D2875" s="47"/>
      <c r="E2875" s="30"/>
      <c r="F2875" s="44" t="s">
        <v>4176</v>
      </c>
      <c r="G2875" s="45"/>
      <c r="H2875" s="46"/>
      <c r="I2875" s="27"/>
      <c r="J2875" s="43" t="s">
        <v>4176</v>
      </c>
    </row>
    <row r="2876" spans="3:10" x14ac:dyDescent="0.35">
      <c r="C2876" s="27" t="s">
        <v>5252</v>
      </c>
      <c r="D2876" s="47"/>
      <c r="E2876" s="30"/>
      <c r="F2876" s="44" t="s">
        <v>4176</v>
      </c>
      <c r="G2876" s="45"/>
      <c r="H2876" s="46"/>
      <c r="I2876" s="27"/>
      <c r="J2876" s="43" t="s">
        <v>4176</v>
      </c>
    </row>
    <row r="2877" spans="3:10" x14ac:dyDescent="0.35">
      <c r="C2877" s="27" t="s">
        <v>5253</v>
      </c>
      <c r="D2877" s="47"/>
      <c r="E2877" s="30"/>
      <c r="F2877" s="44" t="s">
        <v>4176</v>
      </c>
      <c r="G2877" s="45"/>
      <c r="H2877" s="46"/>
      <c r="I2877" s="27"/>
      <c r="J2877" s="43" t="s">
        <v>4176</v>
      </c>
    </row>
    <row r="2878" spans="3:10" x14ac:dyDescent="0.35">
      <c r="C2878" s="27" t="s">
        <v>5254</v>
      </c>
      <c r="D2878" s="47"/>
      <c r="E2878" s="30"/>
      <c r="F2878" s="44" t="s">
        <v>4176</v>
      </c>
      <c r="G2878" s="45"/>
      <c r="H2878" s="46"/>
      <c r="I2878" s="27"/>
      <c r="J2878" s="43" t="s">
        <v>4176</v>
      </c>
    </row>
    <row r="2879" spans="3:10" x14ac:dyDescent="0.35">
      <c r="C2879" s="27" t="s">
        <v>5255</v>
      </c>
      <c r="D2879" s="47"/>
      <c r="E2879" s="30"/>
      <c r="F2879" s="44" t="s">
        <v>4176</v>
      </c>
      <c r="G2879" s="45"/>
      <c r="H2879" s="46"/>
      <c r="I2879" s="27"/>
      <c r="J2879" s="43" t="s">
        <v>4176</v>
      </c>
    </row>
    <row r="2880" spans="3:10" x14ac:dyDescent="0.35">
      <c r="C2880" s="27" t="s">
        <v>5256</v>
      </c>
      <c r="D2880" s="47"/>
      <c r="E2880" s="30"/>
      <c r="F2880" s="44" t="s">
        <v>4176</v>
      </c>
      <c r="G2880" s="45"/>
      <c r="H2880" s="46"/>
      <c r="I2880" s="27"/>
      <c r="J2880" s="43" t="s">
        <v>4176</v>
      </c>
    </row>
    <row r="2881" spans="3:10" x14ac:dyDescent="0.35">
      <c r="C2881" s="27" t="s">
        <v>5257</v>
      </c>
      <c r="D2881" s="47"/>
      <c r="E2881" s="30"/>
      <c r="F2881" s="44" t="s">
        <v>4176</v>
      </c>
      <c r="G2881" s="45"/>
      <c r="H2881" s="46"/>
      <c r="I2881" s="27"/>
      <c r="J2881" s="43" t="s">
        <v>4176</v>
      </c>
    </row>
    <row r="2882" spans="3:10" x14ac:dyDescent="0.35">
      <c r="C2882" s="27" t="s">
        <v>5258</v>
      </c>
      <c r="D2882" s="47"/>
      <c r="E2882" s="30"/>
      <c r="F2882" s="44" t="s">
        <v>4176</v>
      </c>
      <c r="G2882" s="45"/>
      <c r="H2882" s="46"/>
      <c r="I2882" s="27"/>
      <c r="J2882" s="43" t="s">
        <v>4176</v>
      </c>
    </row>
    <row r="2883" spans="3:10" x14ac:dyDescent="0.35">
      <c r="C2883" s="27" t="s">
        <v>5259</v>
      </c>
      <c r="D2883" s="47"/>
      <c r="E2883" s="30"/>
      <c r="F2883" s="44" t="s">
        <v>4176</v>
      </c>
      <c r="G2883" s="45"/>
      <c r="H2883" s="46"/>
      <c r="I2883" s="27"/>
      <c r="J2883" s="43" t="s">
        <v>4176</v>
      </c>
    </row>
    <row r="2884" spans="3:10" x14ac:dyDescent="0.35">
      <c r="C2884" s="27" t="s">
        <v>5260</v>
      </c>
      <c r="D2884" s="47"/>
      <c r="E2884" s="30"/>
      <c r="F2884" s="44" t="s">
        <v>4176</v>
      </c>
      <c r="G2884" s="45"/>
      <c r="H2884" s="46"/>
      <c r="I2884" s="27"/>
      <c r="J2884" s="43" t="s">
        <v>4176</v>
      </c>
    </row>
    <row r="2885" spans="3:10" x14ac:dyDescent="0.35">
      <c r="C2885" s="27" t="s">
        <v>5261</v>
      </c>
      <c r="D2885" s="47"/>
      <c r="E2885" s="30"/>
      <c r="F2885" s="44" t="s">
        <v>4176</v>
      </c>
      <c r="G2885" s="45"/>
      <c r="H2885" s="46"/>
      <c r="I2885" s="27"/>
      <c r="J2885" s="43" t="s">
        <v>4176</v>
      </c>
    </row>
    <row r="2886" spans="3:10" x14ac:dyDescent="0.35">
      <c r="C2886" s="27" t="s">
        <v>5262</v>
      </c>
      <c r="D2886" s="47"/>
      <c r="E2886" s="30"/>
      <c r="F2886" s="44" t="s">
        <v>4176</v>
      </c>
      <c r="G2886" s="45"/>
      <c r="H2886" s="46"/>
      <c r="I2886" s="27"/>
      <c r="J2886" s="43" t="s">
        <v>4176</v>
      </c>
    </row>
    <row r="2887" spans="3:10" x14ac:dyDescent="0.35">
      <c r="C2887" s="27" t="s">
        <v>5263</v>
      </c>
      <c r="D2887" s="47"/>
      <c r="E2887" s="30"/>
      <c r="F2887" s="44" t="s">
        <v>4176</v>
      </c>
      <c r="G2887" s="45"/>
      <c r="H2887" s="46"/>
      <c r="I2887" s="27"/>
      <c r="J2887" s="43" t="s">
        <v>4176</v>
      </c>
    </row>
    <row r="2888" spans="3:10" x14ac:dyDescent="0.35">
      <c r="C2888" s="27" t="s">
        <v>5264</v>
      </c>
      <c r="D2888" s="47"/>
      <c r="E2888" s="30"/>
      <c r="F2888" s="44" t="s">
        <v>4176</v>
      </c>
      <c r="G2888" s="45"/>
      <c r="H2888" s="46"/>
      <c r="I2888" s="27"/>
      <c r="J2888" s="43" t="s">
        <v>4176</v>
      </c>
    </row>
    <row r="2889" spans="3:10" x14ac:dyDescent="0.35">
      <c r="C2889" s="27" t="s">
        <v>5265</v>
      </c>
      <c r="D2889" s="47"/>
      <c r="E2889" s="30"/>
      <c r="F2889" s="44" t="s">
        <v>4176</v>
      </c>
      <c r="G2889" s="45"/>
      <c r="H2889" s="46"/>
      <c r="I2889" s="27"/>
      <c r="J2889" s="43" t="s">
        <v>4176</v>
      </c>
    </row>
    <row r="2890" spans="3:10" x14ac:dyDescent="0.35">
      <c r="C2890" s="27" t="s">
        <v>5266</v>
      </c>
      <c r="D2890" s="47"/>
      <c r="E2890" s="30"/>
      <c r="F2890" s="44" t="s">
        <v>4176</v>
      </c>
      <c r="G2890" s="45"/>
      <c r="H2890" s="46"/>
      <c r="I2890" s="27"/>
      <c r="J2890" s="43" t="s">
        <v>4176</v>
      </c>
    </row>
    <row r="2891" spans="3:10" x14ac:dyDescent="0.35">
      <c r="C2891" s="27" t="s">
        <v>5267</v>
      </c>
      <c r="D2891" s="47"/>
      <c r="E2891" s="30"/>
      <c r="F2891" s="44" t="s">
        <v>4176</v>
      </c>
      <c r="G2891" s="45"/>
      <c r="H2891" s="46"/>
      <c r="I2891" s="27"/>
      <c r="J2891" s="43" t="s">
        <v>4176</v>
      </c>
    </row>
    <row r="2892" spans="3:10" x14ac:dyDescent="0.35">
      <c r="C2892" s="27" t="s">
        <v>5268</v>
      </c>
      <c r="D2892" s="47"/>
      <c r="E2892" s="30"/>
      <c r="F2892" s="44" t="s">
        <v>4176</v>
      </c>
      <c r="G2892" s="45"/>
      <c r="H2892" s="46"/>
      <c r="I2892" s="27"/>
      <c r="J2892" s="43" t="s">
        <v>4176</v>
      </c>
    </row>
    <row r="2893" spans="3:10" x14ac:dyDescent="0.35">
      <c r="C2893" s="27" t="s">
        <v>5269</v>
      </c>
      <c r="D2893" s="47"/>
      <c r="E2893" s="30"/>
      <c r="F2893" s="44" t="s">
        <v>4176</v>
      </c>
      <c r="G2893" s="45"/>
      <c r="H2893" s="46"/>
      <c r="I2893" s="27"/>
      <c r="J2893" s="43" t="s">
        <v>4176</v>
      </c>
    </row>
    <row r="2894" spans="3:10" x14ac:dyDescent="0.35">
      <c r="C2894" s="27" t="s">
        <v>5270</v>
      </c>
      <c r="D2894" s="47"/>
      <c r="E2894" s="30"/>
      <c r="F2894" s="44" t="s">
        <v>4176</v>
      </c>
      <c r="G2894" s="45"/>
      <c r="H2894" s="46"/>
      <c r="I2894" s="27"/>
      <c r="J2894" s="43" t="s">
        <v>4176</v>
      </c>
    </row>
    <row r="2895" spans="3:10" x14ac:dyDescent="0.35">
      <c r="C2895" s="27" t="s">
        <v>5271</v>
      </c>
      <c r="D2895" s="47"/>
      <c r="E2895" s="30"/>
      <c r="F2895" s="44" t="s">
        <v>4176</v>
      </c>
      <c r="G2895" s="45"/>
      <c r="H2895" s="46"/>
      <c r="I2895" s="27"/>
      <c r="J2895" s="43" t="s">
        <v>4176</v>
      </c>
    </row>
    <row r="2896" spans="3:10" x14ac:dyDescent="0.35">
      <c r="C2896" s="27" t="s">
        <v>5309</v>
      </c>
      <c r="D2896" s="47"/>
      <c r="E2896" s="30"/>
      <c r="F2896" s="44" t="s">
        <v>4176</v>
      </c>
      <c r="G2896" s="45"/>
      <c r="H2896" s="46"/>
      <c r="I2896" s="27"/>
      <c r="J2896" s="43" t="s">
        <v>4176</v>
      </c>
    </row>
    <row r="2897" spans="3:10" x14ac:dyDescent="0.35">
      <c r="C2897" s="27" t="s">
        <v>5310</v>
      </c>
      <c r="D2897" s="47"/>
      <c r="E2897" s="30"/>
      <c r="F2897" s="44" t="s">
        <v>4176</v>
      </c>
      <c r="G2897" s="45"/>
      <c r="H2897" s="46"/>
      <c r="I2897" s="27"/>
      <c r="J2897" s="43" t="s">
        <v>4176</v>
      </c>
    </row>
    <row r="2898" spans="3:10" x14ac:dyDescent="0.35">
      <c r="C2898" s="27" t="s">
        <v>5311</v>
      </c>
      <c r="D2898" s="47"/>
      <c r="E2898" s="30"/>
      <c r="F2898" s="44" t="s">
        <v>4176</v>
      </c>
      <c r="G2898" s="45"/>
      <c r="H2898" s="46"/>
      <c r="I2898" s="27"/>
      <c r="J2898" s="43" t="s">
        <v>4176</v>
      </c>
    </row>
    <row r="2899" spans="3:10" x14ac:dyDescent="0.35">
      <c r="C2899" s="27" t="s">
        <v>5312</v>
      </c>
      <c r="D2899" s="47"/>
      <c r="E2899" s="30"/>
      <c r="F2899" s="44" t="s">
        <v>4176</v>
      </c>
      <c r="G2899" s="45"/>
      <c r="H2899" s="46"/>
      <c r="I2899" s="27"/>
      <c r="J2899" s="43" t="s">
        <v>4176</v>
      </c>
    </row>
    <row r="2900" spans="3:10" x14ac:dyDescent="0.35">
      <c r="C2900" s="27" t="s">
        <v>5313</v>
      </c>
      <c r="D2900" s="47"/>
      <c r="E2900" s="30"/>
      <c r="F2900" s="44" t="s">
        <v>4176</v>
      </c>
      <c r="G2900" s="45"/>
      <c r="H2900" s="46"/>
      <c r="I2900" s="27"/>
      <c r="J2900" s="43" t="s">
        <v>4176</v>
      </c>
    </row>
    <row r="2901" spans="3:10" x14ac:dyDescent="0.35">
      <c r="C2901" s="27" t="s">
        <v>5314</v>
      </c>
      <c r="D2901" s="47"/>
      <c r="E2901" s="30"/>
      <c r="F2901" s="44" t="s">
        <v>4176</v>
      </c>
      <c r="G2901" s="45"/>
      <c r="H2901" s="46"/>
      <c r="I2901" s="27"/>
      <c r="J2901" s="43" t="s">
        <v>4176</v>
      </c>
    </row>
    <row r="2902" spans="3:10" x14ac:dyDescent="0.35">
      <c r="C2902" s="27" t="s">
        <v>5315</v>
      </c>
      <c r="D2902" s="47"/>
      <c r="E2902" s="30"/>
      <c r="F2902" s="44" t="s">
        <v>4176</v>
      </c>
      <c r="G2902" s="45"/>
      <c r="H2902" s="46"/>
      <c r="I2902" s="27"/>
      <c r="J2902" s="43" t="s">
        <v>4176</v>
      </c>
    </row>
    <row r="2903" spans="3:10" x14ac:dyDescent="0.35">
      <c r="C2903" s="27" t="s">
        <v>5316</v>
      </c>
      <c r="D2903" s="47"/>
      <c r="E2903" s="30"/>
      <c r="F2903" s="44" t="s">
        <v>4176</v>
      </c>
      <c r="G2903" s="45"/>
      <c r="H2903" s="46"/>
      <c r="I2903" s="27"/>
      <c r="J2903" s="43" t="s">
        <v>4176</v>
      </c>
    </row>
    <row r="2904" spans="3:10" x14ac:dyDescent="0.35">
      <c r="C2904" s="27" t="s">
        <v>5332</v>
      </c>
      <c r="D2904" s="47"/>
      <c r="E2904" s="30"/>
      <c r="F2904" s="44" t="s">
        <v>4176</v>
      </c>
      <c r="G2904" s="45"/>
      <c r="H2904" s="46"/>
      <c r="I2904" s="27"/>
      <c r="J2904" s="43" t="s">
        <v>4176</v>
      </c>
    </row>
    <row r="2905" spans="3:10" x14ac:dyDescent="0.35">
      <c r="C2905" s="27" t="s">
        <v>5333</v>
      </c>
      <c r="D2905" s="47"/>
      <c r="E2905" s="30"/>
      <c r="F2905" s="44" t="s">
        <v>4176</v>
      </c>
      <c r="G2905" s="45"/>
      <c r="H2905" s="46"/>
      <c r="I2905" s="27"/>
      <c r="J2905" s="43" t="s">
        <v>4176</v>
      </c>
    </row>
    <row r="2906" spans="3:10" x14ac:dyDescent="0.35">
      <c r="C2906" s="27" t="s">
        <v>5334</v>
      </c>
      <c r="D2906" s="47"/>
      <c r="E2906" s="30"/>
      <c r="F2906" s="44" t="s">
        <v>4176</v>
      </c>
      <c r="G2906" s="45"/>
      <c r="H2906" s="46"/>
      <c r="I2906" s="27"/>
      <c r="J2906" s="43" t="s">
        <v>4176</v>
      </c>
    </row>
    <row r="2907" spans="3:10" x14ac:dyDescent="0.35">
      <c r="C2907" s="27" t="s">
        <v>5335</v>
      </c>
      <c r="D2907" s="47"/>
      <c r="E2907" s="30"/>
      <c r="F2907" s="44" t="s">
        <v>4176</v>
      </c>
      <c r="G2907" s="45"/>
      <c r="H2907" s="46"/>
      <c r="I2907" s="27"/>
      <c r="J2907" s="43" t="s">
        <v>4176</v>
      </c>
    </row>
    <row r="2908" spans="3:10" x14ac:dyDescent="0.35">
      <c r="C2908" s="27" t="s">
        <v>5336</v>
      </c>
      <c r="D2908" s="47"/>
      <c r="E2908" s="30"/>
      <c r="F2908" s="44" t="s">
        <v>4176</v>
      </c>
      <c r="G2908" s="45"/>
      <c r="H2908" s="46"/>
      <c r="I2908" s="27"/>
      <c r="J2908" s="43" t="s">
        <v>4176</v>
      </c>
    </row>
    <row r="2909" spans="3:10" x14ac:dyDescent="0.35">
      <c r="C2909" s="27" t="s">
        <v>5337</v>
      </c>
      <c r="D2909" s="47"/>
      <c r="E2909" s="30"/>
      <c r="F2909" s="44" t="s">
        <v>4176</v>
      </c>
      <c r="G2909" s="45"/>
      <c r="H2909" s="46"/>
      <c r="I2909" s="27"/>
      <c r="J2909" s="43" t="s">
        <v>4176</v>
      </c>
    </row>
    <row r="2910" spans="3:10" x14ac:dyDescent="0.35">
      <c r="C2910" s="27" t="s">
        <v>5338</v>
      </c>
      <c r="D2910" s="47"/>
      <c r="E2910" s="30"/>
      <c r="F2910" s="44" t="s">
        <v>4176</v>
      </c>
      <c r="G2910" s="45"/>
      <c r="H2910" s="46"/>
      <c r="I2910" s="27"/>
      <c r="J2910" s="43" t="s">
        <v>4176</v>
      </c>
    </row>
    <row r="2911" spans="3:10" x14ac:dyDescent="0.35">
      <c r="C2911" s="27" t="s">
        <v>5339</v>
      </c>
      <c r="D2911" s="47"/>
      <c r="E2911" s="30"/>
      <c r="F2911" s="44" t="s">
        <v>4176</v>
      </c>
      <c r="G2911" s="45"/>
      <c r="H2911" s="46"/>
      <c r="I2911" s="27"/>
      <c r="J2911" s="43" t="s">
        <v>4176</v>
      </c>
    </row>
    <row r="2912" spans="3:10" x14ac:dyDescent="0.35">
      <c r="C2912" s="27" t="s">
        <v>5340</v>
      </c>
      <c r="D2912" s="47"/>
      <c r="E2912" s="30"/>
      <c r="F2912" s="44" t="s">
        <v>4176</v>
      </c>
      <c r="G2912" s="45"/>
      <c r="H2912" s="46"/>
      <c r="I2912" s="27"/>
      <c r="J2912" s="43" t="s">
        <v>4176</v>
      </c>
    </row>
    <row r="2913" spans="3:10" x14ac:dyDescent="0.35">
      <c r="C2913" s="27" t="s">
        <v>5341</v>
      </c>
      <c r="D2913" s="47"/>
      <c r="E2913" s="30"/>
      <c r="F2913" s="44" t="s">
        <v>4176</v>
      </c>
      <c r="G2913" s="45"/>
      <c r="H2913" s="46"/>
      <c r="I2913" s="27"/>
      <c r="J2913" s="43" t="s">
        <v>4176</v>
      </c>
    </row>
    <row r="2914" spans="3:10" x14ac:dyDescent="0.35">
      <c r="C2914" s="27" t="s">
        <v>5342</v>
      </c>
      <c r="D2914" s="47"/>
      <c r="E2914" s="30"/>
      <c r="F2914" s="44" t="s">
        <v>4176</v>
      </c>
      <c r="G2914" s="45"/>
      <c r="H2914" s="46"/>
      <c r="I2914" s="27"/>
      <c r="J2914" s="43" t="s">
        <v>4176</v>
      </c>
    </row>
    <row r="2915" spans="3:10" x14ac:dyDescent="0.35">
      <c r="C2915" s="27" t="s">
        <v>5343</v>
      </c>
      <c r="D2915" s="47"/>
      <c r="E2915" s="30"/>
      <c r="F2915" s="44" t="s">
        <v>4176</v>
      </c>
      <c r="G2915" s="45"/>
      <c r="H2915" s="46"/>
      <c r="I2915" s="27"/>
      <c r="J2915" s="43" t="s">
        <v>4176</v>
      </c>
    </row>
    <row r="2916" spans="3:10" x14ac:dyDescent="0.35">
      <c r="C2916" s="27" t="s">
        <v>5344</v>
      </c>
      <c r="D2916" s="47"/>
      <c r="E2916" s="30"/>
      <c r="F2916" s="44" t="s">
        <v>4176</v>
      </c>
      <c r="G2916" s="45"/>
      <c r="H2916" s="46"/>
      <c r="I2916" s="27"/>
      <c r="J2916" s="43" t="s">
        <v>4176</v>
      </c>
    </row>
    <row r="2917" spans="3:10" x14ac:dyDescent="0.35">
      <c r="C2917" s="27" t="s">
        <v>5345</v>
      </c>
      <c r="D2917" s="47"/>
      <c r="E2917" s="30"/>
      <c r="F2917" s="44" t="s">
        <v>4176</v>
      </c>
      <c r="G2917" s="45"/>
      <c r="H2917" s="46"/>
      <c r="I2917" s="27"/>
      <c r="J2917" s="43" t="s">
        <v>4176</v>
      </c>
    </row>
    <row r="2918" spans="3:10" x14ac:dyDescent="0.35">
      <c r="C2918" s="27" t="s">
        <v>5346</v>
      </c>
      <c r="D2918" s="47"/>
      <c r="E2918" s="30"/>
      <c r="F2918" s="44" t="s">
        <v>4176</v>
      </c>
      <c r="G2918" s="45"/>
      <c r="H2918" s="46"/>
      <c r="I2918" s="27"/>
      <c r="J2918" s="43" t="s">
        <v>4176</v>
      </c>
    </row>
    <row r="2919" spans="3:10" x14ac:dyDescent="0.35">
      <c r="C2919" s="27" t="s">
        <v>5347</v>
      </c>
      <c r="D2919" s="47"/>
      <c r="E2919" s="30"/>
      <c r="F2919" s="44" t="s">
        <v>4176</v>
      </c>
      <c r="G2919" s="45"/>
      <c r="H2919" s="46"/>
      <c r="I2919" s="27"/>
      <c r="J2919" s="43" t="s">
        <v>4176</v>
      </c>
    </row>
    <row r="2920" spans="3:10" x14ac:dyDescent="0.35">
      <c r="C2920" s="27" t="s">
        <v>5348</v>
      </c>
      <c r="D2920" s="47"/>
      <c r="E2920" s="30"/>
      <c r="F2920" s="44" t="s">
        <v>4176</v>
      </c>
      <c r="G2920" s="45"/>
      <c r="H2920" s="46"/>
      <c r="I2920" s="27"/>
      <c r="J2920" s="43" t="s">
        <v>4176</v>
      </c>
    </row>
    <row r="2921" spans="3:10" x14ac:dyDescent="0.35">
      <c r="C2921" s="27" t="s">
        <v>5349</v>
      </c>
      <c r="D2921" s="47"/>
      <c r="E2921" s="30"/>
      <c r="F2921" s="44" t="s">
        <v>4176</v>
      </c>
      <c r="G2921" s="45"/>
      <c r="H2921" s="46"/>
      <c r="I2921" s="27"/>
      <c r="J2921" s="43" t="s">
        <v>4176</v>
      </c>
    </row>
    <row r="2922" spans="3:10" x14ac:dyDescent="0.35">
      <c r="C2922" s="27" t="s">
        <v>5350</v>
      </c>
      <c r="D2922" s="47"/>
      <c r="E2922" s="30"/>
      <c r="F2922" s="44" t="s">
        <v>4176</v>
      </c>
      <c r="G2922" s="45"/>
      <c r="H2922" s="46"/>
      <c r="I2922" s="27"/>
      <c r="J2922" s="43" t="s">
        <v>4176</v>
      </c>
    </row>
    <row r="2923" spans="3:10" x14ac:dyDescent="0.35">
      <c r="C2923" s="27" t="s">
        <v>5351</v>
      </c>
      <c r="D2923" s="47"/>
      <c r="E2923" s="30"/>
      <c r="F2923" s="44" t="s">
        <v>4176</v>
      </c>
      <c r="G2923" s="45"/>
      <c r="H2923" s="46"/>
      <c r="I2923" s="27"/>
      <c r="J2923" s="43" t="s">
        <v>4176</v>
      </c>
    </row>
    <row r="2924" spans="3:10" x14ac:dyDescent="0.35">
      <c r="C2924" s="27" t="s">
        <v>5352</v>
      </c>
      <c r="D2924" s="47"/>
      <c r="E2924" s="30"/>
      <c r="F2924" s="44" t="s">
        <v>4176</v>
      </c>
      <c r="G2924" s="45"/>
      <c r="H2924" s="46"/>
      <c r="I2924" s="27"/>
      <c r="J2924" s="43" t="s">
        <v>4176</v>
      </c>
    </row>
    <row r="2925" spans="3:10" x14ac:dyDescent="0.35">
      <c r="C2925" s="27" t="s">
        <v>5353</v>
      </c>
      <c r="D2925" s="47"/>
      <c r="E2925" s="30"/>
      <c r="F2925" s="44" t="s">
        <v>4176</v>
      </c>
      <c r="G2925" s="45"/>
      <c r="H2925" s="46"/>
      <c r="I2925" s="27"/>
      <c r="J2925" s="43" t="s">
        <v>4176</v>
      </c>
    </row>
    <row r="2926" spans="3:10" x14ac:dyDescent="0.35">
      <c r="C2926" s="27" t="s">
        <v>5354</v>
      </c>
      <c r="D2926" s="47"/>
      <c r="E2926" s="30"/>
      <c r="F2926" s="44" t="s">
        <v>4176</v>
      </c>
      <c r="G2926" s="45"/>
      <c r="H2926" s="46"/>
      <c r="I2926" s="27"/>
      <c r="J2926" s="43" t="s">
        <v>4176</v>
      </c>
    </row>
    <row r="2927" spans="3:10" x14ac:dyDescent="0.35">
      <c r="C2927" s="27" t="s">
        <v>5355</v>
      </c>
      <c r="D2927" s="47"/>
      <c r="E2927" s="30"/>
      <c r="F2927" s="44" t="s">
        <v>4176</v>
      </c>
      <c r="G2927" s="45"/>
      <c r="H2927" s="46"/>
      <c r="I2927" s="27"/>
      <c r="J2927" s="43" t="s">
        <v>4176</v>
      </c>
    </row>
    <row r="2928" spans="3:10" x14ac:dyDescent="0.35">
      <c r="C2928" s="27" t="s">
        <v>5356</v>
      </c>
      <c r="D2928" s="47"/>
      <c r="E2928" s="30"/>
      <c r="F2928" s="44" t="s">
        <v>4176</v>
      </c>
      <c r="G2928" s="45"/>
      <c r="H2928" s="46"/>
      <c r="I2928" s="27"/>
      <c r="J2928" s="43" t="s">
        <v>4176</v>
      </c>
    </row>
    <row r="2929" spans="3:10" x14ac:dyDescent="0.35">
      <c r="C2929" s="27" t="s">
        <v>5357</v>
      </c>
      <c r="D2929" s="47"/>
      <c r="E2929" s="30"/>
      <c r="F2929" s="44" t="s">
        <v>4176</v>
      </c>
      <c r="G2929" s="45"/>
      <c r="H2929" s="46"/>
      <c r="I2929" s="27"/>
      <c r="J2929" s="43" t="s">
        <v>4176</v>
      </c>
    </row>
    <row r="2930" spans="3:10" x14ac:dyDescent="0.35">
      <c r="C2930" s="27" t="s">
        <v>5358</v>
      </c>
      <c r="D2930" s="47"/>
      <c r="E2930" s="30"/>
      <c r="F2930" s="44" t="s">
        <v>4176</v>
      </c>
      <c r="G2930" s="45"/>
      <c r="H2930" s="46"/>
      <c r="I2930" s="27"/>
      <c r="J2930" s="43" t="s">
        <v>4176</v>
      </c>
    </row>
    <row r="2931" spans="3:10" x14ac:dyDescent="0.35">
      <c r="C2931" s="27" t="s">
        <v>5359</v>
      </c>
      <c r="D2931" s="47"/>
      <c r="E2931" s="30"/>
      <c r="F2931" s="44" t="s">
        <v>4176</v>
      </c>
      <c r="G2931" s="45"/>
      <c r="H2931" s="46"/>
      <c r="I2931" s="27"/>
      <c r="J2931" s="43" t="s">
        <v>4176</v>
      </c>
    </row>
    <row r="2932" spans="3:10" x14ac:dyDescent="0.35">
      <c r="C2932" s="27" t="s">
        <v>5360</v>
      </c>
      <c r="D2932" s="47"/>
      <c r="E2932" s="30"/>
      <c r="F2932" s="44" t="s">
        <v>4176</v>
      </c>
      <c r="G2932" s="45"/>
      <c r="H2932" s="46"/>
      <c r="I2932" s="27"/>
      <c r="J2932" s="43" t="s">
        <v>4176</v>
      </c>
    </row>
    <row r="2933" spans="3:10" x14ac:dyDescent="0.35">
      <c r="C2933" s="27" t="s">
        <v>5361</v>
      </c>
      <c r="D2933" s="47"/>
      <c r="E2933" s="30"/>
      <c r="F2933" s="44" t="s">
        <v>4176</v>
      </c>
      <c r="G2933" s="45"/>
      <c r="H2933" s="46"/>
      <c r="I2933" s="27"/>
      <c r="J2933" s="43" t="s">
        <v>4176</v>
      </c>
    </row>
    <row r="2934" spans="3:10" x14ac:dyDescent="0.35">
      <c r="C2934" s="27" t="s">
        <v>5362</v>
      </c>
      <c r="D2934" s="47"/>
      <c r="E2934" s="30"/>
      <c r="F2934" s="44" t="s">
        <v>4176</v>
      </c>
      <c r="G2934" s="45"/>
      <c r="H2934" s="46"/>
      <c r="I2934" s="27"/>
      <c r="J2934" s="43" t="s">
        <v>4176</v>
      </c>
    </row>
    <row r="2935" spans="3:10" x14ac:dyDescent="0.35">
      <c r="C2935" s="27" t="s">
        <v>5363</v>
      </c>
      <c r="D2935" s="47"/>
      <c r="E2935" s="30"/>
      <c r="F2935" s="44" t="s">
        <v>4176</v>
      </c>
      <c r="G2935" s="45"/>
      <c r="H2935" s="46"/>
      <c r="I2935" s="27"/>
      <c r="J2935" s="43" t="s">
        <v>4176</v>
      </c>
    </row>
    <row r="2936" spans="3:10" x14ac:dyDescent="0.35">
      <c r="C2936" s="27" t="s">
        <v>5364</v>
      </c>
      <c r="D2936" s="47"/>
      <c r="E2936" s="30"/>
      <c r="F2936" s="44" t="s">
        <v>4176</v>
      </c>
      <c r="G2936" s="45"/>
      <c r="H2936" s="46"/>
      <c r="I2936" s="27"/>
      <c r="J2936" s="43" t="s">
        <v>4176</v>
      </c>
    </row>
    <row r="2937" spans="3:10" x14ac:dyDescent="0.35">
      <c r="C2937" s="27" t="s">
        <v>5365</v>
      </c>
      <c r="D2937" s="47"/>
      <c r="E2937" s="30"/>
      <c r="F2937" s="44" t="s">
        <v>4176</v>
      </c>
      <c r="G2937" s="45"/>
      <c r="H2937" s="46"/>
      <c r="I2937" s="27"/>
      <c r="J2937" s="43" t="s">
        <v>4176</v>
      </c>
    </row>
    <row r="2938" spans="3:10" x14ac:dyDescent="0.35">
      <c r="C2938" s="27" t="s">
        <v>5366</v>
      </c>
      <c r="D2938" s="47"/>
      <c r="E2938" s="30"/>
      <c r="F2938" s="44" t="s">
        <v>4176</v>
      </c>
      <c r="G2938" s="45"/>
      <c r="H2938" s="46"/>
      <c r="I2938" s="27"/>
      <c r="J2938" s="43" t="s">
        <v>4176</v>
      </c>
    </row>
    <row r="2939" spans="3:10" x14ac:dyDescent="0.35">
      <c r="C2939" s="27" t="s">
        <v>5367</v>
      </c>
      <c r="D2939" s="47"/>
      <c r="E2939" s="30"/>
      <c r="F2939" s="44" t="s">
        <v>4176</v>
      </c>
      <c r="G2939" s="45"/>
      <c r="H2939" s="46"/>
      <c r="I2939" s="27"/>
      <c r="J2939" s="43" t="s">
        <v>4176</v>
      </c>
    </row>
    <row r="2940" spans="3:10" x14ac:dyDescent="0.35">
      <c r="C2940" s="27" t="s">
        <v>5038</v>
      </c>
      <c r="D2940" s="47"/>
      <c r="E2940" s="30"/>
      <c r="F2940" s="44" t="s">
        <v>4176</v>
      </c>
      <c r="G2940" s="45"/>
      <c r="H2940" s="46"/>
      <c r="I2940" s="27"/>
      <c r="J2940" s="43" t="s">
        <v>4176</v>
      </c>
    </row>
    <row r="2941" spans="3:10" x14ac:dyDescent="0.35">
      <c r="C2941" s="27" t="s">
        <v>5039</v>
      </c>
      <c r="D2941" s="47"/>
      <c r="E2941" s="30"/>
      <c r="F2941" s="44" t="s">
        <v>4176</v>
      </c>
      <c r="G2941" s="45"/>
      <c r="H2941" s="46"/>
      <c r="I2941" s="27"/>
      <c r="J2941" s="43" t="s">
        <v>4176</v>
      </c>
    </row>
    <row r="2942" spans="3:10" x14ac:dyDescent="0.35">
      <c r="C2942" s="27" t="s">
        <v>5040</v>
      </c>
      <c r="D2942" s="47"/>
      <c r="E2942" s="30"/>
      <c r="F2942" s="44" t="s">
        <v>4176</v>
      </c>
      <c r="G2942" s="45"/>
      <c r="H2942" s="46"/>
      <c r="I2942" s="27"/>
      <c r="J2942" s="43" t="s">
        <v>4176</v>
      </c>
    </row>
    <row r="2943" spans="3:10" x14ac:dyDescent="0.35">
      <c r="C2943" s="27" t="s">
        <v>5152</v>
      </c>
      <c r="D2943" s="47"/>
      <c r="E2943" s="30"/>
      <c r="F2943" s="44" t="s">
        <v>4176</v>
      </c>
      <c r="G2943" s="45"/>
      <c r="H2943" s="46"/>
      <c r="I2943" s="27"/>
      <c r="J2943" s="43" t="s">
        <v>4176</v>
      </c>
    </row>
    <row r="2944" spans="3:10" x14ac:dyDescent="0.35">
      <c r="C2944" s="27" t="s">
        <v>5153</v>
      </c>
      <c r="D2944" s="47"/>
      <c r="E2944" s="30"/>
      <c r="F2944" s="44" t="s">
        <v>4176</v>
      </c>
      <c r="G2944" s="45"/>
      <c r="H2944" s="46"/>
      <c r="I2944" s="27"/>
      <c r="J2944" s="43" t="s">
        <v>4176</v>
      </c>
    </row>
    <row r="2945" spans="3:10" x14ac:dyDescent="0.35">
      <c r="C2945" s="27" t="s">
        <v>5226</v>
      </c>
      <c r="D2945" s="47"/>
      <c r="E2945" s="30"/>
      <c r="F2945" s="44" t="s">
        <v>4176</v>
      </c>
      <c r="G2945" s="45"/>
      <c r="H2945" s="46"/>
      <c r="I2945" s="27"/>
      <c r="J2945" s="43" t="s">
        <v>4176</v>
      </c>
    </row>
    <row r="2946" spans="3:10" x14ac:dyDescent="0.35">
      <c r="C2946" s="27" t="s">
        <v>5474</v>
      </c>
      <c r="D2946" s="47"/>
      <c r="E2946" s="30"/>
      <c r="F2946" s="44" t="s">
        <v>4176</v>
      </c>
      <c r="G2946" s="45"/>
      <c r="H2946" s="46"/>
      <c r="I2946" s="27"/>
      <c r="J2946" s="43" t="s">
        <v>4176</v>
      </c>
    </row>
    <row r="2947" spans="3:10" x14ac:dyDescent="0.35">
      <c r="C2947" s="27" t="s">
        <v>5473</v>
      </c>
      <c r="D2947" s="47"/>
      <c r="E2947" s="30"/>
      <c r="F2947" s="44" t="s">
        <v>4176</v>
      </c>
      <c r="G2947" s="45"/>
      <c r="H2947" s="46"/>
      <c r="I2947" s="27"/>
      <c r="J2947" s="43" t="s">
        <v>4176</v>
      </c>
    </row>
    <row r="2948" spans="3:10" x14ac:dyDescent="0.35">
      <c r="C2948" s="27" t="s">
        <v>5472</v>
      </c>
      <c r="D2948" s="47"/>
      <c r="E2948" s="30"/>
      <c r="F2948" s="44" t="s">
        <v>4176</v>
      </c>
      <c r="G2948" s="45"/>
      <c r="H2948" s="46"/>
      <c r="I2948" s="27"/>
      <c r="J2948" s="43" t="s">
        <v>4176</v>
      </c>
    </row>
    <row r="2949" spans="3:10" x14ac:dyDescent="0.35">
      <c r="C2949" s="27" t="s">
        <v>5481</v>
      </c>
      <c r="D2949" s="47"/>
      <c r="E2949" s="30"/>
      <c r="F2949" s="44" t="s">
        <v>4176</v>
      </c>
      <c r="G2949" s="45"/>
      <c r="H2949" s="46"/>
      <c r="I2949" s="27"/>
      <c r="J2949" s="43" t="s">
        <v>4176</v>
      </c>
    </row>
    <row r="2950" spans="3:10" x14ac:dyDescent="0.35">
      <c r="C2950" s="27" t="s">
        <v>5480</v>
      </c>
      <c r="D2950" s="47"/>
      <c r="E2950" s="30"/>
      <c r="F2950" s="44" t="s">
        <v>4176</v>
      </c>
      <c r="G2950" s="45"/>
      <c r="H2950" s="46"/>
      <c r="I2950" s="27"/>
      <c r="J2950" s="43" t="s">
        <v>4176</v>
      </c>
    </row>
    <row r="2951" spans="3:10" x14ac:dyDescent="0.35">
      <c r="C2951" s="27" t="s">
        <v>5478</v>
      </c>
      <c r="D2951" s="47"/>
      <c r="E2951" s="30"/>
      <c r="F2951" s="44" t="s">
        <v>4176</v>
      </c>
      <c r="G2951" s="45"/>
      <c r="H2951" s="46"/>
      <c r="I2951" s="27"/>
      <c r="J2951" s="43" t="s">
        <v>4176</v>
      </c>
    </row>
    <row r="2952" spans="3:10" x14ac:dyDescent="0.35">
      <c r="C2952" s="27" t="s">
        <v>5477</v>
      </c>
      <c r="D2952" s="47"/>
      <c r="E2952" s="30"/>
      <c r="F2952" s="44" t="s">
        <v>4176</v>
      </c>
      <c r="G2952" s="45"/>
      <c r="H2952" s="46"/>
      <c r="I2952" s="27"/>
      <c r="J2952" s="43" t="s">
        <v>4176</v>
      </c>
    </row>
    <row r="2953" spans="3:10" x14ac:dyDescent="0.35">
      <c r="C2953" s="27" t="s">
        <v>5476</v>
      </c>
      <c r="D2953" s="47"/>
      <c r="E2953" s="30"/>
      <c r="F2953" s="44" t="s">
        <v>4176</v>
      </c>
      <c r="G2953" s="45"/>
      <c r="H2953" s="46"/>
      <c r="I2953" s="27"/>
      <c r="J2953" s="43" t="s">
        <v>4176</v>
      </c>
    </row>
    <row r="2954" spans="3:10" x14ac:dyDescent="0.35">
      <c r="C2954" s="27" t="s">
        <v>5487</v>
      </c>
      <c r="D2954" s="47"/>
      <c r="E2954" s="30"/>
      <c r="F2954" s="44" t="s">
        <v>4176</v>
      </c>
      <c r="G2954" s="45"/>
      <c r="H2954" s="46"/>
      <c r="I2954" s="27"/>
      <c r="J2954" s="43" t="s">
        <v>4176</v>
      </c>
    </row>
    <row r="2955" spans="3:10" x14ac:dyDescent="0.35">
      <c r="C2955" s="27" t="s">
        <v>5486</v>
      </c>
      <c r="D2955" s="47"/>
      <c r="E2955" s="30"/>
      <c r="F2955" s="44" t="s">
        <v>4176</v>
      </c>
      <c r="G2955" s="45"/>
      <c r="H2955" s="46"/>
      <c r="I2955" s="27"/>
      <c r="J2955" s="43" t="s">
        <v>4176</v>
      </c>
    </row>
    <row r="2956" spans="3:10" x14ac:dyDescent="0.35">
      <c r="C2956" s="27" t="s">
        <v>5475</v>
      </c>
      <c r="D2956" s="47"/>
      <c r="E2956" s="30"/>
      <c r="F2956" s="44" t="s">
        <v>4176</v>
      </c>
      <c r="G2956" s="45"/>
      <c r="H2956" s="46"/>
      <c r="I2956" s="27"/>
      <c r="J2956" s="43" t="s">
        <v>4176</v>
      </c>
    </row>
    <row r="2957" spans="3:10" x14ac:dyDescent="0.35">
      <c r="C2957" s="27" t="s">
        <v>5484</v>
      </c>
      <c r="D2957" s="47"/>
      <c r="E2957" s="30"/>
      <c r="F2957" s="44" t="s">
        <v>4176</v>
      </c>
      <c r="G2957" s="45"/>
      <c r="H2957" s="46"/>
      <c r="I2957" s="27"/>
      <c r="J2957" s="43" t="s">
        <v>4176</v>
      </c>
    </row>
    <row r="2958" spans="3:10" x14ac:dyDescent="0.35">
      <c r="C2958" s="27" t="s">
        <v>5459</v>
      </c>
      <c r="D2958" s="47"/>
      <c r="E2958" s="30"/>
      <c r="F2958" s="44" t="s">
        <v>4176</v>
      </c>
      <c r="G2958" s="45"/>
      <c r="H2958" s="46"/>
      <c r="I2958" s="27"/>
      <c r="J2958" s="43" t="s">
        <v>4176</v>
      </c>
    </row>
    <row r="2959" spans="3:10" x14ac:dyDescent="0.35">
      <c r="C2959" s="27" t="s">
        <v>5460</v>
      </c>
      <c r="D2959" s="47"/>
      <c r="E2959" s="30"/>
      <c r="F2959" s="44" t="s">
        <v>4176</v>
      </c>
      <c r="G2959" s="45"/>
      <c r="H2959" s="46"/>
      <c r="I2959" s="27"/>
      <c r="J2959" s="43" t="s">
        <v>4176</v>
      </c>
    </row>
    <row r="2960" spans="3:10" x14ac:dyDescent="0.35">
      <c r="C2960" s="27" t="s">
        <v>5461</v>
      </c>
      <c r="D2960" s="47"/>
      <c r="E2960" s="30"/>
      <c r="F2960" s="44" t="s">
        <v>4176</v>
      </c>
      <c r="G2960" s="45"/>
      <c r="H2960" s="46"/>
      <c r="I2960" s="27"/>
      <c r="J2960" s="43" t="s">
        <v>4176</v>
      </c>
    </row>
    <row r="2961" spans="3:10" x14ac:dyDescent="0.35">
      <c r="C2961" s="27" t="s">
        <v>5462</v>
      </c>
      <c r="D2961" s="47"/>
      <c r="E2961" s="30"/>
      <c r="F2961" s="44" t="s">
        <v>4176</v>
      </c>
      <c r="G2961" s="45"/>
      <c r="H2961" s="46"/>
      <c r="I2961" s="27"/>
      <c r="J2961" s="43" t="s">
        <v>4176</v>
      </c>
    </row>
    <row r="2962" spans="3:10" x14ac:dyDescent="0.35">
      <c r="C2962" s="27" t="s">
        <v>5479</v>
      </c>
      <c r="D2962" s="47"/>
      <c r="E2962" s="30"/>
      <c r="F2962" s="44" t="s">
        <v>4176</v>
      </c>
      <c r="G2962" s="45"/>
      <c r="H2962" s="46"/>
      <c r="I2962" s="27"/>
      <c r="J2962" s="43" t="s">
        <v>4176</v>
      </c>
    </row>
    <row r="2963" spans="3:10" x14ac:dyDescent="0.35">
      <c r="C2963" s="27" t="s">
        <v>5464</v>
      </c>
      <c r="D2963" s="47"/>
      <c r="E2963" s="30"/>
      <c r="F2963" s="44" t="s">
        <v>4176</v>
      </c>
      <c r="G2963" s="45"/>
      <c r="H2963" s="46"/>
      <c r="I2963" s="27"/>
      <c r="J2963" s="43" t="s">
        <v>4176</v>
      </c>
    </row>
    <row r="2964" spans="3:10" x14ac:dyDescent="0.35">
      <c r="C2964" s="27" t="s">
        <v>5482</v>
      </c>
      <c r="D2964" s="47"/>
      <c r="E2964" s="30"/>
      <c r="F2964" s="44" t="s">
        <v>4176</v>
      </c>
      <c r="G2964" s="45"/>
      <c r="H2964" s="46"/>
      <c r="I2964" s="27"/>
      <c r="J2964" s="43" t="s">
        <v>4176</v>
      </c>
    </row>
    <row r="2965" spans="3:10" x14ac:dyDescent="0.35">
      <c r="C2965" s="27" t="s">
        <v>5483</v>
      </c>
      <c r="D2965" s="47"/>
      <c r="E2965" s="30"/>
      <c r="F2965" s="44" t="s">
        <v>4176</v>
      </c>
      <c r="G2965" s="45"/>
      <c r="H2965" s="46"/>
      <c r="I2965" s="27"/>
      <c r="J2965" s="43" t="s">
        <v>4176</v>
      </c>
    </row>
    <row r="2966" spans="3:10" x14ac:dyDescent="0.35">
      <c r="C2966" s="27" t="s">
        <v>5328</v>
      </c>
      <c r="D2966" s="47"/>
      <c r="E2966" s="30"/>
      <c r="F2966" s="44" t="s">
        <v>4176</v>
      </c>
      <c r="G2966" s="45"/>
      <c r="H2966" s="46"/>
      <c r="I2966" s="27"/>
      <c r="J2966" s="43" t="s">
        <v>4176</v>
      </c>
    </row>
    <row r="2967" spans="3:10" x14ac:dyDescent="0.35">
      <c r="C2967" s="27" t="s">
        <v>5329</v>
      </c>
      <c r="D2967" s="47"/>
      <c r="E2967" s="30"/>
      <c r="F2967" s="44" t="s">
        <v>4176</v>
      </c>
      <c r="G2967" s="45"/>
      <c r="H2967" s="46"/>
      <c r="I2967" s="27"/>
      <c r="J2967" s="43" t="s">
        <v>4176</v>
      </c>
    </row>
    <row r="2968" spans="3:10" x14ac:dyDescent="0.35">
      <c r="C2968" s="27" t="s">
        <v>5485</v>
      </c>
      <c r="D2968" s="47"/>
      <c r="E2968" s="30"/>
      <c r="F2968" s="44" t="s">
        <v>4176</v>
      </c>
      <c r="G2968" s="45"/>
      <c r="H2968" s="46"/>
      <c r="I2968" s="27"/>
      <c r="J2968" s="43" t="s">
        <v>4176</v>
      </c>
    </row>
    <row r="2969" spans="3:10" x14ac:dyDescent="0.35">
      <c r="C2969" s="27" t="s">
        <v>5320</v>
      </c>
      <c r="D2969" s="47"/>
      <c r="E2969" s="30"/>
      <c r="F2969" s="44" t="s">
        <v>4176</v>
      </c>
      <c r="G2969" s="45"/>
      <c r="H2969" s="46"/>
      <c r="I2969" s="27"/>
      <c r="J2969" s="43" t="s">
        <v>4176</v>
      </c>
    </row>
    <row r="2970" spans="3:10" x14ac:dyDescent="0.35">
      <c r="C2970" s="27" t="s">
        <v>5324</v>
      </c>
      <c r="D2970" s="47"/>
      <c r="E2970" s="30"/>
      <c r="F2970" s="44" t="s">
        <v>4176</v>
      </c>
      <c r="G2970" s="45"/>
      <c r="H2970" s="46"/>
      <c r="I2970" s="27"/>
      <c r="J2970" s="43" t="s">
        <v>4176</v>
      </c>
    </row>
    <row r="2971" spans="3:10" x14ac:dyDescent="0.35">
      <c r="C2971" s="27" t="s">
        <v>5325</v>
      </c>
      <c r="D2971" s="47"/>
      <c r="E2971" s="30"/>
      <c r="F2971" s="44" t="s">
        <v>4176</v>
      </c>
      <c r="G2971" s="45"/>
      <c r="H2971" s="46"/>
      <c r="I2971" s="27"/>
      <c r="J2971" s="43" t="s">
        <v>4176</v>
      </c>
    </row>
    <row r="2972" spans="3:10" x14ac:dyDescent="0.35">
      <c r="C2972" s="27" t="s">
        <v>5322</v>
      </c>
      <c r="D2972" s="47"/>
      <c r="E2972" s="30"/>
      <c r="F2972" s="44" t="s">
        <v>4176</v>
      </c>
      <c r="G2972" s="45"/>
      <c r="H2972" s="46"/>
      <c r="I2972" s="27"/>
      <c r="J2972" s="43" t="s">
        <v>4176</v>
      </c>
    </row>
    <row r="2973" spans="3:10" x14ac:dyDescent="0.35">
      <c r="C2973" s="27" t="s">
        <v>5323</v>
      </c>
      <c r="D2973" s="47"/>
      <c r="E2973" s="30"/>
      <c r="F2973" s="44" t="s">
        <v>4176</v>
      </c>
      <c r="G2973" s="45"/>
      <c r="H2973" s="46"/>
      <c r="I2973" s="27"/>
      <c r="J2973" s="43" t="s">
        <v>4176</v>
      </c>
    </row>
    <row r="2974" spans="3:10" x14ac:dyDescent="0.35">
      <c r="C2974" s="27" t="s">
        <v>5463</v>
      </c>
      <c r="D2974" s="47"/>
      <c r="E2974" s="30"/>
      <c r="F2974" s="44" t="s">
        <v>4176</v>
      </c>
      <c r="G2974" s="45"/>
      <c r="H2974" s="46"/>
      <c r="I2974" s="27"/>
      <c r="J2974" s="43" t="s">
        <v>4176</v>
      </c>
    </row>
    <row r="2975" spans="3:10" x14ac:dyDescent="0.35">
      <c r="C2975" s="27" t="s">
        <v>5318</v>
      </c>
      <c r="D2975" s="47"/>
      <c r="E2975" s="30"/>
      <c r="F2975" s="44" t="s">
        <v>4176</v>
      </c>
      <c r="G2975" s="45"/>
      <c r="H2975" s="46"/>
      <c r="I2975" s="27"/>
      <c r="J2975" s="43" t="s">
        <v>4176</v>
      </c>
    </row>
    <row r="2976" spans="3:10" x14ac:dyDescent="0.35">
      <c r="C2976" s="27" t="s">
        <v>5326</v>
      </c>
      <c r="D2976" s="47"/>
      <c r="E2976" s="30"/>
      <c r="F2976" s="44" t="s">
        <v>4176</v>
      </c>
      <c r="G2976" s="45"/>
      <c r="H2976" s="46"/>
      <c r="I2976" s="27"/>
      <c r="J2976" s="43" t="s">
        <v>4176</v>
      </c>
    </row>
    <row r="2977" spans="3:10" x14ac:dyDescent="0.35">
      <c r="C2977" s="27" t="s">
        <v>5327</v>
      </c>
      <c r="D2977" s="47"/>
      <c r="E2977" s="30"/>
      <c r="F2977" s="44" t="s">
        <v>4176</v>
      </c>
      <c r="G2977" s="45"/>
      <c r="H2977" s="46"/>
      <c r="I2977" s="27"/>
      <c r="J2977" s="43" t="s">
        <v>4176</v>
      </c>
    </row>
    <row r="2978" spans="3:10" x14ac:dyDescent="0.35">
      <c r="C2978" s="27" t="s">
        <v>5223</v>
      </c>
      <c r="D2978" s="47"/>
      <c r="E2978" s="30"/>
      <c r="F2978" s="44" t="s">
        <v>4176</v>
      </c>
      <c r="G2978" s="45"/>
      <c r="H2978" s="46"/>
      <c r="I2978" s="27"/>
      <c r="J2978" s="43" t="s">
        <v>4176</v>
      </c>
    </row>
    <row r="2979" spans="3:10" x14ac:dyDescent="0.35">
      <c r="C2979" s="27" t="s">
        <v>5224</v>
      </c>
      <c r="D2979" s="47"/>
      <c r="E2979" s="30"/>
      <c r="F2979" s="44" t="s">
        <v>4176</v>
      </c>
      <c r="G2979" s="45"/>
      <c r="H2979" s="46"/>
      <c r="I2979" s="27"/>
      <c r="J2979" s="43" t="s">
        <v>4176</v>
      </c>
    </row>
    <row r="2980" spans="3:10" x14ac:dyDescent="0.35">
      <c r="C2980" s="27" t="s">
        <v>5319</v>
      </c>
      <c r="D2980" s="47"/>
      <c r="E2980" s="30"/>
      <c r="F2980" s="44" t="s">
        <v>4176</v>
      </c>
      <c r="G2980" s="45"/>
      <c r="H2980" s="46"/>
      <c r="I2980" s="27"/>
      <c r="J2980" s="43" t="s">
        <v>4176</v>
      </c>
    </row>
    <row r="2981" spans="3:10" x14ac:dyDescent="0.35">
      <c r="C2981" s="27" t="s">
        <v>5219</v>
      </c>
      <c r="D2981" s="47"/>
      <c r="E2981" s="30"/>
      <c r="F2981" s="44" t="s">
        <v>4176</v>
      </c>
      <c r="G2981" s="45"/>
      <c r="H2981" s="46"/>
      <c r="I2981" s="27"/>
      <c r="J2981" s="43" t="s">
        <v>4176</v>
      </c>
    </row>
    <row r="2982" spans="3:10" x14ac:dyDescent="0.35">
      <c r="C2982" s="27" t="s">
        <v>5222</v>
      </c>
      <c r="D2982" s="47"/>
      <c r="E2982" s="30"/>
      <c r="F2982" s="44" t="s">
        <v>4176</v>
      </c>
      <c r="G2982" s="45"/>
      <c r="H2982" s="46"/>
      <c r="I2982" s="27"/>
      <c r="J2982" s="43" t="s">
        <v>4176</v>
      </c>
    </row>
    <row r="2983" spans="3:10" x14ac:dyDescent="0.35">
      <c r="C2983" s="27" t="s">
        <v>5321</v>
      </c>
      <c r="D2983" s="47"/>
      <c r="E2983" s="30"/>
      <c r="F2983" s="44" t="s">
        <v>4176</v>
      </c>
      <c r="G2983" s="45"/>
      <c r="H2983" s="46"/>
      <c r="I2983" s="27"/>
      <c r="J2983" s="43" t="s">
        <v>4176</v>
      </c>
    </row>
    <row r="2984" spans="3:10" x14ac:dyDescent="0.35">
      <c r="C2984" s="27" t="s">
        <v>5228</v>
      </c>
      <c r="D2984" s="47"/>
      <c r="E2984" s="30"/>
      <c r="F2984" s="44" t="s">
        <v>4176</v>
      </c>
      <c r="G2984" s="45"/>
      <c r="H2984" s="46"/>
      <c r="I2984" s="27"/>
      <c r="J2984" s="43" t="s">
        <v>4176</v>
      </c>
    </row>
    <row r="2985" spans="3:10" x14ac:dyDescent="0.35">
      <c r="C2985" s="27" t="s">
        <v>5229</v>
      </c>
      <c r="D2985" s="47"/>
      <c r="E2985" s="30"/>
      <c r="F2985" s="44" t="s">
        <v>4176</v>
      </c>
      <c r="G2985" s="45"/>
      <c r="H2985" s="46"/>
      <c r="I2985" s="27"/>
      <c r="J2985" s="43" t="s">
        <v>4176</v>
      </c>
    </row>
    <row r="2986" spans="3:10" x14ac:dyDescent="0.35">
      <c r="C2986" s="27" t="s">
        <v>5317</v>
      </c>
      <c r="D2986" s="47"/>
      <c r="E2986" s="30"/>
      <c r="F2986" s="44" t="s">
        <v>4176</v>
      </c>
      <c r="G2986" s="45"/>
      <c r="H2986" s="46"/>
      <c r="I2986" s="27"/>
      <c r="J2986" s="43" t="s">
        <v>4176</v>
      </c>
    </row>
    <row r="2987" spans="3:10" x14ac:dyDescent="0.35">
      <c r="C2987" s="27" t="s">
        <v>5231</v>
      </c>
      <c r="D2987" s="47"/>
      <c r="E2987" s="30"/>
      <c r="F2987" s="44" t="s">
        <v>4176</v>
      </c>
      <c r="G2987" s="45"/>
      <c r="H2987" s="46"/>
      <c r="I2987" s="27"/>
      <c r="J2987" s="43" t="s">
        <v>4176</v>
      </c>
    </row>
    <row r="2988" spans="3:10" x14ac:dyDescent="0.35">
      <c r="C2988" s="27" t="s">
        <v>5232</v>
      </c>
      <c r="D2988" s="47"/>
      <c r="E2988" s="30"/>
      <c r="F2988" s="44" t="s">
        <v>4176</v>
      </c>
      <c r="G2988" s="45"/>
      <c r="H2988" s="46"/>
      <c r="I2988" s="27"/>
      <c r="J2988" s="43" t="s">
        <v>4176</v>
      </c>
    </row>
    <row r="2989" spans="3:10" x14ac:dyDescent="0.35">
      <c r="C2989" s="27" t="s">
        <v>5227</v>
      </c>
      <c r="D2989" s="47"/>
      <c r="E2989" s="30"/>
      <c r="F2989" s="44" t="s">
        <v>4176</v>
      </c>
      <c r="G2989" s="45"/>
      <c r="H2989" s="46"/>
      <c r="I2989" s="27"/>
      <c r="J2989" s="43" t="s">
        <v>4176</v>
      </c>
    </row>
    <row r="2990" spans="3:10" x14ac:dyDescent="0.35">
      <c r="C2990" s="27" t="s">
        <v>5470</v>
      </c>
      <c r="D2990" s="47"/>
      <c r="E2990" s="30"/>
      <c r="F2990" s="44" t="s">
        <v>4176</v>
      </c>
      <c r="G2990" s="45"/>
      <c r="H2990" s="46"/>
      <c r="I2990" s="27"/>
      <c r="J2990" s="43" t="s">
        <v>4176</v>
      </c>
    </row>
    <row r="2991" spans="3:10" x14ac:dyDescent="0.35">
      <c r="C2991" s="27" t="s">
        <v>5471</v>
      </c>
      <c r="D2991" s="47"/>
      <c r="E2991" s="30"/>
      <c r="F2991" s="44" t="s">
        <v>4176</v>
      </c>
      <c r="G2991" s="45"/>
      <c r="H2991" s="46"/>
      <c r="I2991" s="27"/>
      <c r="J2991" s="43" t="s">
        <v>4176</v>
      </c>
    </row>
    <row r="2992" spans="3:10" x14ac:dyDescent="0.35">
      <c r="C2992" s="27" t="s">
        <v>5225</v>
      </c>
      <c r="D2992" s="47"/>
      <c r="E2992" s="30"/>
      <c r="F2992" s="44" t="s">
        <v>4176</v>
      </c>
      <c r="G2992" s="45"/>
      <c r="H2992" s="46"/>
      <c r="I2992" s="27"/>
      <c r="J2992" s="43" t="s">
        <v>4176</v>
      </c>
    </row>
    <row r="2993" spans="3:10" x14ac:dyDescent="0.35">
      <c r="C2993" s="27" t="s">
        <v>5465</v>
      </c>
      <c r="D2993" s="47"/>
      <c r="E2993" s="30"/>
      <c r="F2993" s="44" t="s">
        <v>4176</v>
      </c>
      <c r="G2993" s="45"/>
      <c r="H2993" s="46"/>
      <c r="I2993" s="27"/>
      <c r="J2993" s="43" t="s">
        <v>4176</v>
      </c>
    </row>
    <row r="2994" spans="3:10" x14ac:dyDescent="0.35">
      <c r="C2994" s="27" t="s">
        <v>5466</v>
      </c>
      <c r="D2994" s="47"/>
      <c r="E2994" s="30"/>
      <c r="F2994" s="44" t="s">
        <v>4176</v>
      </c>
      <c r="G2994" s="45"/>
      <c r="H2994" s="46"/>
      <c r="I2994" s="27"/>
      <c r="J2994" s="43" t="s">
        <v>4176</v>
      </c>
    </row>
    <row r="2995" spans="3:10" x14ac:dyDescent="0.35">
      <c r="C2995" s="27" t="s">
        <v>5467</v>
      </c>
      <c r="D2995" s="47"/>
      <c r="E2995" s="30"/>
      <c r="F2995" s="44" t="s">
        <v>4176</v>
      </c>
      <c r="G2995" s="45"/>
      <c r="H2995" s="46"/>
      <c r="I2995" s="27"/>
      <c r="J2995" s="43" t="s">
        <v>4176</v>
      </c>
    </row>
    <row r="2996" spans="3:10" x14ac:dyDescent="0.35">
      <c r="C2996" s="27" t="s">
        <v>5468</v>
      </c>
      <c r="D2996" s="47"/>
      <c r="E2996" s="30"/>
      <c r="F2996" s="44" t="s">
        <v>4176</v>
      </c>
      <c r="G2996" s="45"/>
      <c r="H2996" s="46"/>
      <c r="I2996" s="27"/>
      <c r="J2996" s="43" t="s">
        <v>4176</v>
      </c>
    </row>
    <row r="2997" spans="3:10" x14ac:dyDescent="0.35">
      <c r="C2997" s="27" t="s">
        <v>5469</v>
      </c>
      <c r="D2997" s="47"/>
      <c r="E2997" s="30"/>
      <c r="F2997" s="44" t="s">
        <v>4176</v>
      </c>
      <c r="G2997" s="45"/>
      <c r="H2997" s="46"/>
      <c r="I2997" s="27"/>
      <c r="J2997" s="43" t="s">
        <v>4176</v>
      </c>
    </row>
    <row r="2998" spans="3:10" x14ac:dyDescent="0.35">
      <c r="C2998" s="27" t="s">
        <v>5230</v>
      </c>
      <c r="D2998" s="47"/>
      <c r="E2998" s="30"/>
      <c r="F2998" s="44" t="s">
        <v>4176</v>
      </c>
      <c r="G2998" s="45"/>
      <c r="H2998" s="46"/>
      <c r="I2998" s="27"/>
      <c r="J2998" s="43" t="s">
        <v>4176</v>
      </c>
    </row>
    <row r="2999" spans="3:10" x14ac:dyDescent="0.35">
      <c r="C2999" s="27" t="s">
        <v>5154</v>
      </c>
      <c r="D2999" s="47"/>
      <c r="E2999" s="30"/>
      <c r="F2999" s="44" t="s">
        <v>4176</v>
      </c>
      <c r="G2999" s="45"/>
      <c r="H2999" s="46"/>
      <c r="I2999" s="27"/>
      <c r="J2999" s="43" t="s">
        <v>4176</v>
      </c>
    </row>
    <row r="3000" spans="3:10" x14ac:dyDescent="0.35">
      <c r="C3000" s="27" t="s">
        <v>5488</v>
      </c>
      <c r="D3000" s="47"/>
      <c r="E3000" s="30"/>
      <c r="F3000" s="44" t="s">
        <v>4176</v>
      </c>
      <c r="G3000" s="45"/>
      <c r="H3000" s="46"/>
      <c r="I3000" s="27"/>
      <c r="J3000" s="43" t="s">
        <v>4176</v>
      </c>
    </row>
    <row r="3001" spans="3:10" x14ac:dyDescent="0.35">
      <c r="C3001" s="27" t="s">
        <v>4857</v>
      </c>
      <c r="D3001" s="47"/>
      <c r="E3001" s="30"/>
      <c r="F3001" s="44" t="s">
        <v>4176</v>
      </c>
      <c r="G3001" s="45"/>
      <c r="H3001" s="46"/>
      <c r="I3001" s="27"/>
      <c r="J3001" s="43" t="s">
        <v>4176</v>
      </c>
    </row>
    <row r="3002" spans="3:10" x14ac:dyDescent="0.35">
      <c r="C3002" s="27" t="s">
        <v>5155</v>
      </c>
      <c r="D3002" s="47"/>
      <c r="E3002" s="30"/>
      <c r="F3002" s="44" t="s">
        <v>4176</v>
      </c>
      <c r="G3002" s="45"/>
      <c r="H3002" s="46"/>
      <c r="I3002" s="27"/>
      <c r="J3002" s="43" t="s">
        <v>4176</v>
      </c>
    </row>
    <row r="3003" spans="3:10" x14ac:dyDescent="0.35">
      <c r="C3003" s="27" t="s">
        <v>5489</v>
      </c>
      <c r="D3003" s="47"/>
      <c r="E3003" s="30"/>
      <c r="F3003" s="44" t="s">
        <v>4176</v>
      </c>
      <c r="G3003" s="45"/>
      <c r="H3003" s="46"/>
      <c r="I3003" s="27"/>
      <c r="J3003" s="43" t="s">
        <v>4176</v>
      </c>
    </row>
    <row r="3004" spans="3:10" x14ac:dyDescent="0.35">
      <c r="C3004" s="27" t="s">
        <v>4965</v>
      </c>
      <c r="D3004" s="47"/>
      <c r="E3004" s="30"/>
      <c r="F3004" s="44" t="s">
        <v>4176</v>
      </c>
      <c r="G3004" s="45"/>
      <c r="H3004" s="46"/>
      <c r="I3004" s="27"/>
      <c r="J3004" s="43" t="s">
        <v>4176</v>
      </c>
    </row>
    <row r="3005" spans="3:10" x14ac:dyDescent="0.35">
      <c r="C3005" s="27" t="s">
        <v>4858</v>
      </c>
      <c r="D3005" s="47"/>
      <c r="E3005" s="30"/>
      <c r="F3005" s="44" t="s">
        <v>4176</v>
      </c>
      <c r="G3005" s="45"/>
      <c r="H3005" s="46"/>
      <c r="I3005" s="27"/>
      <c r="J3005" s="43" t="s">
        <v>4176</v>
      </c>
    </row>
    <row r="3006" spans="3:10" x14ac:dyDescent="0.35">
      <c r="C3006" s="27" t="s">
        <v>5233</v>
      </c>
      <c r="D3006" s="47"/>
      <c r="E3006" s="30"/>
      <c r="F3006" s="44" t="s">
        <v>4176</v>
      </c>
      <c r="G3006" s="45"/>
      <c r="H3006" s="46"/>
      <c r="I3006" s="27"/>
      <c r="J3006" s="43" t="s">
        <v>4176</v>
      </c>
    </row>
    <row r="3007" spans="3:10" x14ac:dyDescent="0.35">
      <c r="C3007" s="27" t="s">
        <v>5330</v>
      </c>
      <c r="D3007" s="47"/>
      <c r="E3007" s="30"/>
      <c r="F3007" s="44" t="s">
        <v>4176</v>
      </c>
      <c r="G3007" s="45"/>
      <c r="H3007" s="46"/>
      <c r="I3007" s="27"/>
      <c r="J3007" s="43" t="s">
        <v>4176</v>
      </c>
    </row>
    <row r="3008" spans="3:10" x14ac:dyDescent="0.35">
      <c r="C3008" s="27" t="s">
        <v>5156</v>
      </c>
      <c r="D3008" s="47"/>
      <c r="E3008" s="30"/>
      <c r="F3008" s="44" t="s">
        <v>4176</v>
      </c>
      <c r="G3008" s="45"/>
      <c r="H3008" s="46"/>
      <c r="I3008" s="27"/>
      <c r="J3008" s="43" t="s">
        <v>4176</v>
      </c>
    </row>
    <row r="3009" spans="3:10" x14ac:dyDescent="0.35">
      <c r="C3009" s="27" t="s">
        <v>5490</v>
      </c>
      <c r="D3009" s="47"/>
      <c r="E3009" s="30"/>
      <c r="F3009" s="44" t="s">
        <v>4176</v>
      </c>
      <c r="G3009" s="45"/>
      <c r="H3009" s="46"/>
      <c r="I3009" s="27"/>
      <c r="J3009" s="43" t="s">
        <v>4176</v>
      </c>
    </row>
    <row r="3010" spans="3:10" x14ac:dyDescent="0.35">
      <c r="C3010" s="27" t="s">
        <v>4859</v>
      </c>
      <c r="D3010" s="47"/>
      <c r="E3010" s="30"/>
      <c r="F3010" s="44" t="s">
        <v>4176</v>
      </c>
      <c r="G3010" s="45"/>
      <c r="H3010" s="46"/>
      <c r="I3010" s="27"/>
      <c r="J3010" s="43" t="s">
        <v>4176</v>
      </c>
    </row>
    <row r="3011" spans="3:10" x14ac:dyDescent="0.35">
      <c r="C3011" s="27" t="s">
        <v>4966</v>
      </c>
      <c r="D3011" s="47"/>
      <c r="E3011" s="30"/>
      <c r="F3011" s="44" t="s">
        <v>4176</v>
      </c>
      <c r="G3011" s="45"/>
      <c r="H3011" s="46"/>
      <c r="I3011" s="27"/>
      <c r="J3011" s="43" t="s">
        <v>4176</v>
      </c>
    </row>
    <row r="3012" spans="3:10" x14ac:dyDescent="0.35">
      <c r="C3012" s="27" t="s">
        <v>5157</v>
      </c>
      <c r="D3012" s="47"/>
      <c r="E3012" s="30"/>
      <c r="F3012" s="44" t="s">
        <v>4176</v>
      </c>
      <c r="G3012" s="45"/>
      <c r="H3012" s="46"/>
      <c r="I3012" s="27"/>
      <c r="J3012" s="43" t="s">
        <v>4176</v>
      </c>
    </row>
    <row r="3013" spans="3:10" x14ac:dyDescent="0.35">
      <c r="C3013" s="27" t="s">
        <v>5331</v>
      </c>
      <c r="D3013" s="47"/>
      <c r="E3013" s="30"/>
      <c r="F3013" s="44" t="s">
        <v>4176</v>
      </c>
      <c r="G3013" s="45"/>
      <c r="H3013" s="46"/>
      <c r="I3013" s="27"/>
      <c r="J3013" s="43" t="s">
        <v>4176</v>
      </c>
    </row>
    <row r="3014" spans="3:10" x14ac:dyDescent="0.35">
      <c r="C3014" s="27" t="s">
        <v>5158</v>
      </c>
      <c r="D3014" s="47"/>
      <c r="E3014" s="30"/>
      <c r="F3014" s="44" t="s">
        <v>4176</v>
      </c>
      <c r="G3014" s="45"/>
      <c r="H3014" s="46"/>
      <c r="I3014" s="27"/>
      <c r="J3014" s="43" t="s">
        <v>4176</v>
      </c>
    </row>
    <row r="3015" spans="3:10" x14ac:dyDescent="0.35">
      <c r="C3015" s="27" t="s">
        <v>4967</v>
      </c>
      <c r="D3015" s="47"/>
      <c r="E3015" s="30"/>
      <c r="F3015" s="44" t="s">
        <v>4176</v>
      </c>
      <c r="G3015" s="45"/>
      <c r="H3015" s="46"/>
      <c r="I3015" s="27"/>
      <c r="J3015" s="43" t="s">
        <v>4176</v>
      </c>
    </row>
    <row r="3016" spans="3:10" x14ac:dyDescent="0.35">
      <c r="C3016" s="27" t="s">
        <v>5523</v>
      </c>
      <c r="D3016" s="47"/>
      <c r="E3016" s="30"/>
      <c r="F3016" s="44" t="s">
        <v>4176</v>
      </c>
      <c r="G3016" s="45"/>
      <c r="H3016" s="46"/>
      <c r="I3016" s="27"/>
      <c r="J3016" s="43" t="s">
        <v>4176</v>
      </c>
    </row>
    <row r="3017" spans="3:10" x14ac:dyDescent="0.35">
      <c r="C3017" s="27" t="s">
        <v>5524</v>
      </c>
      <c r="D3017" s="47"/>
      <c r="E3017" s="30"/>
      <c r="F3017" s="44" t="s">
        <v>4176</v>
      </c>
      <c r="G3017" s="45"/>
      <c r="H3017" s="46"/>
      <c r="I3017" s="27"/>
      <c r="J3017" s="43" t="s">
        <v>4176</v>
      </c>
    </row>
    <row r="3018" spans="3:10" x14ac:dyDescent="0.35">
      <c r="C3018" s="27" t="s">
        <v>5525</v>
      </c>
      <c r="D3018" s="47"/>
      <c r="E3018" s="30"/>
      <c r="F3018" s="44" t="s">
        <v>4176</v>
      </c>
      <c r="G3018" s="45"/>
      <c r="H3018" s="46"/>
      <c r="I3018" s="27"/>
      <c r="J3018" s="43" t="s">
        <v>4176</v>
      </c>
    </row>
    <row r="3019" spans="3:10" x14ac:dyDescent="0.35">
      <c r="C3019" s="27" t="s">
        <v>5526</v>
      </c>
      <c r="D3019" s="47"/>
      <c r="E3019" s="30"/>
      <c r="F3019" s="44" t="s">
        <v>4176</v>
      </c>
      <c r="G3019" s="45"/>
      <c r="H3019" s="46"/>
      <c r="I3019" s="27"/>
      <c r="J3019" s="43" t="s">
        <v>4176</v>
      </c>
    </row>
    <row r="3020" spans="3:10" x14ac:dyDescent="0.35">
      <c r="C3020" s="27" t="s">
        <v>5527</v>
      </c>
      <c r="D3020" s="47"/>
      <c r="E3020" s="30"/>
      <c r="F3020" s="44" t="s">
        <v>4176</v>
      </c>
      <c r="G3020" s="45"/>
      <c r="H3020" s="46"/>
      <c r="I3020" s="27"/>
      <c r="J3020" s="43" t="s">
        <v>4176</v>
      </c>
    </row>
    <row r="3021" spans="3:10" x14ac:dyDescent="0.35">
      <c r="C3021" s="27" t="s">
        <v>5528</v>
      </c>
      <c r="D3021" s="47"/>
      <c r="E3021" s="30"/>
      <c r="F3021" s="44" t="s">
        <v>4176</v>
      </c>
      <c r="G3021" s="45"/>
      <c r="H3021" s="46"/>
      <c r="I3021" s="27"/>
      <c r="J3021" s="43" t="s">
        <v>4176</v>
      </c>
    </row>
    <row r="3022" spans="3:10" x14ac:dyDescent="0.35">
      <c r="C3022" s="27" t="s">
        <v>5495</v>
      </c>
      <c r="D3022" s="47"/>
      <c r="E3022" s="30"/>
      <c r="F3022" s="44" t="s">
        <v>4176</v>
      </c>
      <c r="G3022" s="45"/>
      <c r="H3022" s="46"/>
      <c r="I3022" s="27"/>
      <c r="J3022" s="43" t="s">
        <v>4176</v>
      </c>
    </row>
    <row r="3023" spans="3:10" x14ac:dyDescent="0.35">
      <c r="C3023" s="27" t="s">
        <v>5522</v>
      </c>
      <c r="D3023" s="47"/>
      <c r="E3023" s="30"/>
      <c r="F3023" s="44" t="s">
        <v>4176</v>
      </c>
      <c r="G3023" s="45"/>
      <c r="H3023" s="46"/>
      <c r="I3023" s="27"/>
      <c r="J3023" s="43" t="s">
        <v>4176</v>
      </c>
    </row>
    <row r="3024" spans="3:10" x14ac:dyDescent="0.35">
      <c r="C3024" s="27" t="s">
        <v>5518</v>
      </c>
      <c r="D3024" s="47"/>
      <c r="E3024" s="30"/>
      <c r="F3024" s="44" t="s">
        <v>4176</v>
      </c>
      <c r="G3024" s="45"/>
      <c r="H3024" s="46"/>
      <c r="I3024" s="27"/>
      <c r="J3024" s="43" t="s">
        <v>4176</v>
      </c>
    </row>
    <row r="3025" spans="3:10" x14ac:dyDescent="0.35">
      <c r="C3025" s="27" t="s">
        <v>5519</v>
      </c>
      <c r="D3025" s="47"/>
      <c r="E3025" s="30"/>
      <c r="F3025" s="44" t="s">
        <v>4176</v>
      </c>
      <c r="G3025" s="45"/>
      <c r="H3025" s="46"/>
      <c r="I3025" s="27"/>
      <c r="J3025" s="43" t="s">
        <v>4176</v>
      </c>
    </row>
    <row r="3026" spans="3:10" x14ac:dyDescent="0.35">
      <c r="C3026" s="27" t="s">
        <v>5491</v>
      </c>
      <c r="D3026" s="47"/>
      <c r="E3026" s="30"/>
      <c r="F3026" s="44" t="s">
        <v>4176</v>
      </c>
      <c r="G3026" s="45"/>
      <c r="H3026" s="46"/>
      <c r="I3026" s="27"/>
      <c r="J3026" s="43" t="s">
        <v>4176</v>
      </c>
    </row>
    <row r="3027" spans="3:10" x14ac:dyDescent="0.35">
      <c r="C3027" s="27" t="s">
        <v>5492</v>
      </c>
      <c r="D3027" s="47"/>
      <c r="E3027" s="30"/>
      <c r="F3027" s="44" t="s">
        <v>4176</v>
      </c>
      <c r="G3027" s="45"/>
      <c r="H3027" s="46"/>
      <c r="I3027" s="27"/>
      <c r="J3027" s="43" t="s">
        <v>4176</v>
      </c>
    </row>
    <row r="3028" spans="3:10" x14ac:dyDescent="0.35">
      <c r="C3028" s="27" t="s">
        <v>5494</v>
      </c>
      <c r="D3028" s="47"/>
      <c r="E3028" s="30"/>
      <c r="F3028" s="44" t="s">
        <v>4176</v>
      </c>
      <c r="G3028" s="45"/>
      <c r="H3028" s="46"/>
      <c r="I3028" s="27"/>
      <c r="J3028" s="43" t="s">
        <v>4176</v>
      </c>
    </row>
    <row r="3029" spans="3:10" x14ac:dyDescent="0.35">
      <c r="C3029" s="27" t="s">
        <v>5516</v>
      </c>
      <c r="D3029" s="47"/>
      <c r="E3029" s="30"/>
      <c r="F3029" s="44" t="s">
        <v>4176</v>
      </c>
      <c r="G3029" s="45"/>
      <c r="H3029" s="46"/>
      <c r="I3029" s="27"/>
      <c r="J3029" s="43" t="s">
        <v>4176</v>
      </c>
    </row>
    <row r="3030" spans="3:10" x14ac:dyDescent="0.35">
      <c r="C3030" s="27" t="s">
        <v>5517</v>
      </c>
      <c r="D3030" s="47"/>
      <c r="E3030" s="30"/>
      <c r="F3030" s="44" t="s">
        <v>4176</v>
      </c>
      <c r="G3030" s="45"/>
      <c r="H3030" s="46"/>
      <c r="I3030" s="27"/>
      <c r="J3030" s="43" t="s">
        <v>4176</v>
      </c>
    </row>
    <row r="3031" spans="3:10" x14ac:dyDescent="0.35">
      <c r="C3031" s="27" t="s">
        <v>5496</v>
      </c>
      <c r="D3031" s="47"/>
      <c r="E3031" s="30"/>
      <c r="F3031" s="44" t="s">
        <v>4176</v>
      </c>
      <c r="G3031" s="45"/>
      <c r="H3031" s="46"/>
      <c r="I3031" s="27"/>
      <c r="J3031" s="43" t="s">
        <v>4176</v>
      </c>
    </row>
    <row r="3032" spans="3:10" x14ac:dyDescent="0.35">
      <c r="C3032" s="27" t="s">
        <v>5497</v>
      </c>
      <c r="D3032" s="47"/>
      <c r="E3032" s="30"/>
      <c r="F3032" s="44" t="s">
        <v>4176</v>
      </c>
      <c r="G3032" s="45"/>
      <c r="H3032" s="46"/>
      <c r="I3032" s="27"/>
      <c r="J3032" s="43" t="s">
        <v>4176</v>
      </c>
    </row>
    <row r="3033" spans="3:10" x14ac:dyDescent="0.35">
      <c r="C3033" s="27" t="s">
        <v>5520</v>
      </c>
      <c r="D3033" s="47"/>
      <c r="E3033" s="30"/>
      <c r="F3033" s="44" t="s">
        <v>4176</v>
      </c>
      <c r="G3033" s="45"/>
      <c r="H3033" s="46"/>
      <c r="I3033" s="27"/>
      <c r="J3033" s="43" t="s">
        <v>4176</v>
      </c>
    </row>
    <row r="3034" spans="3:10" x14ac:dyDescent="0.35">
      <c r="C3034" s="27" t="s">
        <v>5521</v>
      </c>
      <c r="D3034" s="47"/>
      <c r="E3034" s="30"/>
      <c r="F3034" s="44" t="s">
        <v>4176</v>
      </c>
      <c r="G3034" s="45"/>
      <c r="H3034" s="46"/>
      <c r="I3034" s="27"/>
      <c r="J3034" s="43" t="s">
        <v>4176</v>
      </c>
    </row>
    <row r="3035" spans="3:10" x14ac:dyDescent="0.35">
      <c r="C3035" s="27" t="s">
        <v>5510</v>
      </c>
      <c r="D3035" s="47"/>
      <c r="E3035" s="30"/>
      <c r="F3035" s="44" t="s">
        <v>4176</v>
      </c>
      <c r="G3035" s="45"/>
      <c r="H3035" s="46"/>
      <c r="I3035" s="27"/>
      <c r="J3035" s="43" t="s">
        <v>4176</v>
      </c>
    </row>
    <row r="3036" spans="3:10" x14ac:dyDescent="0.35">
      <c r="C3036" s="27" t="s">
        <v>5511</v>
      </c>
      <c r="D3036" s="47"/>
      <c r="E3036" s="30"/>
      <c r="F3036" s="44" t="s">
        <v>4176</v>
      </c>
      <c r="G3036" s="45"/>
      <c r="H3036" s="46"/>
      <c r="I3036" s="27"/>
      <c r="J3036" s="43" t="s">
        <v>4176</v>
      </c>
    </row>
    <row r="3037" spans="3:10" x14ac:dyDescent="0.35">
      <c r="C3037" s="27" t="s">
        <v>5512</v>
      </c>
      <c r="D3037" s="47"/>
      <c r="E3037" s="30"/>
      <c r="F3037" s="44" t="s">
        <v>4176</v>
      </c>
      <c r="G3037" s="45"/>
      <c r="H3037" s="46"/>
      <c r="I3037" s="27"/>
      <c r="J3037" s="43" t="s">
        <v>4176</v>
      </c>
    </row>
    <row r="3038" spans="3:10" x14ac:dyDescent="0.35">
      <c r="C3038" s="27" t="s">
        <v>5513</v>
      </c>
      <c r="D3038" s="47"/>
      <c r="E3038" s="30"/>
      <c r="F3038" s="44" t="s">
        <v>4176</v>
      </c>
      <c r="G3038" s="45"/>
      <c r="H3038" s="46"/>
      <c r="I3038" s="27"/>
      <c r="J3038" s="43" t="s">
        <v>4176</v>
      </c>
    </row>
    <row r="3039" spans="3:10" x14ac:dyDescent="0.35">
      <c r="C3039" s="27" t="s">
        <v>5514</v>
      </c>
      <c r="D3039" s="47"/>
      <c r="E3039" s="30"/>
      <c r="F3039" s="44" t="s">
        <v>4176</v>
      </c>
      <c r="G3039" s="45"/>
      <c r="H3039" s="46"/>
      <c r="I3039" s="27"/>
      <c r="J3039" s="43" t="s">
        <v>4176</v>
      </c>
    </row>
    <row r="3040" spans="3:10" x14ac:dyDescent="0.35">
      <c r="C3040" s="27" t="s">
        <v>5515</v>
      </c>
      <c r="D3040" s="47"/>
      <c r="E3040" s="30"/>
      <c r="F3040" s="44" t="s">
        <v>4176</v>
      </c>
      <c r="G3040" s="45"/>
      <c r="H3040" s="46"/>
      <c r="I3040" s="27"/>
      <c r="J3040" s="43" t="s">
        <v>4176</v>
      </c>
    </row>
    <row r="3041" spans="3:10" x14ac:dyDescent="0.35">
      <c r="C3041" s="27" t="s">
        <v>5504</v>
      </c>
      <c r="D3041" s="47"/>
      <c r="E3041" s="30"/>
      <c r="F3041" s="44" t="s">
        <v>4176</v>
      </c>
      <c r="G3041" s="45"/>
      <c r="H3041" s="46"/>
      <c r="I3041" s="27"/>
      <c r="J3041" s="43" t="s">
        <v>4176</v>
      </c>
    </row>
    <row r="3042" spans="3:10" x14ac:dyDescent="0.35">
      <c r="C3042" s="27" t="s">
        <v>5505</v>
      </c>
      <c r="D3042" s="47"/>
      <c r="E3042" s="30"/>
      <c r="F3042" s="44" t="s">
        <v>4176</v>
      </c>
      <c r="G3042" s="45"/>
      <c r="H3042" s="46"/>
      <c r="I3042" s="27"/>
      <c r="J3042" s="43" t="s">
        <v>4176</v>
      </c>
    </row>
    <row r="3043" spans="3:10" x14ac:dyDescent="0.35">
      <c r="C3043" s="27" t="s">
        <v>5506</v>
      </c>
      <c r="D3043" s="47"/>
      <c r="E3043" s="30"/>
      <c r="F3043" s="44" t="s">
        <v>4176</v>
      </c>
      <c r="G3043" s="45"/>
      <c r="H3043" s="46"/>
      <c r="I3043" s="27"/>
      <c r="J3043" s="43" t="s">
        <v>4176</v>
      </c>
    </row>
    <row r="3044" spans="3:10" x14ac:dyDescent="0.35">
      <c r="C3044" s="27" t="s">
        <v>5507</v>
      </c>
      <c r="D3044" s="47"/>
      <c r="E3044" s="30"/>
      <c r="F3044" s="44" t="s">
        <v>4176</v>
      </c>
      <c r="G3044" s="45"/>
      <c r="H3044" s="46"/>
      <c r="I3044" s="27"/>
      <c r="J3044" s="43" t="s">
        <v>4176</v>
      </c>
    </row>
    <row r="3045" spans="3:10" x14ac:dyDescent="0.35">
      <c r="C3045" s="27" t="s">
        <v>5508</v>
      </c>
      <c r="D3045" s="47"/>
      <c r="E3045" s="30"/>
      <c r="F3045" s="44" t="s">
        <v>4176</v>
      </c>
      <c r="G3045" s="45"/>
      <c r="H3045" s="46"/>
      <c r="I3045" s="27"/>
      <c r="J3045" s="43" t="s">
        <v>4176</v>
      </c>
    </row>
    <row r="3046" spans="3:10" x14ac:dyDescent="0.35">
      <c r="C3046" s="27" t="s">
        <v>5509</v>
      </c>
      <c r="D3046" s="47"/>
      <c r="E3046" s="30"/>
      <c r="F3046" s="44" t="s">
        <v>4176</v>
      </c>
      <c r="G3046" s="45"/>
      <c r="H3046" s="46"/>
      <c r="I3046" s="27"/>
      <c r="J3046" s="43" t="s">
        <v>4176</v>
      </c>
    </row>
    <row r="3047" spans="3:10" x14ac:dyDescent="0.35">
      <c r="C3047" s="27" t="s">
        <v>5498</v>
      </c>
      <c r="D3047" s="47"/>
      <c r="E3047" s="30"/>
      <c r="F3047" s="44" t="s">
        <v>4176</v>
      </c>
      <c r="G3047" s="45"/>
      <c r="H3047" s="46"/>
      <c r="I3047" s="27"/>
      <c r="J3047" s="43" t="s">
        <v>4176</v>
      </c>
    </row>
    <row r="3048" spans="3:10" x14ac:dyDescent="0.35">
      <c r="C3048" s="27" t="s">
        <v>5499</v>
      </c>
      <c r="D3048" s="47"/>
      <c r="E3048" s="30"/>
      <c r="F3048" s="44" t="s">
        <v>4176</v>
      </c>
      <c r="G3048" s="45"/>
      <c r="H3048" s="46"/>
      <c r="I3048" s="27"/>
      <c r="J3048" s="43" t="s">
        <v>4176</v>
      </c>
    </row>
    <row r="3049" spans="3:10" x14ac:dyDescent="0.35">
      <c r="C3049" s="27" t="s">
        <v>5500</v>
      </c>
      <c r="D3049" s="47"/>
      <c r="E3049" s="30"/>
      <c r="F3049" s="44" t="s">
        <v>4176</v>
      </c>
      <c r="G3049" s="45"/>
      <c r="H3049" s="46"/>
      <c r="I3049" s="27"/>
      <c r="J3049" s="43" t="s">
        <v>4176</v>
      </c>
    </row>
    <row r="3050" spans="3:10" x14ac:dyDescent="0.35">
      <c r="C3050" s="27" t="s">
        <v>5501</v>
      </c>
      <c r="D3050" s="47"/>
      <c r="E3050" s="30"/>
      <c r="F3050" s="44" t="s">
        <v>4176</v>
      </c>
      <c r="G3050" s="45"/>
      <c r="H3050" s="46"/>
      <c r="I3050" s="27"/>
      <c r="J3050" s="43" t="s">
        <v>4176</v>
      </c>
    </row>
    <row r="3051" spans="3:10" x14ac:dyDescent="0.35">
      <c r="C3051" s="27" t="s">
        <v>5502</v>
      </c>
      <c r="D3051" s="47"/>
      <c r="E3051" s="30"/>
      <c r="F3051" s="44" t="s">
        <v>4176</v>
      </c>
      <c r="G3051" s="45"/>
      <c r="H3051" s="46"/>
      <c r="I3051" s="27"/>
      <c r="J3051" s="43" t="s">
        <v>4176</v>
      </c>
    </row>
    <row r="3052" spans="3:10" x14ac:dyDescent="0.35">
      <c r="C3052" s="27" t="s">
        <v>5503</v>
      </c>
      <c r="D3052" s="47"/>
      <c r="E3052" s="30"/>
      <c r="F3052" s="44" t="s">
        <v>4176</v>
      </c>
      <c r="G3052" s="45"/>
      <c r="H3052" s="46"/>
      <c r="I3052" s="27"/>
      <c r="J3052" s="43" t="s">
        <v>4176</v>
      </c>
    </row>
    <row r="3053" spans="3:10" x14ac:dyDescent="0.35">
      <c r="C3053" s="27" t="s">
        <v>5549</v>
      </c>
      <c r="D3053" s="47"/>
      <c r="E3053" s="30"/>
      <c r="F3053" s="44" t="s">
        <v>4176</v>
      </c>
      <c r="G3053" s="45"/>
      <c r="H3053" s="46"/>
      <c r="I3053" s="27"/>
      <c r="J3053" s="43" t="s">
        <v>4176</v>
      </c>
    </row>
    <row r="3054" spans="3:10" x14ac:dyDescent="0.35">
      <c r="C3054" s="27" t="s">
        <v>5552</v>
      </c>
      <c r="D3054" s="47"/>
      <c r="E3054" s="30"/>
      <c r="F3054" s="44" t="s">
        <v>4176</v>
      </c>
      <c r="G3054" s="45"/>
      <c r="H3054" s="46"/>
      <c r="I3054" s="27"/>
      <c r="J3054" s="43" t="s">
        <v>4176</v>
      </c>
    </row>
    <row r="3055" spans="3:10" x14ac:dyDescent="0.35">
      <c r="C3055" s="27" t="s">
        <v>5553</v>
      </c>
      <c r="D3055" s="47"/>
      <c r="E3055" s="30"/>
      <c r="F3055" s="44" t="s">
        <v>4176</v>
      </c>
      <c r="G3055" s="45"/>
      <c r="H3055" s="46"/>
      <c r="I3055" s="27"/>
      <c r="J3055" s="43" t="s">
        <v>4176</v>
      </c>
    </row>
    <row r="3056" spans="3:10" x14ac:dyDescent="0.35">
      <c r="C3056" s="27" t="s">
        <v>5554</v>
      </c>
      <c r="D3056" s="47"/>
      <c r="E3056" s="30"/>
      <c r="F3056" s="44" t="s">
        <v>4176</v>
      </c>
      <c r="G3056" s="45"/>
      <c r="H3056" s="46"/>
      <c r="I3056" s="27"/>
      <c r="J3056" s="43" t="s">
        <v>4176</v>
      </c>
    </row>
    <row r="3057" spans="3:10" x14ac:dyDescent="0.35">
      <c r="C3057" s="27" t="s">
        <v>5555</v>
      </c>
      <c r="D3057" s="47"/>
      <c r="E3057" s="30"/>
      <c r="F3057" s="44" t="s">
        <v>4176</v>
      </c>
      <c r="G3057" s="45"/>
      <c r="H3057" s="46"/>
      <c r="I3057" s="27"/>
      <c r="J3057" s="43" t="s">
        <v>4176</v>
      </c>
    </row>
    <row r="3058" spans="3:10" x14ac:dyDescent="0.35">
      <c r="C3058" s="27" t="s">
        <v>5556</v>
      </c>
      <c r="D3058" s="47"/>
      <c r="E3058" s="30"/>
      <c r="F3058" s="44" t="s">
        <v>4176</v>
      </c>
      <c r="G3058" s="45"/>
      <c r="H3058" s="46"/>
      <c r="I3058" s="27"/>
      <c r="J3058" s="43" t="s">
        <v>4176</v>
      </c>
    </row>
    <row r="3059" spans="3:10" x14ac:dyDescent="0.35">
      <c r="C3059" s="27" t="s">
        <v>5557</v>
      </c>
      <c r="D3059" s="47"/>
      <c r="E3059" s="30"/>
      <c r="F3059" s="44" t="s">
        <v>4176</v>
      </c>
      <c r="G3059" s="45"/>
      <c r="H3059" s="46"/>
      <c r="I3059" s="27"/>
      <c r="J3059" s="43" t="s">
        <v>4176</v>
      </c>
    </row>
    <row r="3060" spans="3:10" x14ac:dyDescent="0.35">
      <c r="C3060" s="27" t="s">
        <v>5558</v>
      </c>
      <c r="D3060" s="47"/>
      <c r="E3060" s="30"/>
      <c r="F3060" s="44" t="s">
        <v>4176</v>
      </c>
      <c r="G3060" s="45"/>
      <c r="H3060" s="46"/>
      <c r="I3060" s="27"/>
      <c r="J3060" s="43" t="s">
        <v>4176</v>
      </c>
    </row>
    <row r="3061" spans="3:10" x14ac:dyDescent="0.35">
      <c r="C3061" s="27" t="s">
        <v>5559</v>
      </c>
      <c r="D3061" s="47"/>
      <c r="E3061" s="30"/>
      <c r="F3061" s="44" t="s">
        <v>4176</v>
      </c>
      <c r="G3061" s="45"/>
      <c r="H3061" s="46"/>
      <c r="I3061" s="27"/>
      <c r="J3061" s="43" t="s">
        <v>4176</v>
      </c>
    </row>
    <row r="3062" spans="3:10" x14ac:dyDescent="0.35">
      <c r="C3062" s="27" t="s">
        <v>5560</v>
      </c>
      <c r="D3062" s="47"/>
      <c r="E3062" s="30"/>
      <c r="F3062" s="44" t="s">
        <v>4176</v>
      </c>
      <c r="G3062" s="45"/>
      <c r="H3062" s="46"/>
      <c r="I3062" s="27"/>
      <c r="J3062" s="43" t="s">
        <v>4176</v>
      </c>
    </row>
    <row r="3063" spans="3:10" x14ac:dyDescent="0.35">
      <c r="C3063" s="27" t="s">
        <v>5561</v>
      </c>
      <c r="D3063" s="47"/>
      <c r="E3063" s="30"/>
      <c r="F3063" s="44" t="s">
        <v>4176</v>
      </c>
      <c r="G3063" s="45"/>
      <c r="H3063" s="46"/>
      <c r="I3063" s="27"/>
      <c r="J3063" s="43" t="s">
        <v>4176</v>
      </c>
    </row>
    <row r="3064" spans="3:10" x14ac:dyDescent="0.35">
      <c r="C3064" s="27" t="s">
        <v>5562</v>
      </c>
      <c r="D3064" s="47"/>
      <c r="E3064" s="30"/>
      <c r="F3064" s="44" t="s">
        <v>4176</v>
      </c>
      <c r="G3064" s="45"/>
      <c r="H3064" s="46"/>
      <c r="I3064" s="27"/>
      <c r="J3064" s="43" t="s">
        <v>4176</v>
      </c>
    </row>
    <row r="3065" spans="3:10" x14ac:dyDescent="0.35">
      <c r="C3065" s="27" t="s">
        <v>5563</v>
      </c>
      <c r="D3065" s="47"/>
      <c r="E3065" s="30"/>
      <c r="F3065" s="44" t="s">
        <v>4176</v>
      </c>
      <c r="G3065" s="45"/>
      <c r="H3065" s="46"/>
      <c r="I3065" s="27"/>
      <c r="J3065" s="43" t="s">
        <v>4176</v>
      </c>
    </row>
    <row r="3066" spans="3:10" x14ac:dyDescent="0.35">
      <c r="C3066" s="27" t="s">
        <v>5564</v>
      </c>
      <c r="D3066" s="47"/>
      <c r="E3066" s="30"/>
      <c r="F3066" s="44" t="s">
        <v>4176</v>
      </c>
      <c r="G3066" s="45"/>
      <c r="H3066" s="46"/>
      <c r="I3066" s="27"/>
      <c r="J3066" s="43" t="s">
        <v>4176</v>
      </c>
    </row>
    <row r="3067" spans="3:10" x14ac:dyDescent="0.35">
      <c r="C3067" s="27" t="s">
        <v>5565</v>
      </c>
      <c r="D3067" s="47"/>
      <c r="E3067" s="30"/>
      <c r="F3067" s="44" t="s">
        <v>4176</v>
      </c>
      <c r="G3067" s="45"/>
      <c r="H3067" s="46"/>
      <c r="I3067" s="27"/>
      <c r="J3067" s="43" t="s">
        <v>4176</v>
      </c>
    </row>
    <row r="3068" spans="3:10" x14ac:dyDescent="0.35">
      <c r="C3068" s="27" t="s">
        <v>5566</v>
      </c>
      <c r="D3068" s="47"/>
      <c r="E3068" s="30"/>
      <c r="F3068" s="44" t="s">
        <v>4176</v>
      </c>
      <c r="G3068" s="45"/>
      <c r="H3068" s="46"/>
      <c r="I3068" s="27"/>
      <c r="J3068" s="43" t="s">
        <v>4176</v>
      </c>
    </row>
    <row r="3069" spans="3:10" x14ac:dyDescent="0.35">
      <c r="C3069" s="27" t="s">
        <v>5567</v>
      </c>
      <c r="D3069" s="47"/>
      <c r="E3069" s="30"/>
      <c r="F3069" s="44" t="s">
        <v>4176</v>
      </c>
      <c r="G3069" s="45"/>
      <c r="H3069" s="46"/>
      <c r="I3069" s="27"/>
      <c r="J3069" s="43" t="s">
        <v>4176</v>
      </c>
    </row>
    <row r="3070" spans="3:10" x14ac:dyDescent="0.35">
      <c r="C3070" s="27" t="s">
        <v>5568</v>
      </c>
      <c r="D3070" s="47"/>
      <c r="E3070" s="30"/>
      <c r="F3070" s="44" t="s">
        <v>4176</v>
      </c>
      <c r="G3070" s="45"/>
      <c r="H3070" s="46"/>
      <c r="I3070" s="27"/>
      <c r="J3070" s="43" t="s">
        <v>4176</v>
      </c>
    </row>
    <row r="3071" spans="3:10" x14ac:dyDescent="0.35">
      <c r="C3071" s="27" t="s">
        <v>5569</v>
      </c>
      <c r="D3071" s="47"/>
      <c r="E3071" s="30"/>
      <c r="F3071" s="44" t="s">
        <v>4176</v>
      </c>
      <c r="G3071" s="45"/>
      <c r="H3071" s="46"/>
      <c r="I3071" s="27"/>
      <c r="J3071" s="43" t="s">
        <v>4176</v>
      </c>
    </row>
    <row r="3072" spans="3:10" x14ac:dyDescent="0.35">
      <c r="C3072" s="27" t="s">
        <v>5570</v>
      </c>
      <c r="D3072" s="47"/>
      <c r="E3072" s="30"/>
      <c r="F3072" s="44" t="s">
        <v>4176</v>
      </c>
      <c r="G3072" s="45"/>
      <c r="H3072" s="46"/>
      <c r="I3072" s="27"/>
      <c r="J3072" s="43" t="s">
        <v>4176</v>
      </c>
    </row>
    <row r="3073" spans="3:10" x14ac:dyDescent="0.35">
      <c r="C3073" s="27" t="s">
        <v>5571</v>
      </c>
      <c r="D3073" s="47"/>
      <c r="E3073" s="30"/>
      <c r="F3073" s="44" t="s">
        <v>4176</v>
      </c>
      <c r="G3073" s="45"/>
      <c r="H3073" s="46"/>
      <c r="I3073" s="27"/>
      <c r="J3073" s="43" t="s">
        <v>4176</v>
      </c>
    </row>
    <row r="3074" spans="3:10" x14ac:dyDescent="0.35">
      <c r="C3074" s="27" t="s">
        <v>5572</v>
      </c>
      <c r="D3074" s="47"/>
      <c r="E3074" s="30"/>
      <c r="F3074" s="44" t="s">
        <v>4176</v>
      </c>
      <c r="G3074" s="45"/>
      <c r="H3074" s="46"/>
      <c r="I3074" s="27"/>
      <c r="J3074" s="43" t="s">
        <v>4176</v>
      </c>
    </row>
    <row r="3075" spans="3:10" x14ac:dyDescent="0.35">
      <c r="C3075" s="27" t="s">
        <v>5573</v>
      </c>
      <c r="D3075" s="47"/>
      <c r="E3075" s="30"/>
      <c r="F3075" s="44" t="s">
        <v>4176</v>
      </c>
      <c r="G3075" s="45"/>
      <c r="H3075" s="46"/>
      <c r="I3075" s="27"/>
      <c r="J3075" s="43" t="s">
        <v>4176</v>
      </c>
    </row>
    <row r="3076" spans="3:10" x14ac:dyDescent="0.35">
      <c r="C3076" s="27" t="s">
        <v>5574</v>
      </c>
      <c r="D3076" s="47"/>
      <c r="E3076" s="30"/>
      <c r="F3076" s="44" t="s">
        <v>4176</v>
      </c>
      <c r="G3076" s="45"/>
      <c r="H3076" s="46"/>
      <c r="I3076" s="27"/>
      <c r="J3076" s="43" t="s">
        <v>4176</v>
      </c>
    </row>
    <row r="3077" spans="3:10" x14ac:dyDescent="0.35">
      <c r="C3077" s="27" t="s">
        <v>5575</v>
      </c>
      <c r="D3077" s="47"/>
      <c r="E3077" s="30"/>
      <c r="F3077" s="44" t="s">
        <v>4176</v>
      </c>
      <c r="G3077" s="45"/>
      <c r="H3077" s="46"/>
      <c r="I3077" s="27"/>
      <c r="J3077" s="43" t="s">
        <v>4176</v>
      </c>
    </row>
    <row r="3078" spans="3:10" x14ac:dyDescent="0.35">
      <c r="C3078" s="27" t="s">
        <v>5576</v>
      </c>
      <c r="D3078" s="47"/>
      <c r="E3078" s="30"/>
      <c r="F3078" s="44" t="s">
        <v>4176</v>
      </c>
      <c r="G3078" s="45"/>
      <c r="H3078" s="46"/>
      <c r="I3078" s="27"/>
      <c r="J3078" s="43" t="s">
        <v>4176</v>
      </c>
    </row>
    <row r="3079" spans="3:10" x14ac:dyDescent="0.35">
      <c r="C3079" s="27" t="s">
        <v>5577</v>
      </c>
      <c r="D3079" s="47"/>
      <c r="E3079" s="30"/>
      <c r="F3079" s="44" t="s">
        <v>4176</v>
      </c>
      <c r="G3079" s="45"/>
      <c r="H3079" s="46"/>
      <c r="I3079" s="27"/>
      <c r="J3079" s="43" t="s">
        <v>4176</v>
      </c>
    </row>
    <row r="3080" spans="3:10" x14ac:dyDescent="0.35">
      <c r="C3080" s="27" t="s">
        <v>5578</v>
      </c>
      <c r="D3080" s="47"/>
      <c r="E3080" s="30"/>
      <c r="F3080" s="44" t="s">
        <v>4176</v>
      </c>
      <c r="G3080" s="45"/>
      <c r="H3080" s="46"/>
      <c r="I3080" s="27"/>
      <c r="J3080" s="43" t="s">
        <v>4176</v>
      </c>
    </row>
    <row r="3081" spans="3:10" x14ac:dyDescent="0.35">
      <c r="C3081" s="27" t="s">
        <v>5579</v>
      </c>
      <c r="D3081" s="47"/>
      <c r="E3081" s="30"/>
      <c r="F3081" s="44" t="s">
        <v>4176</v>
      </c>
      <c r="G3081" s="45"/>
      <c r="H3081" s="46"/>
      <c r="I3081" s="27"/>
      <c r="J3081" s="43" t="s">
        <v>4176</v>
      </c>
    </row>
    <row r="3082" spans="3:10" x14ac:dyDescent="0.35">
      <c r="C3082" s="27" t="s">
        <v>5580</v>
      </c>
      <c r="D3082" s="47"/>
      <c r="E3082" s="30"/>
      <c r="F3082" s="44" t="s">
        <v>4176</v>
      </c>
      <c r="G3082" s="45"/>
      <c r="H3082" s="46"/>
      <c r="I3082" s="27"/>
      <c r="J3082" s="43" t="s">
        <v>4176</v>
      </c>
    </row>
    <row r="3083" spans="3:10" x14ac:dyDescent="0.35">
      <c r="C3083" s="27" t="s">
        <v>5581</v>
      </c>
      <c r="D3083" s="47"/>
      <c r="E3083" s="30"/>
      <c r="F3083" s="44" t="s">
        <v>4176</v>
      </c>
      <c r="G3083" s="45"/>
      <c r="H3083" s="46"/>
      <c r="I3083" s="27"/>
      <c r="J3083" s="43" t="s">
        <v>4176</v>
      </c>
    </row>
    <row r="3084" spans="3:10" x14ac:dyDescent="0.35">
      <c r="C3084" s="27" t="s">
        <v>5582</v>
      </c>
      <c r="D3084" s="47"/>
      <c r="E3084" s="30"/>
      <c r="F3084" s="44" t="s">
        <v>4176</v>
      </c>
      <c r="G3084" s="45"/>
      <c r="H3084" s="46"/>
      <c r="I3084" s="27"/>
      <c r="J3084" s="43" t="s">
        <v>4176</v>
      </c>
    </row>
    <row r="3085" spans="3:10" x14ac:dyDescent="0.35">
      <c r="C3085" s="27" t="s">
        <v>5583</v>
      </c>
      <c r="D3085" s="47"/>
      <c r="E3085" s="30"/>
      <c r="F3085" s="44" t="s">
        <v>4176</v>
      </c>
      <c r="G3085" s="45"/>
      <c r="H3085" s="46"/>
      <c r="I3085" s="27"/>
      <c r="J3085" s="43" t="s">
        <v>4176</v>
      </c>
    </row>
    <row r="3086" spans="3:10" x14ac:dyDescent="0.35">
      <c r="C3086" s="27" t="s">
        <v>5584</v>
      </c>
      <c r="D3086" s="47"/>
      <c r="E3086" s="30"/>
      <c r="F3086" s="44" t="s">
        <v>4176</v>
      </c>
      <c r="G3086" s="45"/>
      <c r="H3086" s="46"/>
      <c r="I3086" s="27"/>
      <c r="J3086" s="43" t="s">
        <v>4176</v>
      </c>
    </row>
    <row r="3087" spans="3:10" x14ac:dyDescent="0.35">
      <c r="C3087" s="27" t="s">
        <v>5585</v>
      </c>
      <c r="D3087" s="47"/>
      <c r="E3087" s="30"/>
      <c r="F3087" s="44" t="s">
        <v>4176</v>
      </c>
      <c r="G3087" s="45"/>
      <c r="H3087" s="46"/>
      <c r="I3087" s="27"/>
      <c r="J3087" s="43" t="s">
        <v>4176</v>
      </c>
    </row>
    <row r="3088" spans="3:10" x14ac:dyDescent="0.35">
      <c r="C3088" s="27" t="s">
        <v>5586</v>
      </c>
      <c r="D3088" s="47"/>
      <c r="E3088" s="30"/>
      <c r="F3088" s="44" t="s">
        <v>4176</v>
      </c>
      <c r="G3088" s="45"/>
      <c r="H3088" s="46"/>
      <c r="I3088" s="27"/>
      <c r="J3088" s="43" t="s">
        <v>4176</v>
      </c>
    </row>
    <row r="3089" spans="3:10" x14ac:dyDescent="0.35">
      <c r="C3089" s="27" t="s">
        <v>5587</v>
      </c>
      <c r="D3089" s="47"/>
      <c r="E3089" s="30"/>
      <c r="F3089" s="44" t="s">
        <v>4176</v>
      </c>
      <c r="G3089" s="45"/>
      <c r="H3089" s="46"/>
      <c r="I3089" s="27"/>
      <c r="J3089" s="43" t="s">
        <v>4176</v>
      </c>
    </row>
    <row r="3090" spans="3:10" x14ac:dyDescent="0.35">
      <c r="C3090" s="27" t="s">
        <v>5588</v>
      </c>
      <c r="D3090" s="47"/>
      <c r="E3090" s="30"/>
      <c r="F3090" s="44" t="s">
        <v>4176</v>
      </c>
      <c r="G3090" s="45"/>
      <c r="H3090" s="46"/>
      <c r="I3090" s="27"/>
      <c r="J3090" s="43" t="s">
        <v>4176</v>
      </c>
    </row>
    <row r="3091" spans="3:10" x14ac:dyDescent="0.35">
      <c r="C3091" s="27" t="s">
        <v>5589</v>
      </c>
      <c r="D3091" s="47"/>
      <c r="E3091" s="30"/>
      <c r="F3091" s="44" t="s">
        <v>4176</v>
      </c>
      <c r="G3091" s="45"/>
      <c r="H3091" s="46"/>
      <c r="I3091" s="27"/>
      <c r="J3091" s="43" t="s">
        <v>4176</v>
      </c>
    </row>
    <row r="3092" spans="3:10" x14ac:dyDescent="0.35">
      <c r="C3092" s="27" t="s">
        <v>5590</v>
      </c>
      <c r="D3092" s="47"/>
      <c r="E3092" s="30"/>
      <c r="F3092" s="44" t="s">
        <v>4176</v>
      </c>
      <c r="G3092" s="45"/>
      <c r="H3092" s="46"/>
      <c r="I3092" s="27"/>
      <c r="J3092" s="43" t="s">
        <v>4176</v>
      </c>
    </row>
    <row r="3093" spans="3:10" x14ac:dyDescent="0.35">
      <c r="C3093" s="27" t="s">
        <v>5591</v>
      </c>
      <c r="D3093" s="47"/>
      <c r="E3093" s="30"/>
      <c r="F3093" s="44" t="s">
        <v>4176</v>
      </c>
      <c r="G3093" s="45"/>
      <c r="H3093" s="46"/>
      <c r="I3093" s="27"/>
      <c r="J3093" s="43" t="s">
        <v>4176</v>
      </c>
    </row>
    <row r="3094" spans="3:10" x14ac:dyDescent="0.35">
      <c r="C3094" s="27" t="s">
        <v>5592</v>
      </c>
      <c r="D3094" s="47"/>
      <c r="E3094" s="30"/>
      <c r="F3094" s="44" t="s">
        <v>4176</v>
      </c>
      <c r="G3094" s="45"/>
      <c r="H3094" s="46"/>
      <c r="I3094" s="27"/>
      <c r="J3094" s="43" t="s">
        <v>4176</v>
      </c>
    </row>
    <row r="3095" spans="3:10" x14ac:dyDescent="0.35">
      <c r="C3095" s="27" t="s">
        <v>5593</v>
      </c>
      <c r="D3095" s="47"/>
      <c r="E3095" s="30"/>
      <c r="F3095" s="44" t="s">
        <v>4176</v>
      </c>
      <c r="G3095" s="45"/>
      <c r="H3095" s="46"/>
      <c r="I3095" s="27"/>
      <c r="J3095" s="43" t="s">
        <v>4176</v>
      </c>
    </row>
    <row r="3096" spans="3:10" x14ac:dyDescent="0.35">
      <c r="C3096" s="27" t="s">
        <v>5594</v>
      </c>
      <c r="D3096" s="47"/>
      <c r="E3096" s="30"/>
      <c r="F3096" s="44" t="s">
        <v>4176</v>
      </c>
      <c r="G3096" s="45"/>
      <c r="H3096" s="46"/>
      <c r="I3096" s="27"/>
      <c r="J3096" s="43" t="s">
        <v>4176</v>
      </c>
    </row>
    <row r="3097" spans="3:10" x14ac:dyDescent="0.35">
      <c r="C3097" s="27" t="s">
        <v>5595</v>
      </c>
      <c r="D3097" s="47"/>
      <c r="E3097" s="30"/>
      <c r="F3097" s="44" t="s">
        <v>4176</v>
      </c>
      <c r="G3097" s="45"/>
      <c r="H3097" s="46"/>
      <c r="I3097" s="27"/>
      <c r="J3097" s="43" t="s">
        <v>4176</v>
      </c>
    </row>
    <row r="3098" spans="3:10" x14ac:dyDescent="0.35">
      <c r="C3098" s="27" t="s">
        <v>5596</v>
      </c>
      <c r="D3098" s="47"/>
      <c r="E3098" s="30"/>
      <c r="F3098" s="44" t="s">
        <v>4176</v>
      </c>
      <c r="G3098" s="45"/>
      <c r="H3098" s="46"/>
      <c r="I3098" s="27"/>
      <c r="J3098" s="43" t="s">
        <v>4176</v>
      </c>
    </row>
    <row r="3099" spans="3:10" x14ac:dyDescent="0.35">
      <c r="C3099" s="27" t="s">
        <v>5633</v>
      </c>
      <c r="D3099" s="47" t="str">
        <f>+INDEX([1]Detallado!$F:$F,MATCH($C3099,[1]Detallado!$B:$B,0))</f>
        <v>Renta Fija</v>
      </c>
      <c r="E3099" s="30" t="str">
        <f>+INDEX([1]Detallado!$Q:$Q,MATCH($C3099,[1]Detallado!$B:$B,0))</f>
        <v>RFLG</v>
      </c>
      <c r="F3099" s="44" t="s">
        <v>4172</v>
      </c>
      <c r="G3099" s="45" t="str">
        <f t="shared" ref="G3099" si="91">LEFT(C3099,2)&amp;E3099</f>
        <v>01RFLG</v>
      </c>
      <c r="H3099" s="46" t="str">
        <f>+INDEX([1]Detallado!$D:$D,MATCH(C3099,[1]Detallado!$B:$B,0))</f>
        <v>Gobierno Central</v>
      </c>
      <c r="I3099" s="27"/>
      <c r="J3099" s="43" t="str">
        <f t="shared" ref="J3099:J3162" si="92">IF(E3099="ALT",LEFT(E3099,3),LEFT(E3099,3)&amp;F3099)</f>
        <v>RFLGOB</v>
      </c>
    </row>
    <row r="3100" spans="3:10" x14ac:dyDescent="0.35">
      <c r="C3100" s="27" t="s">
        <v>5654</v>
      </c>
      <c r="D3100" s="47" t="str">
        <f>+INDEX([1]Detallado!$F:$F,MATCH($C3100,[1]Detallado!$B:$B,0))</f>
        <v>Renta Fija</v>
      </c>
      <c r="E3100" s="30" t="str">
        <f>+INDEX([1]Detallado!$Q:$Q,MATCH($C3100,[1]Detallado!$B:$B,0))</f>
        <v>RFIG</v>
      </c>
      <c r="F3100" s="44" t="s">
        <v>4171</v>
      </c>
      <c r="G3100" s="45" t="str">
        <f t="shared" ref="G3100:G3124" si="93">LEFT(C3100,2)&amp;E3100</f>
        <v>08RFIG</v>
      </c>
      <c r="H3100" s="46" t="str">
        <f>+INDEX([1]Detallado!$D:$D,MATCH(C3100,[1]Detallado!$B:$B,0))</f>
        <v>Gobierno de Chile</v>
      </c>
      <c r="I3100" s="27"/>
      <c r="J3100" s="43" t="str">
        <f t="shared" si="92"/>
        <v>RFITD</v>
      </c>
    </row>
    <row r="3101" spans="3:10" x14ac:dyDescent="0.35">
      <c r="C3101" s="27" t="s">
        <v>5653</v>
      </c>
      <c r="D3101" s="47" t="str">
        <f>+INDEX([1]Detallado!$F:$F,MATCH($C3101,[1]Detallado!$B:$B,0))</f>
        <v>Renta Fija</v>
      </c>
      <c r="E3101" s="30" t="str">
        <f>+INDEX([1]Detallado!$Q:$Q,MATCH($C3101,[1]Detallado!$B:$B,0))</f>
        <v>RFIG</v>
      </c>
      <c r="F3101" s="44" t="s">
        <v>4171</v>
      </c>
      <c r="G3101" s="45" t="str">
        <f t="shared" si="93"/>
        <v>08RFIG</v>
      </c>
      <c r="H3101" s="46" t="str">
        <f>+INDEX([1]Detallado!$D:$D,MATCH(C3101,[1]Detallado!$B:$B,0))</f>
        <v>Gobierno de Colombia</v>
      </c>
      <c r="I3101" s="27"/>
      <c r="J3101" s="43" t="str">
        <f t="shared" si="92"/>
        <v>RFITD</v>
      </c>
    </row>
    <row r="3102" spans="3:10" x14ac:dyDescent="0.35">
      <c r="C3102" s="27" t="s">
        <v>5618</v>
      </c>
      <c r="D3102" s="47" t="str">
        <f>+INDEX([1]Detallado!$F:$F,MATCH($C3102,[1]Detallado!$B:$B,0))</f>
        <v>Renta Fija</v>
      </c>
      <c r="E3102" s="30" t="str">
        <f>+INDEX([1]Detallado!$Q:$Q,MATCH($C3102,[1]Detallado!$B:$B,0))</f>
        <v>RFIC</v>
      </c>
      <c r="F3102" s="44" t="s">
        <v>4173</v>
      </c>
      <c r="G3102" s="45" t="str">
        <f t="shared" si="93"/>
        <v>12RFIC</v>
      </c>
      <c r="H3102" s="46" t="str">
        <f>+INDEX([1]Detallado!$D:$D,MATCH(C3102,[1]Detallado!$B:$B,0))</f>
        <v>Grupo Nutresa S.A.</v>
      </c>
      <c r="I3102" s="27"/>
      <c r="J3102" s="43" t="str">
        <f t="shared" si="92"/>
        <v>RFIBU</v>
      </c>
    </row>
    <row r="3103" spans="3:10" x14ac:dyDescent="0.35">
      <c r="C3103" s="27" t="s">
        <v>5404</v>
      </c>
      <c r="D3103" s="47" t="str">
        <f>+INDEX([1]Detallado!$F:$F,MATCH($C3103,[1]Detallado!$B:$B,0))</f>
        <v>Renta Fija</v>
      </c>
      <c r="E3103" s="30" t="str">
        <f>+INDEX([1]Detallado!$Q:$Q,MATCH($C3103,[1]Detallado!$B:$B,0))</f>
        <v>RFIC</v>
      </c>
      <c r="F3103" s="44" t="s">
        <v>4173</v>
      </c>
      <c r="G3103" s="45" t="str">
        <f t="shared" si="93"/>
        <v>15RFIC</v>
      </c>
      <c r="H3103" s="46" t="str">
        <f>+INDEX([1]Detallado!$D:$D,MATCH(C3103,[1]Detallado!$B:$B,0))</f>
        <v>BBVA Bancomer</v>
      </c>
      <c r="I3103" s="27"/>
      <c r="J3103" s="43" t="str">
        <f t="shared" si="92"/>
        <v>RFIBU</v>
      </c>
    </row>
    <row r="3104" spans="3:10" x14ac:dyDescent="0.35">
      <c r="C3104" s="27" t="s">
        <v>5682</v>
      </c>
      <c r="D3104" s="47" t="str">
        <f>+INDEX([1]Detallado!$F:$F,MATCH($C3104,[1]Detallado!$B:$B,0))</f>
        <v>Renta Fija</v>
      </c>
      <c r="E3104" s="30" t="str">
        <f>+INDEX([1]Detallado!$Q:$Q,MATCH($C3104,[1]Detallado!$B:$B,0))</f>
        <v>RFIC</v>
      </c>
      <c r="F3104" s="44" t="s">
        <v>4173</v>
      </c>
      <c r="G3104" s="45" t="str">
        <f t="shared" si="93"/>
        <v>15RFIC</v>
      </c>
      <c r="H3104" s="46" t="str">
        <f>+INDEX([1]Detallado!$D:$D,MATCH(C3104,[1]Detallado!$B:$B,0))</f>
        <v>Banco Davivienda S.A.</v>
      </c>
      <c r="I3104" s="27"/>
      <c r="J3104" s="43" t="str">
        <f t="shared" si="92"/>
        <v>RFIBU</v>
      </c>
    </row>
    <row r="3105" spans="3:10" x14ac:dyDescent="0.35">
      <c r="C3105" s="27" t="s">
        <v>5392</v>
      </c>
      <c r="D3105" s="47" t="str">
        <f>+INDEX([1]Detallado!$F:$F,MATCH($C3105,[1]Detallado!$B:$B,0))</f>
        <v>Renta Fija</v>
      </c>
      <c r="E3105" s="30" t="str">
        <f>+INDEX([1]Detallado!$Q:$Q,MATCH($C3105,[1]Detallado!$B:$B,0))</f>
        <v>RFIC</v>
      </c>
      <c r="F3105" s="44" t="s">
        <v>4173</v>
      </c>
      <c r="G3105" s="45" t="str">
        <f t="shared" si="93"/>
        <v>15RFIC</v>
      </c>
      <c r="H3105" s="46" t="str">
        <f>+INDEX([1]Detallado!$D:$D,MATCH(C3105,[1]Detallado!$B:$B,0))</f>
        <v>Banco de Crédito e Inversiones</v>
      </c>
      <c r="I3105" s="27"/>
      <c r="J3105" s="43" t="str">
        <f t="shared" si="92"/>
        <v>RFIBU</v>
      </c>
    </row>
    <row r="3106" spans="3:10" x14ac:dyDescent="0.35">
      <c r="C3106" s="27" t="s">
        <v>5613</v>
      </c>
      <c r="D3106" s="47" t="str">
        <f>+INDEX([1]Detallado!$F:$F,MATCH($C3106,[1]Detallado!$B:$B,0))</f>
        <v>Renta Fija</v>
      </c>
      <c r="E3106" s="30" t="str">
        <f>+INDEX([1]Detallado!$Q:$Q,MATCH($C3106,[1]Detallado!$B:$B,0))</f>
        <v>RFLC</v>
      </c>
      <c r="F3106" s="44" t="s">
        <v>4173</v>
      </c>
      <c r="G3106" s="45" t="str">
        <f t="shared" si="93"/>
        <v>22RFLC</v>
      </c>
      <c r="H3106" s="46" t="str">
        <f>+INDEX([1]Detallado!$D:$D,MATCH(C3106,[1]Detallado!$B:$B,0))</f>
        <v xml:space="preserve">Alicorp </v>
      </c>
      <c r="I3106" s="27"/>
      <c r="J3106" s="43" t="str">
        <f t="shared" si="92"/>
        <v>RFLBU</v>
      </c>
    </row>
    <row r="3107" spans="3:10" x14ac:dyDescent="0.35">
      <c r="C3107" s="27" t="s">
        <v>5689</v>
      </c>
      <c r="D3107" s="47" t="str">
        <f>+INDEX([1]Detallado!$F:$F,MATCH($C3107,[1]Detallado!$B:$B,0))</f>
        <v>Renta Fija</v>
      </c>
      <c r="E3107" s="30" t="str">
        <f>+INDEX([1]Detallado!$Q:$Q,MATCH($C3107,[1]Detallado!$B:$B,0))</f>
        <v>RFLC</v>
      </c>
      <c r="F3107" s="44" t="s">
        <v>4173</v>
      </c>
      <c r="G3107" s="45" t="str">
        <f t="shared" si="93"/>
        <v>22RFLC</v>
      </c>
      <c r="H3107" s="46" t="str">
        <f>+INDEX([1]Detallado!$D:$D,MATCH(C3107,[1]Detallado!$B:$B,0))</f>
        <v>Pluz Energía Perú S.A.A</v>
      </c>
      <c r="I3107" s="27"/>
      <c r="J3107" s="43" t="str">
        <f t="shared" si="92"/>
        <v>RFLBU</v>
      </c>
    </row>
    <row r="3108" spans="3:10" x14ac:dyDescent="0.35">
      <c r="C3108" s="27" t="s">
        <v>5692</v>
      </c>
      <c r="D3108" s="47" t="str">
        <f>+INDEX([1]Detallado!$F:$F,MATCH($C3108,[1]Detallado!$B:$B,0))</f>
        <v>Renta Fija</v>
      </c>
      <c r="E3108" s="30" t="str">
        <f>+INDEX([1]Detallado!$Q:$Q,MATCH($C3108,[1]Detallado!$B:$B,0))</f>
        <v>RFLC</v>
      </c>
      <c r="F3108" s="44" t="s">
        <v>4173</v>
      </c>
      <c r="G3108" s="45" t="str">
        <f t="shared" si="93"/>
        <v>22RFLC</v>
      </c>
      <c r="H3108" s="46" t="str">
        <f>+INDEX([1]Detallado!$D:$D,MATCH(C3108,[1]Detallado!$B:$B,0))</f>
        <v>Orazen</v>
      </c>
      <c r="I3108" s="27"/>
      <c r="J3108" s="43" t="str">
        <f t="shared" si="92"/>
        <v>RFLBU</v>
      </c>
    </row>
    <row r="3109" spans="3:10" x14ac:dyDescent="0.35">
      <c r="C3109" s="27" t="s">
        <v>5695</v>
      </c>
      <c r="D3109" s="47" t="str">
        <f>+INDEX([1]Detallado!$F:$F,MATCH($C3109,[1]Detallado!$B:$B,0))</f>
        <v>Renta Fija</v>
      </c>
      <c r="E3109" s="30" t="str">
        <f>+INDEX([1]Detallado!$Q:$Q,MATCH($C3109,[1]Detallado!$B:$B,0))</f>
        <v>RFLC</v>
      </c>
      <c r="F3109" s="44" t="s">
        <v>4173</v>
      </c>
      <c r="G3109" s="45" t="str">
        <f t="shared" si="93"/>
        <v>22RFLC</v>
      </c>
      <c r="H3109" s="46" t="str">
        <f>+INDEX([1]Detallado!$D:$D,MATCH(C3109,[1]Detallado!$B:$B,0))</f>
        <v xml:space="preserve">Luz del Sur </v>
      </c>
      <c r="I3109" s="27"/>
      <c r="J3109" s="43" t="str">
        <f t="shared" si="92"/>
        <v>RFLBU</v>
      </c>
    </row>
    <row r="3110" spans="3:10" x14ac:dyDescent="0.35">
      <c r="C3110" s="27" t="s">
        <v>5707</v>
      </c>
      <c r="D3110" s="47" t="str">
        <f>+INDEX([1]Detallado!$F:$F,MATCH($C3110,[1]Detallado!$B:$B,0))</f>
        <v>Renta Fija</v>
      </c>
      <c r="E3110" s="30" t="str">
        <f>+INDEX([1]Detallado!$Q:$Q,MATCH($C3110,[1]Detallado!$B:$B,0))</f>
        <v>RFLC</v>
      </c>
      <c r="F3110" s="44" t="s">
        <v>4173</v>
      </c>
      <c r="G3110" s="45" t="str">
        <f t="shared" si="93"/>
        <v>27RFLC</v>
      </c>
      <c r="H3110" s="46" t="str">
        <f>+INDEX([1]Detallado!$D:$D,MATCH(C3110,[1]Detallado!$B:$B,0))</f>
        <v>InRetail Shopping Malls</v>
      </c>
      <c r="I3110" s="27"/>
      <c r="J3110" s="43" t="str">
        <f t="shared" si="92"/>
        <v>RFLBU</v>
      </c>
    </row>
    <row r="3111" spans="3:10" x14ac:dyDescent="0.35">
      <c r="C3111" s="27" t="s">
        <v>5667</v>
      </c>
      <c r="D3111" s="47" t="str">
        <f>+INDEX([1]Detallado!$F:$F,MATCH($C3111,[1]Detallado!$B:$B,0))</f>
        <v>Renta Fija</v>
      </c>
      <c r="E3111" s="30" t="str">
        <f>+INDEX([1]Detallado!$Q:$Q,MATCH($C3111,[1]Detallado!$B:$B,0))</f>
        <v>RFLC</v>
      </c>
      <c r="F3111" s="44" t="s">
        <v>4173</v>
      </c>
      <c r="G3111" s="45" t="str">
        <f t="shared" si="93"/>
        <v>27RFLC</v>
      </c>
      <c r="H3111" s="46" t="str">
        <f>+INDEX([1]Detallado!$D:$D,MATCH(C3111,[1]Detallado!$B:$B,0))</f>
        <v>InRetail Shopping Malls</v>
      </c>
      <c r="I3111" s="27"/>
      <c r="J3111" s="43" t="str">
        <f t="shared" si="92"/>
        <v>RFLBU</v>
      </c>
    </row>
    <row r="3112" spans="3:10" x14ac:dyDescent="0.35">
      <c r="C3112" s="27" t="s">
        <v>5675</v>
      </c>
      <c r="D3112" s="47" t="str">
        <f>+INDEX([1]Detallado!$F:$F,MATCH($C3112,[1]Detallado!$B:$B,0))</f>
        <v>Renta Variable</v>
      </c>
      <c r="E3112" s="30" t="str">
        <f>+INDEX([1]Detallado!$Q:$Q,MATCH($C3112,[1]Detallado!$B:$B,0))</f>
        <v>RVL</v>
      </c>
      <c r="F3112" s="44" t="s">
        <v>4173</v>
      </c>
      <c r="G3112" s="45" t="str">
        <f t="shared" si="93"/>
        <v>39RVL</v>
      </c>
      <c r="H3112" s="46" t="str">
        <f>+INDEX([1]Detallado!$D:$D,MATCH(C3112,[1]Detallado!$B:$B,0))</f>
        <v>HudBays Minerals Inc.</v>
      </c>
      <c r="I3112" s="27"/>
      <c r="J3112" s="43" t="str">
        <f t="shared" si="92"/>
        <v>RVLBU</v>
      </c>
    </row>
    <row r="3113" spans="3:10" x14ac:dyDescent="0.35">
      <c r="C3113" s="27" t="s">
        <v>5609</v>
      </c>
      <c r="D3113" s="47" t="str">
        <f>+INDEX([1]Detallado!$F:$F,MATCH($C3113,[1]Detallado!$B:$B,0))</f>
        <v>Renta Variable</v>
      </c>
      <c r="E3113" s="30" t="str">
        <f>+INDEX([1]Detallado!$Q:$Q,MATCH($C3113,[1]Detallado!$B:$B,0))</f>
        <v>RVL</v>
      </c>
      <c r="F3113" s="44" t="s">
        <v>4173</v>
      </c>
      <c r="G3113" s="45" t="str">
        <f t="shared" si="93"/>
        <v>39RVL</v>
      </c>
      <c r="H3113" s="46" t="str">
        <f>+INDEX([1]Detallado!$D:$D,MATCH(C3113,[1]Detallado!$B:$B,0))</f>
        <v>Hocshild Minning Corp.</v>
      </c>
      <c r="I3113" s="27"/>
      <c r="J3113" s="43" t="str">
        <f t="shared" si="92"/>
        <v>RVLBU</v>
      </c>
    </row>
    <row r="3114" spans="3:10" x14ac:dyDescent="0.35">
      <c r="C3114" s="27" t="s">
        <v>5665</v>
      </c>
      <c r="D3114" s="47" t="str">
        <f>+INDEX([1]Detallado!$F:$F,MATCH($C3114,[1]Detallado!$B:$B,0))</f>
        <v>Renta Fija</v>
      </c>
      <c r="E3114" s="30" t="str">
        <f>+INDEX([1]Detallado!$Q:$Q,MATCH($C3114,[1]Detallado!$B:$B,0))</f>
        <v>RFIG</v>
      </c>
      <c r="F3114" s="44" t="s">
        <v>4171</v>
      </c>
      <c r="G3114" s="45" t="str">
        <f t="shared" si="93"/>
        <v>52RFIG</v>
      </c>
      <c r="H3114" s="46" t="str">
        <f>+INDEX([1]Detallado!$D:$D,MATCH(C3114,[1]Detallado!$B:$B,0))</f>
        <v>Vontobel - Credit Opportunities</v>
      </c>
      <c r="I3114" s="27"/>
      <c r="J3114" s="43" t="str">
        <f t="shared" si="92"/>
        <v>RFITD</v>
      </c>
    </row>
    <row r="3115" spans="3:10" x14ac:dyDescent="0.35">
      <c r="C3115" s="27" t="s">
        <v>5712</v>
      </c>
      <c r="D3115" s="47" t="str">
        <f>+INDEX([1]Detallado!$F:$F,MATCH($C3115,[1]Detallado!$B:$B,0))</f>
        <v>Renta Fija</v>
      </c>
      <c r="E3115" s="30" t="str">
        <f>+INDEX([1]Detallado!$Q:$Q,MATCH($C3115,[1]Detallado!$B:$B,0))</f>
        <v>RFIG</v>
      </c>
      <c r="F3115" s="44" t="s">
        <v>4171</v>
      </c>
      <c r="G3115" s="45" t="str">
        <f t="shared" si="93"/>
        <v>52RFIG</v>
      </c>
      <c r="H3115" s="46" t="str">
        <f>+INDEX([1]Detallado!$D:$D,MATCH(C3115,[1]Detallado!$B:$B,0))</f>
        <v>Arcano Fund - European Income Fund - ESG Selection</v>
      </c>
      <c r="I3115" s="27"/>
      <c r="J3115" s="43" t="str">
        <f t="shared" si="92"/>
        <v>RFITD</v>
      </c>
    </row>
    <row r="3116" spans="3:10" x14ac:dyDescent="0.35">
      <c r="C3116" s="27" t="s">
        <v>5641</v>
      </c>
      <c r="D3116" s="47" t="str">
        <f>+INDEX([1]Detallado!$F:$F,MATCH($C3116,[1]Detallado!$B:$B,0))</f>
        <v>Renta Variable</v>
      </c>
      <c r="E3116" s="30" t="str">
        <f>+INDEX([1]Detallado!$Q:$Q,MATCH($C3116,[1]Detallado!$B:$B,0))</f>
        <v>RVI</v>
      </c>
      <c r="F3116" s="44" t="s">
        <v>4171</v>
      </c>
      <c r="G3116" s="45" t="str">
        <f t="shared" si="93"/>
        <v>52RVI</v>
      </c>
      <c r="H3116" s="46" t="str">
        <f>+INDEX([1]Detallado!$D:$D,MATCH(C3116,[1]Detallado!$B:$B,0))</f>
        <v>JP Morgan - Korea Equity Fund</v>
      </c>
      <c r="I3116" s="27"/>
      <c r="J3116" s="43" t="str">
        <f t="shared" si="92"/>
        <v>RVITD</v>
      </c>
    </row>
    <row r="3117" spans="3:10" x14ac:dyDescent="0.35">
      <c r="C3117" s="27" t="s">
        <v>5597</v>
      </c>
      <c r="D3117" s="47" t="str">
        <f>+INDEX([1]Detallado!$F:$F,MATCH($C3117,[1]Detallado!$B:$B,0))</f>
        <v>Renta Variable</v>
      </c>
      <c r="E3117" s="30" t="str">
        <f>+INDEX([1]Detallado!$Q:$Q,MATCH($C3117,[1]Detallado!$B:$B,0))</f>
        <v>RVI</v>
      </c>
      <c r="F3117" s="44" t="s">
        <v>4171</v>
      </c>
      <c r="G3117" s="45" t="str">
        <f t="shared" si="93"/>
        <v>52RVI</v>
      </c>
      <c r="H3117" s="46" t="str">
        <f>+INDEX([1]Detallado!$D:$D,MATCH(C3117,[1]Detallado!$B:$B,0))</f>
        <v>Invesco - Power Shares QQQ</v>
      </c>
      <c r="I3117" s="27"/>
      <c r="J3117" s="43" t="str">
        <f t="shared" si="92"/>
        <v>RVITD</v>
      </c>
    </row>
    <row r="3118" spans="3:10" x14ac:dyDescent="0.35">
      <c r="C3118" s="27" t="s">
        <v>5621</v>
      </c>
      <c r="D3118" s="47" t="str">
        <f>+INDEX([1]Detallado!$F:$F,MATCH($C3118,[1]Detallado!$B:$B,0))</f>
        <v>Renta Variable</v>
      </c>
      <c r="E3118" s="30" t="str">
        <f>+INDEX([1]Detallado!$Q:$Q,MATCH($C3118,[1]Detallado!$B:$B,0))</f>
        <v>RVI</v>
      </c>
      <c r="F3118" s="44" t="s">
        <v>4171</v>
      </c>
      <c r="G3118" s="45" t="str">
        <f t="shared" si="93"/>
        <v>52RVI</v>
      </c>
      <c r="H3118" s="46" t="str">
        <f>+INDEX([1]Detallado!$D:$D,MATCH(C3118,[1]Detallado!$B:$B,0))</f>
        <v>Global X - Silvers Miners ETF</v>
      </c>
      <c r="I3118" s="27"/>
      <c r="J3118" s="43" t="str">
        <f t="shared" si="92"/>
        <v>RVITD</v>
      </c>
    </row>
    <row r="3119" spans="3:10" x14ac:dyDescent="0.35">
      <c r="C3119" s="27" t="s">
        <v>5622</v>
      </c>
      <c r="D3119" s="47" t="str">
        <f>+INDEX([1]Detallado!$F:$F,MATCH($C3119,[1]Detallado!$B:$B,0))</f>
        <v>Renta Variable</v>
      </c>
      <c r="E3119" s="30" t="str">
        <f>+INDEX([1]Detallado!$Q:$Q,MATCH($C3119,[1]Detallado!$B:$B,0))</f>
        <v>RVI</v>
      </c>
      <c r="F3119" s="44" t="s">
        <v>4171</v>
      </c>
      <c r="G3119" s="45" t="str">
        <f t="shared" si="93"/>
        <v>52RVI</v>
      </c>
      <c r="H3119" s="46" t="str">
        <f>+INDEX([1]Detallado!$D:$D,MATCH(C3119,[1]Detallado!$B:$B,0))</f>
        <v>Global X - Uranium Miners ETF</v>
      </c>
      <c r="I3119" s="27"/>
      <c r="J3119" s="43" t="str">
        <f t="shared" si="92"/>
        <v>RVITD</v>
      </c>
    </row>
    <row r="3120" spans="3:10" x14ac:dyDescent="0.35">
      <c r="C3120" s="27" t="s">
        <v>5619</v>
      </c>
      <c r="D3120" s="47" t="str">
        <f>+INDEX([1]Detallado!$F:$F,MATCH($C3120,[1]Detallado!$B:$B,0))</f>
        <v>Renta Variable</v>
      </c>
      <c r="E3120" s="30" t="str">
        <f>+INDEX([1]Detallado!$Q:$Q,MATCH($C3120,[1]Detallado!$B:$B,0))</f>
        <v>RVI</v>
      </c>
      <c r="F3120" s="44" t="s">
        <v>4171</v>
      </c>
      <c r="G3120" s="45" t="str">
        <f t="shared" si="93"/>
        <v>52RVI</v>
      </c>
      <c r="H3120" s="46" t="str">
        <f>+INDEX([1]Detallado!$D:$D,MATCH(C3120,[1]Detallado!$B:$B,0))</f>
        <v>Global X - Argentina ETF</v>
      </c>
      <c r="I3120" s="27"/>
      <c r="J3120" s="43" t="str">
        <f t="shared" si="92"/>
        <v>RVITD</v>
      </c>
    </row>
    <row r="3121" spans="3:10" x14ac:dyDescent="0.35">
      <c r="C3121" s="27" t="s">
        <v>2453</v>
      </c>
      <c r="D3121" s="47" t="str">
        <f>+INDEX([1]Detallado!$F:$F,MATCH($C3121,[1]Detallado!$B:$B,0))</f>
        <v>Renta Variable</v>
      </c>
      <c r="E3121" s="30" t="str">
        <f>+INDEX([1]Detallado!$Q:$Q,MATCH($C3121,[1]Detallado!$B:$B,0))</f>
        <v>RVI</v>
      </c>
      <c r="F3121" s="44" t="s">
        <v>4171</v>
      </c>
      <c r="G3121" s="45" t="str">
        <f t="shared" si="93"/>
        <v>52RVI</v>
      </c>
      <c r="H3121" s="46" t="str">
        <f>+INDEX([1]Detallado!$D:$D,MATCH(C3121,[1]Detallado!$B:$B,0))</f>
        <v>Liontrust - Liontrust European Dynamic Fund S</v>
      </c>
      <c r="I3121" s="27"/>
      <c r="J3121" s="43" t="str">
        <f t="shared" si="92"/>
        <v>RVITD</v>
      </c>
    </row>
    <row r="3122" spans="3:10" x14ac:dyDescent="0.35">
      <c r="C3122" s="27" t="s">
        <v>5445</v>
      </c>
      <c r="D3122" s="47" t="str">
        <f>+INDEX([1]Detallado!$F:$F,MATCH($C3122,[1]Detallado!$B:$B,0))</f>
        <v>Renta Fija</v>
      </c>
      <c r="E3122" s="30" t="str">
        <f>+INDEX([1]Detallado!$Q:$Q,MATCH($C3122,[1]Detallado!$B:$B,0))</f>
        <v>RFIG</v>
      </c>
      <c r="F3122" s="44" t="s">
        <v>4171</v>
      </c>
      <c r="G3122" s="45" t="str">
        <f t="shared" si="93"/>
        <v>52RFIG</v>
      </c>
      <c r="H3122" s="46" t="str">
        <f>+INDEX([1]Detallado!$D:$D,MATCH(C3122,[1]Detallado!$B:$B,0))</f>
        <v>Neuberger Berman - CLO Income Fund</v>
      </c>
      <c r="I3122" s="27"/>
      <c r="J3122" s="43" t="str">
        <f t="shared" si="92"/>
        <v>RFITD</v>
      </c>
    </row>
    <row r="3123" spans="3:10" x14ac:dyDescent="0.35">
      <c r="C3123" s="27" t="s">
        <v>5669</v>
      </c>
      <c r="D3123" s="47" t="str">
        <f>+INDEX([1]Detallado!$F:$F,MATCH($C3123,[1]Detallado!$B:$B,0))</f>
        <v>Renta Fija</v>
      </c>
      <c r="E3123" s="30" t="str">
        <f>+INDEX([1]Detallado!$Q:$Q,MATCH($C3123,[1]Detallado!$B:$B,0))</f>
        <v>RFIG</v>
      </c>
      <c r="F3123" s="44" t="s">
        <v>4171</v>
      </c>
      <c r="G3123" s="45" t="str">
        <f t="shared" si="93"/>
        <v>52RFIG</v>
      </c>
      <c r="H3123" s="46" t="str">
        <f>+INDEX([1]Detallado!$D:$D,MATCH(C3123,[1]Detallado!$B:$B,0))</f>
        <v>DNCA - Alpha Bonds</v>
      </c>
      <c r="I3123" s="27"/>
      <c r="J3123" s="43" t="str">
        <f t="shared" si="92"/>
        <v>RFITD</v>
      </c>
    </row>
    <row r="3124" spans="3:10" x14ac:dyDescent="0.35">
      <c r="C3124" s="27" t="s">
        <v>5651</v>
      </c>
      <c r="D3124" s="47" t="str">
        <f>+INDEX([1]Detallado!$F:$F,MATCH($C3124,[1]Detallado!$B:$B,0))</f>
        <v>Renta Variable</v>
      </c>
      <c r="E3124" s="30" t="str">
        <f>+INDEX([1]Detallado!$Q:$Q,MATCH($C3124,[1]Detallado!$B:$B,0))</f>
        <v>RVI</v>
      </c>
      <c r="F3124" s="44" t="s">
        <v>4171</v>
      </c>
      <c r="G3124" s="45" t="str">
        <f t="shared" si="93"/>
        <v>52RVI</v>
      </c>
      <c r="H3124" s="46" t="str">
        <f>+INDEX([1]Detallado!$D:$D,MATCH(C3124,[1]Detallado!$B:$B,0))</f>
        <v>Lazard - Japanese Strategic Equity</v>
      </c>
      <c r="I3124" s="27"/>
      <c r="J3124" s="43" t="str">
        <f t="shared" si="92"/>
        <v>RVITD</v>
      </c>
    </row>
    <row r="3125" spans="3:10" x14ac:dyDescent="0.35">
      <c r="C3125" s="27" t="s">
        <v>5719</v>
      </c>
      <c r="D3125" s="47"/>
      <c r="E3125" s="30"/>
      <c r="F3125" s="44" t="s">
        <v>4176</v>
      </c>
      <c r="G3125" s="45"/>
      <c r="H3125" s="46"/>
      <c r="I3125" s="27"/>
      <c r="J3125" s="43" t="str">
        <f t="shared" si="92"/>
        <v>Cash</v>
      </c>
    </row>
    <row r="3126" spans="3:10" x14ac:dyDescent="0.35">
      <c r="C3126" s="27" t="s">
        <v>5720</v>
      </c>
      <c r="D3126" s="47"/>
      <c r="E3126" s="30"/>
      <c r="F3126" s="44" t="s">
        <v>4176</v>
      </c>
      <c r="G3126" s="45"/>
      <c r="H3126" s="46"/>
      <c r="I3126" s="27"/>
      <c r="J3126" s="43" t="str">
        <f t="shared" si="92"/>
        <v>Cash</v>
      </c>
    </row>
    <row r="3127" spans="3:10" x14ac:dyDescent="0.35">
      <c r="C3127" s="27" t="s">
        <v>5721</v>
      </c>
      <c r="D3127" s="47"/>
      <c r="E3127" s="30"/>
      <c r="F3127" s="44" t="s">
        <v>4176</v>
      </c>
      <c r="G3127" s="45"/>
      <c r="H3127" s="46"/>
      <c r="I3127" s="27"/>
      <c r="J3127" s="43" t="str">
        <f t="shared" si="92"/>
        <v>Cash</v>
      </c>
    </row>
    <row r="3128" spans="3:10" x14ac:dyDescent="0.35">
      <c r="C3128" s="27" t="s">
        <v>5722</v>
      </c>
      <c r="D3128" s="47"/>
      <c r="E3128" s="30"/>
      <c r="F3128" s="44" t="s">
        <v>4176</v>
      </c>
      <c r="G3128" s="45"/>
      <c r="H3128" s="46"/>
      <c r="I3128" s="27"/>
      <c r="J3128" s="43" t="str">
        <f t="shared" si="92"/>
        <v>Cash</v>
      </c>
    </row>
    <row r="3129" spans="3:10" x14ac:dyDescent="0.35">
      <c r="C3129" s="27" t="s">
        <v>5723</v>
      </c>
      <c r="D3129" s="47"/>
      <c r="E3129" s="30"/>
      <c r="F3129" s="44" t="s">
        <v>4176</v>
      </c>
      <c r="G3129" s="45"/>
      <c r="H3129" s="46"/>
      <c r="I3129" s="27"/>
      <c r="J3129" s="43" t="str">
        <f t="shared" si="92"/>
        <v>Cash</v>
      </c>
    </row>
    <row r="3130" spans="3:10" x14ac:dyDescent="0.35">
      <c r="C3130" s="27" t="s">
        <v>5725</v>
      </c>
      <c r="D3130" s="47"/>
      <c r="E3130" s="30"/>
      <c r="F3130" s="44" t="s">
        <v>4176</v>
      </c>
      <c r="G3130" s="45"/>
      <c r="H3130" s="46"/>
      <c r="I3130" s="27"/>
      <c r="J3130" s="43" t="str">
        <f t="shared" si="92"/>
        <v>Cash</v>
      </c>
    </row>
    <row r="3131" spans="3:10" x14ac:dyDescent="0.35">
      <c r="C3131" s="27" t="s">
        <v>5726</v>
      </c>
      <c r="D3131" s="47"/>
      <c r="E3131" s="30"/>
      <c r="F3131" s="44" t="s">
        <v>4176</v>
      </c>
      <c r="G3131" s="45"/>
      <c r="H3131" s="46"/>
      <c r="I3131" s="27"/>
      <c r="J3131" s="43" t="str">
        <f t="shared" si="92"/>
        <v>Cash</v>
      </c>
    </row>
    <row r="3132" spans="3:10" x14ac:dyDescent="0.35">
      <c r="C3132" s="27" t="s">
        <v>5816</v>
      </c>
      <c r="D3132" s="47"/>
      <c r="E3132" s="30"/>
      <c r="F3132" s="44" t="s">
        <v>4176</v>
      </c>
      <c r="G3132" s="45"/>
      <c r="H3132" s="46"/>
      <c r="I3132" s="27"/>
      <c r="J3132" s="43" t="str">
        <f t="shared" si="92"/>
        <v>Cash</v>
      </c>
    </row>
    <row r="3133" spans="3:10" x14ac:dyDescent="0.35">
      <c r="C3133" s="27" t="s">
        <v>5817</v>
      </c>
      <c r="D3133" s="47"/>
      <c r="E3133" s="30"/>
      <c r="F3133" s="44" t="s">
        <v>4176</v>
      </c>
      <c r="G3133" s="45"/>
      <c r="H3133" s="46"/>
      <c r="I3133" s="27"/>
      <c r="J3133" s="43" t="str">
        <f t="shared" si="92"/>
        <v>Cash</v>
      </c>
    </row>
    <row r="3134" spans="3:10" x14ac:dyDescent="0.35">
      <c r="C3134" s="27" t="s">
        <v>5818</v>
      </c>
      <c r="D3134" s="47"/>
      <c r="E3134" s="30"/>
      <c r="F3134" s="44" t="s">
        <v>4176</v>
      </c>
      <c r="G3134" s="45"/>
      <c r="H3134" s="46"/>
      <c r="I3134" s="27"/>
      <c r="J3134" s="43" t="str">
        <f t="shared" si="92"/>
        <v>Cash</v>
      </c>
    </row>
    <row r="3135" spans="3:10" x14ac:dyDescent="0.35">
      <c r="C3135" s="27" t="s">
        <v>5819</v>
      </c>
      <c r="D3135" s="47"/>
      <c r="E3135" s="30"/>
      <c r="F3135" s="44" t="s">
        <v>4176</v>
      </c>
      <c r="G3135" s="45"/>
      <c r="H3135" s="46"/>
      <c r="I3135" s="27"/>
      <c r="J3135" s="43" t="str">
        <f t="shared" si="92"/>
        <v>Cash</v>
      </c>
    </row>
    <row r="3136" spans="3:10" x14ac:dyDescent="0.35">
      <c r="C3136" s="27" t="s">
        <v>5820</v>
      </c>
      <c r="D3136" s="47"/>
      <c r="E3136" s="30"/>
      <c r="F3136" s="44" t="s">
        <v>4176</v>
      </c>
      <c r="G3136" s="45"/>
      <c r="H3136" s="46"/>
      <c r="I3136" s="27"/>
      <c r="J3136" s="43" t="str">
        <f t="shared" si="92"/>
        <v>Cash</v>
      </c>
    </row>
    <row r="3137" spans="3:10" x14ac:dyDescent="0.35">
      <c r="C3137" s="27" t="s">
        <v>5821</v>
      </c>
      <c r="D3137" s="47"/>
      <c r="E3137" s="30"/>
      <c r="F3137" s="44" t="s">
        <v>4176</v>
      </c>
      <c r="G3137" s="45"/>
      <c r="H3137" s="46"/>
      <c r="I3137" s="27"/>
      <c r="J3137" s="43" t="str">
        <f t="shared" si="92"/>
        <v>Cash</v>
      </c>
    </row>
    <row r="3138" spans="3:10" x14ac:dyDescent="0.35">
      <c r="C3138" s="27" t="s">
        <v>5822</v>
      </c>
      <c r="D3138" s="47"/>
      <c r="E3138" s="30"/>
      <c r="F3138" s="44" t="s">
        <v>4176</v>
      </c>
      <c r="G3138" s="45"/>
      <c r="H3138" s="46"/>
      <c r="I3138" s="27"/>
      <c r="J3138" s="43" t="str">
        <f t="shared" si="92"/>
        <v>Cash</v>
      </c>
    </row>
    <row r="3139" spans="3:10" x14ac:dyDescent="0.35">
      <c r="C3139" s="27" t="s">
        <v>5823</v>
      </c>
      <c r="D3139" s="47"/>
      <c r="E3139" s="30"/>
      <c r="F3139" s="44" t="s">
        <v>4176</v>
      </c>
      <c r="G3139" s="45"/>
      <c r="H3139" s="46"/>
      <c r="I3139" s="27"/>
      <c r="J3139" s="43" t="str">
        <f t="shared" si="92"/>
        <v>Cash</v>
      </c>
    </row>
    <row r="3140" spans="3:10" x14ac:dyDescent="0.35">
      <c r="C3140" s="27" t="s">
        <v>5824</v>
      </c>
      <c r="D3140" s="47"/>
      <c r="E3140" s="30"/>
      <c r="F3140" s="44" t="s">
        <v>4176</v>
      </c>
      <c r="G3140" s="45"/>
      <c r="H3140" s="46"/>
      <c r="I3140" s="27"/>
      <c r="J3140" s="43" t="str">
        <f t="shared" si="92"/>
        <v>Cash</v>
      </c>
    </row>
    <row r="3141" spans="3:10" x14ac:dyDescent="0.35">
      <c r="C3141" s="27" t="s">
        <v>5825</v>
      </c>
      <c r="D3141" s="47"/>
      <c r="E3141" s="30"/>
      <c r="F3141" s="44" t="s">
        <v>4176</v>
      </c>
      <c r="G3141" s="45"/>
      <c r="H3141" s="46"/>
      <c r="I3141" s="27"/>
      <c r="J3141" s="43" t="str">
        <f t="shared" si="92"/>
        <v>Cash</v>
      </c>
    </row>
    <row r="3142" spans="3:10" x14ac:dyDescent="0.35">
      <c r="C3142" s="27" t="s">
        <v>5826</v>
      </c>
      <c r="D3142" s="47"/>
      <c r="E3142" s="30"/>
      <c r="F3142" s="44" t="s">
        <v>4176</v>
      </c>
      <c r="G3142" s="45"/>
      <c r="H3142" s="46"/>
      <c r="I3142" s="27"/>
      <c r="J3142" s="43" t="str">
        <f t="shared" si="92"/>
        <v>Cash</v>
      </c>
    </row>
    <row r="3143" spans="3:10" x14ac:dyDescent="0.35">
      <c r="C3143" s="27" t="s">
        <v>5827</v>
      </c>
      <c r="D3143" s="47"/>
      <c r="E3143" s="30"/>
      <c r="F3143" s="44" t="s">
        <v>4176</v>
      </c>
      <c r="G3143" s="45"/>
      <c r="H3143" s="46"/>
      <c r="I3143" s="27"/>
      <c r="J3143" s="43" t="str">
        <f t="shared" si="92"/>
        <v>Cash</v>
      </c>
    </row>
    <row r="3144" spans="3:10" x14ac:dyDescent="0.35">
      <c r="C3144" s="27" t="s">
        <v>5828</v>
      </c>
      <c r="D3144" s="47"/>
      <c r="E3144" s="30"/>
      <c r="F3144" s="44" t="s">
        <v>4176</v>
      </c>
      <c r="G3144" s="45"/>
      <c r="H3144" s="46"/>
      <c r="I3144" s="27"/>
      <c r="J3144" s="43" t="str">
        <f t="shared" si="92"/>
        <v>Cash</v>
      </c>
    </row>
    <row r="3145" spans="3:10" x14ac:dyDescent="0.35">
      <c r="C3145" s="27" t="s">
        <v>5829</v>
      </c>
      <c r="D3145" s="47"/>
      <c r="E3145" s="30"/>
      <c r="F3145" s="44" t="s">
        <v>4176</v>
      </c>
      <c r="G3145" s="45"/>
      <c r="H3145" s="46"/>
      <c r="I3145" s="27"/>
      <c r="J3145" s="43" t="str">
        <f t="shared" si="92"/>
        <v>Cash</v>
      </c>
    </row>
    <row r="3146" spans="3:10" x14ac:dyDescent="0.35">
      <c r="C3146" s="27" t="s">
        <v>5830</v>
      </c>
      <c r="D3146" s="47"/>
      <c r="E3146" s="30"/>
      <c r="F3146" s="44" t="s">
        <v>4176</v>
      </c>
      <c r="G3146" s="45"/>
      <c r="H3146" s="46"/>
      <c r="I3146" s="27"/>
      <c r="J3146" s="43" t="str">
        <f t="shared" si="92"/>
        <v>Cash</v>
      </c>
    </row>
    <row r="3147" spans="3:10" x14ac:dyDescent="0.35">
      <c r="C3147" s="27" t="s">
        <v>5831</v>
      </c>
      <c r="D3147" s="47"/>
      <c r="E3147" s="30"/>
      <c r="F3147" s="44" t="s">
        <v>4176</v>
      </c>
      <c r="G3147" s="45"/>
      <c r="H3147" s="46"/>
      <c r="I3147" s="27"/>
      <c r="J3147" s="43" t="str">
        <f t="shared" si="92"/>
        <v>Cash</v>
      </c>
    </row>
    <row r="3148" spans="3:10" x14ac:dyDescent="0.35">
      <c r="C3148" s="27" t="s">
        <v>5832</v>
      </c>
      <c r="D3148" s="47"/>
      <c r="E3148" s="30"/>
      <c r="F3148" s="44" t="s">
        <v>4176</v>
      </c>
      <c r="G3148" s="45"/>
      <c r="H3148" s="46"/>
      <c r="I3148" s="27"/>
      <c r="J3148" s="43" t="str">
        <f t="shared" si="92"/>
        <v>Cash</v>
      </c>
    </row>
    <row r="3149" spans="3:10" x14ac:dyDescent="0.35">
      <c r="C3149" s="27" t="s">
        <v>5833</v>
      </c>
      <c r="D3149" s="47"/>
      <c r="E3149" s="30"/>
      <c r="F3149" s="44" t="s">
        <v>4176</v>
      </c>
      <c r="G3149" s="45"/>
      <c r="H3149" s="46"/>
      <c r="I3149" s="27"/>
      <c r="J3149" s="43" t="str">
        <f t="shared" si="92"/>
        <v>Cash</v>
      </c>
    </row>
    <row r="3150" spans="3:10" x14ac:dyDescent="0.35">
      <c r="C3150" s="27" t="s">
        <v>5834</v>
      </c>
      <c r="D3150" s="47"/>
      <c r="E3150" s="30"/>
      <c r="F3150" s="44" t="s">
        <v>4176</v>
      </c>
      <c r="G3150" s="45"/>
      <c r="H3150" s="46"/>
      <c r="I3150" s="27"/>
      <c r="J3150" s="43" t="str">
        <f t="shared" si="92"/>
        <v>Cash</v>
      </c>
    </row>
    <row r="3151" spans="3:10" x14ac:dyDescent="0.35">
      <c r="C3151" s="27" t="s">
        <v>5835</v>
      </c>
      <c r="D3151" s="47"/>
      <c r="E3151" s="30"/>
      <c r="F3151" s="44" t="s">
        <v>4176</v>
      </c>
      <c r="G3151" s="45"/>
      <c r="H3151" s="46"/>
      <c r="I3151" s="27"/>
      <c r="J3151" s="43" t="str">
        <f t="shared" si="92"/>
        <v>Cash</v>
      </c>
    </row>
    <row r="3152" spans="3:10" x14ac:dyDescent="0.35">
      <c r="C3152" s="27" t="s">
        <v>5836</v>
      </c>
      <c r="D3152" s="47"/>
      <c r="E3152" s="30"/>
      <c r="F3152" s="44" t="s">
        <v>4176</v>
      </c>
      <c r="G3152" s="45"/>
      <c r="H3152" s="46"/>
      <c r="I3152" s="27"/>
      <c r="J3152" s="43" t="str">
        <f t="shared" si="92"/>
        <v>Cash</v>
      </c>
    </row>
    <row r="3153" spans="3:10" x14ac:dyDescent="0.35">
      <c r="C3153" s="27" t="s">
        <v>5837</v>
      </c>
      <c r="D3153" s="47"/>
      <c r="E3153" s="30"/>
      <c r="F3153" s="44" t="s">
        <v>4176</v>
      </c>
      <c r="G3153" s="45"/>
      <c r="H3153" s="46"/>
      <c r="I3153" s="27"/>
      <c r="J3153" s="43" t="str">
        <f t="shared" si="92"/>
        <v>Cash</v>
      </c>
    </row>
    <row r="3154" spans="3:10" x14ac:dyDescent="0.35">
      <c r="C3154" s="27" t="s">
        <v>5838</v>
      </c>
      <c r="D3154" s="47"/>
      <c r="E3154" s="30"/>
      <c r="F3154" s="44" t="s">
        <v>4176</v>
      </c>
      <c r="G3154" s="45"/>
      <c r="H3154" s="46"/>
      <c r="I3154" s="27"/>
      <c r="J3154" s="43" t="str">
        <f t="shared" si="92"/>
        <v>Cash</v>
      </c>
    </row>
    <row r="3155" spans="3:10" x14ac:dyDescent="0.35">
      <c r="C3155" s="27" t="s">
        <v>5839</v>
      </c>
      <c r="D3155" s="47"/>
      <c r="E3155" s="30"/>
      <c r="F3155" s="44" t="s">
        <v>4176</v>
      </c>
      <c r="G3155" s="45"/>
      <c r="H3155" s="46"/>
      <c r="I3155" s="27"/>
      <c r="J3155" s="43" t="str">
        <f t="shared" si="92"/>
        <v>Cash</v>
      </c>
    </row>
    <row r="3156" spans="3:10" x14ac:dyDescent="0.35">
      <c r="C3156" s="27" t="s">
        <v>5840</v>
      </c>
      <c r="D3156" s="47"/>
      <c r="E3156" s="30"/>
      <c r="F3156" s="44" t="s">
        <v>4176</v>
      </c>
      <c r="G3156" s="45"/>
      <c r="H3156" s="46"/>
      <c r="I3156" s="27"/>
      <c r="J3156" s="43" t="str">
        <f t="shared" si="92"/>
        <v>Cash</v>
      </c>
    </row>
    <row r="3157" spans="3:10" x14ac:dyDescent="0.35">
      <c r="C3157" s="27" t="s">
        <v>5841</v>
      </c>
      <c r="D3157" s="47"/>
      <c r="E3157" s="30"/>
      <c r="F3157" s="44" t="s">
        <v>4176</v>
      </c>
      <c r="G3157" s="45"/>
      <c r="H3157" s="46"/>
      <c r="I3157" s="27"/>
      <c r="J3157" s="43" t="str">
        <f t="shared" si="92"/>
        <v>Cash</v>
      </c>
    </row>
    <row r="3158" spans="3:10" x14ac:dyDescent="0.35">
      <c r="C3158" s="27" t="s">
        <v>5842</v>
      </c>
      <c r="D3158" s="47"/>
      <c r="E3158" s="30"/>
      <c r="F3158" s="44" t="s">
        <v>4176</v>
      </c>
      <c r="G3158" s="45"/>
      <c r="H3158" s="46"/>
      <c r="I3158" s="27"/>
      <c r="J3158" s="43" t="str">
        <f t="shared" si="92"/>
        <v>Cash</v>
      </c>
    </row>
    <row r="3159" spans="3:10" x14ac:dyDescent="0.35">
      <c r="C3159" s="27" t="s">
        <v>5843</v>
      </c>
      <c r="D3159" s="47"/>
      <c r="E3159" s="30"/>
      <c r="F3159" s="44" t="s">
        <v>4176</v>
      </c>
      <c r="G3159" s="45"/>
      <c r="H3159" s="46"/>
      <c r="I3159" s="27"/>
      <c r="J3159" s="43" t="str">
        <f t="shared" si="92"/>
        <v>Cash</v>
      </c>
    </row>
    <row r="3160" spans="3:10" x14ac:dyDescent="0.35">
      <c r="C3160" s="27" t="s">
        <v>5844</v>
      </c>
      <c r="D3160" s="47"/>
      <c r="E3160" s="30"/>
      <c r="F3160" s="44" t="s">
        <v>4176</v>
      </c>
      <c r="G3160" s="45"/>
      <c r="H3160" s="46"/>
      <c r="I3160" s="27"/>
      <c r="J3160" s="43" t="str">
        <f t="shared" si="92"/>
        <v>Cash</v>
      </c>
    </row>
    <row r="3161" spans="3:10" x14ac:dyDescent="0.35">
      <c r="C3161" s="27" t="s">
        <v>5845</v>
      </c>
      <c r="D3161" s="47"/>
      <c r="E3161" s="30"/>
      <c r="F3161" s="44" t="s">
        <v>4176</v>
      </c>
      <c r="G3161" s="45"/>
      <c r="H3161" s="46"/>
      <c r="I3161" s="27"/>
      <c r="J3161" s="43" t="str">
        <f t="shared" si="92"/>
        <v>Cash</v>
      </c>
    </row>
    <row r="3162" spans="3:10" x14ac:dyDescent="0.35">
      <c r="C3162" s="27" t="s">
        <v>5846</v>
      </c>
      <c r="D3162" s="47"/>
      <c r="E3162" s="30"/>
      <c r="F3162" s="44" t="s">
        <v>4176</v>
      </c>
      <c r="G3162" s="45"/>
      <c r="H3162" s="46"/>
      <c r="I3162" s="27"/>
      <c r="J3162" s="43" t="str">
        <f t="shared" si="92"/>
        <v>Cash</v>
      </c>
    </row>
    <row r="3163" spans="3:10" x14ac:dyDescent="0.35">
      <c r="C3163" s="27" t="s">
        <v>5847</v>
      </c>
      <c r="D3163" s="47"/>
      <c r="E3163" s="30"/>
      <c r="F3163" s="44" t="s">
        <v>4176</v>
      </c>
      <c r="G3163" s="45"/>
      <c r="H3163" s="46"/>
      <c r="I3163" s="27"/>
      <c r="J3163" s="43" t="str">
        <f t="shared" ref="J3163:J3185" si="94">IF(E3163="ALT",LEFT(E3163,3),LEFT(E3163,3)&amp;F3163)</f>
        <v>Cash</v>
      </c>
    </row>
    <row r="3164" spans="3:10" x14ac:dyDescent="0.35">
      <c r="C3164" s="27" t="s">
        <v>5848</v>
      </c>
      <c r="D3164" s="47"/>
      <c r="E3164" s="30"/>
      <c r="F3164" s="44" t="s">
        <v>4176</v>
      </c>
      <c r="G3164" s="45"/>
      <c r="H3164" s="46"/>
      <c r="I3164" s="27"/>
      <c r="J3164" s="43" t="str">
        <f t="shared" si="94"/>
        <v>Cash</v>
      </c>
    </row>
    <row r="3165" spans="3:10" x14ac:dyDescent="0.35">
      <c r="C3165" s="27" t="s">
        <v>5849</v>
      </c>
      <c r="D3165" s="47"/>
      <c r="E3165" s="30"/>
      <c r="F3165" s="44" t="s">
        <v>4176</v>
      </c>
      <c r="G3165" s="45"/>
      <c r="H3165" s="46"/>
      <c r="I3165" s="27"/>
      <c r="J3165" s="43" t="str">
        <f t="shared" si="94"/>
        <v>Cash</v>
      </c>
    </row>
    <row r="3166" spans="3:10" x14ac:dyDescent="0.35">
      <c r="C3166" s="27" t="s">
        <v>5850</v>
      </c>
      <c r="D3166" s="47"/>
      <c r="E3166" s="30"/>
      <c r="F3166" s="44" t="s">
        <v>4176</v>
      </c>
      <c r="G3166" s="45"/>
      <c r="H3166" s="46"/>
      <c r="I3166" s="27"/>
      <c r="J3166" s="43" t="str">
        <f t="shared" si="94"/>
        <v>Cash</v>
      </c>
    </row>
    <row r="3167" spans="3:10" x14ac:dyDescent="0.35">
      <c r="C3167" s="27" t="s">
        <v>5851</v>
      </c>
      <c r="D3167" s="47"/>
      <c r="E3167" s="30"/>
      <c r="F3167" s="44" t="s">
        <v>4176</v>
      </c>
      <c r="G3167" s="45"/>
      <c r="H3167" s="46"/>
      <c r="I3167" s="27"/>
      <c r="J3167" s="43" t="str">
        <f t="shared" si="94"/>
        <v>Cash</v>
      </c>
    </row>
    <row r="3168" spans="3:10" x14ac:dyDescent="0.35">
      <c r="C3168" s="27" t="s">
        <v>5852</v>
      </c>
      <c r="D3168" s="47"/>
      <c r="E3168" s="30"/>
      <c r="F3168" s="44" t="s">
        <v>4176</v>
      </c>
      <c r="G3168" s="45"/>
      <c r="H3168" s="46"/>
      <c r="I3168" s="27"/>
      <c r="J3168" s="43" t="str">
        <f t="shared" si="94"/>
        <v>Cash</v>
      </c>
    </row>
    <row r="3169" spans="3:11" x14ac:dyDescent="0.35">
      <c r="C3169" s="27" t="s">
        <v>5853</v>
      </c>
      <c r="D3169" s="47"/>
      <c r="E3169" s="30"/>
      <c r="F3169" s="44" t="s">
        <v>4176</v>
      </c>
      <c r="G3169" s="45"/>
      <c r="H3169" s="46"/>
      <c r="I3169" s="27"/>
      <c r="J3169" s="43" t="str">
        <f t="shared" si="94"/>
        <v>Cash</v>
      </c>
    </row>
    <row r="3170" spans="3:11" x14ac:dyDescent="0.35">
      <c r="C3170" s="27" t="s">
        <v>5854</v>
      </c>
      <c r="D3170" s="47"/>
      <c r="E3170" s="30"/>
      <c r="F3170" s="44" t="s">
        <v>4176</v>
      </c>
      <c r="G3170" s="45"/>
      <c r="H3170" s="46"/>
      <c r="I3170" s="27"/>
      <c r="J3170" s="43" t="str">
        <f t="shared" si="94"/>
        <v>Cash</v>
      </c>
    </row>
    <row r="3171" spans="3:11" x14ac:dyDescent="0.35">
      <c r="C3171" s="27" t="s">
        <v>5855</v>
      </c>
      <c r="D3171" s="47"/>
      <c r="E3171" s="30"/>
      <c r="F3171" s="44" t="s">
        <v>4176</v>
      </c>
      <c r="G3171" s="45"/>
      <c r="H3171" s="46"/>
      <c r="I3171" s="27"/>
      <c r="J3171" s="43" t="str">
        <f t="shared" si="94"/>
        <v>Cash</v>
      </c>
    </row>
    <row r="3172" spans="3:11" x14ac:dyDescent="0.35">
      <c r="C3172" s="27" t="s">
        <v>5856</v>
      </c>
      <c r="D3172" s="47"/>
      <c r="E3172" s="30"/>
      <c r="F3172" s="44" t="s">
        <v>4176</v>
      </c>
      <c r="G3172" s="45"/>
      <c r="H3172" s="46"/>
      <c r="I3172" s="27"/>
      <c r="J3172" s="43" t="str">
        <f t="shared" si="94"/>
        <v>Cash</v>
      </c>
    </row>
    <row r="3173" spans="3:11" x14ac:dyDescent="0.35">
      <c r="C3173" s="27" t="s">
        <v>5857</v>
      </c>
      <c r="D3173" s="47"/>
      <c r="E3173" s="30"/>
      <c r="F3173" s="44" t="s">
        <v>4176</v>
      </c>
      <c r="G3173" s="45"/>
      <c r="H3173" s="46"/>
      <c r="I3173" s="27"/>
      <c r="J3173" s="43" t="str">
        <f t="shared" si="94"/>
        <v>Cash</v>
      </c>
    </row>
    <row r="3174" spans="3:11" x14ac:dyDescent="0.35">
      <c r="C3174" s="27" t="s">
        <v>5858</v>
      </c>
      <c r="D3174" s="47"/>
      <c r="E3174" s="30"/>
      <c r="F3174" s="44" t="s">
        <v>4176</v>
      </c>
      <c r="G3174" s="45"/>
      <c r="H3174" s="46"/>
      <c r="I3174" s="27"/>
      <c r="J3174" s="43" t="str">
        <f t="shared" si="94"/>
        <v>Cash</v>
      </c>
    </row>
    <row r="3175" spans="3:11" x14ac:dyDescent="0.35">
      <c r="C3175" s="27" t="s">
        <v>5859</v>
      </c>
      <c r="D3175" s="47"/>
      <c r="E3175" s="30"/>
      <c r="F3175" s="44" t="s">
        <v>4176</v>
      </c>
      <c r="G3175" s="45"/>
      <c r="H3175" s="46"/>
      <c r="I3175" s="27"/>
      <c r="J3175" s="43" t="str">
        <f t="shared" si="94"/>
        <v>Cash</v>
      </c>
    </row>
    <row r="3176" spans="3:11" x14ac:dyDescent="0.35">
      <c r="C3176" s="27" t="s">
        <v>5860</v>
      </c>
      <c r="D3176" s="47"/>
      <c r="E3176" s="30"/>
      <c r="F3176" s="44" t="s">
        <v>4176</v>
      </c>
      <c r="G3176" s="45"/>
      <c r="H3176" s="46"/>
      <c r="I3176" s="27"/>
      <c r="J3176" s="43" t="str">
        <f t="shared" si="94"/>
        <v>Cash</v>
      </c>
    </row>
    <row r="3177" spans="3:11" x14ac:dyDescent="0.35">
      <c r="C3177" s="27" t="s">
        <v>5861</v>
      </c>
      <c r="D3177" s="47"/>
      <c r="E3177" s="30"/>
      <c r="F3177" s="44" t="s">
        <v>4176</v>
      </c>
      <c r="G3177" s="45"/>
      <c r="H3177" s="46"/>
      <c r="I3177" s="27"/>
      <c r="J3177" s="43" t="str">
        <f t="shared" si="94"/>
        <v>Cash</v>
      </c>
    </row>
    <row r="3178" spans="3:11" x14ac:dyDescent="0.35">
      <c r="C3178" s="27" t="s">
        <v>5862</v>
      </c>
      <c r="D3178" s="47"/>
      <c r="E3178" s="30"/>
      <c r="F3178" s="44" t="s">
        <v>4176</v>
      </c>
      <c r="G3178" s="45"/>
      <c r="H3178" s="46"/>
      <c r="I3178" s="27"/>
      <c r="J3178" s="43" t="str">
        <f t="shared" si="94"/>
        <v>Cash</v>
      </c>
    </row>
    <row r="3179" spans="3:11" x14ac:dyDescent="0.35">
      <c r="C3179" s="27" t="s">
        <v>5863</v>
      </c>
      <c r="D3179" s="47"/>
      <c r="E3179" s="30"/>
      <c r="F3179" s="44" t="s">
        <v>4176</v>
      </c>
      <c r="G3179" s="45"/>
      <c r="H3179" s="46"/>
      <c r="I3179" s="27"/>
      <c r="J3179" s="43" t="str">
        <f t="shared" si="94"/>
        <v>Cash</v>
      </c>
    </row>
    <row r="3180" spans="3:11" x14ac:dyDescent="0.35">
      <c r="C3180" s="27" t="s">
        <v>5864</v>
      </c>
      <c r="D3180" s="47"/>
      <c r="E3180" s="30"/>
      <c r="F3180" s="44" t="s">
        <v>4176</v>
      </c>
      <c r="G3180" s="45"/>
      <c r="H3180" s="46"/>
      <c r="I3180" s="27"/>
      <c r="J3180" s="43" t="str">
        <f t="shared" si="94"/>
        <v>Cash</v>
      </c>
    </row>
    <row r="3181" spans="3:11" x14ac:dyDescent="0.35">
      <c r="C3181" s="27" t="s">
        <v>5865</v>
      </c>
      <c r="D3181" s="47"/>
      <c r="E3181" s="30"/>
      <c r="F3181" s="44" t="s">
        <v>4176</v>
      </c>
      <c r="G3181" s="45"/>
      <c r="H3181" s="46"/>
      <c r="I3181" s="27"/>
      <c r="J3181" s="43" t="str">
        <f t="shared" si="94"/>
        <v>Cash</v>
      </c>
    </row>
    <row r="3182" spans="3:11" x14ac:dyDescent="0.35">
      <c r="C3182" s="27" t="s">
        <v>5866</v>
      </c>
      <c r="D3182" s="47"/>
      <c r="E3182" s="30"/>
      <c r="F3182" s="44" t="s">
        <v>4176</v>
      </c>
      <c r="G3182" s="45"/>
      <c r="H3182" s="46"/>
      <c r="I3182" s="27"/>
      <c r="J3182" s="43" t="str">
        <f t="shared" si="94"/>
        <v>Cash</v>
      </c>
      <c r="K3182" t="e">
        <f>_xlfn.XLOOKUP(C3182,#REF!,#REF!)</f>
        <v>#REF!</v>
      </c>
    </row>
    <row r="3183" spans="3:11" x14ac:dyDescent="0.35">
      <c r="C3183" s="27" t="s">
        <v>5867</v>
      </c>
      <c r="D3183" s="47"/>
      <c r="E3183" s="30"/>
      <c r="F3183" s="44" t="s">
        <v>4176</v>
      </c>
      <c r="G3183" s="45"/>
      <c r="H3183" s="46"/>
      <c r="I3183" s="27"/>
      <c r="J3183" s="43" t="str">
        <f t="shared" si="94"/>
        <v>Cash</v>
      </c>
      <c r="K3183" t="e">
        <f>_xlfn.XLOOKUP(C3183,#REF!,#REF!)</f>
        <v>#REF!</v>
      </c>
    </row>
    <row r="3184" spans="3:11" x14ac:dyDescent="0.35">
      <c r="C3184" s="27" t="s">
        <v>5868</v>
      </c>
      <c r="D3184" s="47"/>
      <c r="E3184" s="30"/>
      <c r="F3184" s="44" t="s">
        <v>4176</v>
      </c>
      <c r="G3184" s="45"/>
      <c r="H3184" s="46"/>
      <c r="I3184" s="27"/>
      <c r="J3184" s="43" t="str">
        <f t="shared" si="94"/>
        <v>Cash</v>
      </c>
      <c r="K3184" t="e">
        <f>_xlfn.XLOOKUP(C3184,#REF!,#REF!)</f>
        <v>#REF!</v>
      </c>
    </row>
    <row r="3185" spans="3:11" x14ac:dyDescent="0.35">
      <c r="C3185" s="23" t="s">
        <v>5896</v>
      </c>
      <c r="D3185" s="47" t="e">
        <f>_xlfn.XLOOKUP(C3185,#REF!,#REF!)</f>
        <v>#REF!</v>
      </c>
      <c r="E3185" s="30" t="str">
        <f>+INDEX([2]Detallado!$Q:$Q,MATCH($C3185,[2]Detallado!$B:$B,0))</f>
        <v>RFIG</v>
      </c>
      <c r="F3185" s="44" t="s">
        <v>4172</v>
      </c>
      <c r="G3185" s="45" t="str">
        <f t="shared" ref="G3185" si="95">LEFT(C3185,2)&amp;E3185</f>
        <v>08RFIG</v>
      </c>
      <c r="H3185" s="46" t="str">
        <f>+INDEX([2]Detallado!$D:$D,MATCH(C3185,[2]Detallado!$B:$B,0))</f>
        <v>Gobierno de Brasil</v>
      </c>
      <c r="I3185" s="27"/>
      <c r="J3185" s="43" t="str">
        <f t="shared" si="94"/>
        <v>RFIGOB</v>
      </c>
      <c r="K3185" t="e">
        <f>_xlfn.XLOOKUP(C3185,#REF!,#REF!)</f>
        <v>#REF!</v>
      </c>
    </row>
    <row r="3186" spans="3:11" x14ac:dyDescent="0.35">
      <c r="C3186" s="23" t="s">
        <v>5898</v>
      </c>
      <c r="D3186" s="47" t="e">
        <f>_xlfn.XLOOKUP(C3186,#REF!,#REF!)</f>
        <v>#REF!</v>
      </c>
      <c r="E3186" s="30" t="str">
        <f>+INDEX([2]Detallado!$Q:$Q,MATCH($C3186,[2]Detallado!$B:$B,0))</f>
        <v>RFIG</v>
      </c>
      <c r="F3186" s="44" t="s">
        <v>4172</v>
      </c>
      <c r="G3186" s="45" t="str">
        <f t="shared" ref="G3186:G3209" si="96">LEFT(C3186,2)&amp;E3186</f>
        <v>08RFIG</v>
      </c>
      <c r="H3186" s="46" t="str">
        <f>+INDEX([2]Detallado!$D:$D,MATCH(C3186,[2]Detallado!$B:$B,0))</f>
        <v>Gobierno de Brasil</v>
      </c>
      <c r="I3186" s="27"/>
      <c r="J3186" s="43" t="str">
        <f t="shared" ref="J3186:J3249" si="97">IF(E3186="ALT",LEFT(E3186,3),LEFT(E3186,3)&amp;F3186)</f>
        <v>RFIGOB</v>
      </c>
      <c r="K3186" t="e">
        <f>_xlfn.XLOOKUP(C3186,#REF!,#REF!)</f>
        <v>#REF!</v>
      </c>
    </row>
    <row r="3187" spans="3:11" x14ac:dyDescent="0.35">
      <c r="C3187" s="23" t="s">
        <v>5650</v>
      </c>
      <c r="D3187" s="47" t="e">
        <f>_xlfn.XLOOKUP(C3187,#REF!,#REF!)</f>
        <v>#REF!</v>
      </c>
      <c r="E3187" s="30" t="str">
        <f>+INDEX([2]Detallado!$Q:$Q,MATCH($C3187,[2]Detallado!$B:$B,0))</f>
        <v>RFIG</v>
      </c>
      <c r="F3187" s="44" t="s">
        <v>4172</v>
      </c>
      <c r="G3187" s="45" t="str">
        <f t="shared" si="96"/>
        <v>08RFIG</v>
      </c>
      <c r="H3187" s="46" t="str">
        <f>+INDEX([2]Detallado!$D:$D,MATCH(C3187,[2]Detallado!$B:$B,0))</f>
        <v>Gobierno de Colombia</v>
      </c>
      <c r="I3187" s="27"/>
      <c r="J3187" s="43" t="str">
        <f t="shared" si="97"/>
        <v>RFIGOB</v>
      </c>
      <c r="K3187" t="e">
        <f>_xlfn.XLOOKUP(C3187,#REF!,#REF!)</f>
        <v>#REF!</v>
      </c>
    </row>
    <row r="3188" spans="3:11" x14ac:dyDescent="0.35">
      <c r="C3188" s="23" t="s">
        <v>5650</v>
      </c>
      <c r="D3188" s="47" t="e">
        <f>_xlfn.XLOOKUP(C3188,#REF!,#REF!)</f>
        <v>#REF!</v>
      </c>
      <c r="E3188" s="30" t="str">
        <f>+INDEX([2]Detallado!$Q:$Q,MATCH($C3188,[2]Detallado!$B:$B,0))</f>
        <v>RFIG</v>
      </c>
      <c r="F3188" s="44" t="s">
        <v>4172</v>
      </c>
      <c r="G3188" s="45" t="str">
        <f t="shared" si="96"/>
        <v>08RFIG</v>
      </c>
      <c r="H3188" s="46" t="str">
        <f>+INDEX([2]Detallado!$D:$D,MATCH(C3188,[2]Detallado!$B:$B,0))</f>
        <v>Gobierno de Colombia</v>
      </c>
      <c r="I3188" s="27"/>
      <c r="J3188" s="43" t="str">
        <f t="shared" si="97"/>
        <v>RFIGOB</v>
      </c>
      <c r="K3188" t="e">
        <f>_xlfn.XLOOKUP(C3188,#REF!,#REF!)</f>
        <v>#REF!</v>
      </c>
    </row>
    <row r="3189" spans="3:11" x14ac:dyDescent="0.35">
      <c r="C3189" s="23" t="s">
        <v>5650</v>
      </c>
      <c r="D3189" s="47" t="e">
        <f>_xlfn.XLOOKUP(C3189,#REF!,#REF!)</f>
        <v>#REF!</v>
      </c>
      <c r="E3189" s="30" t="str">
        <f>+INDEX([2]Detallado!$Q:$Q,MATCH($C3189,[2]Detallado!$B:$B,0))</f>
        <v>RFIG</v>
      </c>
      <c r="F3189" s="44" t="s">
        <v>4172</v>
      </c>
      <c r="G3189" s="45" t="str">
        <f t="shared" si="96"/>
        <v>08RFIG</v>
      </c>
      <c r="H3189" s="46" t="str">
        <f>+INDEX([2]Detallado!$D:$D,MATCH(C3189,[2]Detallado!$B:$B,0))</f>
        <v>Gobierno de Colombia</v>
      </c>
      <c r="I3189" s="27"/>
      <c r="J3189" s="43" t="str">
        <f t="shared" si="97"/>
        <v>RFIGOB</v>
      </c>
      <c r="K3189" t="e">
        <f>_xlfn.XLOOKUP(C3189,#REF!,#REF!)</f>
        <v>#REF!</v>
      </c>
    </row>
    <row r="3190" spans="3:11" x14ac:dyDescent="0.35">
      <c r="C3190" s="23" t="s">
        <v>5900</v>
      </c>
      <c r="D3190" s="47" t="e">
        <f>_xlfn.XLOOKUP(C3190,#REF!,#REF!)</f>
        <v>#REF!</v>
      </c>
      <c r="E3190" s="30" t="str">
        <f>+INDEX([2]Detallado!$Q:$Q,MATCH($C3190,[2]Detallado!$B:$B,0))</f>
        <v>RFIG</v>
      </c>
      <c r="F3190" s="44" t="s">
        <v>4172</v>
      </c>
      <c r="G3190" s="45" t="str">
        <f t="shared" si="96"/>
        <v>08RFIG</v>
      </c>
      <c r="H3190" s="46" t="str">
        <f>+INDEX([2]Detallado!$D:$D,MATCH(C3190,[2]Detallado!$B:$B,0))</f>
        <v>Gobierno de Colombia</v>
      </c>
      <c r="I3190" s="27"/>
      <c r="J3190" s="43" t="str">
        <f t="shared" si="97"/>
        <v>RFIGOB</v>
      </c>
      <c r="K3190" t="e">
        <f>_xlfn.XLOOKUP(C3190,#REF!,#REF!)</f>
        <v>#REF!</v>
      </c>
    </row>
    <row r="3191" spans="3:11" x14ac:dyDescent="0.35">
      <c r="C3191" s="23" t="s">
        <v>4552</v>
      </c>
      <c r="D3191" s="47" t="e">
        <f>_xlfn.XLOOKUP(C3191,#REF!,#REF!)</f>
        <v>#REF!</v>
      </c>
      <c r="E3191" s="30" t="str">
        <f>+INDEX([2]Detallado!$Q:$Q,MATCH($C3191,[2]Detallado!$B:$B,0))</f>
        <v>RFIG</v>
      </c>
      <c r="F3191" s="44" t="s">
        <v>4172</v>
      </c>
      <c r="G3191" s="45" t="str">
        <f t="shared" si="96"/>
        <v>08RFIG</v>
      </c>
      <c r="H3191" s="46" t="str">
        <f>+INDEX([2]Detallado!$D:$D,MATCH(C3191,[2]Detallado!$B:$B,0))</f>
        <v>Gobierno de Mexico</v>
      </c>
      <c r="I3191" s="27"/>
      <c r="J3191" s="43" t="str">
        <f t="shared" si="97"/>
        <v>RFIGOB</v>
      </c>
      <c r="K3191" t="e">
        <f>_xlfn.XLOOKUP(C3191,#REF!,#REF!)</f>
        <v>#REF!</v>
      </c>
    </row>
    <row r="3192" spans="3:11" x14ac:dyDescent="0.35">
      <c r="C3192" s="23" t="s">
        <v>5637</v>
      </c>
      <c r="D3192" s="47" t="e">
        <f>_xlfn.XLOOKUP(C3192,#REF!,#REF!)</f>
        <v>#REF!</v>
      </c>
      <c r="E3192" s="30" t="str">
        <f>+INDEX([2]Detallado!$Q:$Q,MATCH($C3192,[2]Detallado!$B:$B,0))</f>
        <v>RFIG</v>
      </c>
      <c r="F3192" s="44" t="s">
        <v>4172</v>
      </c>
      <c r="G3192" s="45" t="str">
        <f t="shared" si="96"/>
        <v>08RFIG</v>
      </c>
      <c r="H3192" s="46" t="str">
        <f>+INDEX([2]Detallado!$D:$D,MATCH(C3192,[2]Detallado!$B:$B,0))</f>
        <v>Gobierno de Sudáfrica</v>
      </c>
      <c r="I3192" s="27"/>
      <c r="J3192" s="43" t="str">
        <f t="shared" si="97"/>
        <v>RFIGOB</v>
      </c>
      <c r="K3192" t="e">
        <f>_xlfn.XLOOKUP(C3192,#REF!,#REF!)</f>
        <v>#REF!</v>
      </c>
    </row>
    <row r="3193" spans="3:11" x14ac:dyDescent="0.35">
      <c r="C3193" s="23" t="s">
        <v>5901</v>
      </c>
      <c r="D3193" s="47" t="e">
        <f>_xlfn.XLOOKUP(C3193,#REF!,#REF!)</f>
        <v>#REF!</v>
      </c>
      <c r="E3193" s="30" t="str">
        <f>+INDEX([2]Detallado!$Q:$Q,MATCH($C3193,[2]Detallado!$B:$B,0))</f>
        <v>RFIG</v>
      </c>
      <c r="F3193" s="44" t="s">
        <v>4172</v>
      </c>
      <c r="G3193" s="45" t="str">
        <f t="shared" si="96"/>
        <v>08RFIG</v>
      </c>
      <c r="H3193" s="46" t="str">
        <f>+INDEX([2]Detallado!$D:$D,MATCH(C3193,[2]Detallado!$B:$B,0))</f>
        <v>Gobierno de Sudáfrica</v>
      </c>
      <c r="I3193" s="27"/>
      <c r="J3193" s="43" t="str">
        <f t="shared" si="97"/>
        <v>RFIGOB</v>
      </c>
      <c r="K3193" t="e">
        <f>_xlfn.XLOOKUP(C3193,#REF!,#REF!)</f>
        <v>#REF!</v>
      </c>
    </row>
    <row r="3194" spans="3:11" x14ac:dyDescent="0.35">
      <c r="C3194" s="23" t="s">
        <v>5903</v>
      </c>
      <c r="D3194" s="47" t="e">
        <f>_xlfn.XLOOKUP(C3194,#REF!,#REF!)</f>
        <v>#REF!</v>
      </c>
      <c r="E3194" s="30" t="str">
        <f>+INDEX([2]Detallado!$Q:$Q,MATCH($C3194,[2]Detallado!$B:$B,0))</f>
        <v>RFIC</v>
      </c>
      <c r="F3194" s="44" t="s">
        <v>4173</v>
      </c>
      <c r="G3194" s="45" t="str">
        <f t="shared" si="96"/>
        <v>15RFIC</v>
      </c>
      <c r="H3194" s="46" t="str">
        <f>+INDEX([2]Detallado!$D:$D,MATCH(C3194,[2]Detallado!$B:$B,0))</f>
        <v>Grupo Financiero Banorte</v>
      </c>
      <c r="I3194" s="27"/>
      <c r="J3194" s="43" t="str">
        <f t="shared" si="97"/>
        <v>RFIBU</v>
      </c>
      <c r="K3194" t="e">
        <f>_xlfn.XLOOKUP(C3194,#REF!,#REF!)</f>
        <v>#REF!</v>
      </c>
    </row>
    <row r="3195" spans="3:11" x14ac:dyDescent="0.35">
      <c r="C3195" s="23" t="s">
        <v>5905</v>
      </c>
      <c r="D3195" s="47" t="e">
        <f>_xlfn.XLOOKUP(C3195,#REF!,#REF!)</f>
        <v>#REF!</v>
      </c>
      <c r="E3195" s="30" t="str">
        <f>+INDEX([2]Detallado!$Q:$Q,MATCH($C3195,[2]Detallado!$B:$B,0))</f>
        <v>RFIC</v>
      </c>
      <c r="F3195" s="44" t="s">
        <v>4173</v>
      </c>
      <c r="G3195" s="45" t="str">
        <f t="shared" si="96"/>
        <v>15RFIC</v>
      </c>
      <c r="H3195" s="46" t="str">
        <f>+INDEX([2]Detallado!$D:$D,MATCH(C3195,[2]Detallado!$B:$B,0))</f>
        <v>Grupo Financiero Banorte</v>
      </c>
      <c r="I3195" s="27"/>
      <c r="J3195" s="43" t="str">
        <f t="shared" si="97"/>
        <v>RFIBU</v>
      </c>
      <c r="K3195" t="e">
        <f>_xlfn.XLOOKUP(C3195,#REF!,#REF!)</f>
        <v>#REF!</v>
      </c>
    </row>
    <row r="3196" spans="3:11" x14ac:dyDescent="0.35">
      <c r="C3196" s="23" t="s">
        <v>5907</v>
      </c>
      <c r="D3196" s="47" t="e">
        <f>_xlfn.XLOOKUP(C3196,#REF!,#REF!)</f>
        <v>#REF!</v>
      </c>
      <c r="E3196" s="30" t="str">
        <f>+INDEX([2]Detallado!$Q:$Q,MATCH($C3196,[2]Detallado!$B:$B,0))</f>
        <v>RFLC</v>
      </c>
      <c r="F3196" s="44" t="s">
        <v>4173</v>
      </c>
      <c r="G3196" s="45" t="str">
        <f t="shared" si="96"/>
        <v>22RFLC</v>
      </c>
      <c r="H3196" s="46" t="str">
        <f>+INDEX([2]Detallado!$D:$D,MATCH(C3196,[2]Detallado!$B:$B,0))</f>
        <v>Marcobre S.A.C.</v>
      </c>
      <c r="I3196" s="27"/>
      <c r="J3196" s="43" t="str">
        <f t="shared" si="97"/>
        <v>RFLBU</v>
      </c>
      <c r="K3196" t="e">
        <f>_xlfn.XLOOKUP(C3196,#REF!,#REF!)</f>
        <v>#REF!</v>
      </c>
    </row>
    <row r="3197" spans="3:11" x14ac:dyDescent="0.35">
      <c r="C3197" s="23" t="s">
        <v>5909</v>
      </c>
      <c r="D3197" s="47" t="e">
        <f>_xlfn.XLOOKUP(C3197,#REF!,#REF!)</f>
        <v>#REF!</v>
      </c>
      <c r="E3197" s="30" t="str">
        <f>+INDEX([2]Detallado!$Q:$Q,MATCH($C3197,[2]Detallado!$B:$B,0))</f>
        <v>RVL</v>
      </c>
      <c r="F3197" s="44" t="s">
        <v>4173</v>
      </c>
      <c r="G3197" s="45" t="str">
        <f t="shared" si="96"/>
        <v>30RVL</v>
      </c>
      <c r="H3197" s="46" t="str">
        <f>+INDEX([2]Detallado!$D:$D,MATCH(C3197,[2]Detallado!$B:$B,0))</f>
        <v>Cumbra Holdings S.A.A.</v>
      </c>
      <c r="I3197" s="27"/>
      <c r="J3197" s="43" t="str">
        <f t="shared" si="97"/>
        <v>RVLBU</v>
      </c>
      <c r="K3197" t="e">
        <f>_xlfn.XLOOKUP(C3197,#REF!,#REF!)</f>
        <v>#REF!</v>
      </c>
    </row>
    <row r="3198" spans="3:11" x14ac:dyDescent="0.35">
      <c r="C3198" s="23" t="s">
        <v>5909</v>
      </c>
      <c r="D3198" s="47" t="e">
        <f>_xlfn.XLOOKUP(C3198,#REF!,#REF!)</f>
        <v>#REF!</v>
      </c>
      <c r="E3198" s="30" t="str">
        <f>+INDEX([2]Detallado!$Q:$Q,MATCH($C3198,[2]Detallado!$B:$B,0))</f>
        <v>RVL</v>
      </c>
      <c r="F3198" s="44" t="s">
        <v>4173</v>
      </c>
      <c r="G3198" s="45" t="str">
        <f t="shared" si="96"/>
        <v>30RVL</v>
      </c>
      <c r="H3198" s="46" t="str">
        <f>+INDEX([2]Detallado!$D:$D,MATCH(C3198,[2]Detallado!$B:$B,0))</f>
        <v>Cumbra Holdings S.A.A.</v>
      </c>
      <c r="I3198" s="27"/>
      <c r="J3198" s="43" t="str">
        <f t="shared" si="97"/>
        <v>RVLBU</v>
      </c>
      <c r="K3198" t="e">
        <f>_xlfn.XLOOKUP(C3198,#REF!,#REF!)</f>
        <v>#REF!</v>
      </c>
    </row>
    <row r="3199" spans="3:11" x14ac:dyDescent="0.35">
      <c r="C3199" s="23" t="s">
        <v>5909</v>
      </c>
      <c r="D3199" s="47" t="e">
        <f>_xlfn.XLOOKUP(C3199,#REF!,#REF!)</f>
        <v>#REF!</v>
      </c>
      <c r="E3199" s="30" t="str">
        <f>+INDEX([2]Detallado!$Q:$Q,MATCH($C3199,[2]Detallado!$B:$B,0))</f>
        <v>RVL</v>
      </c>
      <c r="F3199" s="44" t="s">
        <v>4173</v>
      </c>
      <c r="G3199" s="45" t="str">
        <f t="shared" si="96"/>
        <v>30RVL</v>
      </c>
      <c r="H3199" s="46" t="str">
        <f>+INDEX([2]Detallado!$D:$D,MATCH(C3199,[2]Detallado!$B:$B,0))</f>
        <v>Cumbra Holdings S.A.A.</v>
      </c>
      <c r="I3199" s="27"/>
      <c r="J3199" s="43" t="str">
        <f t="shared" si="97"/>
        <v>RVLBU</v>
      </c>
      <c r="K3199" t="e">
        <f>_xlfn.XLOOKUP(C3199,#REF!,#REF!)</f>
        <v>#REF!</v>
      </c>
    </row>
    <row r="3200" spans="3:11" x14ac:dyDescent="0.35">
      <c r="C3200" s="23" t="s">
        <v>5912</v>
      </c>
      <c r="D3200" s="47" t="e">
        <f>_xlfn.XLOOKUP(C3200,#REF!,#REF!)</f>
        <v>#REF!</v>
      </c>
      <c r="E3200" s="30" t="str">
        <f>+INDEX([2]Detallado!$Q:$Q,MATCH($C3200,[2]Detallado!$B:$B,0))</f>
        <v>RVL</v>
      </c>
      <c r="F3200" s="44" t="s">
        <v>4173</v>
      </c>
      <c r="G3200" s="45" t="str">
        <f t="shared" si="96"/>
        <v>34RVL</v>
      </c>
      <c r="H3200" s="46" t="str">
        <f>+INDEX([2]Detallado!$D:$D,MATCH(C3200,[2]Detallado!$B:$B,0))</f>
        <v>HudBays Minerals Inc.</v>
      </c>
      <c r="I3200" s="27"/>
      <c r="J3200" s="43" t="str">
        <f t="shared" si="97"/>
        <v>RVLBU</v>
      </c>
      <c r="K3200" t="e">
        <f>_xlfn.XLOOKUP(C3200,#REF!,#REF!)</f>
        <v>#REF!</v>
      </c>
    </row>
    <row r="3201" spans="3:11" x14ac:dyDescent="0.35">
      <c r="C3201" s="23" t="s">
        <v>5913</v>
      </c>
      <c r="D3201" s="47" t="e">
        <f>_xlfn.XLOOKUP(C3201,#REF!,#REF!)</f>
        <v>#REF!</v>
      </c>
      <c r="E3201" s="30" t="str">
        <f>+INDEX([2]Detallado!$Q:$Q,MATCH($C3201,[2]Detallado!$B:$B,0))</f>
        <v>RVI</v>
      </c>
      <c r="F3201" s="44" t="s">
        <v>4171</v>
      </c>
      <c r="G3201" s="45" t="str">
        <f t="shared" si="96"/>
        <v>52RVI</v>
      </c>
      <c r="H3201" s="46" t="str">
        <f>+INDEX([2]Detallado!$D:$D,MATCH(C3201,[2]Detallado!$B:$B,0))</f>
        <v>First Trust NASDAQ Clean Edge Smart Grid Infrastructure</v>
      </c>
      <c r="I3201" s="27"/>
      <c r="J3201" s="43" t="str">
        <f t="shared" si="97"/>
        <v>RVITD</v>
      </c>
      <c r="K3201" t="e">
        <f>_xlfn.XLOOKUP(C3201,#REF!,#REF!)</f>
        <v>#REF!</v>
      </c>
    </row>
    <row r="3202" spans="3:11" x14ac:dyDescent="0.35">
      <c r="C3202" s="23" t="s">
        <v>5915</v>
      </c>
      <c r="D3202" s="47" t="e">
        <f>_xlfn.XLOOKUP(C3202,#REF!,#REF!)</f>
        <v>#REF!</v>
      </c>
      <c r="E3202" s="30" t="str">
        <f>+INDEX([2]Detallado!$Q:$Q,MATCH($C3202,[2]Detallado!$B:$B,0))</f>
        <v>RVI</v>
      </c>
      <c r="F3202" s="44" t="s">
        <v>4171</v>
      </c>
      <c r="G3202" s="45" t="str">
        <f t="shared" si="96"/>
        <v>52RVI</v>
      </c>
      <c r="H3202" s="46" t="str">
        <f>+INDEX([2]Detallado!$D:$D,MATCH(C3202,[2]Detallado!$B:$B,0))</f>
        <v>Global X U.S. Infrastructure Development</v>
      </c>
      <c r="I3202" s="27"/>
      <c r="J3202" s="43" t="str">
        <f t="shared" si="97"/>
        <v>RVITD</v>
      </c>
      <c r="K3202" t="e">
        <f>_xlfn.XLOOKUP(C3202,#REF!,#REF!)</f>
        <v>#REF!</v>
      </c>
    </row>
    <row r="3203" spans="3:11" x14ac:dyDescent="0.35">
      <c r="C3203" s="23" t="s">
        <v>5917</v>
      </c>
      <c r="D3203" s="47" t="e">
        <f>_xlfn.XLOOKUP(C3203,#REF!,#REF!)</f>
        <v>#REF!</v>
      </c>
      <c r="E3203" s="30" t="str">
        <f>+INDEX([2]Detallado!$Q:$Q,MATCH($C3203,[2]Detallado!$B:$B,0))</f>
        <v>RVI</v>
      </c>
      <c r="F3203" s="44" t="s">
        <v>4171</v>
      </c>
      <c r="G3203" s="45" t="str">
        <f t="shared" si="96"/>
        <v>52RVI</v>
      </c>
      <c r="H3203" s="46" t="str">
        <f>+INDEX([2]Detallado!$D:$D,MATCH(C3203,[2]Detallado!$B:$B,0))</f>
        <v>Joh Berenberg- European Small Cap</v>
      </c>
      <c r="I3203" s="27"/>
      <c r="J3203" s="43" t="str">
        <f t="shared" si="97"/>
        <v>RVITD</v>
      </c>
      <c r="K3203" t="e">
        <f>_xlfn.XLOOKUP(C3203,#REF!,#REF!)</f>
        <v>#REF!</v>
      </c>
    </row>
    <row r="3204" spans="3:11" x14ac:dyDescent="0.35">
      <c r="C3204" s="23" t="s">
        <v>5917</v>
      </c>
      <c r="D3204" s="47" t="e">
        <f>_xlfn.XLOOKUP(C3204,#REF!,#REF!)</f>
        <v>#REF!</v>
      </c>
      <c r="E3204" s="30" t="str">
        <f>+INDEX([2]Detallado!$Q:$Q,MATCH($C3204,[2]Detallado!$B:$B,0))</f>
        <v>RVI</v>
      </c>
      <c r="F3204" s="44" t="s">
        <v>4171</v>
      </c>
      <c r="G3204" s="45" t="str">
        <f t="shared" si="96"/>
        <v>52RVI</v>
      </c>
      <c r="H3204" s="46" t="str">
        <f>+INDEX([2]Detallado!$D:$D,MATCH(C3204,[2]Detallado!$B:$B,0))</f>
        <v>Joh Berenberg- European Small Cap</v>
      </c>
      <c r="I3204" s="27"/>
      <c r="J3204" s="43" t="str">
        <f t="shared" si="97"/>
        <v>RVITD</v>
      </c>
      <c r="K3204" t="e">
        <f>_xlfn.XLOOKUP(C3204,#REF!,#REF!)</f>
        <v>#REF!</v>
      </c>
    </row>
    <row r="3205" spans="3:11" x14ac:dyDescent="0.35">
      <c r="C3205" s="23" t="s">
        <v>5919</v>
      </c>
      <c r="D3205" s="47" t="e">
        <f>_xlfn.XLOOKUP(C3205,#REF!,#REF!)</f>
        <v>#REF!</v>
      </c>
      <c r="E3205" s="30" t="str">
        <f>+INDEX([2]Detallado!$Q:$Q,MATCH($C3205,[2]Detallado!$B:$B,0))</f>
        <v>RFIG</v>
      </c>
      <c r="F3205" s="44" t="s">
        <v>4171</v>
      </c>
      <c r="G3205" s="45" t="str">
        <f t="shared" si="96"/>
        <v>52RFIG</v>
      </c>
      <c r="H3205" s="46" t="str">
        <f>+INDEX([2]Detallado!$D:$D,MATCH(C3205,[2]Detallado!$B:$B,0))</f>
        <v>Aberdeen - Frontier Markets Bond Fund</v>
      </c>
      <c r="I3205" s="27"/>
      <c r="J3205" s="43" t="str">
        <f t="shared" si="97"/>
        <v>RFITD</v>
      </c>
      <c r="K3205" t="e">
        <f>_xlfn.XLOOKUP(C3205,#REF!,#REF!)</f>
        <v>#REF!</v>
      </c>
    </row>
    <row r="3206" spans="3:11" x14ac:dyDescent="0.35">
      <c r="C3206" s="23" t="s">
        <v>5919</v>
      </c>
      <c r="D3206" s="47" t="e">
        <f>_xlfn.XLOOKUP(C3206,#REF!,#REF!)</f>
        <v>#REF!</v>
      </c>
      <c r="E3206" s="30" t="str">
        <f>+INDEX([2]Detallado!$Q:$Q,MATCH($C3206,[2]Detallado!$B:$B,0))</f>
        <v>RFIG</v>
      </c>
      <c r="F3206" s="44" t="s">
        <v>4171</v>
      </c>
      <c r="G3206" s="45" t="str">
        <f t="shared" si="96"/>
        <v>52RFIG</v>
      </c>
      <c r="H3206" s="46" t="str">
        <f>+INDEX([2]Detallado!$D:$D,MATCH(C3206,[2]Detallado!$B:$B,0))</f>
        <v>Aberdeen - Frontier Markets Bond Fund</v>
      </c>
      <c r="I3206" s="27"/>
      <c r="J3206" s="43" t="str">
        <f t="shared" si="97"/>
        <v>RFITD</v>
      </c>
      <c r="K3206" t="e">
        <f>_xlfn.XLOOKUP(C3206,#REF!,#REF!)</f>
        <v>#REF!</v>
      </c>
    </row>
    <row r="3207" spans="3:11" x14ac:dyDescent="0.35">
      <c r="C3207" s="23" t="s">
        <v>5920</v>
      </c>
      <c r="D3207" s="47" t="e">
        <f>_xlfn.XLOOKUP(C3207,#REF!,#REF!)</f>
        <v>#REF!</v>
      </c>
      <c r="E3207" s="30" t="str">
        <f>+INDEX([2]Detallado!$Q:$Q,MATCH($C3207,[2]Detallado!$B:$B,0))</f>
        <v>RVI</v>
      </c>
      <c r="F3207" s="44" t="s">
        <v>4171</v>
      </c>
      <c r="G3207" s="45" t="str">
        <f t="shared" si="96"/>
        <v>52RVI</v>
      </c>
      <c r="H3207" s="46" t="str">
        <f>+INDEX([2]Detallado!$D:$D,MATCH(C3207,[2]Detallado!$B:$B,0))</f>
        <v>Schroders - Emerging Europe</v>
      </c>
      <c r="I3207" s="27"/>
      <c r="J3207" s="43" t="str">
        <f t="shared" si="97"/>
        <v>RVITD</v>
      </c>
      <c r="K3207" t="e">
        <f>_xlfn.XLOOKUP(C3207,#REF!,#REF!)</f>
        <v>#REF!</v>
      </c>
    </row>
    <row r="3208" spans="3:11" x14ac:dyDescent="0.35">
      <c r="C3208" s="23" t="s">
        <v>5920</v>
      </c>
      <c r="D3208" s="47" t="e">
        <f>_xlfn.XLOOKUP(C3208,#REF!,#REF!)</f>
        <v>#REF!</v>
      </c>
      <c r="E3208" s="30" t="str">
        <f>+INDEX([2]Detallado!$Q:$Q,MATCH($C3208,[2]Detallado!$B:$B,0))</f>
        <v>RVI</v>
      </c>
      <c r="F3208" s="44" t="s">
        <v>4171</v>
      </c>
      <c r="G3208" s="45" t="str">
        <f t="shared" si="96"/>
        <v>52RVI</v>
      </c>
      <c r="H3208" s="46" t="str">
        <f>+INDEX([2]Detallado!$D:$D,MATCH(C3208,[2]Detallado!$B:$B,0))</f>
        <v>Schroders - Emerging Europe</v>
      </c>
      <c r="I3208" s="27"/>
      <c r="J3208" s="43" t="str">
        <f t="shared" si="97"/>
        <v>RVITD</v>
      </c>
      <c r="K3208" t="e">
        <f>_xlfn.XLOOKUP(C3208,#REF!,#REF!)</f>
        <v>#REF!</v>
      </c>
    </row>
    <row r="3209" spans="3:11" x14ac:dyDescent="0.35">
      <c r="C3209" s="23" t="s">
        <v>5920</v>
      </c>
      <c r="D3209" s="47" t="e">
        <f>_xlfn.XLOOKUP(C3209,#REF!,#REF!)</f>
        <v>#REF!</v>
      </c>
      <c r="E3209" s="30" t="str">
        <f>+INDEX([2]Detallado!$Q:$Q,MATCH($C3209,[2]Detallado!$B:$B,0))</f>
        <v>RVI</v>
      </c>
      <c r="F3209" s="44" t="s">
        <v>4171</v>
      </c>
      <c r="G3209" s="45" t="str">
        <f t="shared" si="96"/>
        <v>52RVI</v>
      </c>
      <c r="H3209" s="46" t="str">
        <f>+INDEX([2]Detallado!$D:$D,MATCH(C3209,[2]Detallado!$B:$B,0))</f>
        <v>Schroders - Emerging Europe</v>
      </c>
      <c r="I3209" s="27"/>
      <c r="J3209" s="43" t="str">
        <f t="shared" si="97"/>
        <v>RVITD</v>
      </c>
      <c r="K3209" t="e">
        <f>_xlfn.XLOOKUP(C3209,#REF!,#REF!)</f>
        <v>#REF!</v>
      </c>
    </row>
    <row r="3210" spans="3:11" x14ac:dyDescent="0.35">
      <c r="C3210" s="70" t="s">
        <v>5921</v>
      </c>
      <c r="D3210" s="47"/>
      <c r="E3210" s="30"/>
      <c r="F3210" s="44" t="s">
        <v>4176</v>
      </c>
      <c r="G3210" s="45"/>
      <c r="H3210" s="46"/>
      <c r="I3210" s="27"/>
      <c r="J3210" s="43" t="str">
        <f t="shared" si="97"/>
        <v>Cash</v>
      </c>
    </row>
    <row r="3211" spans="3:11" x14ac:dyDescent="0.35">
      <c r="C3211" s="71" t="s">
        <v>5922</v>
      </c>
      <c r="D3211" s="47"/>
      <c r="E3211" s="30"/>
      <c r="F3211" s="44" t="s">
        <v>4176</v>
      </c>
      <c r="G3211" s="45"/>
      <c r="H3211" s="46"/>
      <c r="I3211" s="27"/>
      <c r="J3211" s="43" t="str">
        <f t="shared" si="97"/>
        <v>Cash</v>
      </c>
    </row>
    <row r="3212" spans="3:11" x14ac:dyDescent="0.35">
      <c r="C3212" s="70" t="s">
        <v>5923</v>
      </c>
      <c r="D3212" s="47"/>
      <c r="E3212" s="30"/>
      <c r="F3212" s="44" t="s">
        <v>4176</v>
      </c>
      <c r="G3212" s="45"/>
      <c r="H3212" s="46"/>
      <c r="I3212" s="27"/>
      <c r="J3212" s="43" t="str">
        <f t="shared" si="97"/>
        <v>Cash</v>
      </c>
    </row>
    <row r="3213" spans="3:11" x14ac:dyDescent="0.35">
      <c r="C3213" s="71" t="s">
        <v>5924</v>
      </c>
      <c r="D3213" s="47"/>
      <c r="E3213" s="30"/>
      <c r="F3213" s="44" t="s">
        <v>4176</v>
      </c>
      <c r="G3213" s="45"/>
      <c r="H3213" s="46"/>
      <c r="I3213" s="27"/>
      <c r="J3213" s="43" t="str">
        <f t="shared" si="97"/>
        <v>Cash</v>
      </c>
    </row>
    <row r="3214" spans="3:11" x14ac:dyDescent="0.35">
      <c r="C3214" s="70" t="s">
        <v>5925</v>
      </c>
      <c r="D3214" s="47"/>
      <c r="E3214" s="30"/>
      <c r="F3214" s="44" t="s">
        <v>4176</v>
      </c>
      <c r="G3214" s="45"/>
      <c r="H3214" s="46"/>
      <c r="I3214" s="27"/>
      <c r="J3214" s="43" t="str">
        <f t="shared" si="97"/>
        <v>Cash</v>
      </c>
    </row>
    <row r="3215" spans="3:11" x14ac:dyDescent="0.35">
      <c r="C3215" s="71" t="s">
        <v>5926</v>
      </c>
      <c r="D3215" s="47"/>
      <c r="E3215" s="30"/>
      <c r="F3215" s="44" t="s">
        <v>4176</v>
      </c>
      <c r="G3215" s="45"/>
      <c r="H3215" s="46"/>
      <c r="I3215" s="27"/>
      <c r="J3215" s="43" t="str">
        <f t="shared" si="97"/>
        <v>Cash</v>
      </c>
    </row>
    <row r="3216" spans="3:11" x14ac:dyDescent="0.35">
      <c r="C3216" s="70" t="s">
        <v>5927</v>
      </c>
      <c r="D3216" s="47"/>
      <c r="E3216" s="30"/>
      <c r="F3216" s="44" t="s">
        <v>4176</v>
      </c>
      <c r="G3216" s="45"/>
      <c r="H3216" s="46"/>
      <c r="I3216" s="27"/>
      <c r="J3216" s="43" t="str">
        <f t="shared" si="97"/>
        <v>Cash</v>
      </c>
    </row>
    <row r="3217" spans="3:10" x14ac:dyDescent="0.35">
      <c r="C3217" s="71" t="s">
        <v>5928</v>
      </c>
      <c r="D3217" s="47"/>
      <c r="E3217" s="30"/>
      <c r="F3217" s="44" t="s">
        <v>4176</v>
      </c>
      <c r="G3217" s="45"/>
      <c r="H3217" s="46"/>
      <c r="I3217" s="27"/>
      <c r="J3217" s="43" t="str">
        <f t="shared" si="97"/>
        <v>Cash</v>
      </c>
    </row>
    <row r="3218" spans="3:10" x14ac:dyDescent="0.35">
      <c r="C3218" s="70" t="s">
        <v>5929</v>
      </c>
      <c r="D3218" s="47"/>
      <c r="E3218" s="30"/>
      <c r="F3218" s="44" t="s">
        <v>4176</v>
      </c>
      <c r="G3218" s="45"/>
      <c r="H3218" s="46"/>
      <c r="I3218" s="27"/>
      <c r="J3218" s="43" t="str">
        <f t="shared" si="97"/>
        <v>Cash</v>
      </c>
    </row>
    <row r="3219" spans="3:10" x14ac:dyDescent="0.35">
      <c r="C3219" s="71" t="s">
        <v>5930</v>
      </c>
      <c r="D3219" s="47"/>
      <c r="E3219" s="30"/>
      <c r="F3219" s="44" t="s">
        <v>4176</v>
      </c>
      <c r="G3219" s="45"/>
      <c r="H3219" s="46"/>
      <c r="I3219" s="27"/>
      <c r="J3219" s="43" t="str">
        <f t="shared" si="97"/>
        <v>Cash</v>
      </c>
    </row>
    <row r="3220" spans="3:10" x14ac:dyDescent="0.35">
      <c r="C3220" s="70" t="s">
        <v>5931</v>
      </c>
      <c r="D3220" s="47"/>
      <c r="E3220" s="30"/>
      <c r="F3220" s="44" t="s">
        <v>4176</v>
      </c>
      <c r="G3220" s="45"/>
      <c r="H3220" s="46"/>
      <c r="I3220" s="27"/>
      <c r="J3220" s="43" t="str">
        <f t="shared" si="97"/>
        <v>Cash</v>
      </c>
    </row>
    <row r="3221" spans="3:10" x14ac:dyDescent="0.35">
      <c r="C3221" s="71" t="s">
        <v>5932</v>
      </c>
      <c r="D3221" s="47"/>
      <c r="E3221" s="30"/>
      <c r="F3221" s="44" t="s">
        <v>4176</v>
      </c>
      <c r="G3221" s="45"/>
      <c r="H3221" s="46"/>
      <c r="I3221" s="27"/>
      <c r="J3221" s="43" t="str">
        <f t="shared" si="97"/>
        <v>Cash</v>
      </c>
    </row>
    <row r="3222" spans="3:10" x14ac:dyDescent="0.35">
      <c r="C3222" s="70" t="s">
        <v>5933</v>
      </c>
      <c r="D3222" s="47"/>
      <c r="E3222" s="30"/>
      <c r="F3222" s="44" t="s">
        <v>4176</v>
      </c>
      <c r="G3222" s="45"/>
      <c r="H3222" s="46"/>
      <c r="I3222" s="27"/>
      <c r="J3222" s="43" t="str">
        <f t="shared" si="97"/>
        <v>Cash</v>
      </c>
    </row>
    <row r="3223" spans="3:10" x14ac:dyDescent="0.35">
      <c r="C3223" s="71" t="s">
        <v>5934</v>
      </c>
      <c r="D3223" s="47"/>
      <c r="E3223" s="30"/>
      <c r="F3223" s="44" t="s">
        <v>4176</v>
      </c>
      <c r="G3223" s="45"/>
      <c r="H3223" s="46"/>
      <c r="I3223" s="27"/>
      <c r="J3223" s="43" t="str">
        <f t="shared" si="97"/>
        <v>Cash</v>
      </c>
    </row>
    <row r="3224" spans="3:10" x14ac:dyDescent="0.35">
      <c r="C3224" s="70" t="s">
        <v>5935</v>
      </c>
      <c r="D3224" s="47"/>
      <c r="E3224" s="30"/>
      <c r="F3224" s="44" t="s">
        <v>4176</v>
      </c>
      <c r="G3224" s="45"/>
      <c r="H3224" s="46"/>
      <c r="I3224" s="27"/>
      <c r="J3224" s="43" t="str">
        <f t="shared" si="97"/>
        <v>Cash</v>
      </c>
    </row>
    <row r="3225" spans="3:10" x14ac:dyDescent="0.35">
      <c r="C3225" s="71" t="s">
        <v>5936</v>
      </c>
      <c r="D3225" s="47"/>
      <c r="E3225" s="30"/>
      <c r="F3225" s="44" t="s">
        <v>4176</v>
      </c>
      <c r="G3225" s="45"/>
      <c r="H3225" s="46"/>
      <c r="I3225" s="27"/>
      <c r="J3225" s="43" t="str">
        <f t="shared" si="97"/>
        <v>Cash</v>
      </c>
    </row>
    <row r="3226" spans="3:10" x14ac:dyDescent="0.35">
      <c r="C3226" s="70" t="s">
        <v>5937</v>
      </c>
      <c r="D3226" s="47"/>
      <c r="E3226" s="30"/>
      <c r="F3226" s="44" t="s">
        <v>4176</v>
      </c>
      <c r="G3226" s="45"/>
      <c r="H3226" s="46"/>
      <c r="I3226" s="27"/>
      <c r="J3226" s="43" t="str">
        <f t="shared" si="97"/>
        <v>Cash</v>
      </c>
    </row>
    <row r="3227" spans="3:10" x14ac:dyDescent="0.35">
      <c r="C3227" s="71" t="s">
        <v>5938</v>
      </c>
      <c r="D3227" s="47"/>
      <c r="E3227" s="30"/>
      <c r="F3227" s="44" t="s">
        <v>4176</v>
      </c>
      <c r="G3227" s="45"/>
      <c r="H3227" s="46"/>
      <c r="I3227" s="27"/>
      <c r="J3227" s="43" t="str">
        <f t="shared" si="97"/>
        <v>Cash</v>
      </c>
    </row>
    <row r="3228" spans="3:10" x14ac:dyDescent="0.35">
      <c r="C3228" s="70" t="s">
        <v>5939</v>
      </c>
      <c r="D3228" s="47"/>
      <c r="E3228" s="30"/>
      <c r="F3228" s="44" t="s">
        <v>4176</v>
      </c>
      <c r="G3228" s="45"/>
      <c r="H3228" s="46"/>
      <c r="I3228" s="27"/>
      <c r="J3228" s="43" t="str">
        <f t="shared" si="97"/>
        <v>Cash</v>
      </c>
    </row>
    <row r="3229" spans="3:10" x14ac:dyDescent="0.35">
      <c r="C3229" s="71" t="s">
        <v>5940</v>
      </c>
      <c r="D3229" s="47"/>
      <c r="E3229" s="30"/>
      <c r="F3229" s="44" t="s">
        <v>4176</v>
      </c>
      <c r="G3229" s="45"/>
      <c r="H3229" s="46"/>
      <c r="I3229" s="27"/>
      <c r="J3229" s="43" t="str">
        <f t="shared" si="97"/>
        <v>Cash</v>
      </c>
    </row>
    <row r="3230" spans="3:10" x14ac:dyDescent="0.35">
      <c r="C3230" s="70" t="s">
        <v>5941</v>
      </c>
      <c r="D3230" s="47"/>
      <c r="E3230" s="30"/>
      <c r="F3230" s="44" t="s">
        <v>4176</v>
      </c>
      <c r="G3230" s="45"/>
      <c r="H3230" s="46"/>
      <c r="I3230" s="27"/>
      <c r="J3230" s="43" t="str">
        <f t="shared" si="97"/>
        <v>Cash</v>
      </c>
    </row>
    <row r="3231" spans="3:10" x14ac:dyDescent="0.35">
      <c r="C3231" s="71" t="s">
        <v>5942</v>
      </c>
      <c r="D3231" s="47"/>
      <c r="E3231" s="30"/>
      <c r="F3231" s="44" t="s">
        <v>4176</v>
      </c>
      <c r="G3231" s="45"/>
      <c r="H3231" s="46"/>
      <c r="I3231" s="27"/>
      <c r="J3231" s="43" t="str">
        <f t="shared" si="97"/>
        <v>Cash</v>
      </c>
    </row>
    <row r="3232" spans="3:10" x14ac:dyDescent="0.35">
      <c r="C3232" s="70" t="s">
        <v>5943</v>
      </c>
      <c r="D3232" s="47"/>
      <c r="E3232" s="30"/>
      <c r="F3232" s="44" t="s">
        <v>4176</v>
      </c>
      <c r="G3232" s="45"/>
      <c r="H3232" s="46"/>
      <c r="I3232" s="27"/>
      <c r="J3232" s="43" t="str">
        <f t="shared" si="97"/>
        <v>Cash</v>
      </c>
    </row>
    <row r="3233" spans="3:10" x14ac:dyDescent="0.35">
      <c r="C3233" s="71" t="s">
        <v>5944</v>
      </c>
      <c r="D3233" s="47"/>
      <c r="E3233" s="30"/>
      <c r="F3233" s="44" t="s">
        <v>4176</v>
      </c>
      <c r="G3233" s="45"/>
      <c r="H3233" s="46"/>
      <c r="I3233" s="27"/>
      <c r="J3233" s="43" t="str">
        <f t="shared" si="97"/>
        <v>Cash</v>
      </c>
    </row>
    <row r="3234" spans="3:10" x14ac:dyDescent="0.35">
      <c r="C3234" s="70" t="s">
        <v>5945</v>
      </c>
      <c r="D3234" s="47"/>
      <c r="E3234" s="30"/>
      <c r="F3234" s="44" t="s">
        <v>4176</v>
      </c>
      <c r="G3234" s="45"/>
      <c r="H3234" s="46"/>
      <c r="I3234" s="27"/>
      <c r="J3234" s="43" t="str">
        <f t="shared" si="97"/>
        <v>Cash</v>
      </c>
    </row>
    <row r="3235" spans="3:10" x14ac:dyDescent="0.35">
      <c r="C3235" s="71" t="s">
        <v>5946</v>
      </c>
      <c r="D3235" s="47"/>
      <c r="E3235" s="30"/>
      <c r="F3235" s="44" t="s">
        <v>4176</v>
      </c>
      <c r="G3235" s="45"/>
      <c r="H3235" s="46"/>
      <c r="I3235" s="27"/>
      <c r="J3235" s="43" t="str">
        <f t="shared" si="97"/>
        <v>Cash</v>
      </c>
    </row>
    <row r="3236" spans="3:10" x14ac:dyDescent="0.35">
      <c r="C3236" s="70" t="s">
        <v>5947</v>
      </c>
      <c r="D3236" s="47"/>
      <c r="E3236" s="30"/>
      <c r="F3236" s="44" t="s">
        <v>4176</v>
      </c>
      <c r="G3236" s="45"/>
      <c r="H3236" s="46"/>
      <c r="I3236" s="27"/>
      <c r="J3236" s="43" t="str">
        <f t="shared" si="97"/>
        <v>Cash</v>
      </c>
    </row>
    <row r="3237" spans="3:10" x14ac:dyDescent="0.35">
      <c r="C3237" s="71" t="s">
        <v>5948</v>
      </c>
      <c r="D3237" s="47"/>
      <c r="E3237" s="30"/>
      <c r="F3237" s="44" t="s">
        <v>4176</v>
      </c>
      <c r="G3237" s="45"/>
      <c r="H3237" s="46"/>
      <c r="I3237" s="27"/>
      <c r="J3237" s="43" t="str">
        <f t="shared" si="97"/>
        <v>Cash</v>
      </c>
    </row>
    <row r="3238" spans="3:10" x14ac:dyDescent="0.35">
      <c r="C3238" s="70" t="s">
        <v>5949</v>
      </c>
      <c r="D3238" s="47"/>
      <c r="E3238" s="30"/>
      <c r="F3238" s="44" t="s">
        <v>4176</v>
      </c>
      <c r="G3238" s="45"/>
      <c r="H3238" s="46"/>
      <c r="I3238" s="27"/>
      <c r="J3238" s="43" t="str">
        <f t="shared" si="97"/>
        <v>Cash</v>
      </c>
    </row>
    <row r="3239" spans="3:10" x14ac:dyDescent="0.35">
      <c r="C3239" s="71" t="s">
        <v>5950</v>
      </c>
      <c r="D3239" s="47"/>
      <c r="E3239" s="30"/>
      <c r="F3239" s="44" t="s">
        <v>4176</v>
      </c>
      <c r="G3239" s="45"/>
      <c r="H3239" s="46"/>
      <c r="I3239" s="27"/>
      <c r="J3239" s="43" t="str">
        <f t="shared" si="97"/>
        <v>Cash</v>
      </c>
    </row>
    <row r="3240" spans="3:10" x14ac:dyDescent="0.35">
      <c r="C3240" s="70" t="s">
        <v>5951</v>
      </c>
      <c r="D3240" s="47"/>
      <c r="E3240" s="30"/>
      <c r="F3240" s="44" t="s">
        <v>4176</v>
      </c>
      <c r="G3240" s="45"/>
      <c r="H3240" s="46"/>
      <c r="I3240" s="27"/>
      <c r="J3240" s="43" t="str">
        <f t="shared" si="97"/>
        <v>Cash</v>
      </c>
    </row>
    <row r="3241" spans="3:10" x14ac:dyDescent="0.35">
      <c r="C3241" s="71" t="s">
        <v>5952</v>
      </c>
      <c r="D3241" s="47"/>
      <c r="E3241" s="30"/>
      <c r="F3241" s="44" t="s">
        <v>4176</v>
      </c>
      <c r="G3241" s="45"/>
      <c r="H3241" s="46"/>
      <c r="I3241" s="27"/>
      <c r="J3241" s="43" t="str">
        <f t="shared" si="97"/>
        <v>Cash</v>
      </c>
    </row>
    <row r="3242" spans="3:10" x14ac:dyDescent="0.35">
      <c r="C3242" s="70" t="s">
        <v>5953</v>
      </c>
      <c r="D3242" s="47"/>
      <c r="E3242" s="30"/>
      <c r="F3242" s="44" t="s">
        <v>4176</v>
      </c>
      <c r="G3242" s="45"/>
      <c r="H3242" s="46"/>
      <c r="I3242" s="27"/>
      <c r="J3242" s="43" t="str">
        <f t="shared" si="97"/>
        <v>Cash</v>
      </c>
    </row>
    <row r="3243" spans="3:10" x14ac:dyDescent="0.35">
      <c r="C3243" s="71" t="s">
        <v>5954</v>
      </c>
      <c r="D3243" s="47"/>
      <c r="E3243" s="30"/>
      <c r="F3243" s="44" t="s">
        <v>4176</v>
      </c>
      <c r="G3243" s="45"/>
      <c r="H3243" s="46"/>
      <c r="I3243" s="27"/>
      <c r="J3243" s="43" t="str">
        <f t="shared" si="97"/>
        <v>Cash</v>
      </c>
    </row>
    <row r="3244" spans="3:10" x14ac:dyDescent="0.35">
      <c r="C3244" s="70" t="s">
        <v>5955</v>
      </c>
      <c r="D3244" s="47"/>
      <c r="E3244" s="30"/>
      <c r="F3244" s="44" t="s">
        <v>4176</v>
      </c>
      <c r="G3244" s="45"/>
      <c r="H3244" s="46"/>
      <c r="I3244" s="27"/>
      <c r="J3244" s="43" t="str">
        <f t="shared" si="97"/>
        <v>Cash</v>
      </c>
    </row>
    <row r="3245" spans="3:10" x14ac:dyDescent="0.35">
      <c r="C3245" s="71" t="s">
        <v>5956</v>
      </c>
      <c r="D3245" s="47"/>
      <c r="E3245" s="30"/>
      <c r="F3245" s="44" t="s">
        <v>4176</v>
      </c>
      <c r="G3245" s="45"/>
      <c r="H3245" s="46"/>
      <c r="I3245" s="27"/>
      <c r="J3245" s="43" t="str">
        <f t="shared" si="97"/>
        <v>Cash</v>
      </c>
    </row>
    <row r="3246" spans="3:10" x14ac:dyDescent="0.35">
      <c r="C3246" s="70" t="s">
        <v>5957</v>
      </c>
      <c r="D3246" s="47"/>
      <c r="E3246" s="30"/>
      <c r="F3246" s="44" t="s">
        <v>4176</v>
      </c>
      <c r="G3246" s="45"/>
      <c r="H3246" s="46"/>
      <c r="I3246" s="27"/>
      <c r="J3246" s="43" t="str">
        <f t="shared" si="97"/>
        <v>Cash</v>
      </c>
    </row>
    <row r="3247" spans="3:10" x14ac:dyDescent="0.35">
      <c r="C3247" s="71" t="s">
        <v>5958</v>
      </c>
      <c r="D3247" s="47"/>
      <c r="E3247" s="30"/>
      <c r="F3247" s="44" t="s">
        <v>4176</v>
      </c>
      <c r="G3247" s="45"/>
      <c r="H3247" s="46"/>
      <c r="I3247" s="27"/>
      <c r="J3247" s="43" t="str">
        <f t="shared" si="97"/>
        <v>Cash</v>
      </c>
    </row>
    <row r="3248" spans="3:10" x14ac:dyDescent="0.35">
      <c r="C3248" s="70" t="s">
        <v>5959</v>
      </c>
      <c r="D3248" s="47"/>
      <c r="E3248" s="30"/>
      <c r="F3248" s="44" t="s">
        <v>4176</v>
      </c>
      <c r="G3248" s="45"/>
      <c r="H3248" s="46"/>
      <c r="I3248" s="27"/>
      <c r="J3248" s="43" t="str">
        <f t="shared" si="97"/>
        <v>Cash</v>
      </c>
    </row>
    <row r="3249" spans="3:10" x14ac:dyDescent="0.35">
      <c r="C3249" s="71" t="s">
        <v>5960</v>
      </c>
      <c r="D3249" s="47"/>
      <c r="E3249" s="30"/>
      <c r="F3249" s="44" t="s">
        <v>4176</v>
      </c>
      <c r="G3249" s="45"/>
      <c r="H3249" s="46"/>
      <c r="I3249" s="27"/>
      <c r="J3249" s="43" t="str">
        <f t="shared" si="97"/>
        <v>Cash</v>
      </c>
    </row>
    <row r="3250" spans="3:10" x14ac:dyDescent="0.35">
      <c r="C3250" s="70" t="s">
        <v>5961</v>
      </c>
      <c r="D3250" s="47"/>
      <c r="E3250" s="30"/>
      <c r="F3250" s="44" t="s">
        <v>4176</v>
      </c>
      <c r="G3250" s="45"/>
      <c r="H3250" s="46"/>
      <c r="I3250" s="27"/>
      <c r="J3250" s="43" t="str">
        <f t="shared" ref="J3250:J3263" si="98">IF(E3250="ALT",LEFT(E3250,3),LEFT(E3250,3)&amp;F3250)</f>
        <v>Cash</v>
      </c>
    </row>
    <row r="3251" spans="3:10" x14ac:dyDescent="0.35">
      <c r="C3251" s="71" t="s">
        <v>5962</v>
      </c>
      <c r="D3251" s="47"/>
      <c r="E3251" s="30"/>
      <c r="F3251" s="44" t="s">
        <v>4176</v>
      </c>
      <c r="G3251" s="45"/>
      <c r="H3251" s="46"/>
      <c r="I3251" s="27"/>
      <c r="J3251" s="43" t="str">
        <f t="shared" si="98"/>
        <v>Cash</v>
      </c>
    </row>
    <row r="3252" spans="3:10" x14ac:dyDescent="0.35">
      <c r="C3252" s="70" t="s">
        <v>5963</v>
      </c>
      <c r="D3252" s="47"/>
      <c r="E3252" s="30"/>
      <c r="F3252" s="44" t="s">
        <v>4176</v>
      </c>
      <c r="G3252" s="45"/>
      <c r="H3252" s="46"/>
      <c r="I3252" s="27"/>
      <c r="J3252" s="43" t="str">
        <f t="shared" si="98"/>
        <v>Cash</v>
      </c>
    </row>
    <row r="3253" spans="3:10" x14ac:dyDescent="0.35">
      <c r="C3253" s="71" t="s">
        <v>5964</v>
      </c>
      <c r="D3253" s="47"/>
      <c r="E3253" s="30"/>
      <c r="F3253" s="44" t="s">
        <v>4176</v>
      </c>
      <c r="G3253" s="45"/>
      <c r="H3253" s="46"/>
      <c r="I3253" s="27"/>
      <c r="J3253" s="43" t="str">
        <f t="shared" si="98"/>
        <v>Cash</v>
      </c>
    </row>
    <row r="3254" spans="3:10" x14ac:dyDescent="0.35">
      <c r="C3254" s="70" t="s">
        <v>5965</v>
      </c>
      <c r="D3254" s="47"/>
      <c r="E3254" s="30"/>
      <c r="F3254" s="44" t="s">
        <v>4176</v>
      </c>
      <c r="G3254" s="45"/>
      <c r="H3254" s="46"/>
      <c r="I3254" s="27"/>
      <c r="J3254" s="43" t="str">
        <f t="shared" si="98"/>
        <v>Cash</v>
      </c>
    </row>
    <row r="3255" spans="3:10" x14ac:dyDescent="0.35">
      <c r="C3255" s="71" t="s">
        <v>5966</v>
      </c>
      <c r="D3255" s="47"/>
      <c r="E3255" s="30"/>
      <c r="F3255" s="44" t="s">
        <v>4176</v>
      </c>
      <c r="G3255" s="45"/>
      <c r="H3255" s="46"/>
      <c r="I3255" s="27"/>
      <c r="J3255" s="43" t="str">
        <f t="shared" si="98"/>
        <v>Cash</v>
      </c>
    </row>
    <row r="3256" spans="3:10" x14ac:dyDescent="0.35">
      <c r="C3256" s="70" t="s">
        <v>5967</v>
      </c>
      <c r="D3256" s="47"/>
      <c r="E3256" s="30"/>
      <c r="F3256" s="44" t="s">
        <v>4176</v>
      </c>
      <c r="G3256" s="45"/>
      <c r="H3256" s="46"/>
      <c r="I3256" s="27"/>
      <c r="J3256" s="43" t="str">
        <f t="shared" si="98"/>
        <v>Cash</v>
      </c>
    </row>
    <row r="3257" spans="3:10" x14ac:dyDescent="0.35">
      <c r="C3257" s="71" t="s">
        <v>5968</v>
      </c>
      <c r="D3257" s="47"/>
      <c r="E3257" s="30"/>
      <c r="F3257" s="44" t="s">
        <v>4176</v>
      </c>
      <c r="G3257" s="45"/>
      <c r="H3257" s="46"/>
      <c r="I3257" s="27"/>
      <c r="J3257" s="43" t="str">
        <f t="shared" si="98"/>
        <v>Cash</v>
      </c>
    </row>
    <row r="3258" spans="3:10" x14ac:dyDescent="0.35">
      <c r="C3258" s="70" t="s">
        <v>5969</v>
      </c>
      <c r="D3258" s="47"/>
      <c r="E3258" s="30"/>
      <c r="F3258" s="44" t="s">
        <v>4176</v>
      </c>
      <c r="G3258" s="45"/>
      <c r="H3258" s="46"/>
      <c r="I3258" s="27"/>
      <c r="J3258" s="43" t="str">
        <f t="shared" si="98"/>
        <v>Cash</v>
      </c>
    </row>
    <row r="3259" spans="3:10" x14ac:dyDescent="0.35">
      <c r="C3259" s="71" t="s">
        <v>5970</v>
      </c>
      <c r="D3259" s="47"/>
      <c r="E3259" s="30"/>
      <c r="F3259" s="44" t="s">
        <v>4176</v>
      </c>
      <c r="G3259" s="45"/>
      <c r="H3259" s="46"/>
      <c r="I3259" s="27"/>
      <c r="J3259" s="43" t="str">
        <f t="shared" si="98"/>
        <v>Cash</v>
      </c>
    </row>
    <row r="3260" spans="3:10" x14ac:dyDescent="0.35">
      <c r="C3260" s="70" t="s">
        <v>5971</v>
      </c>
      <c r="D3260" s="47"/>
      <c r="E3260" s="30"/>
      <c r="F3260" s="44" t="s">
        <v>4176</v>
      </c>
      <c r="G3260" s="45"/>
      <c r="H3260" s="46"/>
      <c r="I3260" s="27"/>
      <c r="J3260" s="43" t="str">
        <f t="shared" si="98"/>
        <v>Cash</v>
      </c>
    </row>
    <row r="3261" spans="3:10" x14ac:dyDescent="0.35">
      <c r="C3261" s="71" t="s">
        <v>5972</v>
      </c>
      <c r="D3261" s="47"/>
      <c r="E3261" s="30"/>
      <c r="F3261" s="44" t="s">
        <v>4176</v>
      </c>
      <c r="G3261" s="45"/>
      <c r="H3261" s="46"/>
      <c r="I3261" s="27"/>
      <c r="J3261" s="43" t="str">
        <f t="shared" si="98"/>
        <v>Cash</v>
      </c>
    </row>
    <row r="3262" spans="3:10" x14ac:dyDescent="0.35">
      <c r="C3262" s="70" t="s">
        <v>5973</v>
      </c>
      <c r="D3262" s="47"/>
      <c r="E3262" s="30"/>
      <c r="F3262" s="44" t="s">
        <v>4176</v>
      </c>
      <c r="G3262" s="45"/>
      <c r="H3262" s="46"/>
      <c r="I3262" s="27"/>
      <c r="J3262" s="43" t="str">
        <f t="shared" si="98"/>
        <v>Cash</v>
      </c>
    </row>
    <row r="3263" spans="3:10" x14ac:dyDescent="0.35">
      <c r="C3263" s="71" t="s">
        <v>5974</v>
      </c>
      <c r="D3263" s="47"/>
      <c r="E3263" s="30"/>
      <c r="F3263" s="44" t="s">
        <v>4176</v>
      </c>
      <c r="G3263" s="45"/>
      <c r="H3263" s="46"/>
      <c r="I3263" s="27"/>
      <c r="J3263" s="43" t="str">
        <f t="shared" si="98"/>
        <v>Cash</v>
      </c>
    </row>
    <row r="3264" spans="3:10" x14ac:dyDescent="0.35">
      <c r="F3264" s="44"/>
    </row>
    <row r="3265" spans="6:6" x14ac:dyDescent="0.35">
      <c r="F3265" s="44"/>
    </row>
    <row r="3266" spans="6:6" x14ac:dyDescent="0.35">
      <c r="F3266" s="44"/>
    </row>
    <row r="3267" spans="6:6" x14ac:dyDescent="0.35">
      <c r="F3267" s="44"/>
    </row>
    <row r="3268" spans="6:6" x14ac:dyDescent="0.35">
      <c r="F3268" s="44"/>
    </row>
    <row r="3269" spans="6:6" x14ac:dyDescent="0.35">
      <c r="F3269" s="44"/>
    </row>
    <row r="3270" spans="6:6" x14ac:dyDescent="0.35">
      <c r="F3270" s="44"/>
    </row>
    <row r="3271" spans="6:6" x14ac:dyDescent="0.35">
      <c r="F3271" s="44"/>
    </row>
    <row r="3272" spans="6:6" x14ac:dyDescent="0.35">
      <c r="F3272" s="44"/>
    </row>
    <row r="3273" spans="6:6" x14ac:dyDescent="0.35">
      <c r="F3273" s="44"/>
    </row>
    <row r="3274" spans="6:6" x14ac:dyDescent="0.35">
      <c r="F3274" s="44"/>
    </row>
    <row r="3275" spans="6:6" x14ac:dyDescent="0.35">
      <c r="F3275" s="44"/>
    </row>
    <row r="3276" spans="6:6" x14ac:dyDescent="0.35">
      <c r="F3276" s="44"/>
    </row>
    <row r="3277" spans="6:6" x14ac:dyDescent="0.35">
      <c r="F3277" s="44"/>
    </row>
    <row r="3278" spans="6:6" x14ac:dyDescent="0.35">
      <c r="F3278" s="44"/>
    </row>
    <row r="3279" spans="6:6" x14ac:dyDescent="0.35">
      <c r="F3279" s="44"/>
    </row>
    <row r="3280" spans="6:6" x14ac:dyDescent="0.35">
      <c r="F3280" s="44"/>
    </row>
    <row r="3281" spans="3:10" x14ac:dyDescent="0.35">
      <c r="F3281" s="44"/>
    </row>
    <row r="3282" spans="3:10" x14ac:dyDescent="0.35">
      <c r="F3282" s="44"/>
    </row>
    <row r="3283" spans="3:10" x14ac:dyDescent="0.35">
      <c r="F3283" s="44"/>
    </row>
    <row r="3284" spans="3:10" x14ac:dyDescent="0.35">
      <c r="F3284" s="44"/>
    </row>
    <row r="3285" spans="3:10" x14ac:dyDescent="0.35">
      <c r="F3285" s="44"/>
    </row>
    <row r="3286" spans="3:10" x14ac:dyDescent="0.35">
      <c r="F3286" s="44"/>
    </row>
    <row r="3287" spans="3:10" x14ac:dyDescent="0.35">
      <c r="F3287" s="44"/>
    </row>
    <row r="3288" spans="3:10" x14ac:dyDescent="0.35">
      <c r="F3288" s="44"/>
    </row>
    <row r="3289" spans="3:10" x14ac:dyDescent="0.35">
      <c r="F3289" s="44"/>
    </row>
    <row r="3290" spans="3:10" x14ac:dyDescent="0.35">
      <c r="C3290" s="72"/>
      <c r="D3290" s="47"/>
      <c r="E3290" s="30"/>
      <c r="F3290" s="44"/>
      <c r="G3290" s="45"/>
      <c r="H3290" s="46"/>
      <c r="I3290" s="27"/>
      <c r="J3290" s="43"/>
    </row>
    <row r="3291" spans="3:10" x14ac:dyDescent="0.35">
      <c r="C3291" s="72"/>
      <c r="D3291" s="47"/>
      <c r="E3291" s="30"/>
      <c r="F3291" s="44"/>
      <c r="G3291" s="45"/>
      <c r="H3291" s="46"/>
      <c r="I3291" s="27"/>
      <c r="J3291" s="43"/>
    </row>
    <row r="3292" spans="3:10" x14ac:dyDescent="0.35">
      <c r="C3292" s="72"/>
      <c r="D3292" s="47"/>
      <c r="E3292" s="30"/>
      <c r="F3292" s="44"/>
      <c r="G3292" s="45"/>
      <c r="H3292" s="46"/>
      <c r="I3292" s="27"/>
      <c r="J3292" s="43"/>
    </row>
    <row r="3293" spans="3:10" x14ac:dyDescent="0.35">
      <c r="C3293" s="72"/>
      <c r="D3293" s="47"/>
      <c r="E3293" s="30"/>
      <c r="F3293" s="44"/>
      <c r="G3293" s="45"/>
      <c r="H3293" s="46"/>
      <c r="I3293" s="27"/>
      <c r="J3293" s="43"/>
    </row>
    <row r="3294" spans="3:10" x14ac:dyDescent="0.35">
      <c r="C3294" s="72"/>
      <c r="D3294" s="47"/>
      <c r="E3294" s="30"/>
      <c r="F3294" s="44"/>
      <c r="G3294" s="45"/>
      <c r="H3294" s="46"/>
      <c r="I3294" s="27"/>
      <c r="J3294" s="43"/>
    </row>
    <row r="3295" spans="3:10" x14ac:dyDescent="0.35">
      <c r="C3295" s="72"/>
      <c r="D3295" s="47"/>
      <c r="E3295" s="30"/>
      <c r="F3295" s="44"/>
      <c r="G3295" s="45"/>
      <c r="H3295" s="46"/>
      <c r="I3295" s="27"/>
      <c r="J3295" s="43"/>
    </row>
    <row r="3296" spans="3:10" x14ac:dyDescent="0.35">
      <c r="C3296" s="72"/>
      <c r="D3296" s="47"/>
      <c r="E3296" s="30"/>
      <c r="F3296" s="44"/>
      <c r="G3296" s="45"/>
      <c r="H3296" s="46"/>
      <c r="I3296" s="27"/>
      <c r="J3296" s="43"/>
    </row>
    <row r="3297" spans="3:10" x14ac:dyDescent="0.35">
      <c r="C3297" s="72"/>
      <c r="D3297" s="47"/>
      <c r="E3297" s="30"/>
      <c r="F3297" s="44"/>
      <c r="G3297" s="45"/>
      <c r="H3297" s="46"/>
      <c r="I3297" s="27"/>
      <c r="J3297" s="43"/>
    </row>
    <row r="3298" spans="3:10" x14ac:dyDescent="0.35">
      <c r="C3298" s="72"/>
      <c r="D3298" s="47"/>
      <c r="E3298" s="30"/>
      <c r="F3298" s="44"/>
      <c r="G3298" s="45"/>
      <c r="H3298" s="46"/>
      <c r="I3298" s="27"/>
      <c r="J3298" s="43"/>
    </row>
    <row r="3299" spans="3:10" x14ac:dyDescent="0.35">
      <c r="C3299" s="72"/>
      <c r="D3299" s="47"/>
      <c r="E3299" s="30"/>
      <c r="F3299" s="44"/>
      <c r="G3299" s="45"/>
      <c r="H3299" s="46"/>
      <c r="I3299" s="27"/>
      <c r="J3299" s="43"/>
    </row>
    <row r="3300" spans="3:10" x14ac:dyDescent="0.35">
      <c r="C3300" s="72"/>
      <c r="D3300" s="47"/>
      <c r="E3300" s="30"/>
      <c r="F3300" s="44"/>
      <c r="G3300" s="45"/>
      <c r="H3300" s="46"/>
      <c r="I3300" s="27"/>
      <c r="J3300" s="43"/>
    </row>
    <row r="3301" spans="3:10" x14ac:dyDescent="0.35">
      <c r="C3301" s="72"/>
      <c r="D3301" s="47"/>
      <c r="E3301" s="30"/>
      <c r="F3301" s="44"/>
      <c r="G3301" s="45"/>
      <c r="H3301" s="46"/>
      <c r="I3301" s="27"/>
      <c r="J3301" s="43"/>
    </row>
    <row r="3302" spans="3:10" x14ac:dyDescent="0.35">
      <c r="C3302" s="72"/>
      <c r="D3302" s="47"/>
      <c r="E3302" s="30"/>
      <c r="F3302" s="44"/>
      <c r="G3302" s="45"/>
      <c r="H3302" s="46"/>
      <c r="I3302" s="27"/>
      <c r="J3302" s="43"/>
    </row>
    <row r="3303" spans="3:10" x14ac:dyDescent="0.35">
      <c r="C3303" s="72"/>
      <c r="D3303" s="47"/>
      <c r="E3303" s="30"/>
      <c r="F3303" s="44"/>
      <c r="G3303" s="45"/>
      <c r="H3303" s="46"/>
      <c r="I3303" s="27"/>
      <c r="J3303" s="43"/>
    </row>
    <row r="3304" spans="3:10" x14ac:dyDescent="0.35">
      <c r="C3304" s="72"/>
      <c r="D3304" s="47"/>
      <c r="E3304" s="30"/>
      <c r="F3304" s="44"/>
      <c r="G3304" s="45"/>
      <c r="H3304" s="46"/>
      <c r="I3304" s="27"/>
      <c r="J3304" s="43"/>
    </row>
    <row r="3305" spans="3:10" x14ac:dyDescent="0.35">
      <c r="C3305" s="72"/>
      <c r="D3305" s="47"/>
      <c r="E3305" s="30"/>
      <c r="F3305" s="44"/>
      <c r="G3305" s="45"/>
      <c r="H3305" s="46"/>
      <c r="I3305" s="27"/>
      <c r="J3305" s="43"/>
    </row>
    <row r="3306" spans="3:10" x14ac:dyDescent="0.35">
      <c r="C3306" s="72"/>
      <c r="D3306" s="47"/>
      <c r="E3306" s="30"/>
      <c r="F3306" s="44"/>
      <c r="G3306" s="45"/>
      <c r="H3306" s="46"/>
      <c r="I3306" s="27"/>
      <c r="J3306" s="43"/>
    </row>
    <row r="3307" spans="3:10" x14ac:dyDescent="0.35">
      <c r="C3307" s="72"/>
      <c r="D3307" s="47"/>
      <c r="E3307" s="30"/>
      <c r="F3307" s="44"/>
      <c r="G3307" s="45"/>
      <c r="H3307" s="46"/>
      <c r="I3307" s="27"/>
      <c r="J3307" s="43"/>
    </row>
    <row r="3308" spans="3:10" x14ac:dyDescent="0.35">
      <c r="C3308" s="72"/>
      <c r="D3308" s="47"/>
      <c r="E3308" s="30"/>
      <c r="F3308" s="44"/>
      <c r="G3308" s="45"/>
      <c r="H3308" s="46"/>
      <c r="I3308" s="27"/>
      <c r="J3308" s="43"/>
    </row>
    <row r="3309" spans="3:10" x14ac:dyDescent="0.35">
      <c r="C3309" s="72"/>
      <c r="D3309" s="47"/>
      <c r="E3309" s="30"/>
      <c r="F3309" s="44"/>
      <c r="G3309" s="45"/>
      <c r="H3309" s="46"/>
      <c r="I3309" s="27"/>
      <c r="J3309" s="43"/>
    </row>
    <row r="3310" spans="3:10" x14ac:dyDescent="0.35">
      <c r="C3310" s="72"/>
      <c r="D3310" s="47"/>
      <c r="E3310" s="30"/>
      <c r="F3310" s="44"/>
      <c r="G3310" s="45"/>
      <c r="H3310" s="46"/>
      <c r="I3310" s="27"/>
      <c r="J3310" s="43"/>
    </row>
    <row r="3311" spans="3:10" x14ac:dyDescent="0.35">
      <c r="C3311" s="72"/>
      <c r="D3311" s="47"/>
      <c r="E3311" s="30"/>
      <c r="F3311" s="44"/>
      <c r="G3311" s="45"/>
      <c r="H3311" s="46"/>
      <c r="I3311" s="27"/>
      <c r="J3311" s="43"/>
    </row>
    <row r="3312" spans="3:10" x14ac:dyDescent="0.35">
      <c r="C3312" s="72"/>
      <c r="D3312" s="47"/>
      <c r="E3312" s="30"/>
      <c r="F3312" s="44"/>
      <c r="G3312" s="45"/>
      <c r="H3312" s="46"/>
      <c r="I3312" s="27"/>
      <c r="J3312" s="43"/>
    </row>
    <row r="3313" spans="3:10" x14ac:dyDescent="0.35">
      <c r="C3313" s="72"/>
      <c r="D3313" s="47"/>
      <c r="E3313" s="30"/>
      <c r="F3313" s="44"/>
      <c r="G3313" s="45"/>
      <c r="H3313" s="46"/>
      <c r="I3313" s="27"/>
      <c r="J3313" s="43"/>
    </row>
  </sheetData>
  <autoFilter ref="C8:J3263" xr:uid="{100F2016-54ED-406D-9928-F87ABF2E8F2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76037-049F-40FB-A721-B2548BC76F3F}">
  <sheetPr codeName="Sheet3">
    <tabColor rgb="FFC00000"/>
  </sheetPr>
  <dimension ref="A1:AW630"/>
  <sheetViews>
    <sheetView workbookViewId="0">
      <selection activeCell="F6" sqref="F6"/>
    </sheetView>
  </sheetViews>
  <sheetFormatPr defaultColWidth="9.1796875" defaultRowHeight="14.5" x14ac:dyDescent="0.35"/>
  <cols>
    <col min="1" max="1" width="24.81640625" style="14" bestFit="1" customWidth="1"/>
    <col min="2" max="2" width="18" bestFit="1" customWidth="1"/>
    <col min="3" max="3" width="14.7265625" bestFit="1" customWidth="1"/>
    <col min="4" max="4" width="14.54296875" bestFit="1" customWidth="1"/>
    <col min="5" max="5" width="9.81640625" bestFit="1" customWidth="1"/>
    <col min="6" max="6" width="15" bestFit="1" customWidth="1"/>
    <col min="7" max="7" width="61.81640625" bestFit="1" customWidth="1"/>
    <col min="8" max="8" width="15.54296875" bestFit="1" customWidth="1"/>
    <col min="9" max="9" width="16.81640625" bestFit="1" customWidth="1"/>
    <col min="10" max="10" width="10.26953125" bestFit="1" customWidth="1"/>
    <col min="11" max="11" width="10.7265625" bestFit="1" customWidth="1"/>
    <col min="12" max="12" width="19.26953125" bestFit="1" customWidth="1"/>
    <col min="13" max="13" width="24.26953125" bestFit="1" customWidth="1"/>
    <col min="14" max="14" width="25.7265625" style="15" bestFit="1" customWidth="1"/>
    <col min="15" max="15" width="13.26953125" bestFit="1" customWidth="1"/>
    <col min="16" max="16" width="23" bestFit="1" customWidth="1"/>
    <col min="17" max="17" width="21.26953125" bestFit="1" customWidth="1"/>
    <col min="18" max="18" width="16" bestFit="1" customWidth="1"/>
    <col min="19" max="19" width="16" style="5" bestFit="1" customWidth="1"/>
    <col min="20" max="20" width="28.1796875" bestFit="1" customWidth="1"/>
    <col min="21" max="21" width="30.453125" bestFit="1" customWidth="1"/>
    <col min="22" max="22" width="22.54296875" bestFit="1" customWidth="1"/>
    <col min="23" max="24" width="22.453125" bestFit="1" customWidth="1"/>
    <col min="25" max="25" width="28.81640625" bestFit="1" customWidth="1"/>
    <col min="26" max="26" width="13.7265625" bestFit="1" customWidth="1"/>
    <col min="27" max="27" width="11.1796875" style="17" bestFit="1" customWidth="1"/>
    <col min="28" max="28" width="13.1796875" bestFit="1" customWidth="1"/>
    <col min="29" max="30" width="11.1796875" bestFit="1" customWidth="1"/>
    <col min="31" max="31" width="12" bestFit="1" customWidth="1"/>
    <col min="32" max="34" width="8.54296875" bestFit="1" customWidth="1"/>
    <col min="35" max="35" width="14.7265625" bestFit="1" customWidth="1"/>
    <col min="36" max="36" width="9.54296875" bestFit="1" customWidth="1"/>
    <col min="37" max="37" width="10.54296875" bestFit="1" customWidth="1"/>
    <col min="38" max="38" width="12.7265625" bestFit="1" customWidth="1"/>
    <col min="39" max="39" width="11.7265625" bestFit="1" customWidth="1"/>
    <col min="40" max="40" width="12" bestFit="1" customWidth="1"/>
    <col min="41" max="41" width="10" bestFit="1" customWidth="1"/>
    <col min="42" max="42" width="15.453125" bestFit="1" customWidth="1"/>
    <col min="43" max="44" width="19.26953125" bestFit="1" customWidth="1"/>
    <col min="46" max="46" width="17.1796875" bestFit="1" customWidth="1"/>
  </cols>
  <sheetData>
    <row r="1" spans="1:46" x14ac:dyDescent="0.35">
      <c r="A1" s="12" t="s">
        <v>126</v>
      </c>
      <c r="B1" s="2">
        <v>20260630</v>
      </c>
      <c r="F1">
        <v>4.0868016756060504E-3</v>
      </c>
      <c r="G1" s="7">
        <f>F1*'Cálculo Caja'!K5</f>
        <v>113846381.76491095</v>
      </c>
      <c r="L1" s="13"/>
      <c r="N1"/>
    </row>
    <row r="2" spans="1:46" x14ac:dyDescent="0.35">
      <c r="A2"/>
      <c r="G2" t="s">
        <v>6331</v>
      </c>
      <c r="M2" s="18"/>
      <c r="N2" s="4"/>
      <c r="O2" s="7"/>
      <c r="AB2" t="s">
        <v>6333</v>
      </c>
      <c r="AD2" t="s">
        <v>6332</v>
      </c>
      <c r="AJ2" t="s">
        <v>6330</v>
      </c>
      <c r="AM2" t="s">
        <v>6331</v>
      </c>
      <c r="AO2" t="s">
        <v>6331</v>
      </c>
      <c r="AQ2" t="s">
        <v>6330</v>
      </c>
      <c r="AR2" t="s">
        <v>6330</v>
      </c>
    </row>
    <row r="3" spans="1:46" x14ac:dyDescent="0.35">
      <c r="B3" t="s">
        <v>127</v>
      </c>
      <c r="C3" t="s">
        <v>128</v>
      </c>
      <c r="D3" t="s">
        <v>2</v>
      </c>
      <c r="E3" t="s">
        <v>129</v>
      </c>
      <c r="F3" t="s">
        <v>130</v>
      </c>
      <c r="G3" t="s">
        <v>1015</v>
      </c>
      <c r="H3" t="s">
        <v>131</v>
      </c>
      <c r="I3" t="s">
        <v>132</v>
      </c>
      <c r="J3" t="s">
        <v>133</v>
      </c>
      <c r="K3" t="s">
        <v>134</v>
      </c>
      <c r="L3" t="s">
        <v>135</v>
      </c>
      <c r="M3" t="s">
        <v>136</v>
      </c>
      <c r="N3" t="s">
        <v>137</v>
      </c>
      <c r="O3" t="s">
        <v>138</v>
      </c>
      <c r="P3" t="s">
        <v>139</v>
      </c>
      <c r="Q3" t="s">
        <v>140</v>
      </c>
      <c r="R3" t="s">
        <v>141</v>
      </c>
      <c r="S3" t="s">
        <v>142</v>
      </c>
      <c r="T3" t="s">
        <v>143</v>
      </c>
      <c r="U3" s="5" t="s">
        <v>144</v>
      </c>
      <c r="V3" t="s">
        <v>145</v>
      </c>
      <c r="W3" t="s">
        <v>146</v>
      </c>
      <c r="X3" t="s">
        <v>147</v>
      </c>
      <c r="Y3" t="s">
        <v>148</v>
      </c>
      <c r="Z3" t="s">
        <v>149</v>
      </c>
      <c r="AA3" t="s">
        <v>150</v>
      </c>
      <c r="AB3" t="s">
        <v>1011</v>
      </c>
      <c r="AC3" s="17" t="s">
        <v>2614</v>
      </c>
      <c r="AD3" s="23" t="s">
        <v>2639</v>
      </c>
      <c r="AE3" s="23" t="s">
        <v>2640</v>
      </c>
      <c r="AF3" s="23" t="s">
        <v>2641</v>
      </c>
      <c r="AG3" s="23" t="s">
        <v>2642</v>
      </c>
      <c r="AH3" s="23" t="s">
        <v>2643</v>
      </c>
      <c r="AI3" s="23" t="s">
        <v>2644</v>
      </c>
      <c r="AJ3" s="34" t="s">
        <v>5999</v>
      </c>
      <c r="AK3" t="s">
        <v>2645</v>
      </c>
      <c r="AL3" t="s">
        <v>2646</v>
      </c>
      <c r="AM3" t="s">
        <v>4174</v>
      </c>
      <c r="AN3" t="s">
        <v>4175</v>
      </c>
      <c r="AO3" t="s">
        <v>4379</v>
      </c>
      <c r="AP3" t="s">
        <v>4381</v>
      </c>
      <c r="AQ3" t="s">
        <v>4556</v>
      </c>
      <c r="AR3" t="s">
        <v>4558</v>
      </c>
    </row>
    <row r="4" spans="1:46" x14ac:dyDescent="0.35">
      <c r="B4" s="14" t="s">
        <v>6337</v>
      </c>
      <c r="C4" t="s">
        <v>151</v>
      </c>
      <c r="D4" t="s">
        <v>10</v>
      </c>
      <c r="E4" t="s">
        <v>152</v>
      </c>
      <c r="F4" t="s">
        <v>169</v>
      </c>
      <c r="G4" t="str">
        <f>INDEX(Parametria!H:H,MATCH(Tabla_Consulta_desde_Reporte_de_Valorización_de_Instrumentos[[#This Row],[CODIGO_SBS]],Parametria!C:C,0),1)</f>
        <v>Gobierno Central</v>
      </c>
      <c r="H4" t="s">
        <v>170</v>
      </c>
      <c r="I4" t="s">
        <v>5451</v>
      </c>
      <c r="J4" t="s">
        <v>154</v>
      </c>
      <c r="K4" t="s">
        <v>90</v>
      </c>
      <c r="L4">
        <v>1000</v>
      </c>
      <c r="M4" s="5">
        <v>9677844.6489000004</v>
      </c>
      <c r="N4">
        <v>9677844.6489000004</v>
      </c>
      <c r="O4" s="18">
        <v>9000</v>
      </c>
      <c r="P4" s="15">
        <v>47161</v>
      </c>
      <c r="Q4">
        <v>958</v>
      </c>
      <c r="R4">
        <v>1</v>
      </c>
      <c r="S4" t="s">
        <v>155</v>
      </c>
      <c r="T4">
        <v>9679137.0011999998</v>
      </c>
      <c r="U4" s="5">
        <v>9679137.0011999998</v>
      </c>
      <c r="V4" t="s">
        <v>156</v>
      </c>
      <c r="W4">
        <v>0</v>
      </c>
      <c r="X4">
        <v>0</v>
      </c>
      <c r="Y4">
        <v>0</v>
      </c>
      <c r="Z4">
        <v>-0.14359469999999999</v>
      </c>
      <c r="AA4" t="str">
        <f>+MID(Tabla_Consulta_desde_Reporte_de_Valorización_de_Instrumentos[[#This Row],[CODIGO_SBS]],7,1)</f>
        <v>1</v>
      </c>
      <c r="AB4">
        <f>INDEX('Cálculo Caja'!F:F,MATCH(Tabla_Consulta_desde_Reporte_de_Valorización_de_Instrumentos[[#This Row],[PORTAFOLIO]],'Cálculo Caja'!A:A,0),1)</f>
        <v>27857085026.771736</v>
      </c>
      <c r="AC4" s="17">
        <f>Tabla_Consulta_desde_Reporte_de_Valorización_de_Instrumentos[[#This Row],[VALOR_VECTOR_LOCAL]]/Tabla_Consulta_desde_Reporte_de_Valorización_de_Instrumentos[[#This Row],[Patrimonio]]</f>
        <v>3.4741052912030159E-4</v>
      </c>
      <c r="AD4" s="4">
        <f>(Tabla_Consulta_desde_Reporte_de_Valorización_de_Instrumentos[[#This Row],[VALOR_VECTOR_LOCAL]]/INDEX('Tipo de Cambio'!$D:$D,MATCH("2",'Tipo de Cambio'!$E:$E,0),1))/1000000</f>
        <v>2.8401598382685256</v>
      </c>
      <c r="AE4">
        <f>IF(Tabla_Consulta_desde_Reporte_de_Valorización_de_Instrumentos[[#This Row],[PORTAFOLIO]]="IN-FONDO0",Tabla_Consulta_desde_Reporte_de_Valorización_de_Instrumentos[[#This Row],[Inv MM$]],0)</f>
        <v>0</v>
      </c>
      <c r="AF4" s="25">
        <f>IF(Tabla_Consulta_desde_Reporte_de_Valorización_de_Instrumentos[[#This Row],[PORTAFOLIO]]="IN-FONDO1",Tabla_Consulta_desde_Reporte_de_Valorización_de_Instrumentos[[#This Row],[Inv MM$]],0)</f>
        <v>0</v>
      </c>
      <c r="AG4" s="25">
        <f>IF(Tabla_Consulta_desde_Reporte_de_Valorización_de_Instrumentos[[#This Row],[PORTAFOLIO]]="IN-FONDO2",Tabla_Consulta_desde_Reporte_de_Valorización_de_Instrumentos[[#This Row],[Inv MM$]],0)</f>
        <v>2.8401598382685256</v>
      </c>
      <c r="AH4" s="25">
        <f>IF(Tabla_Consulta_desde_Reporte_de_Valorización_de_Instrumentos[[#This Row],[PORTAFOLIO]]="IN-FONDO3",Tabla_Consulta_desde_Reporte_de_Valorización_de_Instrumentos[[#This Row],[Inv MM$]],0)</f>
        <v>0</v>
      </c>
      <c r="AI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2.8401598382685256</v>
      </c>
      <c r="AJ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Row],[CODIGO_SBS]],'BD(MSCI)'!$C:$C,0),1)),AL6139)</f>
        <v>170.4198394</v>
      </c>
      <c r="AK4" s="25">
        <f>Tabla_Consulta_desde_Reporte_de_Valorización_de_Instrumentos[[#This Row],[CO2-H]]*Tabla_Consulta_desde_Reporte_de_Valorización_de_Instrumentos[[#This Row],[Inv MM$]]</f>
        <v>484.01958350805211</v>
      </c>
      <c r="AL4" s="25">
        <f>Tabla_Consulta_desde_Reporte_de_Valorización_de_Instrumentos[[#This Row],[CO2-H]]*Tabla_Consulta_desde_Reporte_de_Valorización_de_Instrumentos[[#This Row],[Weight]]</f>
        <v>5.9205646578550819E-2</v>
      </c>
      <c r="AM4" s="25" t="str">
        <f>INDEX(Parametria!G:G,MATCH(Tabla_Consulta_desde_Reporte_de_Valorización_de_Instrumentos[[#This Row],[CODIGO_SBS]],Parametria!C:C,0))</f>
        <v>01RFLG</v>
      </c>
      <c r="AN4" s="25" t="str">
        <f>INDEX(Parametria!F:F,MATCH(Tabla_Consulta_desde_Reporte_de_Valorización_de_Instrumentos[[#This Row],[CODIGO_SBS]],Parametria!C:C,0))</f>
        <v>GOB</v>
      </c>
      <c r="AO4" s="25" t="str">
        <f>+INDEX(Parametria!J:J,MATCH(Tabla_Consulta_desde_Reporte_de_Valorización_de_Instrumentos[[#This Row],[CODIGO_SBS]],Parametria!C:C,0))</f>
        <v>RFLGOB</v>
      </c>
      <c r="AP4" s="25">
        <f>Tabla_Consulta_desde_Reporte_de_Valorización_de_Instrumentos[[#This Row],[Huella]]/$AT$4</f>
        <v>4.274782490609326E-2</v>
      </c>
      <c r="AQ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4" s="25" t="str">
        <f>IFERROR(INDEX('BD(MSCI)'!X:X,MATCH(Tabla_Consulta_desde_Reporte_de_Valorización_de_Instrumentos[[#This Row],[CODIGO_ISIN]],'BD(MSCI)'!C:C,0)),"Cuestionario Integra")</f>
        <v>SOV</v>
      </c>
      <c r="AT4" s="7">
        <v>11322.671611276768</v>
      </c>
    </row>
    <row r="5" spans="1:46" x14ac:dyDescent="0.35">
      <c r="B5" s="14" t="s">
        <v>6337</v>
      </c>
      <c r="C5" t="s">
        <v>151</v>
      </c>
      <c r="D5" t="s">
        <v>10</v>
      </c>
      <c r="E5" t="s">
        <v>152</v>
      </c>
      <c r="F5" t="s">
        <v>843</v>
      </c>
      <c r="G5" t="str">
        <f>INDEX(Parametria!H:H,MATCH(Tabla_Consulta_desde_Reporte_de_Valorización_de_Instrumentos[[#This Row],[CODIGO_SBS]],Parametria!C:C,0),1)</f>
        <v>Gobierno Central</v>
      </c>
      <c r="H5" t="s">
        <v>844</v>
      </c>
      <c r="I5" t="s">
        <v>4566</v>
      </c>
      <c r="J5" t="s">
        <v>154</v>
      </c>
      <c r="K5" t="s">
        <v>90</v>
      </c>
      <c r="L5">
        <v>1000</v>
      </c>
      <c r="M5" s="5">
        <v>119160444.3571</v>
      </c>
      <c r="N5">
        <v>119160444.3571</v>
      </c>
      <c r="O5" s="18">
        <v>113000</v>
      </c>
      <c r="P5" s="15">
        <v>56657</v>
      </c>
      <c r="Q5">
        <v>10454</v>
      </c>
      <c r="R5">
        <v>1</v>
      </c>
      <c r="S5" t="s">
        <v>155</v>
      </c>
      <c r="T5">
        <v>119164598.85860001</v>
      </c>
      <c r="U5" s="5">
        <v>119164598.85860001</v>
      </c>
      <c r="V5" t="s">
        <v>156</v>
      </c>
      <c r="W5">
        <v>0</v>
      </c>
      <c r="X5">
        <v>0</v>
      </c>
      <c r="Y5">
        <v>0</v>
      </c>
      <c r="Z5">
        <v>-3.67655E-2</v>
      </c>
      <c r="AA5" t="str">
        <f>+MID(Tabla_Consulta_desde_Reporte_de_Valorización_de_Instrumentos[[#This Row],[CODIGO_SBS]],7,1)</f>
        <v>1</v>
      </c>
      <c r="AB5">
        <f>INDEX('Cálculo Caja'!F:F,MATCH(Tabla_Consulta_desde_Reporte_de_Valorización_de_Instrumentos[[#This Row],[PORTAFOLIO]],'Cálculo Caja'!A:A,0),1)</f>
        <v>27857085026.771736</v>
      </c>
      <c r="AC5" s="17">
        <f>Tabla_Consulta_desde_Reporte_de_Valorización_de_Instrumentos[[#This Row],[VALOR_VECTOR_LOCAL]]/Tabla_Consulta_desde_Reporte_de_Valorización_de_Instrumentos[[#This Row],[Patrimonio]]</f>
        <v>4.2775632928779951E-3</v>
      </c>
      <c r="AD5" s="4">
        <f>(Tabla_Consulta_desde_Reporte_de_Valorización_de_Instrumentos[[#This Row],[VALOR_VECTOR_LOCAL]]/INDEX('Tipo de Cambio'!$D:$D,MATCH("2",'Tipo de Cambio'!$E:$E,0),1))/1000000</f>
        <v>34.970049701276594</v>
      </c>
      <c r="AE5">
        <f>IF(Tabla_Consulta_desde_Reporte_de_Valorización_de_Instrumentos[[#This Row],[PORTAFOLIO]]="IN-FONDO0",Tabla_Consulta_desde_Reporte_de_Valorización_de_Instrumentos[[#This Row],[Inv MM$]],0)</f>
        <v>0</v>
      </c>
      <c r="AF5" s="25">
        <f>IF(Tabla_Consulta_desde_Reporte_de_Valorización_de_Instrumentos[[#This Row],[PORTAFOLIO]]="IN-FONDO1",Tabla_Consulta_desde_Reporte_de_Valorización_de_Instrumentos[[#This Row],[Inv MM$]],0)</f>
        <v>0</v>
      </c>
      <c r="AG5" s="25">
        <f>IF(Tabla_Consulta_desde_Reporte_de_Valorización_de_Instrumentos[[#This Row],[PORTAFOLIO]]="IN-FONDO2",Tabla_Consulta_desde_Reporte_de_Valorización_de_Instrumentos[[#This Row],[Inv MM$]],0)</f>
        <v>34.970049701276594</v>
      </c>
      <c r="AH5" s="25">
        <f>IF(Tabla_Consulta_desde_Reporte_de_Valorización_de_Instrumentos[[#This Row],[PORTAFOLIO]]="IN-FONDO3",Tabla_Consulta_desde_Reporte_de_Valorización_de_Instrumentos[[#This Row],[Inv MM$]],0)</f>
        <v>0</v>
      </c>
      <c r="AI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48.184395915829782</v>
      </c>
      <c r="AJ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Row],[CODIGO_SBS]],'BD(MSCI)'!$C:$C,0),1)),AL6140)</f>
        <v>170.4198394</v>
      </c>
      <c r="AK5" s="25">
        <f>Tabla_Consulta_desde_Reporte_de_Valorización_de_Instrumentos[[#This Row],[CO2-H]]*Tabla_Consulta_desde_Reporte_de_Valorización_de_Instrumentos[[#This Row],[Inv MM$]]</f>
        <v>5959.5902539015751</v>
      </c>
      <c r="AL5" s="25">
        <f>Tabla_Consulta_desde_Reporte_de_Valorización_de_Instrumentos[[#This Row],[CO2-H]]*Tabla_Consulta_desde_Reporte_de_Valorización_de_Instrumentos[[#This Row],[Weight]]</f>
        <v>0.72898164939560306</v>
      </c>
      <c r="AM5" s="25" t="str">
        <f>INDEX(Parametria!G:G,MATCH(Tabla_Consulta_desde_Reporte_de_Valorización_de_Instrumentos[[#This Row],[CODIGO_SBS]],Parametria!C:C,0))</f>
        <v>01RFLG</v>
      </c>
      <c r="AN5" s="25" t="str">
        <f>INDEX(Parametria!F:F,MATCH(Tabla_Consulta_desde_Reporte_de_Valorización_de_Instrumentos[[#This Row],[CODIGO_SBS]],Parametria!C:C,0))</f>
        <v>GOB</v>
      </c>
      <c r="AO5" s="25" t="str">
        <f>+INDEX(Parametria!J:J,MATCH(Tabla_Consulta_desde_Reporte_de_Valorización_de_Instrumentos[[#This Row],[CODIGO_SBS]],Parametria!C:C,0))</f>
        <v>RFLGOB</v>
      </c>
      <c r="AP5" s="25">
        <f>Tabla_Consulta_desde_Reporte_de_Valorización_de_Instrumentos[[#This Row],[Huella]]/$AT$4</f>
        <v>0.52634134933014798</v>
      </c>
      <c r="AQ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5" s="25" t="str">
        <f>IFERROR(INDEX('BD(MSCI)'!X:X,MATCH(Tabla_Consulta_desde_Reporte_de_Valorización_de_Instrumentos[[#This Row],[CODIGO_ISIN]],'BD(MSCI)'!C:C,0)),"Cuestionario Integra")</f>
        <v>SOV</v>
      </c>
      <c r="AT5" s="18">
        <f>('Cálculo Caja'!K7/'Cálculo Caja'!K8)/1000000</f>
        <v>11536.753234435517</v>
      </c>
    </row>
    <row r="6" spans="1:46" x14ac:dyDescent="0.35">
      <c r="B6" s="14" t="s">
        <v>6337</v>
      </c>
      <c r="C6" t="s">
        <v>151</v>
      </c>
      <c r="D6" t="s">
        <v>10</v>
      </c>
      <c r="E6" t="s">
        <v>152</v>
      </c>
      <c r="F6" t="s">
        <v>162</v>
      </c>
      <c r="G6" t="str">
        <f>INDEX(Parametria!H:H,MATCH(Tabla_Consulta_desde_Reporte_de_Valorización_de_Instrumentos[[#This Row],[CODIGO_SBS]],Parametria!C:C,0),1)</f>
        <v>Gobierno Central</v>
      </c>
      <c r="H6" t="s">
        <v>163</v>
      </c>
      <c r="I6" t="s">
        <v>6334</v>
      </c>
      <c r="J6" t="s">
        <v>154</v>
      </c>
      <c r="K6" t="s">
        <v>90</v>
      </c>
      <c r="L6">
        <v>1000</v>
      </c>
      <c r="M6" s="5">
        <v>139910695.428</v>
      </c>
      <c r="N6">
        <v>139910695.428</v>
      </c>
      <c r="O6" s="18">
        <v>120000</v>
      </c>
      <c r="P6" s="15">
        <v>48072</v>
      </c>
      <c r="Q6">
        <v>1869</v>
      </c>
      <c r="R6">
        <v>1</v>
      </c>
      <c r="S6" t="s">
        <v>155</v>
      </c>
      <c r="T6">
        <v>81419120.349000007</v>
      </c>
      <c r="U6" s="5">
        <v>81419120.349000007</v>
      </c>
      <c r="V6" t="s">
        <v>156</v>
      </c>
      <c r="W6">
        <v>0</v>
      </c>
      <c r="X6">
        <v>0</v>
      </c>
      <c r="Y6">
        <v>0</v>
      </c>
      <c r="Z6">
        <v>2.7921711999999999</v>
      </c>
      <c r="AA6" t="str">
        <f>+MID(Tabla_Consulta_desde_Reporte_de_Valorización_de_Instrumentos[[#This Row],[CODIGO_SBS]],7,1)</f>
        <v>1</v>
      </c>
      <c r="AB6">
        <f>INDEX('Cálculo Caja'!F:F,MATCH(Tabla_Consulta_desde_Reporte_de_Valorización_de_Instrumentos[[#This Row],[PORTAFOLIO]],'Cálculo Caja'!A:A,0),1)</f>
        <v>27857085026.771736</v>
      </c>
      <c r="AC6" s="17">
        <f>Tabla_Consulta_desde_Reporte_de_Valorización_de_Instrumentos[[#This Row],[VALOR_VECTOR_LOCAL]]/Tabla_Consulta_desde_Reporte_de_Valorización_de_Instrumentos[[#This Row],[Patrimonio]]</f>
        <v>5.0224456468988196E-3</v>
      </c>
      <c r="AD6" s="4">
        <f>(Tabla_Consulta_desde_Reporte_de_Valorización_de_Instrumentos[[#This Row],[VALOR_VECTOR_LOCAL]]/INDEX('Tipo de Cambio'!$D:$D,MATCH("2",'Tipo de Cambio'!$E:$E,0),1))/1000000</f>
        <v>41.059631820396184</v>
      </c>
      <c r="AE6">
        <f>IF(Tabla_Consulta_desde_Reporte_de_Valorización_de_Instrumentos[[#This Row],[PORTAFOLIO]]="IN-FONDO0",Tabla_Consulta_desde_Reporte_de_Valorización_de_Instrumentos[[#This Row],[Inv MM$]],0)</f>
        <v>0</v>
      </c>
      <c r="AF6" s="25">
        <f>IF(Tabla_Consulta_desde_Reporte_de_Valorización_de_Instrumentos[[#This Row],[PORTAFOLIO]]="IN-FONDO1",Tabla_Consulta_desde_Reporte_de_Valorización_de_Instrumentos[[#This Row],[Inv MM$]],0)</f>
        <v>0</v>
      </c>
      <c r="AG6" s="25">
        <f>IF(Tabla_Consulta_desde_Reporte_de_Valorización_de_Instrumentos[[#This Row],[PORTAFOLIO]]="IN-FONDO2",Tabla_Consulta_desde_Reporte_de_Valorización_de_Instrumentos[[#This Row],[Inv MM$]],0)</f>
        <v>41.059631820396184</v>
      </c>
      <c r="AH6" s="25">
        <f>IF(Tabla_Consulta_desde_Reporte_de_Valorización_de_Instrumentos[[#This Row],[PORTAFOLIO]]="IN-FONDO3",Tabla_Consulta_desde_Reporte_de_Valorización_de_Instrumentos[[#This Row],[Inv MM$]],0)</f>
        <v>0</v>
      </c>
      <c r="AI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75.275991670726341</v>
      </c>
      <c r="AJ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Row],[CODIGO_SBS]],'BD(MSCI)'!$C:$C,0),1)),AL6141)</f>
        <v>170.4198394</v>
      </c>
      <c r="AK6" s="25">
        <f>Tabla_Consulta_desde_Reporte_de_Valorización_de_Instrumentos[[#This Row],[CO2-H]]*Tabla_Consulta_desde_Reporte_de_Valorización_de_Instrumentos[[#This Row],[Inv MM$]]</f>
        <v>6997.3758606550473</v>
      </c>
      <c r="AL6" s="25">
        <f>Tabla_Consulta_desde_Reporte_de_Valorización_de_Instrumentos[[#This Row],[CO2-H]]*Tabla_Consulta_desde_Reporte_de_Valorización_de_Instrumentos[[#This Row],[Weight]]</f>
        <v>0.85592438053972597</v>
      </c>
      <c r="AM6" s="25" t="str">
        <f>INDEX(Parametria!G:G,MATCH(Tabla_Consulta_desde_Reporte_de_Valorización_de_Instrumentos[[#This Row],[CODIGO_SBS]],Parametria!C:C,0))</f>
        <v>01RFLG</v>
      </c>
      <c r="AN6" s="25" t="str">
        <f>INDEX(Parametria!F:F,MATCH(Tabla_Consulta_desde_Reporte_de_Valorización_de_Instrumentos[[#This Row],[CODIGO_SBS]],Parametria!C:C,0))</f>
        <v>GOB</v>
      </c>
      <c r="AO6" s="25" t="str">
        <f>+INDEX(Parametria!J:J,MATCH(Tabla_Consulta_desde_Reporte_de_Valorización_de_Instrumentos[[#This Row],[CODIGO_SBS]],Parametria!C:C,0))</f>
        <v>RFLGOB</v>
      </c>
      <c r="AP6" s="25">
        <f>Tabla_Consulta_desde_Reporte_de_Valorización_de_Instrumentos[[#This Row],[Huella]]/$AT$4</f>
        <v>0.61799689162459148</v>
      </c>
      <c r="AQ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6" s="25" t="str">
        <f>IFERROR(INDEX('BD(MSCI)'!X:X,MATCH(Tabla_Consulta_desde_Reporte_de_Valorización_de_Instrumentos[[#This Row],[CODIGO_ISIN]],'BD(MSCI)'!C:C,0)),"Cuestionario Integra")</f>
        <v>SOV</v>
      </c>
    </row>
    <row r="7" spans="1:46" x14ac:dyDescent="0.35">
      <c r="B7" s="14" t="s">
        <v>6337</v>
      </c>
      <c r="C7" t="s">
        <v>151</v>
      </c>
      <c r="D7" t="s">
        <v>10</v>
      </c>
      <c r="E7" t="s">
        <v>152</v>
      </c>
      <c r="F7" t="s">
        <v>5633</v>
      </c>
      <c r="G7" t="str">
        <f>INDEX(Parametria!H:H,MATCH(Tabla_Consulta_desde_Reporte_de_Valorización_de_Instrumentos[[#This Row],[CODIGO_SBS]],Parametria!C:C,0),1)</f>
        <v>Gobierno Central</v>
      </c>
      <c r="H7" t="s">
        <v>5632</v>
      </c>
      <c r="I7" t="s">
        <v>5676</v>
      </c>
      <c r="J7" t="s">
        <v>154</v>
      </c>
      <c r="K7" t="s">
        <v>90</v>
      </c>
      <c r="L7">
        <v>1000</v>
      </c>
      <c r="M7" s="5">
        <v>445034505.51855999</v>
      </c>
      <c r="N7">
        <v>445034505.51855999</v>
      </c>
      <c r="O7" s="18">
        <v>412700</v>
      </c>
      <c r="P7" s="15">
        <v>49533</v>
      </c>
      <c r="Q7">
        <v>3330</v>
      </c>
      <c r="R7">
        <v>1</v>
      </c>
      <c r="S7" t="s">
        <v>155</v>
      </c>
      <c r="T7">
        <v>444523068.15785003</v>
      </c>
      <c r="U7" s="5">
        <v>444523068.15785003</v>
      </c>
      <c r="V7" t="s">
        <v>156</v>
      </c>
      <c r="W7">
        <v>0</v>
      </c>
      <c r="X7">
        <v>0</v>
      </c>
      <c r="Y7">
        <v>0</v>
      </c>
      <c r="Z7">
        <v>1.2392472999999999</v>
      </c>
      <c r="AA7" t="str">
        <f>+MID(Tabla_Consulta_desde_Reporte_de_Valorización_de_Instrumentos[[#This Row],[CODIGO_SBS]],7,1)</f>
        <v>1</v>
      </c>
      <c r="AB7">
        <f>INDEX('Cálculo Caja'!F:F,MATCH(Tabla_Consulta_desde_Reporte_de_Valorización_de_Instrumentos[[#This Row],[PORTAFOLIO]],'Cálculo Caja'!A:A,0),1)</f>
        <v>27857085026.771736</v>
      </c>
      <c r="AC7" s="17">
        <f>Tabla_Consulta_desde_Reporte_de_Valorización_de_Instrumentos[[#This Row],[VALOR_VECTOR_LOCAL]]/Tabla_Consulta_desde_Reporte_de_Valorización_de_Instrumentos[[#This Row],[Patrimonio]]</f>
        <v>1.5975630798802695E-2</v>
      </c>
      <c r="AD7" s="4">
        <f>(Tabla_Consulta_desde_Reporte_de_Valorización_de_Instrumentos[[#This Row],[VALOR_VECTOR_LOCAL]]/INDEX('Tipo de Cambio'!$D:$D,MATCH("2",'Tipo de Cambio'!$E:$E,0),1))/1000000</f>
        <v>130.60440367382537</v>
      </c>
      <c r="AE7">
        <f>IF(Tabla_Consulta_desde_Reporte_de_Valorización_de_Instrumentos[[#This Row],[PORTAFOLIO]]="IN-FONDO0",Tabla_Consulta_desde_Reporte_de_Valorización_de_Instrumentos[[#This Row],[Inv MM$]],0)</f>
        <v>0</v>
      </c>
      <c r="AF7" s="25">
        <f>IF(Tabla_Consulta_desde_Reporte_de_Valorización_de_Instrumentos[[#This Row],[PORTAFOLIO]]="IN-FONDO1",Tabla_Consulta_desde_Reporte_de_Valorización_de_Instrumentos[[#This Row],[Inv MM$]],0)</f>
        <v>0</v>
      </c>
      <c r="AG7" s="25">
        <f>IF(Tabla_Consulta_desde_Reporte_de_Valorización_de_Instrumentos[[#This Row],[PORTAFOLIO]]="IN-FONDO2",Tabla_Consulta_desde_Reporte_de_Valorización_de_Instrumentos[[#This Row],[Inv MM$]],0)</f>
        <v>130.60440367382537</v>
      </c>
      <c r="AH7" s="25">
        <f>IF(Tabla_Consulta_desde_Reporte_de_Valorización_de_Instrumentos[[#This Row],[PORTAFOLIO]]="IN-FONDO3",Tabla_Consulta_desde_Reporte_de_Valorización_de_Instrumentos[[#This Row],[Inv MM$]],0)</f>
        <v>0</v>
      </c>
      <c r="AI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132.50318347039178</v>
      </c>
      <c r="AJ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Row],[CODIGO_SBS]],'BD(MSCI)'!$C:$C,0),1)),AL6142)</f>
        <v>170.4198394</v>
      </c>
      <c r="AK7" s="25">
        <f>Tabla_Consulta_desde_Reporte_de_Valorización_de_Instrumentos[[#This Row],[CO2-H]]*Tabla_Consulta_desde_Reporte_de_Valorización_de_Instrumentos[[#This Row],[Inv MM$]]</f>
        <v>22257.581499026091</v>
      </c>
      <c r="AL7" s="25">
        <f>Tabla_Consulta_desde_Reporte_de_Valorización_de_Instrumentos[[#This Row],[CO2-H]]*Tabla_Consulta_desde_Reporte_de_Valorización_de_Instrumentos[[#This Row],[Weight]]</f>
        <v>2.722564435045649</v>
      </c>
      <c r="AM7" s="25" t="str">
        <f>INDEX(Parametria!G:G,MATCH(Tabla_Consulta_desde_Reporte_de_Valorización_de_Instrumentos[[#This Row],[CODIGO_SBS]],Parametria!C:C,0))</f>
        <v>01RFLG</v>
      </c>
      <c r="AN7" s="25" t="str">
        <f>INDEX(Parametria!F:F,MATCH(Tabla_Consulta_desde_Reporte_de_Valorización_de_Instrumentos[[#This Row],[CODIGO_SBS]],Parametria!C:C,0))</f>
        <v>GOB</v>
      </c>
      <c r="AO7" s="25" t="str">
        <f>+INDEX(Parametria!J:J,MATCH(Tabla_Consulta_desde_Reporte_de_Valorización_de_Instrumentos[[#This Row],[CODIGO_SBS]],Parametria!C:C,0))</f>
        <v>RFLGOB</v>
      </c>
      <c r="AP7" s="25">
        <f>Tabla_Consulta_desde_Reporte_de_Valorización_de_Instrumentos[[#This Row],[Huella]]/$AT$4</f>
        <v>1.9657535132308126</v>
      </c>
      <c r="AQ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7" s="25" t="str">
        <f>IFERROR(INDEX('BD(MSCI)'!X:X,MATCH(Tabla_Consulta_desde_Reporte_de_Valorización_de_Instrumentos[[#This Row],[CODIGO_ISIN]],'BD(MSCI)'!C:C,0)),"Cuestionario Integra")</f>
        <v>SOV</v>
      </c>
    </row>
    <row r="8" spans="1:46" x14ac:dyDescent="0.35">
      <c r="B8" s="14" t="s">
        <v>6337</v>
      </c>
      <c r="C8" t="s">
        <v>151</v>
      </c>
      <c r="D8" t="s">
        <v>10</v>
      </c>
      <c r="E8" t="s">
        <v>152</v>
      </c>
      <c r="F8" t="s">
        <v>160</v>
      </c>
      <c r="G8" t="str">
        <f>INDEX(Parametria!H:H,MATCH(Tabla_Consulta_desde_Reporte_de_Valorización_de_Instrumentos[[#This Row],[CODIGO_SBS]],Parametria!C:C,0),1)</f>
        <v>Gobierno Central</v>
      </c>
      <c r="H8" t="s">
        <v>161</v>
      </c>
      <c r="I8" t="s">
        <v>4567</v>
      </c>
      <c r="J8" t="s">
        <v>154</v>
      </c>
      <c r="K8" t="s">
        <v>90</v>
      </c>
      <c r="L8">
        <v>1000</v>
      </c>
      <c r="M8" s="5">
        <v>200378758.70262909</v>
      </c>
      <c r="N8">
        <v>200378758.70262909</v>
      </c>
      <c r="O8" s="18">
        <v>224803</v>
      </c>
      <c r="P8" s="15">
        <v>51360</v>
      </c>
      <c r="Q8">
        <v>5157</v>
      </c>
      <c r="R8">
        <v>1</v>
      </c>
      <c r="S8" t="s">
        <v>155</v>
      </c>
      <c r="T8">
        <v>169650154.4434469</v>
      </c>
      <c r="U8" s="5">
        <v>169650154.4434469</v>
      </c>
      <c r="V8" t="s">
        <v>156</v>
      </c>
      <c r="W8">
        <v>0</v>
      </c>
      <c r="X8">
        <v>0</v>
      </c>
      <c r="Y8">
        <v>0</v>
      </c>
      <c r="Z8">
        <v>-2.4696126</v>
      </c>
      <c r="AA8" t="str">
        <f>+MID(Tabla_Consulta_desde_Reporte_de_Valorización_de_Instrumentos[[#This Row],[CODIGO_SBS]],7,1)</f>
        <v>1</v>
      </c>
      <c r="AB8">
        <f>INDEX('Cálculo Caja'!F:F,MATCH(Tabla_Consulta_desde_Reporte_de_Valorización_de_Instrumentos[[#This Row],[PORTAFOLIO]],'Cálculo Caja'!A:A,0),1)</f>
        <v>27857085026.771736</v>
      </c>
      <c r="AC8" s="17">
        <f>Tabla_Consulta_desde_Reporte_de_Valorización_de_Instrumentos[[#This Row],[VALOR_VECTOR_LOCAL]]/Tabla_Consulta_desde_Reporte_de_Valorización_de_Instrumentos[[#This Row],[Patrimonio]]</f>
        <v>7.1930985783350034E-3</v>
      </c>
      <c r="AD8" s="4">
        <f>(Tabla_Consulta_desde_Reporte_de_Valorización_de_Instrumentos[[#This Row],[VALOR_VECTOR_LOCAL]]/INDEX('Tipo de Cambio'!$D:$D,MATCH("2",'Tipo de Cambio'!$E:$E,0),1))/1000000</f>
        <v>58.805211651541917</v>
      </c>
      <c r="AE8">
        <f>IF(Tabla_Consulta_desde_Reporte_de_Valorización_de_Instrumentos[[#This Row],[PORTAFOLIO]]="IN-FONDO0",Tabla_Consulta_desde_Reporte_de_Valorización_de_Instrumentos[[#This Row],[Inv MM$]],0)</f>
        <v>0</v>
      </c>
      <c r="AF8" s="25">
        <f>IF(Tabla_Consulta_desde_Reporte_de_Valorización_de_Instrumentos[[#This Row],[PORTAFOLIO]]="IN-FONDO1",Tabla_Consulta_desde_Reporte_de_Valorización_de_Instrumentos[[#This Row],[Inv MM$]],0)</f>
        <v>0</v>
      </c>
      <c r="AG8" s="25">
        <f>IF(Tabla_Consulta_desde_Reporte_de_Valorización_de_Instrumentos[[#This Row],[PORTAFOLIO]]="IN-FONDO2",Tabla_Consulta_desde_Reporte_de_Valorización_de_Instrumentos[[#This Row],[Inv MM$]],0)</f>
        <v>58.805211651541917</v>
      </c>
      <c r="AH8" s="25">
        <f>IF(Tabla_Consulta_desde_Reporte_de_Valorización_de_Instrumentos[[#This Row],[PORTAFOLIO]]="IN-FONDO3",Tabla_Consulta_desde_Reporte_de_Valorización_de_Instrumentos[[#This Row],[Inv MM$]],0)</f>
        <v>0</v>
      </c>
      <c r="AI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107.20376620716745</v>
      </c>
      <c r="AJ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Row],[CODIGO_SBS]],'BD(MSCI)'!$C:$C,0),1)),AL6143)</f>
        <v>170.4198394</v>
      </c>
      <c r="AK8" s="25">
        <f>Tabla_Consulta_desde_Reporte_de_Valorización_de_Instrumentos[[#This Row],[CO2-H]]*Tabla_Consulta_desde_Reporte_de_Valorización_de_Instrumentos[[#This Row],[Inv MM$]]</f>
        <v>10021.574725538783</v>
      </c>
      <c r="AL8" s="25">
        <f>Tabla_Consulta_desde_Reporte_de_Valorización_de_Instrumentos[[#This Row],[CO2-H]]*Tabla_Consulta_desde_Reporte_de_Valorización_de_Instrumentos[[#This Row],[Weight]]</f>
        <v>1.2258467045082195</v>
      </c>
      <c r="AM8" s="25" t="str">
        <f>INDEX(Parametria!G:G,MATCH(Tabla_Consulta_desde_Reporte_de_Valorización_de_Instrumentos[[#This Row],[CODIGO_SBS]],Parametria!C:C,0))</f>
        <v>01RFLG</v>
      </c>
      <c r="AN8" s="25" t="str">
        <f>INDEX(Parametria!F:F,MATCH(Tabla_Consulta_desde_Reporte_de_Valorización_de_Instrumentos[[#This Row],[CODIGO_SBS]],Parametria!C:C,0))</f>
        <v>GOB</v>
      </c>
      <c r="AO8" s="25" t="str">
        <f>+INDEX(Parametria!J:J,MATCH(Tabla_Consulta_desde_Reporte_de_Valorización_de_Instrumentos[[#This Row],[CODIGO_SBS]],Parametria!C:C,0))</f>
        <v>RFLGOB</v>
      </c>
      <c r="AP8" s="25">
        <f>Tabla_Consulta_desde_Reporte_de_Valorización_de_Instrumentos[[#This Row],[Huella]]/$AT$4</f>
        <v>0.88508923243502335</v>
      </c>
      <c r="AQ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8" s="25" t="str">
        <f>IFERROR(INDEX('BD(MSCI)'!X:X,MATCH(Tabla_Consulta_desde_Reporte_de_Valorización_de_Instrumentos[[#This Row],[CODIGO_ISIN]],'BD(MSCI)'!C:C,0)),"Cuestionario Integra")</f>
        <v>SOV</v>
      </c>
    </row>
    <row r="9" spans="1:46" x14ac:dyDescent="0.35">
      <c r="B9" s="14" t="s">
        <v>6337</v>
      </c>
      <c r="C9" t="s">
        <v>151</v>
      </c>
      <c r="D9" t="s">
        <v>10</v>
      </c>
      <c r="E9" t="s">
        <v>152</v>
      </c>
      <c r="F9" t="s">
        <v>172</v>
      </c>
      <c r="G9" t="str">
        <f>INDEX(Parametria!H:H,MATCH(Tabla_Consulta_desde_Reporte_de_Valorización_de_Instrumentos[[#This Row],[CODIGO_SBS]],Parametria!C:C,0),1)</f>
        <v>Gobierno Central</v>
      </c>
      <c r="H9" t="s">
        <v>173</v>
      </c>
      <c r="I9" t="s">
        <v>174</v>
      </c>
      <c r="J9" t="s">
        <v>154</v>
      </c>
      <c r="K9" t="s">
        <v>90</v>
      </c>
      <c r="L9">
        <v>1000</v>
      </c>
      <c r="M9" s="5">
        <v>324320573.81020039</v>
      </c>
      <c r="N9">
        <v>324320573.81020039</v>
      </c>
      <c r="O9" s="18">
        <v>293054</v>
      </c>
      <c r="P9" s="15">
        <v>48438</v>
      </c>
      <c r="Q9">
        <v>2235</v>
      </c>
      <c r="R9">
        <v>1</v>
      </c>
      <c r="S9" t="s">
        <v>155</v>
      </c>
      <c r="T9">
        <v>302794006.25676399</v>
      </c>
      <c r="U9" s="5">
        <v>302794006.25676399</v>
      </c>
      <c r="V9" t="s">
        <v>156</v>
      </c>
      <c r="W9">
        <v>0</v>
      </c>
      <c r="X9">
        <v>0</v>
      </c>
      <c r="Y9">
        <v>0</v>
      </c>
      <c r="Z9">
        <v>1.8223266</v>
      </c>
      <c r="AA9" t="str">
        <f>+MID(Tabla_Consulta_desde_Reporte_de_Valorización_de_Instrumentos[[#This Row],[CODIGO_SBS]],7,1)</f>
        <v>1</v>
      </c>
      <c r="AB9">
        <f>INDEX('Cálculo Caja'!F:F,MATCH(Tabla_Consulta_desde_Reporte_de_Valorización_de_Instrumentos[[#This Row],[PORTAFOLIO]],'Cálculo Caja'!A:A,0),1)</f>
        <v>27857085026.771736</v>
      </c>
      <c r="AC9" s="17">
        <f>Tabla_Consulta_desde_Reporte_de_Valorización_de_Instrumentos[[#This Row],[VALOR_VECTOR_LOCAL]]/Tabla_Consulta_desde_Reporte_de_Valorización_de_Instrumentos[[#This Row],[Patrimonio]]</f>
        <v>1.1642301177546601E-2</v>
      </c>
      <c r="AD9" s="4">
        <f>(Tabla_Consulta_desde_Reporte_de_Valorización_de_Instrumentos[[#This Row],[VALOR_VECTOR_LOCAL]]/INDEX('Tipo de Cambio'!$D:$D,MATCH("2",'Tipo de Cambio'!$E:$E,0),1))/1000000</f>
        <v>95.178451595069816</v>
      </c>
      <c r="AE9">
        <f>IF(Tabla_Consulta_desde_Reporte_de_Valorización_de_Instrumentos[[#This Row],[PORTAFOLIO]]="IN-FONDO0",Tabla_Consulta_desde_Reporte_de_Valorización_de_Instrumentos[[#This Row],[Inv MM$]],0)</f>
        <v>0</v>
      </c>
      <c r="AF9" s="25">
        <f>IF(Tabla_Consulta_desde_Reporte_de_Valorización_de_Instrumentos[[#This Row],[PORTAFOLIO]]="IN-FONDO1",Tabla_Consulta_desde_Reporte_de_Valorización_de_Instrumentos[[#This Row],[Inv MM$]],0)</f>
        <v>0</v>
      </c>
      <c r="AG9" s="25">
        <f>IF(Tabla_Consulta_desde_Reporte_de_Valorización_de_Instrumentos[[#This Row],[PORTAFOLIO]]="IN-FONDO2",Tabla_Consulta_desde_Reporte_de_Valorización_de_Instrumentos[[#This Row],[Inv MM$]],0)</f>
        <v>95.178451595069816</v>
      </c>
      <c r="AH9" s="25">
        <f>IF(Tabla_Consulta_desde_Reporte_de_Valorización_de_Instrumentos[[#This Row],[PORTAFOLIO]]="IN-FONDO3",Tabla_Consulta_desde_Reporte_de_Valorización_de_Instrumentos[[#This Row],[Inv MM$]],0)</f>
        <v>0</v>
      </c>
      <c r="AI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158.57770505029376</v>
      </c>
      <c r="AJ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Row],[CODIGO_SBS]],'BD(MSCI)'!$C:$C,0),1)),AL6144)</f>
        <v>170.4198394</v>
      </c>
      <c r="AK9" s="25">
        <f>Tabla_Consulta_desde_Reporte_de_Valorización_de_Instrumentos[[#This Row],[CO2-H]]*Tabla_Consulta_desde_Reporte_de_Valorización_de_Instrumentos[[#This Row],[Inv MM$]]</f>
        <v>16220.296435172471</v>
      </c>
      <c r="AL9" s="25">
        <f>Tabla_Consulta_desde_Reporte_de_Valorización_de_Instrumentos[[#This Row],[CO2-H]]*Tabla_Consulta_desde_Reporte_de_Valorización_de_Instrumentos[[#This Row],[Weight]]</f>
        <v>1.9840790969239228</v>
      </c>
      <c r="AM9" s="25" t="str">
        <f>INDEX(Parametria!G:G,MATCH(Tabla_Consulta_desde_Reporte_de_Valorización_de_Instrumentos[[#This Row],[CODIGO_SBS]],Parametria!C:C,0))</f>
        <v>01RFLG</v>
      </c>
      <c r="AN9" s="25" t="str">
        <f>INDEX(Parametria!F:F,MATCH(Tabla_Consulta_desde_Reporte_de_Valorización_de_Instrumentos[[#This Row],[CODIGO_SBS]],Parametria!C:C,0))</f>
        <v>GOB</v>
      </c>
      <c r="AO9" s="25" t="str">
        <f>+INDEX(Parametria!J:J,MATCH(Tabla_Consulta_desde_Reporte_de_Valorización_de_Instrumentos[[#This Row],[CODIGO_SBS]],Parametria!C:C,0))</f>
        <v>RFLGOB</v>
      </c>
      <c r="AP9" s="25">
        <f>Tabla_Consulta_desde_Reporte_de_Valorización_de_Instrumentos[[#This Row],[Huella]]/$AT$4</f>
        <v>1.4325502842472209</v>
      </c>
      <c r="AQ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9" s="25" t="str">
        <f>IFERROR(INDEX('BD(MSCI)'!X:X,MATCH(Tabla_Consulta_desde_Reporte_de_Valorización_de_Instrumentos[[#This Row],[CODIGO_ISIN]],'BD(MSCI)'!C:C,0)),"Cuestionario Integra")</f>
        <v>SOV</v>
      </c>
      <c r="AT9" s="7" t="e">
        <f>AT5*#REF!</f>
        <v>#REF!</v>
      </c>
    </row>
    <row r="10" spans="1:46" x14ac:dyDescent="0.35">
      <c r="B10" s="14" t="s">
        <v>6337</v>
      </c>
      <c r="C10" t="s">
        <v>151</v>
      </c>
      <c r="D10" t="s">
        <v>10</v>
      </c>
      <c r="E10" t="s">
        <v>152</v>
      </c>
      <c r="F10" t="s">
        <v>841</v>
      </c>
      <c r="G10" t="str">
        <f>INDEX(Parametria!H:H,MATCH(Tabla_Consulta_desde_Reporte_de_Valorización_de_Instrumentos[[#This Row],[CODIGO_SBS]],Parametria!C:C,0),1)</f>
        <v>Gobierno Central</v>
      </c>
      <c r="H10" t="s">
        <v>842</v>
      </c>
      <c r="I10" t="s">
        <v>5450</v>
      </c>
      <c r="J10" t="s">
        <v>154</v>
      </c>
      <c r="K10" t="s">
        <v>90</v>
      </c>
      <c r="L10">
        <v>1000</v>
      </c>
      <c r="M10" s="5">
        <v>1055463873.0073358</v>
      </c>
      <c r="N10">
        <v>1055463873.0073358</v>
      </c>
      <c r="O10" s="18">
        <v>919577</v>
      </c>
      <c r="P10" s="15">
        <v>48803</v>
      </c>
      <c r="Q10">
        <v>2600</v>
      </c>
      <c r="R10">
        <v>1</v>
      </c>
      <c r="S10" t="s">
        <v>155</v>
      </c>
      <c r="T10">
        <v>1054595488.215222</v>
      </c>
      <c r="U10" s="5">
        <v>1054595488.215222</v>
      </c>
      <c r="V10" t="s">
        <v>156</v>
      </c>
      <c r="W10">
        <v>0</v>
      </c>
      <c r="X10">
        <v>0</v>
      </c>
      <c r="Y10">
        <v>0</v>
      </c>
      <c r="Z10">
        <v>0.94433069999999997</v>
      </c>
      <c r="AA10" t="str">
        <f>+MID(Tabla_Consulta_desde_Reporte_de_Valorización_de_Instrumentos[[#This Row],[CODIGO_SBS]],7,1)</f>
        <v>1</v>
      </c>
      <c r="AB10">
        <f>INDEX('Cálculo Caja'!F:F,MATCH(Tabla_Consulta_desde_Reporte_de_Valorización_de_Instrumentos[[#This Row],[PORTAFOLIO]],'Cálculo Caja'!A:A,0),1)</f>
        <v>27857085026.771736</v>
      </c>
      <c r="AC10" s="17">
        <f>Tabla_Consulta_desde_Reporte_de_Valorización_de_Instrumentos[[#This Row],[VALOR_VECTOR_LOCAL]]/Tabla_Consulta_desde_Reporte_de_Valorización_de_Instrumentos[[#This Row],[Patrimonio]]</f>
        <v>3.7888525378480704E-2</v>
      </c>
      <c r="AD10" s="4">
        <f>(Tabla_Consulta_desde_Reporte_de_Valorización_de_Instrumentos[[#This Row],[VALOR_VECTOR_LOCAL]]/INDEX('Tipo de Cambio'!$D:$D,MATCH("2",'Tipo de Cambio'!$E:$E,0),1))/1000000</f>
        <v>309.74728481506548</v>
      </c>
      <c r="AE10">
        <f>IF(Tabla_Consulta_desde_Reporte_de_Valorización_de_Instrumentos[[#This Row],[PORTAFOLIO]]="IN-FONDO0",Tabla_Consulta_desde_Reporte_de_Valorización_de_Instrumentos[[#This Row],[Inv MM$]],0)</f>
        <v>0</v>
      </c>
      <c r="AF10" s="25">
        <f>IF(Tabla_Consulta_desde_Reporte_de_Valorización_de_Instrumentos[[#This Row],[PORTAFOLIO]]="IN-FONDO1",Tabla_Consulta_desde_Reporte_de_Valorización_de_Instrumentos[[#This Row],[Inv MM$]],0)</f>
        <v>0</v>
      </c>
      <c r="AG10" s="25">
        <f>IF(Tabla_Consulta_desde_Reporte_de_Valorización_de_Instrumentos[[#This Row],[PORTAFOLIO]]="IN-FONDO2",Tabla_Consulta_desde_Reporte_de_Valorización_de_Instrumentos[[#This Row],[Inv MM$]],0)</f>
        <v>309.74728481506548</v>
      </c>
      <c r="AH10" s="25">
        <f>IF(Tabla_Consulta_desde_Reporte_de_Valorización_de_Instrumentos[[#This Row],[PORTAFOLIO]]="IN-FONDO3",Tabla_Consulta_desde_Reporte_de_Valorización_de_Instrumentos[[#This Row],[Inv MM$]],0)</f>
        <v>0</v>
      </c>
      <c r="AI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339.22049632570378</v>
      </c>
      <c r="AJ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Row],[CODIGO_SBS]],'BD(MSCI)'!$C:$C,0),1)),AL6145)</f>
        <v>170.4198394</v>
      </c>
      <c r="AK10" s="25">
        <f>Tabla_Consulta_desde_Reporte_de_Valorización_de_Instrumentos[[#This Row],[CO2-H]]*Tabla_Consulta_desde_Reporte_de_Valorización_de_Instrumentos[[#This Row],[Inv MM$]]</f>
        <v>52787.08253276952</v>
      </c>
      <c r="AL10" s="25">
        <f>Tabla_Consulta_desde_Reporte_de_Valorización_de_Instrumentos[[#This Row],[CO2-H]]*Tabla_Consulta_desde_Reporte_de_Valorización_de_Instrumentos[[#This Row],[Weight]]</f>
        <v>6.4569564101035057</v>
      </c>
      <c r="AM10" s="25" t="str">
        <f>INDEX(Parametria!G:G,MATCH(Tabla_Consulta_desde_Reporte_de_Valorización_de_Instrumentos[[#This Row],[CODIGO_SBS]],Parametria!C:C,0))</f>
        <v>01RFLG</v>
      </c>
      <c r="AN10" s="25" t="str">
        <f>INDEX(Parametria!F:F,MATCH(Tabla_Consulta_desde_Reporte_de_Valorización_de_Instrumentos[[#This Row],[CODIGO_SBS]],Parametria!C:C,0))</f>
        <v>GOB</v>
      </c>
      <c r="AO10" s="25" t="str">
        <f>+INDEX(Parametria!J:J,MATCH(Tabla_Consulta_desde_Reporte_de_Valorización_de_Instrumentos[[#This Row],[CODIGO_SBS]],Parametria!C:C,0))</f>
        <v>RFLGOB</v>
      </c>
      <c r="AP10" s="25">
        <f>Tabla_Consulta_desde_Reporte_de_Valorización_de_Instrumentos[[#This Row],[Huella]]/$AT$4</f>
        <v>4.6620695490449835</v>
      </c>
      <c r="AQ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0" s="25" t="str">
        <f>IFERROR(INDEX('BD(MSCI)'!X:X,MATCH(Tabla_Consulta_desde_Reporte_de_Valorización_de_Instrumentos[[#This Row],[CODIGO_ISIN]],'BD(MSCI)'!C:C,0)),"Cuestionario Integra")</f>
        <v>SOV</v>
      </c>
    </row>
    <row r="11" spans="1:46" x14ac:dyDescent="0.35">
      <c r="B11" s="14" t="s">
        <v>6337</v>
      </c>
      <c r="C11" t="s">
        <v>151</v>
      </c>
      <c r="D11" t="s">
        <v>10</v>
      </c>
      <c r="E11" t="s">
        <v>152</v>
      </c>
      <c r="F11" t="s">
        <v>167</v>
      </c>
      <c r="G11" t="str">
        <f>INDEX(Parametria!H:H,MATCH(Tabla_Consulta_desde_Reporte_de_Valorización_de_Instrumentos[[#This Row],[CODIGO_SBS]],Parametria!C:C,0),1)</f>
        <v>Gobierno Central</v>
      </c>
      <c r="H11" t="s">
        <v>168</v>
      </c>
      <c r="I11" t="s">
        <v>5299</v>
      </c>
      <c r="J11" t="s">
        <v>154</v>
      </c>
      <c r="K11" t="s">
        <v>90</v>
      </c>
      <c r="L11">
        <v>1000</v>
      </c>
      <c r="M11" s="5">
        <v>1078424756.7081282</v>
      </c>
      <c r="N11">
        <v>1078424756.7081282</v>
      </c>
      <c r="O11" s="18">
        <v>1081566</v>
      </c>
      <c r="P11" s="15">
        <v>49168</v>
      </c>
      <c r="Q11">
        <v>2965</v>
      </c>
      <c r="R11">
        <v>1</v>
      </c>
      <c r="S11" t="s">
        <v>155</v>
      </c>
      <c r="T11">
        <v>1079158058.8887546</v>
      </c>
      <c r="U11" s="5">
        <v>1079158058.8887546</v>
      </c>
      <c r="V11" t="s">
        <v>156</v>
      </c>
      <c r="W11">
        <v>0</v>
      </c>
      <c r="X11">
        <v>0</v>
      </c>
      <c r="Y11">
        <v>0</v>
      </c>
      <c r="Z11">
        <v>-0.67800039999999995</v>
      </c>
      <c r="AA11" t="str">
        <f>+MID(Tabla_Consulta_desde_Reporte_de_Valorización_de_Instrumentos[[#This Row],[CODIGO_SBS]],7,1)</f>
        <v>1</v>
      </c>
      <c r="AB11">
        <f>INDEX('Cálculo Caja'!F:F,MATCH(Tabla_Consulta_desde_Reporte_de_Valorización_de_Instrumentos[[#This Row],[PORTAFOLIO]],'Cálculo Caja'!A:A,0),1)</f>
        <v>27857085026.771736</v>
      </c>
      <c r="AC11" s="17">
        <f>Tabla_Consulta_desde_Reporte_de_Valorización_de_Instrumentos[[#This Row],[VALOR_VECTOR_LOCAL]]/Tabla_Consulta_desde_Reporte_de_Valorización_de_Instrumentos[[#This Row],[Patrimonio]]</f>
        <v>3.8712763940366351E-2</v>
      </c>
      <c r="AD11" s="4">
        <f>(Tabla_Consulta_desde_Reporte_de_Valorización_de_Instrumentos[[#This Row],[VALOR_VECTOR_LOCAL]]/INDEX('Tipo de Cambio'!$D:$D,MATCH("2",'Tipo de Cambio'!$E:$E,0),1))/1000000</f>
        <v>316.48562192461571</v>
      </c>
      <c r="AE11">
        <f>IF(Tabla_Consulta_desde_Reporte_de_Valorización_de_Instrumentos[[#This Row],[PORTAFOLIO]]="IN-FONDO0",Tabla_Consulta_desde_Reporte_de_Valorización_de_Instrumentos[[#This Row],[Inv MM$]],0)</f>
        <v>0</v>
      </c>
      <c r="AF11" s="25">
        <f>IF(Tabla_Consulta_desde_Reporte_de_Valorización_de_Instrumentos[[#This Row],[PORTAFOLIO]]="IN-FONDO1",Tabla_Consulta_desde_Reporte_de_Valorización_de_Instrumentos[[#This Row],[Inv MM$]],0)</f>
        <v>0</v>
      </c>
      <c r="AG11" s="25">
        <f>IF(Tabla_Consulta_desde_Reporte_de_Valorización_de_Instrumentos[[#This Row],[PORTAFOLIO]]="IN-FONDO2",Tabla_Consulta_desde_Reporte_de_Valorización_de_Instrumentos[[#This Row],[Inv MM$]],0)</f>
        <v>316.48562192461571</v>
      </c>
      <c r="AH11" s="25">
        <f>IF(Tabla_Consulta_desde_Reporte_de_Valorización_de_Instrumentos[[#This Row],[PORTAFOLIO]]="IN-FONDO3",Tabla_Consulta_desde_Reporte_de_Valorización_de_Instrumentos[[#This Row],[Inv MM$]],0)</f>
        <v>0</v>
      </c>
      <c r="AI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424.52016777255113</v>
      </c>
      <c r="AJ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Row],[CODIGO_SBS]],'BD(MSCI)'!$C:$C,0),1)),AL6146)</f>
        <v>170.4198394</v>
      </c>
      <c r="AK11" s="25">
        <f>Tabla_Consulta_desde_Reporte_de_Valorización_de_Instrumentos[[#This Row],[CO2-H]]*Tabla_Consulta_desde_Reporte_de_Valorización_de_Instrumentos[[#This Row],[Inv MM$]]</f>
        <v>53935.428860802131</v>
      </c>
      <c r="AL11" s="25">
        <f>Tabla_Consulta_desde_Reporte_de_Valorización_de_Instrumentos[[#This Row],[CO2-H]]*Tabla_Consulta_desde_Reporte_de_Valorización_de_Instrumentos[[#This Row],[Weight]]</f>
        <v>6.5974230134473446</v>
      </c>
      <c r="AM11" s="25" t="str">
        <f>INDEX(Parametria!G:G,MATCH(Tabla_Consulta_desde_Reporte_de_Valorización_de_Instrumentos[[#This Row],[CODIGO_SBS]],Parametria!C:C,0))</f>
        <v>01RFLG</v>
      </c>
      <c r="AN11" s="25" t="str">
        <f>INDEX(Parametria!F:F,MATCH(Tabla_Consulta_desde_Reporte_de_Valorización_de_Instrumentos[[#This Row],[CODIGO_SBS]],Parametria!C:C,0))</f>
        <v>GOB</v>
      </c>
      <c r="AO11" s="25" t="str">
        <f>+INDEX(Parametria!J:J,MATCH(Tabla_Consulta_desde_Reporte_de_Valorización_de_Instrumentos[[#This Row],[CODIGO_SBS]],Parametria!C:C,0))</f>
        <v>RFLGOB</v>
      </c>
      <c r="AP11" s="25">
        <f>Tabla_Consulta_desde_Reporte_de_Valorización_de_Instrumentos[[#This Row],[Huella]]/$AT$4</f>
        <v>4.7634896349979243</v>
      </c>
      <c r="AQ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1" s="25" t="str">
        <f>IFERROR(INDEX('BD(MSCI)'!X:X,MATCH(Tabla_Consulta_desde_Reporte_de_Valorización_de_Instrumentos[[#This Row],[CODIGO_ISIN]],'BD(MSCI)'!C:C,0)),"Cuestionario Integra")</f>
        <v>SOV</v>
      </c>
    </row>
    <row r="12" spans="1:46" x14ac:dyDescent="0.35">
      <c r="B12" s="14" t="s">
        <v>6337</v>
      </c>
      <c r="C12" t="s">
        <v>151</v>
      </c>
      <c r="D12" t="s">
        <v>10</v>
      </c>
      <c r="E12" t="s">
        <v>152</v>
      </c>
      <c r="F12" t="s">
        <v>4940</v>
      </c>
      <c r="G12" t="str">
        <f>INDEX(Parametria!H:H,MATCH(Tabla_Consulta_desde_Reporte_de_Valorización_de_Instrumentos[[#This Row],[CODIGO_SBS]],Parametria!C:C,0),1)</f>
        <v>Gobierno Central</v>
      </c>
      <c r="H12" t="s">
        <v>4939</v>
      </c>
      <c r="I12" t="s">
        <v>5036</v>
      </c>
      <c r="J12" t="s">
        <v>154</v>
      </c>
      <c r="K12" t="s">
        <v>90</v>
      </c>
      <c r="L12">
        <v>1000</v>
      </c>
      <c r="M12" s="5">
        <v>1386171106.6208131</v>
      </c>
      <c r="N12">
        <v>1386171106.6208131</v>
      </c>
      <c r="O12" s="18">
        <v>1258364</v>
      </c>
      <c r="P12" s="15">
        <v>50994</v>
      </c>
      <c r="Q12">
        <v>4791</v>
      </c>
      <c r="R12">
        <v>1</v>
      </c>
      <c r="S12" t="s">
        <v>155</v>
      </c>
      <c r="T12">
        <v>1424587391.3033652</v>
      </c>
      <c r="U12" s="5">
        <v>1424587391.3033652</v>
      </c>
      <c r="V12" t="s">
        <v>156</v>
      </c>
      <c r="W12">
        <v>0</v>
      </c>
      <c r="X12">
        <v>0</v>
      </c>
      <c r="Y12">
        <v>0</v>
      </c>
      <c r="Z12">
        <v>0.10710699999999999</v>
      </c>
      <c r="AA12" t="str">
        <f>+MID(Tabla_Consulta_desde_Reporte_de_Valorización_de_Instrumentos[[#This Row],[CODIGO_SBS]],7,1)</f>
        <v>1</v>
      </c>
      <c r="AB12">
        <f>INDEX('Cálculo Caja'!F:F,MATCH(Tabla_Consulta_desde_Reporte_de_Valorización_de_Instrumentos[[#This Row],[PORTAFOLIO]],'Cálculo Caja'!A:A,0),1)</f>
        <v>27857085026.771736</v>
      </c>
      <c r="AC12" s="17">
        <f>Tabla_Consulta_desde_Reporte_de_Valorización_de_Instrumentos[[#This Row],[VALOR_VECTOR_LOCAL]]/Tabla_Consulta_desde_Reporte_de_Valorización_de_Instrumentos[[#This Row],[Patrimonio]]</f>
        <v>4.9760091742859995E-2</v>
      </c>
      <c r="AD12" s="4">
        <f>(Tabla_Consulta_desde_Reporte_de_Valorización_de_Instrumentos[[#This Row],[VALOR_VECTOR_LOCAL]]/INDEX('Tipo de Cambio'!$D:$D,MATCH("2",'Tipo de Cambio'!$E:$E,0),1))/1000000</f>
        <v>406.80003129004047</v>
      </c>
      <c r="AE12">
        <f>IF(Tabla_Consulta_desde_Reporte_de_Valorización_de_Instrumentos[[#This Row],[PORTAFOLIO]]="IN-FONDO0",Tabla_Consulta_desde_Reporte_de_Valorización_de_Instrumentos[[#This Row],[Inv MM$]],0)</f>
        <v>0</v>
      </c>
      <c r="AF12" s="25">
        <f>IF(Tabla_Consulta_desde_Reporte_de_Valorización_de_Instrumentos[[#This Row],[PORTAFOLIO]]="IN-FONDO1",Tabla_Consulta_desde_Reporte_de_Valorización_de_Instrumentos[[#This Row],[Inv MM$]],0)</f>
        <v>0</v>
      </c>
      <c r="AG12" s="25">
        <f>IF(Tabla_Consulta_desde_Reporte_de_Valorización_de_Instrumentos[[#This Row],[PORTAFOLIO]]="IN-FONDO2",Tabla_Consulta_desde_Reporte_de_Valorización_de_Instrumentos[[#This Row],[Inv MM$]],0)</f>
        <v>406.80003129004047</v>
      </c>
      <c r="AH12" s="25">
        <f>IF(Tabla_Consulta_desde_Reporte_de_Valorización_de_Instrumentos[[#This Row],[PORTAFOLIO]]="IN-FONDO3",Tabla_Consulta_desde_Reporte_de_Valorización_de_Instrumentos[[#This Row],[Inv MM$]],0)</f>
        <v>0</v>
      </c>
      <c r="AI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530.96455190403617</v>
      </c>
      <c r="AJ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Row],[CODIGO_SBS]],'BD(MSCI)'!$C:$C,0),1)),AL6147)</f>
        <v>170.4198394</v>
      </c>
      <c r="AK12" s="25">
        <f>Tabla_Consulta_desde_Reporte_de_Valorización_de_Instrumentos[[#This Row],[CO2-H]]*Tabla_Consulta_desde_Reporte_de_Valorización_de_Instrumentos[[#This Row],[Inv MM$]]</f>
        <v>69326.796000363669</v>
      </c>
      <c r="AL12" s="25">
        <f>Tabla_Consulta_desde_Reporte_de_Valorización_de_Instrumentos[[#This Row],[CO2-H]]*Tabla_Consulta_desde_Reporte_de_Valorización_de_Instrumentos[[#This Row],[Weight]]</f>
        <v>8.4801068433474658</v>
      </c>
      <c r="AM12" s="25" t="str">
        <f>INDEX(Parametria!G:G,MATCH(Tabla_Consulta_desde_Reporte_de_Valorización_de_Instrumentos[[#This Row],[CODIGO_SBS]],Parametria!C:C,0))</f>
        <v>01RFLG</v>
      </c>
      <c r="AN12" s="25" t="str">
        <f>INDEX(Parametria!F:F,MATCH(Tabla_Consulta_desde_Reporte_de_Valorización_de_Instrumentos[[#This Row],[CODIGO_SBS]],Parametria!C:C,0))</f>
        <v>GOB</v>
      </c>
      <c r="AO12" s="25" t="str">
        <f>+INDEX(Parametria!J:J,MATCH(Tabla_Consulta_desde_Reporte_de_Valorización_de_Instrumentos[[#This Row],[CODIGO_SBS]],Parametria!C:C,0))</f>
        <v>RFLGOB</v>
      </c>
      <c r="AP12" s="25">
        <f>Tabla_Consulta_desde_Reporte_de_Valorización_de_Instrumentos[[#This Row],[Huella]]/$AT$4</f>
        <v>6.1228302277457143</v>
      </c>
      <c r="AQ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2" s="25" t="str">
        <f>IFERROR(INDEX('BD(MSCI)'!X:X,MATCH(Tabla_Consulta_desde_Reporte_de_Valorización_de_Instrumentos[[#This Row],[CODIGO_ISIN]],'BD(MSCI)'!C:C,0)),"Cuestionario Integra")</f>
        <v>SOV</v>
      </c>
    </row>
    <row r="13" spans="1:46" x14ac:dyDescent="0.35">
      <c r="B13" s="14" t="s">
        <v>6337</v>
      </c>
      <c r="C13" t="s">
        <v>151</v>
      </c>
      <c r="D13" t="s">
        <v>10</v>
      </c>
      <c r="E13" t="s">
        <v>152</v>
      </c>
      <c r="F13" t="s">
        <v>164</v>
      </c>
      <c r="G13" t="str">
        <f>INDEX(Parametria!H:H,MATCH(Tabla_Consulta_desde_Reporte_de_Valorización_de_Instrumentos[[#This Row],[CODIGO_SBS]],Parametria!C:C,0),1)</f>
        <v>Gobierno Central</v>
      </c>
      <c r="H13" t="s">
        <v>165</v>
      </c>
      <c r="I13" t="s">
        <v>166</v>
      </c>
      <c r="J13" t="s">
        <v>154</v>
      </c>
      <c r="K13" t="s">
        <v>90</v>
      </c>
      <c r="L13">
        <v>1000</v>
      </c>
      <c r="M13" s="5">
        <v>1721680049.8930593</v>
      </c>
      <c r="N13">
        <v>1721680049.8930593</v>
      </c>
      <c r="O13" s="18">
        <v>1638808</v>
      </c>
      <c r="P13" s="15">
        <v>50264</v>
      </c>
      <c r="Q13">
        <v>4061</v>
      </c>
      <c r="R13">
        <v>1</v>
      </c>
      <c r="S13" t="s">
        <v>155</v>
      </c>
      <c r="T13">
        <v>1722403715.2213416</v>
      </c>
      <c r="U13" s="5">
        <v>1722403715.2213416</v>
      </c>
      <c r="V13" t="s">
        <v>156</v>
      </c>
      <c r="W13">
        <v>0</v>
      </c>
      <c r="X13">
        <v>0</v>
      </c>
      <c r="Y13">
        <v>0</v>
      </c>
      <c r="Z13">
        <v>-0.44158029999999998</v>
      </c>
      <c r="AA13" t="str">
        <f>+MID(Tabla_Consulta_desde_Reporte_de_Valorización_de_Instrumentos[[#This Row],[CODIGO_SBS]],7,1)</f>
        <v>1</v>
      </c>
      <c r="AB13">
        <f>INDEX('Cálculo Caja'!F:F,MATCH(Tabla_Consulta_desde_Reporte_de_Valorización_de_Instrumentos[[#This Row],[PORTAFOLIO]],'Cálculo Caja'!A:A,0),1)</f>
        <v>27857085026.771736</v>
      </c>
      <c r="AC13" s="17">
        <f>Tabla_Consulta_desde_Reporte_de_Valorización_de_Instrumentos[[#This Row],[VALOR_VECTOR_LOCAL]]/Tabla_Consulta_desde_Reporte_de_Valorización_de_Instrumentos[[#This Row],[Patrimonio]]</f>
        <v>6.1804027529745419E-2</v>
      </c>
      <c r="AD13" s="4">
        <f>(Tabla_Consulta_desde_Reporte_de_Valorización_de_Instrumentos[[#This Row],[VALOR_VECTOR_LOCAL]]/INDEX('Tipo de Cambio'!$D:$D,MATCH("2",'Tipo de Cambio'!$E:$E,0),1))/1000000</f>
        <v>505.26193687250452</v>
      </c>
      <c r="AE13">
        <f>IF(Tabla_Consulta_desde_Reporte_de_Valorización_de_Instrumentos[[#This Row],[PORTAFOLIO]]="IN-FONDO0",Tabla_Consulta_desde_Reporte_de_Valorización_de_Instrumentos[[#This Row],[Inv MM$]],0)</f>
        <v>0</v>
      </c>
      <c r="AF13" s="25">
        <f>IF(Tabla_Consulta_desde_Reporte_de_Valorización_de_Instrumentos[[#This Row],[PORTAFOLIO]]="IN-FONDO1",Tabla_Consulta_desde_Reporte_de_Valorización_de_Instrumentos[[#This Row],[Inv MM$]],0)</f>
        <v>0</v>
      </c>
      <c r="AG13" s="25">
        <f>IF(Tabla_Consulta_desde_Reporte_de_Valorización_de_Instrumentos[[#This Row],[PORTAFOLIO]]="IN-FONDO2",Tabla_Consulta_desde_Reporte_de_Valorización_de_Instrumentos[[#This Row],[Inv MM$]],0)</f>
        <v>505.26193687250452</v>
      </c>
      <c r="AH13" s="25">
        <f>IF(Tabla_Consulta_desde_Reporte_de_Valorización_de_Instrumentos[[#This Row],[PORTAFOLIO]]="IN-FONDO3",Tabla_Consulta_desde_Reporte_de_Valorización_de_Instrumentos[[#This Row],[Inv MM$]],0)</f>
        <v>0</v>
      </c>
      <c r="AI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650.96615206100739</v>
      </c>
      <c r="AJ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Row],[CODIGO_SBS]],'BD(MSCI)'!$C:$C,0),1)),AL6148)</f>
        <v>170.4198394</v>
      </c>
      <c r="AK13" s="25">
        <f>Tabla_Consulta_desde_Reporte_de_Valorización_de_Instrumentos[[#This Row],[CO2-H]]*Tabla_Consulta_desde_Reporte_de_Valorización_de_Instrumentos[[#This Row],[Inv MM$]]</f>
        <v>86106.658136745158</v>
      </c>
      <c r="AL13" s="25">
        <f>Tabla_Consulta_desde_Reporte_de_Valorización_de_Instrumentos[[#This Row],[CO2-H]]*Tabla_Consulta_desde_Reporte_de_Valorización_de_Instrumentos[[#This Row],[Weight]]</f>
        <v>10.532632445892393</v>
      </c>
      <c r="AM13" s="25" t="str">
        <f>INDEX(Parametria!G:G,MATCH(Tabla_Consulta_desde_Reporte_de_Valorización_de_Instrumentos[[#This Row],[CODIGO_SBS]],Parametria!C:C,0))</f>
        <v>01RFLG</v>
      </c>
      <c r="AN13" s="25" t="str">
        <f>INDEX(Parametria!F:F,MATCH(Tabla_Consulta_desde_Reporte_de_Valorización_de_Instrumentos[[#This Row],[CODIGO_SBS]],Parametria!C:C,0))</f>
        <v>GOB</v>
      </c>
      <c r="AO13" s="25" t="str">
        <f>+INDEX(Parametria!J:J,MATCH(Tabla_Consulta_desde_Reporte_de_Valorización_de_Instrumentos[[#This Row],[CODIGO_SBS]],Parametria!C:C,0))</f>
        <v>RFLGOB</v>
      </c>
      <c r="AP13" s="25">
        <f>Tabla_Consulta_desde_Reporte_de_Valorización_de_Instrumentos[[#This Row],[Huella]]/$AT$4</f>
        <v>7.6048004475363911</v>
      </c>
      <c r="AQ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3" s="25" t="str">
        <f>IFERROR(INDEX('BD(MSCI)'!X:X,MATCH(Tabla_Consulta_desde_Reporte_de_Valorización_de_Instrumentos[[#This Row],[CODIGO_ISIN]],'BD(MSCI)'!C:C,0)),"Cuestionario Integra")</f>
        <v>SOV</v>
      </c>
    </row>
    <row r="14" spans="1:46" x14ac:dyDescent="0.35">
      <c r="B14" s="14" t="s">
        <v>6337</v>
      </c>
      <c r="C14" t="s">
        <v>151</v>
      </c>
      <c r="D14" t="s">
        <v>12</v>
      </c>
      <c r="E14" t="s">
        <v>152</v>
      </c>
      <c r="F14" t="s">
        <v>5633</v>
      </c>
      <c r="G14" t="str">
        <f>INDEX(Parametria!H:H,MATCH(Tabla_Consulta_desde_Reporte_de_Valorización_de_Instrumentos[[#This Row],[CODIGO_SBS]],Parametria!C:C,0),1)</f>
        <v>Gobierno Central</v>
      </c>
      <c r="H14" t="s">
        <v>5632</v>
      </c>
      <c r="I14" t="s">
        <v>5676</v>
      </c>
      <c r="J14" t="s">
        <v>154</v>
      </c>
      <c r="K14" t="s">
        <v>90</v>
      </c>
      <c r="L14">
        <v>1000</v>
      </c>
      <c r="M14" s="5">
        <v>6470092.1568</v>
      </c>
      <c r="N14">
        <v>6470092.1568</v>
      </c>
      <c r="O14" s="18">
        <v>6000</v>
      </c>
      <c r="P14" s="15">
        <v>49533</v>
      </c>
      <c r="Q14">
        <v>3330</v>
      </c>
      <c r="R14">
        <v>1</v>
      </c>
      <c r="S14" t="s">
        <v>155</v>
      </c>
      <c r="T14">
        <v>6462656.6730000004</v>
      </c>
      <c r="U14" s="5">
        <v>6462656.6730000004</v>
      </c>
      <c r="V14" t="s">
        <v>156</v>
      </c>
      <c r="W14">
        <v>0</v>
      </c>
      <c r="X14">
        <v>0</v>
      </c>
      <c r="Y14">
        <v>0</v>
      </c>
      <c r="Z14">
        <v>1.2392472999999999</v>
      </c>
      <c r="AA14" t="str">
        <f>+MID(Tabla_Consulta_desde_Reporte_de_Valorización_de_Instrumentos[[#This Row],[CODIGO_SBS]],7,1)</f>
        <v>1</v>
      </c>
      <c r="AB14">
        <f>INDEX('Cálculo Caja'!F:F,MATCH(Tabla_Consulta_desde_Reporte_de_Valorización_de_Instrumentos[[#This Row],[PORTAFOLIO]],'Cálculo Caja'!A:A,0),1)</f>
        <v>7928996892.6624365</v>
      </c>
      <c r="AC14" s="17">
        <f>Tabla_Consulta_desde_Reporte_de_Valorización_de_Instrumentos[[#This Row],[VALOR_VECTOR_LOCAL]]/Tabla_Consulta_desde_Reporte_de_Valorización_de_Instrumentos[[#This Row],[Patrimonio]]</f>
        <v>8.160038709042099E-4</v>
      </c>
      <c r="AD14" s="4">
        <f>(Tabla_Consulta_desde_Reporte_de_Valorización_de_Instrumentos[[#This Row],[VALOR_VECTOR_LOCAL]]/INDEX('Tipo de Cambio'!$D:$D,MATCH("2",'Tipo de Cambio'!$E:$E,0),1))/1000000</f>
        <v>1.8987797965663977</v>
      </c>
      <c r="AE14">
        <f>IF(Tabla_Consulta_desde_Reporte_de_Valorización_de_Instrumentos[[#This Row],[PORTAFOLIO]]="IN-FONDO0",Tabla_Consulta_desde_Reporte_de_Valorización_de_Instrumentos[[#This Row],[Inv MM$]],0)</f>
        <v>0</v>
      </c>
      <c r="AF14" s="25">
        <f>IF(Tabla_Consulta_desde_Reporte_de_Valorización_de_Instrumentos[[#This Row],[PORTAFOLIO]]="IN-FONDO1",Tabla_Consulta_desde_Reporte_de_Valorización_de_Instrumentos[[#This Row],[Inv MM$]],0)</f>
        <v>1.8987797965663977</v>
      </c>
      <c r="AG14" s="25">
        <f>IF(Tabla_Consulta_desde_Reporte_de_Valorización_de_Instrumentos[[#This Row],[PORTAFOLIO]]="IN-FONDO2",Tabla_Consulta_desde_Reporte_de_Valorización_de_Instrumentos[[#This Row],[Inv MM$]],0)</f>
        <v>0</v>
      </c>
      <c r="AH14" s="25">
        <f>IF(Tabla_Consulta_desde_Reporte_de_Valorización_de_Instrumentos[[#This Row],[PORTAFOLIO]]="IN-FONDO3",Tabla_Consulta_desde_Reporte_de_Valorización_de_Instrumentos[[#This Row],[Inv MM$]],0)</f>
        <v>0</v>
      </c>
      <c r="AI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132.50318347039178</v>
      </c>
      <c r="AJ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Row],[CODIGO_SBS]],'BD(MSCI)'!$C:$C,0),1)),AL6149)</f>
        <v>170.4198394</v>
      </c>
      <c r="AK14" s="25">
        <f>Tabla_Consulta_desde_Reporte_de_Valorización_de_Instrumentos[[#This Row],[CO2-H]]*Tabla_Consulta_desde_Reporte_de_Valorización_de_Instrumentos[[#This Row],[Inv MM$]]</f>
        <v>323.58974798681015</v>
      </c>
      <c r="AL14" s="25">
        <f>Tabla_Consulta_desde_Reporte_de_Valorización_de_Instrumentos[[#This Row],[CO2-H]]*Tabla_Consulta_desde_Reporte_de_Valorización_de_Instrumentos[[#This Row],[Weight]]</f>
        <v>0.13906324862927377</v>
      </c>
      <c r="AM14" s="25" t="str">
        <f>INDEX(Parametria!G:G,MATCH(Tabla_Consulta_desde_Reporte_de_Valorización_de_Instrumentos[[#This Row],[CODIGO_SBS]],Parametria!C:C,0))</f>
        <v>01RFLG</v>
      </c>
      <c r="AN14" s="25" t="str">
        <f>INDEX(Parametria!F:F,MATCH(Tabla_Consulta_desde_Reporte_de_Valorización_de_Instrumentos[[#This Row],[CODIGO_SBS]],Parametria!C:C,0))</f>
        <v>GOB</v>
      </c>
      <c r="AO14" s="25" t="str">
        <f>+INDEX(Parametria!J:J,MATCH(Tabla_Consulta_desde_Reporte_de_Valorización_de_Instrumentos[[#This Row],[CODIGO_SBS]],Parametria!C:C,0))</f>
        <v>RFLGOB</v>
      </c>
      <c r="AP14" s="25">
        <f>Tabla_Consulta_desde_Reporte_de_Valorización_de_Instrumentos[[#This Row],[Huella]]/$AT$4</f>
        <v>2.8578921927271322E-2</v>
      </c>
      <c r="AQ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4" s="25" t="str">
        <f>IFERROR(INDEX('BD(MSCI)'!X:X,MATCH(Tabla_Consulta_desde_Reporte_de_Valorización_de_Instrumentos[[#This Row],[CODIGO_ISIN]],'BD(MSCI)'!C:C,0)),"Cuestionario Integra")</f>
        <v>SOV</v>
      </c>
    </row>
    <row r="15" spans="1:46" x14ac:dyDescent="0.35">
      <c r="B15" s="14" t="s">
        <v>6337</v>
      </c>
      <c r="C15" t="s">
        <v>151</v>
      </c>
      <c r="D15" t="s">
        <v>12</v>
      </c>
      <c r="E15" t="s">
        <v>152</v>
      </c>
      <c r="F15" t="s">
        <v>843</v>
      </c>
      <c r="G15" t="str">
        <f>INDEX(Parametria!H:H,MATCH(Tabla_Consulta_desde_Reporte_de_Valorización_de_Instrumentos[[#This Row],[CODIGO_SBS]],Parametria!C:C,0),1)</f>
        <v>Gobierno Central</v>
      </c>
      <c r="H15" t="s">
        <v>844</v>
      </c>
      <c r="I15" t="s">
        <v>4566</v>
      </c>
      <c r="J15" t="s">
        <v>154</v>
      </c>
      <c r="K15" t="s">
        <v>90</v>
      </c>
      <c r="L15">
        <v>1000</v>
      </c>
      <c r="M15" s="5">
        <v>45027884.726089999</v>
      </c>
      <c r="N15">
        <v>45027884.726089999</v>
      </c>
      <c r="O15" s="18">
        <v>42700</v>
      </c>
      <c r="P15" s="15">
        <v>56657</v>
      </c>
      <c r="Q15">
        <v>10454</v>
      </c>
      <c r="R15">
        <v>1</v>
      </c>
      <c r="S15" t="s">
        <v>155</v>
      </c>
      <c r="T15">
        <v>45029454.612939999</v>
      </c>
      <c r="U15" s="5">
        <v>45029454.612939999</v>
      </c>
      <c r="V15" t="s">
        <v>156</v>
      </c>
      <c r="W15">
        <v>0</v>
      </c>
      <c r="X15">
        <v>0</v>
      </c>
      <c r="Y15">
        <v>0</v>
      </c>
      <c r="Z15">
        <v>-3.67655E-2</v>
      </c>
      <c r="AA15" t="str">
        <f>+MID(Tabla_Consulta_desde_Reporte_de_Valorización_de_Instrumentos[[#This Row],[CODIGO_SBS]],7,1)</f>
        <v>1</v>
      </c>
      <c r="AB15">
        <f>INDEX('Cálculo Caja'!F:F,MATCH(Tabla_Consulta_desde_Reporte_de_Valorización_de_Instrumentos[[#This Row],[PORTAFOLIO]],'Cálculo Caja'!A:A,0),1)</f>
        <v>7928996892.6624365</v>
      </c>
      <c r="AC15" s="17">
        <f>Tabla_Consulta_desde_Reporte_de_Valorización_de_Instrumentos[[#This Row],[VALOR_VECTOR_LOCAL]]/Tabla_Consulta_desde_Reporte_de_Valorización_de_Instrumentos[[#This Row],[Patrimonio]]</f>
        <v>5.6788879268901216E-3</v>
      </c>
      <c r="AD15" s="4">
        <f>(Tabla_Consulta_desde_Reporte_de_Valorización_de_Instrumentos[[#This Row],[VALOR_VECTOR_LOCAL]]/INDEX('Tipo de Cambio'!$D:$D,MATCH("2",'Tipo de Cambio'!$E:$E,0),1))/1000000</f>
        <v>13.21434621455319</v>
      </c>
      <c r="AE15">
        <f>IF(Tabla_Consulta_desde_Reporte_de_Valorización_de_Instrumentos[[#This Row],[PORTAFOLIO]]="IN-FONDO0",Tabla_Consulta_desde_Reporte_de_Valorización_de_Instrumentos[[#This Row],[Inv MM$]],0)</f>
        <v>0</v>
      </c>
      <c r="AF15" s="25">
        <f>IF(Tabla_Consulta_desde_Reporte_de_Valorización_de_Instrumentos[[#This Row],[PORTAFOLIO]]="IN-FONDO1",Tabla_Consulta_desde_Reporte_de_Valorización_de_Instrumentos[[#This Row],[Inv MM$]],0)</f>
        <v>13.21434621455319</v>
      </c>
      <c r="AG15" s="25">
        <f>IF(Tabla_Consulta_desde_Reporte_de_Valorización_de_Instrumentos[[#This Row],[PORTAFOLIO]]="IN-FONDO2",Tabla_Consulta_desde_Reporte_de_Valorización_de_Instrumentos[[#This Row],[Inv MM$]],0)</f>
        <v>0</v>
      </c>
      <c r="AH15" s="25">
        <f>IF(Tabla_Consulta_desde_Reporte_de_Valorización_de_Instrumentos[[#This Row],[PORTAFOLIO]]="IN-FONDO3",Tabla_Consulta_desde_Reporte_de_Valorización_de_Instrumentos[[#This Row],[Inv MM$]],0)</f>
        <v>0</v>
      </c>
      <c r="AI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48.184395915829782</v>
      </c>
      <c r="AJ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Row],[CODIGO_SBS]],'BD(MSCI)'!$C:$C,0),1)),AL6150)</f>
        <v>170.4198394</v>
      </c>
      <c r="AK15" s="25">
        <f>Tabla_Consulta_desde_Reporte_de_Valorización_de_Instrumentos[[#This Row],[CO2-H]]*Tabla_Consulta_desde_Reporte_de_Valorización_de_Instrumentos[[#This Row],[Inv MM$]]</f>
        <v>2251.9867596601525</v>
      </c>
      <c r="AL15" s="25">
        <f>Tabla_Consulta_desde_Reporte_de_Valorización_de_Instrumentos[[#This Row],[CO2-H]]*Tabla_Consulta_desde_Reporte_de_Valorización_de_Instrumentos[[#This Row],[Weight]]</f>
        <v>0.9677951684712135</v>
      </c>
      <c r="AM15" s="25" t="str">
        <f>INDEX(Parametria!G:G,MATCH(Tabla_Consulta_desde_Reporte_de_Valorización_de_Instrumentos[[#This Row],[CODIGO_SBS]],Parametria!C:C,0))</f>
        <v>01RFLG</v>
      </c>
      <c r="AN15" s="25" t="str">
        <f>INDEX(Parametria!F:F,MATCH(Tabla_Consulta_desde_Reporte_de_Valorización_de_Instrumentos[[#This Row],[CODIGO_SBS]],Parametria!C:C,0))</f>
        <v>GOB</v>
      </c>
      <c r="AO15" s="25" t="str">
        <f>+INDEX(Parametria!J:J,MATCH(Tabla_Consulta_desde_Reporte_de_Valorización_de_Instrumentos[[#This Row],[CODIGO_SBS]],Parametria!C:C,0))</f>
        <v>RFLGOB</v>
      </c>
      <c r="AP15" s="25">
        <f>Tabla_Consulta_desde_Reporte_de_Valorización_de_Instrumentos[[#This Row],[Huella]]/$AT$4</f>
        <v>0.19889181961413555</v>
      </c>
      <c r="AQ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5" s="25" t="str">
        <f>IFERROR(INDEX('BD(MSCI)'!X:X,MATCH(Tabla_Consulta_desde_Reporte_de_Valorización_de_Instrumentos[[#This Row],[CODIGO_ISIN]],'BD(MSCI)'!C:C,0)),"Cuestionario Integra")</f>
        <v>SOV</v>
      </c>
    </row>
    <row r="16" spans="1:46" x14ac:dyDescent="0.35">
      <c r="B16" s="14" t="s">
        <v>6337</v>
      </c>
      <c r="C16" t="s">
        <v>151</v>
      </c>
      <c r="D16" t="s">
        <v>12</v>
      </c>
      <c r="E16" t="s">
        <v>152</v>
      </c>
      <c r="F16" t="s">
        <v>162</v>
      </c>
      <c r="G16" t="str">
        <f>INDEX(Parametria!H:H,MATCH(Tabla_Consulta_desde_Reporte_de_Valorización_de_Instrumentos[[#This Row],[CODIGO_SBS]],Parametria!C:C,0),1)</f>
        <v>Gobierno Central</v>
      </c>
      <c r="H16" t="s">
        <v>163</v>
      </c>
      <c r="I16" t="s">
        <v>6334</v>
      </c>
      <c r="J16" t="s">
        <v>154</v>
      </c>
      <c r="K16" t="s">
        <v>90</v>
      </c>
      <c r="L16">
        <v>1000</v>
      </c>
      <c r="M16" s="5">
        <v>116592246.19</v>
      </c>
      <c r="N16">
        <v>116592246.19</v>
      </c>
      <c r="O16" s="18">
        <v>100000</v>
      </c>
      <c r="P16" s="15">
        <v>48072</v>
      </c>
      <c r="Q16">
        <v>1869</v>
      </c>
      <c r="R16">
        <v>1</v>
      </c>
      <c r="S16" t="s">
        <v>155</v>
      </c>
      <c r="T16">
        <v>58156514.534999996</v>
      </c>
      <c r="U16" s="5">
        <v>58156514.534999996</v>
      </c>
      <c r="V16" t="s">
        <v>156</v>
      </c>
      <c r="W16">
        <v>0</v>
      </c>
      <c r="X16">
        <v>0</v>
      </c>
      <c r="Y16">
        <v>0</v>
      </c>
      <c r="Z16">
        <v>2.7921711999999999</v>
      </c>
      <c r="AA16" t="str">
        <f>+MID(Tabla_Consulta_desde_Reporte_de_Valorización_de_Instrumentos[[#This Row],[CODIGO_SBS]],7,1)</f>
        <v>1</v>
      </c>
      <c r="AB16">
        <f>INDEX('Cálculo Caja'!F:F,MATCH(Tabla_Consulta_desde_Reporte_de_Valorización_de_Instrumentos[[#This Row],[PORTAFOLIO]],'Cálculo Caja'!A:A,0),1)</f>
        <v>7928996892.6624365</v>
      </c>
      <c r="AC16" s="17">
        <f>Tabla_Consulta_desde_Reporte_de_Valorización_de_Instrumentos[[#This Row],[VALOR_VECTOR_LOCAL]]/Tabla_Consulta_desde_Reporte_de_Valorización_de_Instrumentos[[#This Row],[Patrimonio]]</f>
        <v>1.4704539271278501E-2</v>
      </c>
      <c r="AD16" s="4">
        <f>(Tabla_Consulta_desde_Reporte_de_Valorización_de_Instrumentos[[#This Row],[VALOR_VECTOR_LOCAL]]/INDEX('Tipo de Cambio'!$D:$D,MATCH("2",'Tipo de Cambio'!$E:$E,0),1))/1000000</f>
        <v>34.21635985033015</v>
      </c>
      <c r="AE16">
        <f>IF(Tabla_Consulta_desde_Reporte_de_Valorización_de_Instrumentos[[#This Row],[PORTAFOLIO]]="IN-FONDO0",Tabla_Consulta_desde_Reporte_de_Valorización_de_Instrumentos[[#This Row],[Inv MM$]],0)</f>
        <v>0</v>
      </c>
      <c r="AF16" s="25">
        <f>IF(Tabla_Consulta_desde_Reporte_de_Valorización_de_Instrumentos[[#This Row],[PORTAFOLIO]]="IN-FONDO1",Tabla_Consulta_desde_Reporte_de_Valorización_de_Instrumentos[[#This Row],[Inv MM$]],0)</f>
        <v>34.21635985033015</v>
      </c>
      <c r="AG16" s="25">
        <f>IF(Tabla_Consulta_desde_Reporte_de_Valorización_de_Instrumentos[[#This Row],[PORTAFOLIO]]="IN-FONDO2",Tabla_Consulta_desde_Reporte_de_Valorización_de_Instrumentos[[#This Row],[Inv MM$]],0)</f>
        <v>0</v>
      </c>
      <c r="AH16" s="25">
        <f>IF(Tabla_Consulta_desde_Reporte_de_Valorización_de_Instrumentos[[#This Row],[PORTAFOLIO]]="IN-FONDO3",Tabla_Consulta_desde_Reporte_de_Valorización_de_Instrumentos[[#This Row],[Inv MM$]],0)</f>
        <v>0</v>
      </c>
      <c r="AI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75.275991670726341</v>
      </c>
      <c r="AJ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Row],[CODIGO_SBS]],'BD(MSCI)'!$C:$C,0),1)),AL6151)</f>
        <v>170.4198394</v>
      </c>
      <c r="AK16" s="25">
        <f>Tabla_Consulta_desde_Reporte_de_Valorización_de_Instrumentos[[#This Row],[CO2-H]]*Tabla_Consulta_desde_Reporte_de_Valorización_de_Instrumentos[[#This Row],[Inv MM$]]</f>
        <v>5831.1465505458718</v>
      </c>
      <c r="AL16" s="25">
        <f>Tabla_Consulta_desde_Reporte_de_Valorización_de_Instrumentos[[#This Row],[CO2-H]]*Tabla_Consulta_desde_Reporte_de_Valorización_de_Instrumentos[[#This Row],[Weight]]</f>
        <v>2.5059452210622752</v>
      </c>
      <c r="AM16" s="25" t="str">
        <f>INDEX(Parametria!G:G,MATCH(Tabla_Consulta_desde_Reporte_de_Valorización_de_Instrumentos[[#This Row],[CODIGO_SBS]],Parametria!C:C,0))</f>
        <v>01RFLG</v>
      </c>
      <c r="AN16" s="25" t="str">
        <f>INDEX(Parametria!F:F,MATCH(Tabla_Consulta_desde_Reporte_de_Valorización_de_Instrumentos[[#This Row],[CODIGO_SBS]],Parametria!C:C,0))</f>
        <v>GOB</v>
      </c>
      <c r="AO16" s="25" t="str">
        <f>+INDEX(Parametria!J:J,MATCH(Tabla_Consulta_desde_Reporte_de_Valorización_de_Instrumentos[[#This Row],[CODIGO_SBS]],Parametria!C:C,0))</f>
        <v>RFLGOB</v>
      </c>
      <c r="AP16" s="25">
        <f>Tabla_Consulta_desde_Reporte_de_Valorización_de_Instrumentos[[#This Row],[Huella]]/$AT$4</f>
        <v>0.51499740968715946</v>
      </c>
      <c r="AQ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6" s="25" t="str">
        <f>IFERROR(INDEX('BD(MSCI)'!X:X,MATCH(Tabla_Consulta_desde_Reporte_de_Valorización_de_Instrumentos[[#This Row],[CODIGO_ISIN]],'BD(MSCI)'!C:C,0)),"Cuestionario Integra")</f>
        <v>SOV</v>
      </c>
    </row>
    <row r="17" spans="2:44" x14ac:dyDescent="0.35">
      <c r="B17" s="14" t="s">
        <v>6337</v>
      </c>
      <c r="C17" t="s">
        <v>151</v>
      </c>
      <c r="D17" t="s">
        <v>12</v>
      </c>
      <c r="E17" t="s">
        <v>152</v>
      </c>
      <c r="F17" t="s">
        <v>160</v>
      </c>
      <c r="G17" t="str">
        <f>INDEX(Parametria!H:H,MATCH(Tabla_Consulta_desde_Reporte_de_Valorización_de_Instrumentos[[#This Row],[CODIGO_SBS]],Parametria!C:C,0),1)</f>
        <v>Gobierno Central</v>
      </c>
      <c r="H17" t="s">
        <v>161</v>
      </c>
      <c r="I17" t="s">
        <v>4567</v>
      </c>
      <c r="J17" t="s">
        <v>154</v>
      </c>
      <c r="K17" t="s">
        <v>90</v>
      </c>
      <c r="L17">
        <v>1000</v>
      </c>
      <c r="M17" s="5">
        <v>164918074.648294</v>
      </c>
      <c r="N17">
        <v>164918074.648294</v>
      </c>
      <c r="O17" s="18">
        <v>185020</v>
      </c>
      <c r="P17" s="15">
        <v>51360</v>
      </c>
      <c r="Q17">
        <v>5157</v>
      </c>
      <c r="R17">
        <v>1</v>
      </c>
      <c r="S17" t="s">
        <v>155</v>
      </c>
      <c r="T17">
        <v>165375002.371546</v>
      </c>
      <c r="U17" s="5">
        <v>165375002.371546</v>
      </c>
      <c r="V17" t="s">
        <v>156</v>
      </c>
      <c r="W17">
        <v>0</v>
      </c>
      <c r="X17">
        <v>0</v>
      </c>
      <c r="Y17">
        <v>0</v>
      </c>
      <c r="Z17">
        <v>-2.4696126</v>
      </c>
      <c r="AA17" t="str">
        <f>+MID(Tabla_Consulta_desde_Reporte_de_Valorización_de_Instrumentos[[#This Row],[CODIGO_SBS]],7,1)</f>
        <v>1</v>
      </c>
      <c r="AB17">
        <f>INDEX('Cálculo Caja'!F:F,MATCH(Tabla_Consulta_desde_Reporte_de_Valorización_de_Instrumentos[[#This Row],[PORTAFOLIO]],'Cálculo Caja'!A:A,0),1)</f>
        <v>7928996892.6624365</v>
      </c>
      <c r="AC17" s="17">
        <f>Tabla_Consulta_desde_Reporte_de_Valorización_de_Instrumentos[[#This Row],[VALOR_VECTOR_LOCAL]]/Tabla_Consulta_desde_Reporte_de_Valorización_de_Instrumentos[[#This Row],[Patrimonio]]</f>
        <v>2.0799361745356546E-2</v>
      </c>
      <c r="AD17" s="4">
        <f>(Tabla_Consulta_desde_Reporte_de_Valorización_de_Instrumentos[[#This Row],[VALOR_VECTOR_LOCAL]]/INDEX('Tipo de Cambio'!$D:$D,MATCH("2",'Tipo de Cambio'!$E:$E,0),1))/1000000</f>
        <v>48.39855455562553</v>
      </c>
      <c r="AE17">
        <f>IF(Tabla_Consulta_desde_Reporte_de_Valorización_de_Instrumentos[[#This Row],[PORTAFOLIO]]="IN-FONDO0",Tabla_Consulta_desde_Reporte_de_Valorización_de_Instrumentos[[#This Row],[Inv MM$]],0)</f>
        <v>0</v>
      </c>
      <c r="AF17" s="25">
        <f>IF(Tabla_Consulta_desde_Reporte_de_Valorización_de_Instrumentos[[#This Row],[PORTAFOLIO]]="IN-FONDO1",Tabla_Consulta_desde_Reporte_de_Valorización_de_Instrumentos[[#This Row],[Inv MM$]],0)</f>
        <v>48.39855455562553</v>
      </c>
      <c r="AG17" s="25">
        <f>IF(Tabla_Consulta_desde_Reporte_de_Valorización_de_Instrumentos[[#This Row],[PORTAFOLIO]]="IN-FONDO2",Tabla_Consulta_desde_Reporte_de_Valorización_de_Instrumentos[[#This Row],[Inv MM$]],0)</f>
        <v>0</v>
      </c>
      <c r="AH17" s="25">
        <f>IF(Tabla_Consulta_desde_Reporte_de_Valorización_de_Instrumentos[[#This Row],[PORTAFOLIO]]="IN-FONDO3",Tabla_Consulta_desde_Reporte_de_Valorización_de_Instrumentos[[#This Row],[Inv MM$]],0)</f>
        <v>0</v>
      </c>
      <c r="AI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107.20376620716745</v>
      </c>
      <c r="AJ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Row],[CODIGO_SBS]],'BD(MSCI)'!$C:$C,0),1)),AL6152)</f>
        <v>170.4198394</v>
      </c>
      <c r="AK17" s="25">
        <f>Tabla_Consulta_desde_Reporte_de_Valorización_de_Instrumentos[[#This Row],[CO2-H]]*Tabla_Consulta_desde_Reporte_de_Valorización_de_Instrumentos[[#This Row],[Inv MM$]]</f>
        <v>8248.0738945618414</v>
      </c>
      <c r="AL17" s="25">
        <f>Tabla_Consulta_desde_Reporte_de_Valorización_de_Instrumentos[[#This Row],[CO2-H]]*Tabla_Consulta_desde_Reporte_de_Valorización_de_Instrumentos[[#This Row],[Weight]]</f>
        <v>3.5446238882661665</v>
      </c>
      <c r="AM17" s="25" t="str">
        <f>INDEX(Parametria!G:G,MATCH(Tabla_Consulta_desde_Reporte_de_Valorización_de_Instrumentos[[#This Row],[CODIGO_SBS]],Parametria!C:C,0))</f>
        <v>01RFLG</v>
      </c>
      <c r="AN17" s="25" t="str">
        <f>INDEX(Parametria!F:F,MATCH(Tabla_Consulta_desde_Reporte_de_Valorización_de_Instrumentos[[#This Row],[CODIGO_SBS]],Parametria!C:C,0))</f>
        <v>GOB</v>
      </c>
      <c r="AO17" s="25" t="str">
        <f>+INDEX(Parametria!J:J,MATCH(Tabla_Consulta_desde_Reporte_de_Valorización_de_Instrumentos[[#This Row],[CODIGO_SBS]],Parametria!C:C,0))</f>
        <v>RFLGOB</v>
      </c>
      <c r="AP17" s="25">
        <f>Tabla_Consulta_desde_Reporte_de_Valorización_de_Instrumentos[[#This Row],[Huella]]/$AT$4</f>
        <v>0.72845651430420411</v>
      </c>
      <c r="AQ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7" s="25" t="str">
        <f>IFERROR(INDEX('BD(MSCI)'!X:X,MATCH(Tabla_Consulta_desde_Reporte_de_Valorización_de_Instrumentos[[#This Row],[CODIGO_ISIN]],'BD(MSCI)'!C:C,0)),"Cuestionario Integra")</f>
        <v>SOV</v>
      </c>
    </row>
    <row r="18" spans="2:44" x14ac:dyDescent="0.35">
      <c r="B18" s="14" t="s">
        <v>6337</v>
      </c>
      <c r="C18" t="s">
        <v>151</v>
      </c>
      <c r="D18" t="s">
        <v>12</v>
      </c>
      <c r="E18" t="s">
        <v>152</v>
      </c>
      <c r="F18" t="s">
        <v>172</v>
      </c>
      <c r="G18" t="str">
        <f>INDEX(Parametria!H:H,MATCH(Tabla_Consulta_desde_Reporte_de_Valorización_de_Instrumentos[[#This Row],[CODIGO_SBS]],Parametria!C:C,0),1)</f>
        <v>Gobierno Central</v>
      </c>
      <c r="H18" t="s">
        <v>173</v>
      </c>
      <c r="I18" t="s">
        <v>174</v>
      </c>
      <c r="J18" t="s">
        <v>154</v>
      </c>
      <c r="K18" t="s">
        <v>90</v>
      </c>
      <c r="L18">
        <v>1000</v>
      </c>
      <c r="M18" s="5">
        <v>216032956.14867559</v>
      </c>
      <c r="N18">
        <v>216032956.14867559</v>
      </c>
      <c r="O18" s="18">
        <v>195206</v>
      </c>
      <c r="P18" s="15">
        <v>48438</v>
      </c>
      <c r="Q18">
        <v>2235</v>
      </c>
      <c r="R18">
        <v>1</v>
      </c>
      <c r="S18" t="s">
        <v>155</v>
      </c>
      <c r="T18">
        <v>215677227.06239599</v>
      </c>
      <c r="U18" s="5">
        <v>215677227.06239599</v>
      </c>
      <c r="V18" t="s">
        <v>156</v>
      </c>
      <c r="W18">
        <v>0</v>
      </c>
      <c r="X18">
        <v>0</v>
      </c>
      <c r="Y18">
        <v>0</v>
      </c>
      <c r="Z18">
        <v>1.8223266</v>
      </c>
      <c r="AA18" t="str">
        <f>+MID(Tabla_Consulta_desde_Reporte_de_Valorización_de_Instrumentos[[#This Row],[CODIGO_SBS]],7,1)</f>
        <v>1</v>
      </c>
      <c r="AB18">
        <f>INDEX('Cálculo Caja'!F:F,MATCH(Tabla_Consulta_desde_Reporte_de_Valorización_de_Instrumentos[[#This Row],[PORTAFOLIO]],'Cálculo Caja'!A:A,0),1)</f>
        <v>7928996892.6624365</v>
      </c>
      <c r="AC18" s="17">
        <f>Tabla_Consulta_desde_Reporte_de_Valorización_de_Instrumentos[[#This Row],[VALOR_VECTOR_LOCAL]]/Tabla_Consulta_desde_Reporte_de_Valorización_de_Instrumentos[[#This Row],[Patrimonio]]</f>
        <v>2.7245937799344377E-2</v>
      </c>
      <c r="AD18" s="4">
        <f>(Tabla_Consulta_desde_Reporte_de_Valorización_de_Instrumentos[[#This Row],[VALOR_VECTOR_LOCAL]]/INDEX('Tipo de Cambio'!$D:$D,MATCH("2",'Tipo de Cambio'!$E:$E,0),1))/1000000</f>
        <v>63.399253455223942</v>
      </c>
      <c r="AE18">
        <f>IF(Tabla_Consulta_desde_Reporte_de_Valorización_de_Instrumentos[[#This Row],[PORTAFOLIO]]="IN-FONDO0",Tabla_Consulta_desde_Reporte_de_Valorización_de_Instrumentos[[#This Row],[Inv MM$]],0)</f>
        <v>0</v>
      </c>
      <c r="AF18" s="25">
        <f>IF(Tabla_Consulta_desde_Reporte_de_Valorización_de_Instrumentos[[#This Row],[PORTAFOLIO]]="IN-FONDO1",Tabla_Consulta_desde_Reporte_de_Valorización_de_Instrumentos[[#This Row],[Inv MM$]],0)</f>
        <v>63.399253455223942</v>
      </c>
      <c r="AG18" s="25">
        <f>IF(Tabla_Consulta_desde_Reporte_de_Valorización_de_Instrumentos[[#This Row],[PORTAFOLIO]]="IN-FONDO2",Tabla_Consulta_desde_Reporte_de_Valorización_de_Instrumentos[[#This Row],[Inv MM$]],0)</f>
        <v>0</v>
      </c>
      <c r="AH18" s="25">
        <f>IF(Tabla_Consulta_desde_Reporte_de_Valorización_de_Instrumentos[[#This Row],[PORTAFOLIO]]="IN-FONDO3",Tabla_Consulta_desde_Reporte_de_Valorización_de_Instrumentos[[#This Row],[Inv MM$]],0)</f>
        <v>0</v>
      </c>
      <c r="AI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158.57770505029376</v>
      </c>
      <c r="AJ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Row],[CODIGO_SBS]],'BD(MSCI)'!$C:$C,0),1)),AL6153)</f>
        <v>170.4198394</v>
      </c>
      <c r="AK18" s="25">
        <f>Tabla_Consulta_desde_Reporte_de_Valorización_de_Instrumentos[[#This Row],[CO2-H]]*Tabla_Consulta_desde_Reporte_de_Valorización_de_Instrumentos[[#This Row],[Inv MM$]]</f>
        <v>10804.490591919159</v>
      </c>
      <c r="AL18" s="25">
        <f>Tabla_Consulta_desde_Reporte_de_Valorización_de_Instrumentos[[#This Row],[CO2-H]]*Tabla_Consulta_desde_Reporte_de_Valorización_de_Instrumentos[[#This Row],[Weight]]</f>
        <v>4.6432483440666585</v>
      </c>
      <c r="AM18" s="25" t="str">
        <f>INDEX(Parametria!G:G,MATCH(Tabla_Consulta_desde_Reporte_de_Valorización_de_Instrumentos[[#This Row],[CODIGO_SBS]],Parametria!C:C,0))</f>
        <v>01RFLG</v>
      </c>
      <c r="AN18" s="25" t="str">
        <f>INDEX(Parametria!F:F,MATCH(Tabla_Consulta_desde_Reporte_de_Valorización_de_Instrumentos[[#This Row],[CODIGO_SBS]],Parametria!C:C,0))</f>
        <v>GOB</v>
      </c>
      <c r="AO18" s="25" t="str">
        <f>+INDEX(Parametria!J:J,MATCH(Tabla_Consulta_desde_Reporte_de_Valorización_de_Instrumentos[[#This Row],[CODIGO_SBS]],Parametria!C:C,0))</f>
        <v>RFLGOB</v>
      </c>
      <c r="AP18" s="25">
        <f>Tabla_Consulta_desde_Reporte_de_Valorización_de_Instrumentos[[#This Row],[Huella]]/$AT$4</f>
        <v>0.95423509246337856</v>
      </c>
      <c r="AQ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8" s="25" t="str">
        <f>IFERROR(INDEX('BD(MSCI)'!X:X,MATCH(Tabla_Consulta_desde_Reporte_de_Valorización_de_Instrumentos[[#This Row],[CODIGO_ISIN]],'BD(MSCI)'!C:C,0)),"Cuestionario Integra")</f>
        <v>SOV</v>
      </c>
    </row>
    <row r="19" spans="2:44" x14ac:dyDescent="0.35">
      <c r="B19" s="14" t="s">
        <v>6337</v>
      </c>
      <c r="C19" t="s">
        <v>151</v>
      </c>
      <c r="D19" t="s">
        <v>12</v>
      </c>
      <c r="E19" t="s">
        <v>152</v>
      </c>
      <c r="F19" t="s">
        <v>167</v>
      </c>
      <c r="G19" t="str">
        <f>INDEX(Parametria!H:H,MATCH(Tabla_Consulta_desde_Reporte_de_Valorización_de_Instrumentos[[#This Row],[CODIGO_SBS]],Parametria!C:C,0),1)</f>
        <v>Gobierno Central</v>
      </c>
      <c r="H19" t="s">
        <v>168</v>
      </c>
      <c r="I19" t="s">
        <v>5299</v>
      </c>
      <c r="J19" t="s">
        <v>154</v>
      </c>
      <c r="K19" t="s">
        <v>90</v>
      </c>
      <c r="L19">
        <v>1000</v>
      </c>
      <c r="M19" s="5">
        <v>368127714.97684002</v>
      </c>
      <c r="N19">
        <v>368127714.97684002</v>
      </c>
      <c r="O19" s="18">
        <v>369200</v>
      </c>
      <c r="P19" s="15">
        <v>49168</v>
      </c>
      <c r="Q19">
        <v>2965</v>
      </c>
      <c r="R19">
        <v>1</v>
      </c>
      <c r="S19" t="s">
        <v>155</v>
      </c>
      <c r="T19">
        <v>368378032.72452003</v>
      </c>
      <c r="U19" s="5">
        <v>368378032.72452003</v>
      </c>
      <c r="V19" t="s">
        <v>156</v>
      </c>
      <c r="W19">
        <v>0</v>
      </c>
      <c r="X19">
        <v>0</v>
      </c>
      <c r="Y19">
        <v>0</v>
      </c>
      <c r="Z19">
        <v>-0.67800039999999995</v>
      </c>
      <c r="AA19" t="str">
        <f>+MID(Tabla_Consulta_desde_Reporte_de_Valorización_de_Instrumentos[[#This Row],[CODIGO_SBS]],7,1)</f>
        <v>1</v>
      </c>
      <c r="AB19">
        <f>INDEX('Cálculo Caja'!F:F,MATCH(Tabla_Consulta_desde_Reporte_de_Valorización_de_Instrumentos[[#This Row],[PORTAFOLIO]],'Cálculo Caja'!A:A,0),1)</f>
        <v>7928996892.6624365</v>
      </c>
      <c r="AC19" s="17">
        <f>Tabla_Consulta_desde_Reporte_de_Valorización_de_Instrumentos[[#This Row],[VALOR_VECTOR_LOCAL]]/Tabla_Consulta_desde_Reporte_de_Valorización_de_Instrumentos[[#This Row],[Patrimonio]]</f>
        <v>4.6428031182293522E-2</v>
      </c>
      <c r="AD19" s="4">
        <f>(Tabla_Consulta_desde_Reporte_de_Valorización_de_Instrumentos[[#This Row],[VALOR_VECTOR_LOCAL]]/INDEX('Tipo de Cambio'!$D:$D,MATCH("2",'Tipo de Cambio'!$E:$E,0),1))/1000000</f>
        <v>108.03454584793543</v>
      </c>
      <c r="AE19">
        <f>IF(Tabla_Consulta_desde_Reporte_de_Valorización_de_Instrumentos[[#This Row],[PORTAFOLIO]]="IN-FONDO0",Tabla_Consulta_desde_Reporte_de_Valorización_de_Instrumentos[[#This Row],[Inv MM$]],0)</f>
        <v>0</v>
      </c>
      <c r="AF19" s="25">
        <f>IF(Tabla_Consulta_desde_Reporte_de_Valorización_de_Instrumentos[[#This Row],[PORTAFOLIO]]="IN-FONDO1",Tabla_Consulta_desde_Reporte_de_Valorización_de_Instrumentos[[#This Row],[Inv MM$]],0)</f>
        <v>108.03454584793543</v>
      </c>
      <c r="AG19" s="25">
        <f>IF(Tabla_Consulta_desde_Reporte_de_Valorización_de_Instrumentos[[#This Row],[PORTAFOLIO]]="IN-FONDO2",Tabla_Consulta_desde_Reporte_de_Valorización_de_Instrumentos[[#This Row],[Inv MM$]],0)</f>
        <v>0</v>
      </c>
      <c r="AH19" s="25">
        <f>IF(Tabla_Consulta_desde_Reporte_de_Valorización_de_Instrumentos[[#This Row],[PORTAFOLIO]]="IN-FONDO3",Tabla_Consulta_desde_Reporte_de_Valorización_de_Instrumentos[[#This Row],[Inv MM$]],0)</f>
        <v>0</v>
      </c>
      <c r="AI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424.52016777255113</v>
      </c>
      <c r="AJ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Row],[CODIGO_SBS]],'BD(MSCI)'!$C:$C,0),1)),AL6154)</f>
        <v>170.4198394</v>
      </c>
      <c r="AK19" s="25">
        <f>Tabla_Consulta_desde_Reporte_de_Valorización_de_Instrumentos[[#This Row],[CO2-H]]*Tabla_Consulta_desde_Reporte_de_Valorización_de_Instrumentos[[#This Row],[Inv MM$]]</f>
        <v>18411.229953057093</v>
      </c>
      <c r="AL19" s="25">
        <f>Tabla_Consulta_desde_Reporte_de_Valorización_de_Instrumentos[[#This Row],[CO2-H]]*Tabla_Consulta_desde_Reporte_de_Valorización_de_Instrumentos[[#This Row],[Weight]]</f>
        <v>7.912257617744654</v>
      </c>
      <c r="AM19" s="25" t="str">
        <f>INDEX(Parametria!G:G,MATCH(Tabla_Consulta_desde_Reporte_de_Valorización_de_Instrumentos[[#This Row],[CODIGO_SBS]],Parametria!C:C,0))</f>
        <v>01RFLG</v>
      </c>
      <c r="AN19" s="25" t="str">
        <f>INDEX(Parametria!F:F,MATCH(Tabla_Consulta_desde_Reporte_de_Valorización_de_Instrumentos[[#This Row],[CODIGO_SBS]],Parametria!C:C,0))</f>
        <v>GOB</v>
      </c>
      <c r="AO19" s="25" t="str">
        <f>+INDEX(Parametria!J:J,MATCH(Tabla_Consulta_desde_Reporte_de_Valorización_de_Instrumentos[[#This Row],[CODIGO_SBS]],Parametria!C:C,0))</f>
        <v>RFLGOB</v>
      </c>
      <c r="AP19" s="25">
        <f>Tabla_Consulta_desde_Reporte_de_Valorización_de_Instrumentos[[#This Row],[Huella]]/$AT$4</f>
        <v>1.6260499805293747</v>
      </c>
      <c r="AQ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19" s="25" t="str">
        <f>IFERROR(INDEX('BD(MSCI)'!X:X,MATCH(Tabla_Consulta_desde_Reporte_de_Valorización_de_Instrumentos[[#This Row],[CODIGO_ISIN]],'BD(MSCI)'!C:C,0)),"Cuestionario Integra")</f>
        <v>SOV</v>
      </c>
    </row>
    <row r="20" spans="2:44" x14ac:dyDescent="0.35">
      <c r="B20" s="14" t="s">
        <v>6337</v>
      </c>
      <c r="C20" t="s">
        <v>151</v>
      </c>
      <c r="D20" t="s">
        <v>12</v>
      </c>
      <c r="E20" t="s">
        <v>152</v>
      </c>
      <c r="F20" t="s">
        <v>4940</v>
      </c>
      <c r="G20" t="str">
        <f>INDEX(Parametria!H:H,MATCH(Tabla_Consulta_desde_Reporte_de_Valorización_de_Instrumentos[[#This Row],[CODIGO_SBS]],Parametria!C:C,0),1)</f>
        <v>Gobierno Central</v>
      </c>
      <c r="H20" t="s">
        <v>4939</v>
      </c>
      <c r="I20" t="s">
        <v>5036</v>
      </c>
      <c r="J20" t="s">
        <v>154</v>
      </c>
      <c r="K20" t="s">
        <v>90</v>
      </c>
      <c r="L20">
        <v>1000</v>
      </c>
      <c r="M20" s="5">
        <v>423090603.9921903</v>
      </c>
      <c r="N20">
        <v>423090603.9921903</v>
      </c>
      <c r="O20" s="18">
        <v>384081</v>
      </c>
      <c r="P20" s="15">
        <v>50994</v>
      </c>
      <c r="Q20">
        <v>4791</v>
      </c>
      <c r="R20">
        <v>1</v>
      </c>
      <c r="S20" t="s">
        <v>155</v>
      </c>
      <c r="T20">
        <v>423049466.22852331</v>
      </c>
      <c r="U20" s="5">
        <v>423049466.22852331</v>
      </c>
      <c r="V20" t="s">
        <v>156</v>
      </c>
      <c r="W20">
        <v>0</v>
      </c>
      <c r="X20">
        <v>0</v>
      </c>
      <c r="Y20">
        <v>0</v>
      </c>
      <c r="Z20">
        <v>0.10710699999999999</v>
      </c>
      <c r="AA20" t="str">
        <f>+MID(Tabla_Consulta_desde_Reporte_de_Valorización_de_Instrumentos[[#This Row],[CODIGO_SBS]],7,1)</f>
        <v>1</v>
      </c>
      <c r="AB20">
        <f>INDEX('Cálculo Caja'!F:F,MATCH(Tabla_Consulta_desde_Reporte_de_Valorización_de_Instrumentos[[#This Row],[PORTAFOLIO]],'Cálculo Caja'!A:A,0),1)</f>
        <v>7928996892.6624365</v>
      </c>
      <c r="AC20" s="17">
        <f>Tabla_Consulta_desde_Reporte_de_Valorización_de_Instrumentos[[#This Row],[VALOR_VECTOR_LOCAL]]/Tabla_Consulta_desde_Reporte_de_Valorización_de_Instrumentos[[#This Row],[Patrimonio]]</f>
        <v>5.3359915474771098E-2</v>
      </c>
      <c r="AD20" s="4">
        <f>(Tabla_Consulta_desde_Reporte_de_Valorización_de_Instrumentos[[#This Row],[VALOR_VECTOR_LOCAL]]/INDEX('Tipo de Cambio'!$D:$D,MATCH("2",'Tipo de Cambio'!$E:$E,0),1))/1000000</f>
        <v>124.16452061399569</v>
      </c>
      <c r="AE20">
        <f>IF(Tabla_Consulta_desde_Reporte_de_Valorización_de_Instrumentos[[#This Row],[PORTAFOLIO]]="IN-FONDO0",Tabla_Consulta_desde_Reporte_de_Valorización_de_Instrumentos[[#This Row],[Inv MM$]],0)</f>
        <v>0</v>
      </c>
      <c r="AF20" s="25">
        <f>IF(Tabla_Consulta_desde_Reporte_de_Valorización_de_Instrumentos[[#This Row],[PORTAFOLIO]]="IN-FONDO1",Tabla_Consulta_desde_Reporte_de_Valorización_de_Instrumentos[[#This Row],[Inv MM$]],0)</f>
        <v>124.16452061399569</v>
      </c>
      <c r="AG20" s="25">
        <f>IF(Tabla_Consulta_desde_Reporte_de_Valorización_de_Instrumentos[[#This Row],[PORTAFOLIO]]="IN-FONDO2",Tabla_Consulta_desde_Reporte_de_Valorización_de_Instrumentos[[#This Row],[Inv MM$]],0)</f>
        <v>0</v>
      </c>
      <c r="AH20" s="25">
        <f>IF(Tabla_Consulta_desde_Reporte_de_Valorización_de_Instrumentos[[#This Row],[PORTAFOLIO]]="IN-FONDO3",Tabla_Consulta_desde_Reporte_de_Valorización_de_Instrumentos[[#This Row],[Inv MM$]],0)</f>
        <v>0</v>
      </c>
      <c r="AI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530.96455190403617</v>
      </c>
      <c r="AJ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Row],[CODIGO_SBS]],'BD(MSCI)'!$C:$C,0),1)),AL6155)</f>
        <v>170.4198394</v>
      </c>
      <c r="AK20" s="25">
        <f>Tabla_Consulta_desde_Reporte_de_Valorización_de_Instrumentos[[#This Row],[CO2-H]]*Tabla_Consulta_desde_Reporte_de_Valorización_de_Instrumentos[[#This Row],[Inv MM$]]</f>
        <v>21160.097662215136</v>
      </c>
      <c r="AL20" s="25">
        <f>Tabla_Consulta_desde_Reporte_de_Valorización_de_Instrumentos[[#This Row],[CO2-H]]*Tabla_Consulta_desde_Reporte_de_Valorización_de_Instrumentos[[#This Row],[Weight]]</f>
        <v>9.093588225608066</v>
      </c>
      <c r="AM20" s="25" t="str">
        <f>INDEX(Parametria!G:G,MATCH(Tabla_Consulta_desde_Reporte_de_Valorización_de_Instrumentos[[#This Row],[CODIGO_SBS]],Parametria!C:C,0))</f>
        <v>01RFLG</v>
      </c>
      <c r="AN20" s="25" t="str">
        <f>INDEX(Parametria!F:F,MATCH(Tabla_Consulta_desde_Reporte_de_Valorización_de_Instrumentos[[#This Row],[CODIGO_SBS]],Parametria!C:C,0))</f>
        <v>GOB</v>
      </c>
      <c r="AO20" s="25" t="str">
        <f>+INDEX(Parametria!J:J,MATCH(Tabla_Consulta_desde_Reporte_de_Valorización_de_Instrumentos[[#This Row],[CODIGO_SBS]],Parametria!C:C,0))</f>
        <v>RFLGOB</v>
      </c>
      <c r="AP20" s="25">
        <f>Tabla_Consulta_desde_Reporte_de_Valorización_de_Instrumentos[[#This Row],[Huella]]/$AT$4</f>
        <v>1.8688255200425334</v>
      </c>
      <c r="AQ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0" s="25" t="str">
        <f>IFERROR(INDEX('BD(MSCI)'!X:X,MATCH(Tabla_Consulta_desde_Reporte_de_Valorización_de_Instrumentos[[#This Row],[CODIGO_ISIN]],'BD(MSCI)'!C:C,0)),"Cuestionario Integra")</f>
        <v>SOV</v>
      </c>
    </row>
    <row r="21" spans="2:44" x14ac:dyDescent="0.35">
      <c r="B21" s="14" t="s">
        <v>6337</v>
      </c>
      <c r="C21" t="s">
        <v>151</v>
      </c>
      <c r="D21" t="s">
        <v>12</v>
      </c>
      <c r="E21" t="s">
        <v>152</v>
      </c>
      <c r="F21" t="s">
        <v>164</v>
      </c>
      <c r="G21" t="str">
        <f>INDEX(Parametria!H:H,MATCH(Tabla_Consulta_desde_Reporte_de_Valorización_de_Instrumentos[[#This Row],[CODIGO_SBS]],Parametria!C:C,0),1)</f>
        <v>Gobierno Central</v>
      </c>
      <c r="H21" t="s">
        <v>165</v>
      </c>
      <c r="I21" t="s">
        <v>166</v>
      </c>
      <c r="J21" t="s">
        <v>154</v>
      </c>
      <c r="K21" t="s">
        <v>90</v>
      </c>
      <c r="L21">
        <v>1000</v>
      </c>
      <c r="M21" s="5">
        <v>496487113.25482363</v>
      </c>
      <c r="N21">
        <v>496487113.25482363</v>
      </c>
      <c r="O21" s="18">
        <v>472589</v>
      </c>
      <c r="P21" s="15">
        <v>50264</v>
      </c>
      <c r="Q21">
        <v>4061</v>
      </c>
      <c r="R21">
        <v>1</v>
      </c>
      <c r="S21" t="s">
        <v>155</v>
      </c>
      <c r="T21">
        <v>496695799.24722028</v>
      </c>
      <c r="U21" s="5">
        <v>496695799.24722028</v>
      </c>
      <c r="V21" t="s">
        <v>156</v>
      </c>
      <c r="W21">
        <v>0</v>
      </c>
      <c r="X21">
        <v>0</v>
      </c>
      <c r="Y21">
        <v>0</v>
      </c>
      <c r="Z21">
        <v>-0.44158029999999998</v>
      </c>
      <c r="AA21" t="str">
        <f>+MID(Tabla_Consulta_desde_Reporte_de_Valorización_de_Instrumentos[[#This Row],[CODIGO_SBS]],7,1)</f>
        <v>1</v>
      </c>
      <c r="AB21">
        <f>INDEX('Cálculo Caja'!F:F,MATCH(Tabla_Consulta_desde_Reporte_de_Valorización_de_Instrumentos[[#This Row],[PORTAFOLIO]],'Cálculo Caja'!A:A,0),1)</f>
        <v>7928996892.6624365</v>
      </c>
      <c r="AC21" s="17">
        <f>Tabla_Consulta_desde_Reporte_de_Valorización_de_Instrumentos[[#This Row],[VALOR_VECTOR_LOCAL]]/Tabla_Consulta_desde_Reporte_de_Valorización_de_Instrumentos[[#This Row],[Patrimonio]]</f>
        <v>6.261663612383013E-2</v>
      </c>
      <c r="AD21" s="4">
        <f>(Tabla_Consulta_desde_Reporte_de_Valorización_de_Instrumentos[[#This Row],[VALOR_VECTOR_LOCAL]]/INDEX('Tipo de Cambio'!$D:$D,MATCH("2",'Tipo de Cambio'!$E:$E,0),1))/1000000</f>
        <v>145.70421518850287</v>
      </c>
      <c r="AE21">
        <f>IF(Tabla_Consulta_desde_Reporte_de_Valorización_de_Instrumentos[[#This Row],[PORTAFOLIO]]="IN-FONDO0",Tabla_Consulta_desde_Reporte_de_Valorización_de_Instrumentos[[#This Row],[Inv MM$]],0)</f>
        <v>0</v>
      </c>
      <c r="AF21" s="25">
        <f>IF(Tabla_Consulta_desde_Reporte_de_Valorización_de_Instrumentos[[#This Row],[PORTAFOLIO]]="IN-FONDO1",Tabla_Consulta_desde_Reporte_de_Valorización_de_Instrumentos[[#This Row],[Inv MM$]],0)</f>
        <v>145.70421518850287</v>
      </c>
      <c r="AG21" s="25">
        <f>IF(Tabla_Consulta_desde_Reporte_de_Valorización_de_Instrumentos[[#This Row],[PORTAFOLIO]]="IN-FONDO2",Tabla_Consulta_desde_Reporte_de_Valorización_de_Instrumentos[[#This Row],[Inv MM$]],0)</f>
        <v>0</v>
      </c>
      <c r="AH21" s="25">
        <f>IF(Tabla_Consulta_desde_Reporte_de_Valorización_de_Instrumentos[[#This Row],[PORTAFOLIO]]="IN-FONDO3",Tabla_Consulta_desde_Reporte_de_Valorización_de_Instrumentos[[#This Row],[Inv MM$]],0)</f>
        <v>0</v>
      </c>
      <c r="AI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650.96615206100739</v>
      </c>
      <c r="AJ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Row],[CODIGO_SBS]],'BD(MSCI)'!$C:$C,0),1)),AL6156)</f>
        <v>170.4198394</v>
      </c>
      <c r="AK21" s="25">
        <f>Tabla_Consulta_desde_Reporte_de_Valorización_de_Instrumentos[[#This Row],[CO2-H]]*Tabla_Consulta_desde_Reporte_de_Valorización_de_Instrumentos[[#This Row],[Inv MM$]]</f>
        <v>24830.888952327699</v>
      </c>
      <c r="AL21" s="25">
        <f>Tabla_Consulta_desde_Reporte_de_Valorización_de_Instrumentos[[#This Row],[CO2-H]]*Tabla_Consulta_desde_Reporte_de_Valorización_de_Instrumentos[[#This Row],[Weight]]</f>
        <v>10.67111707199137</v>
      </c>
      <c r="AM21" s="25" t="str">
        <f>INDEX(Parametria!G:G,MATCH(Tabla_Consulta_desde_Reporte_de_Valorización_de_Instrumentos[[#This Row],[CODIGO_SBS]],Parametria!C:C,0))</f>
        <v>01RFLG</v>
      </c>
      <c r="AN21" s="25" t="str">
        <f>INDEX(Parametria!F:F,MATCH(Tabla_Consulta_desde_Reporte_de_Valorización_de_Instrumentos[[#This Row],[CODIGO_SBS]],Parametria!C:C,0))</f>
        <v>GOB</v>
      </c>
      <c r="AO21" s="25" t="str">
        <f>+INDEX(Parametria!J:J,MATCH(Tabla_Consulta_desde_Reporte_de_Valorización_de_Instrumentos[[#This Row],[CODIGO_SBS]],Parametria!C:C,0))</f>
        <v>RFLGOB</v>
      </c>
      <c r="AP21" s="25">
        <f>Tabla_Consulta_desde_Reporte_de_Valorización_de_Instrumentos[[#This Row],[Huella]]/$AT$4</f>
        <v>2.1930238555711075</v>
      </c>
      <c r="AQ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" s="25" t="str">
        <f>IFERROR(INDEX('BD(MSCI)'!X:X,MATCH(Tabla_Consulta_desde_Reporte_de_Valorización_de_Instrumentos[[#This Row],[CODIGO_ISIN]],'BD(MSCI)'!C:C,0)),"Cuestionario Integra")</f>
        <v>SOV</v>
      </c>
    </row>
    <row r="22" spans="2:44" x14ac:dyDescent="0.35">
      <c r="B22" s="14" t="s">
        <v>6337</v>
      </c>
      <c r="C22" t="s">
        <v>151</v>
      </c>
      <c r="D22" t="s">
        <v>12</v>
      </c>
      <c r="E22" t="s">
        <v>152</v>
      </c>
      <c r="F22" t="s">
        <v>841</v>
      </c>
      <c r="G22" t="str">
        <f>INDEX(Parametria!H:H,MATCH(Tabla_Consulta_desde_Reporte_de_Valorización_de_Instrumentos[[#This Row],[CODIGO_SBS]],Parametria!C:C,0),1)</f>
        <v>Gobierno Central</v>
      </c>
      <c r="H22" t="s">
        <v>842</v>
      </c>
      <c r="I22" t="s">
        <v>5450</v>
      </c>
      <c r="J22" t="s">
        <v>154</v>
      </c>
      <c r="K22" t="s">
        <v>90</v>
      </c>
      <c r="L22">
        <v>1000</v>
      </c>
      <c r="M22" s="5">
        <v>100429968.2225</v>
      </c>
      <c r="N22">
        <v>100429968.2225</v>
      </c>
      <c r="O22" s="18">
        <v>87500</v>
      </c>
      <c r="P22" s="15">
        <v>48803</v>
      </c>
      <c r="Q22">
        <v>2600</v>
      </c>
      <c r="R22">
        <v>1</v>
      </c>
      <c r="S22" t="s">
        <v>155</v>
      </c>
      <c r="T22">
        <v>100347339.28625</v>
      </c>
      <c r="U22" s="5">
        <v>100347339.28625</v>
      </c>
      <c r="V22" t="s">
        <v>156</v>
      </c>
      <c r="W22">
        <v>0</v>
      </c>
      <c r="X22">
        <v>0</v>
      </c>
      <c r="Y22">
        <v>0</v>
      </c>
      <c r="Z22">
        <v>0.94433069999999997</v>
      </c>
      <c r="AA22" t="str">
        <f>+MID(Tabla_Consulta_desde_Reporte_de_Valorización_de_Instrumentos[[#This Row],[CODIGO_SBS]],7,1)</f>
        <v>1</v>
      </c>
      <c r="AB22">
        <f>INDEX('Cálculo Caja'!F:F,MATCH(Tabla_Consulta_desde_Reporte_de_Valorización_de_Instrumentos[[#This Row],[PORTAFOLIO]],'Cálculo Caja'!A:A,0),1)</f>
        <v>7928996892.6624365</v>
      </c>
      <c r="AC22" s="17">
        <f>Tabla_Consulta_desde_Reporte_de_Valorización_de_Instrumentos[[#This Row],[VALOR_VECTOR_LOCAL]]/Tabla_Consulta_desde_Reporte_de_Valorización_de_Instrumentos[[#This Row],[Patrimonio]]</f>
        <v>1.2666163145484239E-2</v>
      </c>
      <c r="AD22" s="4">
        <f>(Tabla_Consulta_desde_Reporte_de_Valorización_de_Instrumentos[[#This Row],[VALOR_VECTOR_LOCAL]]/INDEX('Tipo de Cambio'!$D:$D,MATCH("2",'Tipo de Cambio'!$E:$E,0),1))/1000000</f>
        <v>29.473211510638297</v>
      </c>
      <c r="AE22">
        <f>IF(Tabla_Consulta_desde_Reporte_de_Valorización_de_Instrumentos[[#This Row],[PORTAFOLIO]]="IN-FONDO0",Tabla_Consulta_desde_Reporte_de_Valorización_de_Instrumentos[[#This Row],[Inv MM$]],0)</f>
        <v>0</v>
      </c>
      <c r="AF22" s="25">
        <f>IF(Tabla_Consulta_desde_Reporte_de_Valorización_de_Instrumentos[[#This Row],[PORTAFOLIO]]="IN-FONDO1",Tabla_Consulta_desde_Reporte_de_Valorización_de_Instrumentos[[#This Row],[Inv MM$]],0)</f>
        <v>29.473211510638297</v>
      </c>
      <c r="AG22" s="25">
        <f>IF(Tabla_Consulta_desde_Reporte_de_Valorización_de_Instrumentos[[#This Row],[PORTAFOLIO]]="IN-FONDO2",Tabla_Consulta_desde_Reporte_de_Valorización_de_Instrumentos[[#This Row],[Inv MM$]],0)</f>
        <v>0</v>
      </c>
      <c r="AH22" s="25">
        <f>IF(Tabla_Consulta_desde_Reporte_de_Valorización_de_Instrumentos[[#This Row],[PORTAFOLIO]]="IN-FONDO3",Tabla_Consulta_desde_Reporte_de_Valorización_de_Instrumentos[[#This Row],[Inv MM$]],0)</f>
        <v>0</v>
      </c>
      <c r="AI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339.22049632570378</v>
      </c>
      <c r="AJ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Row],[CODIGO_SBS]],'BD(MSCI)'!$C:$C,0),1)),AL6157)</f>
        <v>170.4198394</v>
      </c>
      <c r="AK22" s="25">
        <f>Tabla_Consulta_desde_Reporte_de_Valorización_de_Instrumentos[[#This Row],[CO2-H]]*Tabla_Consulta_desde_Reporte_de_Valorización_de_Instrumentos[[#This Row],[Inv MM$]]</f>
        <v>5022.81997224521</v>
      </c>
      <c r="AL22" s="25">
        <f>Tabla_Consulta_desde_Reporte_de_Valorización_de_Instrumentos[[#This Row],[CO2-H]]*Tabla_Consulta_desde_Reporte_de_Valorización_de_Instrumentos[[#This Row],[Weight]]</f>
        <v>2.1585654890676227</v>
      </c>
      <c r="AM22" s="25" t="str">
        <f>INDEX(Parametria!G:G,MATCH(Tabla_Consulta_desde_Reporte_de_Valorización_de_Instrumentos[[#This Row],[CODIGO_SBS]],Parametria!C:C,0))</f>
        <v>01RFLG</v>
      </c>
      <c r="AN22" s="25" t="str">
        <f>INDEX(Parametria!F:F,MATCH(Tabla_Consulta_desde_Reporte_de_Valorización_de_Instrumentos[[#This Row],[CODIGO_SBS]],Parametria!C:C,0))</f>
        <v>GOB</v>
      </c>
      <c r="AO22" s="25" t="str">
        <f>+INDEX(Parametria!J:J,MATCH(Tabla_Consulta_desde_Reporte_de_Valorización_de_Instrumentos[[#This Row],[CODIGO_SBS]],Parametria!C:C,0))</f>
        <v>RFLGOB</v>
      </c>
      <c r="AP22" s="25">
        <f>Tabla_Consulta_desde_Reporte_de_Valorización_de_Instrumentos[[#This Row],[Huella]]/$AT$4</f>
        <v>0.44360731677873205</v>
      </c>
      <c r="AQ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2" s="25" t="str">
        <f>IFERROR(INDEX('BD(MSCI)'!X:X,MATCH(Tabla_Consulta_desde_Reporte_de_Valorización_de_Instrumentos[[#This Row],[CODIGO_ISIN]],'BD(MSCI)'!C:C,0)),"Cuestionario Integra")</f>
        <v>SOV</v>
      </c>
    </row>
    <row r="23" spans="2:44" x14ac:dyDescent="0.35">
      <c r="B23" s="14" t="s">
        <v>6337</v>
      </c>
      <c r="C23" t="s">
        <v>175</v>
      </c>
      <c r="D23" t="s">
        <v>12</v>
      </c>
      <c r="E23" t="s">
        <v>176</v>
      </c>
      <c r="F23" t="s">
        <v>845</v>
      </c>
      <c r="G23" t="str">
        <f>INDEX(Parametria!H:H,MATCH(Tabla_Consulta_desde_Reporte_de_Valorización_de_Instrumentos[[#This Row],[CODIGO_SBS]],Parametria!C:C,0),1)</f>
        <v>Gobierno de Chile</v>
      </c>
      <c r="H23" t="s">
        <v>846</v>
      </c>
      <c r="I23" t="s">
        <v>5677</v>
      </c>
      <c r="J23" t="s">
        <v>179</v>
      </c>
      <c r="K23" t="s">
        <v>33</v>
      </c>
      <c r="L23">
        <v>5000000</v>
      </c>
      <c r="M23" s="5">
        <v>116693824.85075</v>
      </c>
      <c r="N23">
        <v>31628628500</v>
      </c>
      <c r="O23">
        <v>6020</v>
      </c>
      <c r="P23" s="15">
        <v>48670</v>
      </c>
      <c r="Q23">
        <v>2467</v>
      </c>
      <c r="R23">
        <v>3.6895000000000001E-3</v>
      </c>
      <c r="S23" t="s">
        <v>155</v>
      </c>
      <c r="T23">
        <v>116785141.14714999</v>
      </c>
      <c r="U23" s="5">
        <v>31578060500</v>
      </c>
      <c r="V23" t="s">
        <v>156</v>
      </c>
      <c r="W23">
        <v>0</v>
      </c>
      <c r="X23">
        <v>0</v>
      </c>
      <c r="Y23">
        <v>0</v>
      </c>
      <c r="Z23">
        <v>8400</v>
      </c>
      <c r="AA23" t="str">
        <f>+MID(Tabla_Consulta_desde_Reporte_de_Valorización_de_Instrumentos[[#This Row],[CODIGO_SBS]],7,1)</f>
        <v>C</v>
      </c>
      <c r="AB23">
        <f>INDEX('Cálculo Caja'!F:F,MATCH(Tabla_Consulta_desde_Reporte_de_Valorización_de_Instrumentos[[#This Row],[PORTAFOLIO]],'Cálculo Caja'!A:A,0),1)</f>
        <v>7928996892.6624365</v>
      </c>
      <c r="AC23" s="17">
        <f>Tabla_Consulta_desde_Reporte_de_Valorización_de_Instrumentos[[#This Row],[VALOR_VECTOR_LOCAL]]/Tabla_Consulta_desde_Reporte_de_Valorización_de_Instrumentos[[#This Row],[Patrimonio]]</f>
        <v>1.4717350306788427E-2</v>
      </c>
      <c r="AD23" s="4">
        <f>(Tabla_Consulta_desde_Reporte_de_Valorización_de_Instrumentos[[#This Row],[VALOR_VECTOR_LOCAL]]/INDEX('Tipo de Cambio'!$D:$D,MATCH("2",'Tipo de Cambio'!$E:$E,0),1))/1000000</f>
        <v>34.24617016896552</v>
      </c>
      <c r="AE23">
        <f>IF(Tabla_Consulta_desde_Reporte_de_Valorización_de_Instrumentos[[#This Row],[PORTAFOLIO]]="IN-FONDO0",Tabla_Consulta_desde_Reporte_de_Valorización_de_Instrumentos[[#This Row],[Inv MM$]],0)</f>
        <v>0</v>
      </c>
      <c r="AF23" s="25">
        <f>IF(Tabla_Consulta_desde_Reporte_de_Valorización_de_Instrumentos[[#This Row],[PORTAFOLIO]]="IN-FONDO1",Tabla_Consulta_desde_Reporte_de_Valorización_de_Instrumentos[[#This Row],[Inv MM$]],0)</f>
        <v>34.24617016896552</v>
      </c>
      <c r="AG23" s="25">
        <f>IF(Tabla_Consulta_desde_Reporte_de_Valorización_de_Instrumentos[[#This Row],[PORTAFOLIO]]="IN-FONDO2",Tabla_Consulta_desde_Reporte_de_Valorización_de_Instrumentos[[#This Row],[Inv MM$]],0)</f>
        <v>0</v>
      </c>
      <c r="AH23" s="25">
        <f>IF(Tabla_Consulta_desde_Reporte_de_Valorización_de_Instrumentos[[#This Row],[PORTAFOLIO]]="IN-FONDO3",Tabla_Consulta_desde_Reporte_de_Valorización_de_Instrumentos[[#This Row],[Inv MM$]],0)</f>
        <v>0</v>
      </c>
      <c r="AI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34.24617016896552</v>
      </c>
      <c r="AJ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Row],[CODIGO_SBS]],'BD(MSCI)'!$C:$C,0),1)),AL6158)</f>
        <v>172.5413326</v>
      </c>
      <c r="AK23" s="25">
        <f>Tabla_Consulta_desde_Reporte_de_Valorización_de_Instrumentos[[#This Row],[CO2-H]]*Tabla_Consulta_desde_Reporte_de_Valorización_de_Instrumentos[[#This Row],[Inv MM$]]</f>
        <v>5908.8798373996779</v>
      </c>
      <c r="AL23" s="25">
        <f>Tabla_Consulta_desde_Reporte_de_Valorización_de_Instrumentos[[#This Row],[CO2-H]]*Tabla_Consulta_desde_Reporte_de_Valorización_de_Instrumentos[[#This Row],[Weight]]</f>
        <v>2.5393512342742941</v>
      </c>
      <c r="AM23" s="25" t="str">
        <f>INDEX(Parametria!G:G,MATCH(Tabla_Consulta_desde_Reporte_de_Valorización_de_Instrumentos[[#This Row],[CODIGO_SBS]],Parametria!C:C,0))</f>
        <v>08RFIG</v>
      </c>
      <c r="AN23" s="25" t="str">
        <f>INDEX(Parametria!F:F,MATCH(Tabla_Consulta_desde_Reporte_de_Valorización_de_Instrumentos[[#This Row],[CODIGO_SBS]],Parametria!C:C,0))</f>
        <v>GOB</v>
      </c>
      <c r="AO23" s="25" t="str">
        <f>+INDEX(Parametria!J:J,MATCH(Tabla_Consulta_desde_Reporte_de_Valorización_de_Instrumentos[[#This Row],[CODIGO_SBS]],Parametria!C:C,0))</f>
        <v>RFIGOB</v>
      </c>
      <c r="AP23" s="25">
        <f>Tabla_Consulta_desde_Reporte_de_Valorización_de_Instrumentos[[#This Row],[Huella]]/$AT$4</f>
        <v>0.52186268755818666</v>
      </c>
      <c r="AQ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3" s="25" t="str">
        <f>IFERROR(INDEX('BD(MSCI)'!X:X,MATCH(Tabla_Consulta_desde_Reporte_de_Valorización_de_Instrumentos[[#This Row],[CODIGO_ISIN]],'BD(MSCI)'!C:C,0)),"Cuestionario Integra")</f>
        <v>SOV</v>
      </c>
    </row>
    <row r="24" spans="2:44" x14ac:dyDescent="0.35">
      <c r="B24" s="14" t="s">
        <v>6337</v>
      </c>
      <c r="C24" t="s">
        <v>175</v>
      </c>
      <c r="D24" t="s">
        <v>12</v>
      </c>
      <c r="E24" t="s">
        <v>176</v>
      </c>
      <c r="F24" t="s">
        <v>5898</v>
      </c>
      <c r="G24" t="str">
        <f>INDEX(Parametria!H:H,MATCH(Tabla_Consulta_desde_Reporte_de_Valorización_de_Instrumentos[[#This Row],[CODIGO_SBS]],Parametria!C:C,0),1)</f>
        <v>Gobierno de Brasil</v>
      </c>
      <c r="H24" t="s">
        <v>5899</v>
      </c>
      <c r="I24" t="s">
        <v>6338</v>
      </c>
      <c r="J24" t="s">
        <v>180</v>
      </c>
      <c r="K24" t="s">
        <v>50</v>
      </c>
      <c r="L24">
        <v>1000</v>
      </c>
      <c r="M24" s="5">
        <v>22097161.862408701</v>
      </c>
      <c r="N24">
        <v>6484860.4145</v>
      </c>
      <c r="O24">
        <v>6500</v>
      </c>
      <c r="P24" s="15">
        <v>49817</v>
      </c>
      <c r="Q24">
        <v>3614</v>
      </c>
      <c r="R24">
        <v>3.4075000000000002</v>
      </c>
      <c r="S24" t="s">
        <v>155</v>
      </c>
      <c r="T24">
        <v>22197277.402933098</v>
      </c>
      <c r="U24" s="5">
        <v>6506221.943</v>
      </c>
      <c r="V24" t="s">
        <v>156</v>
      </c>
      <c r="W24">
        <v>0</v>
      </c>
      <c r="X24">
        <v>0</v>
      </c>
      <c r="Y24">
        <v>0</v>
      </c>
      <c r="Z24">
        <v>-3.2863889999999998</v>
      </c>
      <c r="AA24" t="str">
        <f>+MID(Tabla_Consulta_desde_Reporte_de_Valorización_de_Instrumentos[[#This Row],[CODIGO_SBS]],7,1)</f>
        <v>2</v>
      </c>
      <c r="AB24">
        <f>INDEX('Cálculo Caja'!F:F,MATCH(Tabla_Consulta_desde_Reporte_de_Valorización_de_Instrumentos[[#This Row],[PORTAFOLIO]],'Cálculo Caja'!A:A,0),1)</f>
        <v>7928996892.6624365</v>
      </c>
      <c r="AC24" s="17">
        <f>Tabla_Consulta_desde_Reporte_de_Valorización_de_Instrumentos[[#This Row],[VALOR_VECTOR_LOCAL]]/Tabla_Consulta_desde_Reporte_de_Valorización_de_Instrumentos[[#This Row],[Patrimonio]]</f>
        <v>2.7868798741562894E-3</v>
      </c>
      <c r="AD24" s="4">
        <f>(Tabla_Consulta_desde_Reporte_de_Valorización_de_Instrumentos[[#This Row],[VALOR_VECTOR_LOCAL]]/INDEX('Tipo de Cambio'!$D:$D,MATCH("2",'Tipo de Cambio'!$E:$E,0),1))/1000000</f>
        <v>6.4848604144999848</v>
      </c>
      <c r="AE24">
        <f>IF(Tabla_Consulta_desde_Reporte_de_Valorización_de_Instrumentos[[#This Row],[PORTAFOLIO]]="IN-FONDO0",Tabla_Consulta_desde_Reporte_de_Valorización_de_Instrumentos[[#This Row],[Inv MM$]],0)</f>
        <v>0</v>
      </c>
      <c r="AF24" s="25">
        <f>IF(Tabla_Consulta_desde_Reporte_de_Valorización_de_Instrumentos[[#This Row],[PORTAFOLIO]]="IN-FONDO1",Tabla_Consulta_desde_Reporte_de_Valorización_de_Instrumentos[[#This Row],[Inv MM$]],0)</f>
        <v>6.4848604144999848</v>
      </c>
      <c r="AG24" s="25">
        <f>IF(Tabla_Consulta_desde_Reporte_de_Valorización_de_Instrumentos[[#This Row],[PORTAFOLIO]]="IN-FONDO2",Tabla_Consulta_desde_Reporte_de_Valorización_de_Instrumentos[[#This Row],[Inv MM$]],0)</f>
        <v>0</v>
      </c>
      <c r="AH24" s="25">
        <f>IF(Tabla_Consulta_desde_Reporte_de_Valorización_de_Instrumentos[[#This Row],[PORTAFOLIO]]="IN-FONDO3",Tabla_Consulta_desde_Reporte_de_Valorización_de_Instrumentos[[#This Row],[Inv MM$]],0)</f>
        <v>0</v>
      </c>
      <c r="AI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6.4848604144999848</v>
      </c>
      <c r="AJ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Row],[CODIGO_SBS]],'BD(MSCI)'!$C:$C,0),1)),AL6159)</f>
        <v>274.3982815</v>
      </c>
      <c r="AK24" s="25">
        <f>Tabla_Consulta_desde_Reporte_de_Valorización_de_Instrumentos[[#This Row],[CO2-H]]*Tabla_Consulta_desde_Reporte_de_Valorización_de_Instrumentos[[#This Row],[Inv MM$]]</f>
        <v>1779.4345535061734</v>
      </c>
      <c r="AL24" s="25">
        <f>Tabla_Consulta_desde_Reporte_de_Valorización_de_Instrumentos[[#This Row],[CO2-H]]*Tabla_Consulta_desde_Reporte_de_Valorización_de_Instrumentos[[#This Row],[Weight]]</f>
        <v>0.76471504821542202</v>
      </c>
      <c r="AM24" s="25" t="str">
        <f>INDEX(Parametria!G:G,MATCH(Tabla_Consulta_desde_Reporte_de_Valorización_de_Instrumentos[[#This Row],[CODIGO_SBS]],Parametria!C:C,0))</f>
        <v>08RFIG</v>
      </c>
      <c r="AN24" s="25" t="str">
        <f>INDEX(Parametria!F:F,MATCH(Tabla_Consulta_desde_Reporte_de_Valorización_de_Instrumentos[[#This Row],[CODIGO_SBS]],Parametria!C:C,0))</f>
        <v>GOB</v>
      </c>
      <c r="AO24" s="25" t="str">
        <f>+INDEX(Parametria!J:J,MATCH(Tabla_Consulta_desde_Reporte_de_Valorización_de_Instrumentos[[#This Row],[CODIGO_SBS]],Parametria!C:C,0))</f>
        <v>RFIGOB</v>
      </c>
      <c r="AP24" s="25">
        <f>Tabla_Consulta_desde_Reporte_de_Valorización_de_Instrumentos[[#This Row],[Huella]]/$AT$4</f>
        <v>0.15715677488464408</v>
      </c>
      <c r="AQ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4" s="25" t="str">
        <f>IFERROR(INDEX('BD(MSCI)'!X:X,MATCH(Tabla_Consulta_desde_Reporte_de_Valorización_de_Instrumentos[[#This Row],[CODIGO_ISIN]],'BD(MSCI)'!C:C,0)),"Cuestionario Integra")</f>
        <v>SOV</v>
      </c>
    </row>
    <row r="25" spans="2:44" x14ac:dyDescent="0.35">
      <c r="B25" s="14" t="s">
        <v>6337</v>
      </c>
      <c r="C25" t="s">
        <v>175</v>
      </c>
      <c r="D25" t="s">
        <v>12</v>
      </c>
      <c r="E25" t="s">
        <v>176</v>
      </c>
      <c r="F25" t="s">
        <v>4563</v>
      </c>
      <c r="G25" t="str">
        <f>INDEX(Parametria!H:H,MATCH(Tabla_Consulta_desde_Reporte_de_Valorización_de_Instrumentos[[#This Row],[CODIGO_SBS]],Parametria!C:C,0),1)</f>
        <v>Gobierno de Brasil</v>
      </c>
      <c r="H25" t="s">
        <v>4677</v>
      </c>
      <c r="I25" t="s">
        <v>4678</v>
      </c>
      <c r="J25" t="s">
        <v>180</v>
      </c>
      <c r="K25" t="s">
        <v>24</v>
      </c>
      <c r="L25">
        <v>1000</v>
      </c>
      <c r="M25" s="5">
        <v>172280488.93332919</v>
      </c>
      <c r="N25">
        <v>261295031</v>
      </c>
      <c r="O25">
        <v>326000</v>
      </c>
      <c r="P25" s="15">
        <v>49310</v>
      </c>
      <c r="Q25">
        <v>3107</v>
      </c>
      <c r="R25">
        <v>0.65933319999999995</v>
      </c>
      <c r="S25" t="s">
        <v>155</v>
      </c>
      <c r="T25">
        <v>182737702.7455264</v>
      </c>
      <c r="U25" s="5">
        <v>276739118</v>
      </c>
      <c r="V25" t="s">
        <v>156</v>
      </c>
      <c r="W25">
        <v>0</v>
      </c>
      <c r="X25">
        <v>0</v>
      </c>
      <c r="Y25">
        <v>0</v>
      </c>
      <c r="Z25">
        <v>-47.374499999999998</v>
      </c>
      <c r="AA25" t="str">
        <f>+MID(Tabla_Consulta_desde_Reporte_de_Valorización_de_Instrumentos[[#This Row],[CODIGO_SBS]],7,1)</f>
        <v>8</v>
      </c>
      <c r="AB25">
        <f>INDEX('Cálculo Caja'!F:F,MATCH(Tabla_Consulta_desde_Reporte_de_Valorización_de_Instrumentos[[#This Row],[PORTAFOLIO]],'Cálculo Caja'!A:A,0),1)</f>
        <v>7928996892.6624365</v>
      </c>
      <c r="AC25" s="17">
        <f>Tabla_Consulta_desde_Reporte_de_Valorización_de_Instrumentos[[#This Row],[VALOR_VECTOR_LOCAL]]/Tabla_Consulta_desde_Reporte_de_Valorización_de_Instrumentos[[#This Row],[Patrimonio]]</f>
        <v>2.1727904710463323E-2</v>
      </c>
      <c r="AD25" s="4">
        <f>(Tabla_Consulta_desde_Reporte_de_Valorización_de_Instrumentos[[#This Row],[VALOR_VECTOR_LOCAL]]/INDEX('Tipo de Cambio'!$D:$D,MATCH("2",'Tipo de Cambio'!$E:$E,0),1))/1000000</f>
        <v>50.559204382488389</v>
      </c>
      <c r="AE25">
        <f>IF(Tabla_Consulta_desde_Reporte_de_Valorización_de_Instrumentos[[#This Row],[PORTAFOLIO]]="IN-FONDO0",Tabla_Consulta_desde_Reporte_de_Valorización_de_Instrumentos[[#This Row],[Inv MM$]],0)</f>
        <v>0</v>
      </c>
      <c r="AF25" s="25">
        <f>IF(Tabla_Consulta_desde_Reporte_de_Valorización_de_Instrumentos[[#This Row],[PORTAFOLIO]]="IN-FONDO1",Tabla_Consulta_desde_Reporte_de_Valorización_de_Instrumentos[[#This Row],[Inv MM$]],0)</f>
        <v>50.559204382488389</v>
      </c>
      <c r="AG25" s="25">
        <f>IF(Tabla_Consulta_desde_Reporte_de_Valorización_de_Instrumentos[[#This Row],[PORTAFOLIO]]="IN-FONDO2",Tabla_Consulta_desde_Reporte_de_Valorización_de_Instrumentos[[#This Row],[Inv MM$]],0)</f>
        <v>0</v>
      </c>
      <c r="AH25" s="25">
        <f>IF(Tabla_Consulta_desde_Reporte_de_Valorización_de_Instrumentos[[#This Row],[PORTAFOLIO]]="IN-FONDO3",Tabla_Consulta_desde_Reporte_de_Valorización_de_Instrumentos[[#This Row],[Inv MM$]],0)</f>
        <v>0</v>
      </c>
      <c r="AI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62.501102350131347</v>
      </c>
      <c r="AJ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Row],[CODIGO_SBS]],'BD(MSCI)'!$C:$C,0),1)),AL6160)</f>
        <v>274.3982815</v>
      </c>
      <c r="AK25" s="25">
        <f>Tabla_Consulta_desde_Reporte_de_Valorización_de_Instrumentos[[#This Row],[CO2-H]]*Tabla_Consulta_desde_Reporte_de_Valorización_de_Instrumentos[[#This Row],[Inv MM$]]</f>
        <v>13873.358796562083</v>
      </c>
      <c r="AL25" s="25">
        <f>Tabla_Consulta_desde_Reporte_de_Valorización_de_Instrumentos[[#This Row],[CO2-H]]*Tabla_Consulta_desde_Reporte_de_Valorización_de_Instrumentos[[#This Row],[Weight]]</f>
        <v>5.9620997131468911</v>
      </c>
      <c r="AM25" s="25" t="str">
        <f>INDEX(Parametria!G:G,MATCH(Tabla_Consulta_desde_Reporte_de_Valorización_de_Instrumentos[[#This Row],[CODIGO_SBS]],Parametria!C:C,0))</f>
        <v>08RFIG</v>
      </c>
      <c r="AN25" s="25" t="str">
        <f>INDEX(Parametria!F:F,MATCH(Tabla_Consulta_desde_Reporte_de_Valorización_de_Instrumentos[[#This Row],[CODIGO_SBS]],Parametria!C:C,0))</f>
        <v>GOB</v>
      </c>
      <c r="AO25" s="25" t="str">
        <f>+INDEX(Parametria!J:J,MATCH(Tabla_Consulta_desde_Reporte_de_Valorización_de_Instrumentos[[#This Row],[CODIGO_SBS]],Parametria!C:C,0))</f>
        <v>RFIGOB</v>
      </c>
      <c r="AP25" s="25">
        <f>Tabla_Consulta_desde_Reporte_de_Valorización_de_Instrumentos[[#This Row],[Huella]]/$AT$4</f>
        <v>1.2252725569418588</v>
      </c>
      <c r="AQ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5" s="25" t="str">
        <f>IFERROR(INDEX('BD(MSCI)'!X:X,MATCH(Tabla_Consulta_desde_Reporte_de_Valorización_de_Instrumentos[[#This Row],[CODIGO_ISIN]],'BD(MSCI)'!C:C,0)),"Cuestionario Integra")</f>
        <v>SOV</v>
      </c>
    </row>
    <row r="26" spans="2:44" x14ac:dyDescent="0.35">
      <c r="B26" s="14" t="s">
        <v>6337</v>
      </c>
      <c r="C26" t="s">
        <v>175</v>
      </c>
      <c r="D26" t="s">
        <v>12</v>
      </c>
      <c r="E26" t="s">
        <v>176</v>
      </c>
      <c r="F26" t="s">
        <v>5896</v>
      </c>
      <c r="G26" t="str">
        <f>INDEX(Parametria!H:H,MATCH(Tabla_Consulta_desde_Reporte_de_Valorización_de_Instrumentos[[#This Row],[CODIGO_SBS]],Parametria!C:C,0),1)</f>
        <v>Gobierno de Brasil</v>
      </c>
      <c r="H26" t="s">
        <v>5897</v>
      </c>
      <c r="I26" t="s">
        <v>6339</v>
      </c>
      <c r="J26" t="s">
        <v>180</v>
      </c>
      <c r="K26" t="s">
        <v>24</v>
      </c>
      <c r="L26">
        <v>1000</v>
      </c>
      <c r="M26" s="5">
        <v>429166778.92395842</v>
      </c>
      <c r="N26">
        <v>650910312</v>
      </c>
      <c r="O26">
        <v>834000</v>
      </c>
      <c r="P26" s="15">
        <v>50041</v>
      </c>
      <c r="Q26">
        <v>3838</v>
      </c>
      <c r="R26">
        <v>0.65933319999999995</v>
      </c>
      <c r="S26" t="s">
        <v>155</v>
      </c>
      <c r="T26">
        <v>455716835.46874082</v>
      </c>
      <c r="U26" s="5">
        <v>690140421</v>
      </c>
      <c r="V26" t="s">
        <v>156</v>
      </c>
      <c r="W26">
        <v>0</v>
      </c>
      <c r="X26">
        <v>0</v>
      </c>
      <c r="Y26">
        <v>0</v>
      </c>
      <c r="Z26">
        <v>-47.038499999999999</v>
      </c>
      <c r="AA26" t="str">
        <f>+MID(Tabla_Consulta_desde_Reporte_de_Valorización_de_Instrumentos[[#This Row],[CODIGO_SBS]],7,1)</f>
        <v>8</v>
      </c>
      <c r="AB26">
        <f>INDEX('Cálculo Caja'!F:F,MATCH(Tabla_Consulta_desde_Reporte_de_Valorización_de_Instrumentos[[#This Row],[PORTAFOLIO]],'Cálculo Caja'!A:A,0),1)</f>
        <v>7928996892.6624365</v>
      </c>
      <c r="AC26" s="17">
        <f>Tabla_Consulta_desde_Reporte_de_Valorización_de_Instrumentos[[#This Row],[VALOR_VECTOR_LOCAL]]/Tabla_Consulta_desde_Reporte_de_Valorización_de_Instrumentos[[#This Row],[Patrimonio]]</f>
        <v>5.4126238758034212E-2</v>
      </c>
      <c r="AD26" s="4">
        <f>(Tabla_Consulta_desde_Reporte_de_Valorización_de_Instrumentos[[#This Row],[VALOR_VECTOR_LOCAL]]/INDEX('Tipo de Cambio'!$D:$D,MATCH("2",'Tipo de Cambio'!$E:$E,0),1))/1000000</f>
        <v>125.94769740981906</v>
      </c>
      <c r="AE26">
        <f>IF(Tabla_Consulta_desde_Reporte_de_Valorización_de_Instrumentos[[#This Row],[PORTAFOLIO]]="IN-FONDO0",Tabla_Consulta_desde_Reporte_de_Valorización_de_Instrumentos[[#This Row],[Inv MM$]],0)</f>
        <v>0</v>
      </c>
      <c r="AF26" s="25">
        <f>IF(Tabla_Consulta_desde_Reporte_de_Valorización_de_Instrumentos[[#This Row],[PORTAFOLIO]]="IN-FONDO1",Tabla_Consulta_desde_Reporte_de_Valorización_de_Instrumentos[[#This Row],[Inv MM$]],0)</f>
        <v>125.94769740981906</v>
      </c>
      <c r="AG26" s="25">
        <f>IF(Tabla_Consulta_desde_Reporte_de_Valorización_de_Instrumentos[[#This Row],[PORTAFOLIO]]="IN-FONDO2",Tabla_Consulta_desde_Reporte_de_Valorización_de_Instrumentos[[#This Row],[Inv MM$]],0)</f>
        <v>0</v>
      </c>
      <c r="AH26" s="25">
        <f>IF(Tabla_Consulta_desde_Reporte_de_Valorización_de_Instrumentos[[#This Row],[PORTAFOLIO]]="IN-FONDO3",Tabla_Consulta_desde_Reporte_de_Valorización_de_Instrumentos[[#This Row],[Inv MM$]],0)</f>
        <v>0</v>
      </c>
      <c r="AI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125.94769740981906</v>
      </c>
      <c r="AJ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Row],[CODIGO_SBS]],'BD(MSCI)'!$C:$C,0),1)),AL6161)</f>
        <v>274.3982815</v>
      </c>
      <c r="AK26" s="25">
        <f>Tabla_Consulta_desde_Reporte_de_Valorización_de_Instrumentos[[#This Row],[CO2-H]]*Tabla_Consulta_desde_Reporte_de_Valorización_de_Instrumentos[[#This Row],[Inv MM$]]</f>
        <v>34559.831728136349</v>
      </c>
      <c r="AL26" s="25">
        <f>Tabla_Consulta_desde_Reporte_de_Valorización_de_Instrumentos[[#This Row],[CO2-H]]*Tabla_Consulta_desde_Reporte_de_Valorización_de_Instrumentos[[#This Row],[Weight]]</f>
        <v>14.852146899263282</v>
      </c>
      <c r="AM26" s="25" t="str">
        <f>INDEX(Parametria!G:G,MATCH(Tabla_Consulta_desde_Reporte_de_Valorización_de_Instrumentos[[#This Row],[CODIGO_SBS]],Parametria!C:C,0))</f>
        <v>08RFIG</v>
      </c>
      <c r="AN26" s="25" t="str">
        <f>INDEX(Parametria!F:F,MATCH(Tabla_Consulta_desde_Reporte_de_Valorización_de_Instrumentos[[#This Row],[CODIGO_SBS]],Parametria!C:C,0))</f>
        <v>GOB</v>
      </c>
      <c r="AO26" s="25" t="str">
        <f>+INDEX(Parametria!J:J,MATCH(Tabla_Consulta_desde_Reporte_de_Valorización_de_Instrumentos[[#This Row],[CODIGO_SBS]],Parametria!C:C,0))</f>
        <v>RFIGOB</v>
      </c>
      <c r="AP26" s="25">
        <f>Tabla_Consulta_desde_Reporte_de_Valorización_de_Instrumentos[[#This Row],[Huella]]/$AT$4</f>
        <v>3.0522683086310325</v>
      </c>
      <c r="AQ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6" s="25" t="str">
        <f>IFERROR(INDEX('BD(MSCI)'!X:X,MATCH(Tabla_Consulta_desde_Reporte_de_Valorización_de_Instrumentos[[#This Row],[CODIGO_ISIN]],'BD(MSCI)'!C:C,0)),"Cuestionario Integra")</f>
        <v>SOV</v>
      </c>
    </row>
    <row r="27" spans="2:44" x14ac:dyDescent="0.35">
      <c r="B27" s="14" t="s">
        <v>6337</v>
      </c>
      <c r="C27" t="s">
        <v>175</v>
      </c>
      <c r="D27" t="s">
        <v>11</v>
      </c>
      <c r="E27" t="s">
        <v>176</v>
      </c>
      <c r="F27" t="s">
        <v>4563</v>
      </c>
      <c r="G27" t="str">
        <f>INDEX(Parametria!H:H,MATCH(Tabla_Consulta_desde_Reporte_de_Valorización_de_Instrumentos[[#This Row],[CODIGO_SBS]],Parametria!C:C,0),1)</f>
        <v>Gobierno de Brasil</v>
      </c>
      <c r="H27" t="s">
        <v>4677</v>
      </c>
      <c r="I27" t="s">
        <v>4678</v>
      </c>
      <c r="J27" t="s">
        <v>180</v>
      </c>
      <c r="K27" t="s">
        <v>24</v>
      </c>
      <c r="L27">
        <v>1000</v>
      </c>
      <c r="M27" s="5">
        <v>40692017.324743398</v>
      </c>
      <c r="N27">
        <v>61716924.5</v>
      </c>
      <c r="O27">
        <v>77000</v>
      </c>
      <c r="P27" s="15">
        <v>49310</v>
      </c>
      <c r="Q27">
        <v>3107</v>
      </c>
      <c r="R27">
        <v>0.65933319999999995</v>
      </c>
      <c r="S27" t="s">
        <v>155</v>
      </c>
      <c r="T27">
        <v>43161972.734372802</v>
      </c>
      <c r="U27" s="5">
        <v>65364761</v>
      </c>
      <c r="V27" t="s">
        <v>156</v>
      </c>
      <c r="W27">
        <v>0</v>
      </c>
      <c r="X27">
        <v>0</v>
      </c>
      <c r="Y27">
        <v>0</v>
      </c>
      <c r="Z27">
        <v>-47.374499999999998</v>
      </c>
      <c r="AA27" t="str">
        <f>+MID(Tabla_Consulta_desde_Reporte_de_Valorización_de_Instrumentos[[#This Row],[CODIGO_SBS]],7,1)</f>
        <v>8</v>
      </c>
      <c r="AB27">
        <f>INDEX('Cálculo Caja'!F:F,MATCH(Tabla_Consulta_desde_Reporte_de_Valorización_de_Instrumentos[[#This Row],[PORTAFOLIO]],'Cálculo Caja'!A:A,0),1)</f>
        <v>3525404726.9048524</v>
      </c>
      <c r="AC27" s="17">
        <f>Tabla_Consulta_desde_Reporte_de_Valorización_de_Instrumentos[[#This Row],[VALOR_VECTOR_LOCAL]]/Tabla_Consulta_desde_Reporte_de_Valorización_de_Instrumentos[[#This Row],[Patrimonio]]</f>
        <v>1.1542509435638377E-2</v>
      </c>
      <c r="AD27" s="4">
        <f>(Tabla_Consulta_desde_Reporte_de_Valorización_de_Instrumentos[[#This Row],[VALOR_VECTOR_LOCAL]]/INDEX('Tipo de Cambio'!$D:$D,MATCH("2",'Tipo de Cambio'!$E:$E,0),1))/1000000</f>
        <v>11.941897967642962</v>
      </c>
      <c r="AE27">
        <f>IF(Tabla_Consulta_desde_Reporte_de_Valorización_de_Instrumentos[[#This Row],[PORTAFOLIO]]="IN-FONDO0",Tabla_Consulta_desde_Reporte_de_Valorización_de_Instrumentos[[#This Row],[Inv MM$]],0)</f>
        <v>0</v>
      </c>
      <c r="AF27" s="25">
        <f>IF(Tabla_Consulta_desde_Reporte_de_Valorización_de_Instrumentos[[#This Row],[PORTAFOLIO]]="IN-FONDO1",Tabla_Consulta_desde_Reporte_de_Valorización_de_Instrumentos[[#This Row],[Inv MM$]],0)</f>
        <v>0</v>
      </c>
      <c r="AG27" s="25">
        <f>IF(Tabla_Consulta_desde_Reporte_de_Valorización_de_Instrumentos[[#This Row],[PORTAFOLIO]]="IN-FONDO2",Tabla_Consulta_desde_Reporte_de_Valorización_de_Instrumentos[[#This Row],[Inv MM$]],0)</f>
        <v>0</v>
      </c>
      <c r="AH27" s="25">
        <f>IF(Tabla_Consulta_desde_Reporte_de_Valorización_de_Instrumentos[[#This Row],[PORTAFOLIO]]="IN-FONDO3",Tabla_Consulta_desde_Reporte_de_Valorización_de_Instrumentos[[#This Row],[Inv MM$]],0)</f>
        <v>11.941897967642962</v>
      </c>
      <c r="AI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62.501102350131347</v>
      </c>
      <c r="AJ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Row],[CODIGO_SBS]],'BD(MSCI)'!$C:$C,0),1)),AL6162)</f>
        <v>274.3982815</v>
      </c>
      <c r="AK27" s="25">
        <f>Tabla_Consulta_desde_Reporte_de_Valorización_de_Instrumentos[[#This Row],[CO2-H]]*Tabla_Consulta_desde_Reporte_de_Valorización_de_Instrumentos[[#This Row],[Inv MM$]]</f>
        <v>3276.8362801695712</v>
      </c>
      <c r="AL27" s="25">
        <f>Tabla_Consulta_desde_Reporte_de_Valorización_de_Instrumentos[[#This Row],[CO2-H]]*Tabla_Consulta_desde_Reporte_de_Valorización_de_Instrumentos[[#This Row],[Weight]]</f>
        <v>3.1672447533367056</v>
      </c>
      <c r="AM27" s="25" t="str">
        <f>INDEX(Parametria!G:G,MATCH(Tabla_Consulta_desde_Reporte_de_Valorización_de_Instrumentos[[#This Row],[CODIGO_SBS]],Parametria!C:C,0))</f>
        <v>08RFIG</v>
      </c>
      <c r="AN27" s="25" t="str">
        <f>INDEX(Parametria!F:F,MATCH(Tabla_Consulta_desde_Reporte_de_Valorización_de_Instrumentos[[#This Row],[CODIGO_SBS]],Parametria!C:C,0))</f>
        <v>GOB</v>
      </c>
      <c r="AO27" s="25" t="str">
        <f>+INDEX(Parametria!J:J,MATCH(Tabla_Consulta_desde_Reporte_de_Valorización_de_Instrumentos[[#This Row],[CODIGO_SBS]],Parametria!C:C,0))</f>
        <v>RFIGOB</v>
      </c>
      <c r="AP27" s="25">
        <f>Tabla_Consulta_desde_Reporte_de_Valorización_de_Instrumentos[[#This Row],[Huella]]/$AT$4</f>
        <v>0.28940486774393592</v>
      </c>
      <c r="AQ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7" s="25" t="str">
        <f>IFERROR(INDEX('BD(MSCI)'!X:X,MATCH(Tabla_Consulta_desde_Reporte_de_Valorización_de_Instrumentos[[#This Row],[CODIGO_ISIN]],'BD(MSCI)'!C:C,0)),"Cuestionario Integra")</f>
        <v>SOV</v>
      </c>
    </row>
    <row r="28" spans="2:44" x14ac:dyDescent="0.35">
      <c r="B28" s="14" t="s">
        <v>6337</v>
      </c>
      <c r="C28" t="s">
        <v>175</v>
      </c>
      <c r="D28" t="s">
        <v>11</v>
      </c>
      <c r="E28" t="s">
        <v>176</v>
      </c>
      <c r="F28" t="s">
        <v>5650</v>
      </c>
      <c r="G28" t="str">
        <f>INDEX(Parametria!H:H,MATCH(Tabla_Consulta_desde_Reporte_de_Valorización_de_Instrumentos[[#This Row],[CODIGO_SBS]],Parametria!C:C,0),1)</f>
        <v>Gobierno de Colombia</v>
      </c>
      <c r="H28" t="s">
        <v>5649</v>
      </c>
      <c r="I28" t="s">
        <v>6340</v>
      </c>
      <c r="J28" t="s">
        <v>187</v>
      </c>
      <c r="K28" t="s">
        <v>41</v>
      </c>
      <c r="L28">
        <v>100000</v>
      </c>
      <c r="M28" s="5">
        <v>35575216.207439996</v>
      </c>
      <c r="N28">
        <v>35941822800</v>
      </c>
      <c r="O28">
        <v>348000</v>
      </c>
      <c r="P28" s="15">
        <v>49333</v>
      </c>
      <c r="Q28">
        <v>3130</v>
      </c>
      <c r="R28">
        <v>9.898000000000001E-4</v>
      </c>
      <c r="S28" t="s">
        <v>155</v>
      </c>
      <c r="T28">
        <v>35159448.4692</v>
      </c>
      <c r="U28" s="5">
        <v>35913634800</v>
      </c>
      <c r="V28" t="s">
        <v>156</v>
      </c>
      <c r="W28">
        <v>0</v>
      </c>
      <c r="X28">
        <v>0</v>
      </c>
      <c r="Y28">
        <v>0</v>
      </c>
      <c r="Z28">
        <v>81</v>
      </c>
      <c r="AA28" t="str">
        <f>+MID(Tabla_Consulta_desde_Reporte_de_Valorización_de_Instrumentos[[#This Row],[CODIGO_SBS]],7,1)</f>
        <v>F</v>
      </c>
      <c r="AB28">
        <f>INDEX('Cálculo Caja'!F:F,MATCH(Tabla_Consulta_desde_Reporte_de_Valorización_de_Instrumentos[[#This Row],[PORTAFOLIO]],'Cálculo Caja'!A:A,0),1)</f>
        <v>3525404726.9048524</v>
      </c>
      <c r="AC28" s="17">
        <f>Tabla_Consulta_desde_Reporte_de_Valorización_de_Instrumentos[[#This Row],[VALOR_VECTOR_LOCAL]]/Tabla_Consulta_desde_Reporte_de_Valorización_de_Instrumentos[[#This Row],[Patrimonio]]</f>
        <v>1.0091101295672637E-2</v>
      </c>
      <c r="AD28" s="4">
        <f>(Tabla_Consulta_desde_Reporte_de_Valorización_de_Instrumentos[[#This Row],[VALOR_VECTOR_LOCAL]]/INDEX('Tipo de Cambio'!$D:$D,MATCH("2",'Tipo de Cambio'!$E:$E,0),1))/1000000</f>
        <v>10.440268879659573</v>
      </c>
      <c r="AE28">
        <f>IF(Tabla_Consulta_desde_Reporte_de_Valorización_de_Instrumentos[[#This Row],[PORTAFOLIO]]="IN-FONDO0",Tabla_Consulta_desde_Reporte_de_Valorización_de_Instrumentos[[#This Row],[Inv MM$]],0)</f>
        <v>0</v>
      </c>
      <c r="AF28" s="25">
        <f>IF(Tabla_Consulta_desde_Reporte_de_Valorización_de_Instrumentos[[#This Row],[PORTAFOLIO]]="IN-FONDO1",Tabla_Consulta_desde_Reporte_de_Valorización_de_Instrumentos[[#This Row],[Inv MM$]],0)</f>
        <v>0</v>
      </c>
      <c r="AG28" s="25">
        <f>IF(Tabla_Consulta_desde_Reporte_de_Valorización_de_Instrumentos[[#This Row],[PORTAFOLIO]]="IN-FONDO2",Tabla_Consulta_desde_Reporte_de_Valorización_de_Instrumentos[[#This Row],[Inv MM$]],0)</f>
        <v>0</v>
      </c>
      <c r="AH28" s="25">
        <f>IF(Tabla_Consulta_desde_Reporte_de_Valorización_de_Instrumentos[[#This Row],[PORTAFOLIO]]="IN-FONDO3",Tabla_Consulta_desde_Reporte_de_Valorización_de_Instrumentos[[#This Row],[Inv MM$]],0)</f>
        <v>10.440268879659573</v>
      </c>
      <c r="AI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Row],[CODIGO_SBS]],'BD(MSCI)'!$C:$C,0),1)),AL6163)</f>
        <v>191.40678779999999</v>
      </c>
      <c r="AK28" s="25">
        <f>Tabla_Consulta_desde_Reporte_de_Valorización_de_Instrumentos[[#This Row],[CO2-H]]*Tabla_Consulta_desde_Reporte_de_Valorización_de_Instrumentos[[#This Row],[Inv MM$]]</f>
        <v>1998.3383300239436</v>
      </c>
      <c r="AL28" s="25">
        <f>Tabla_Consulta_desde_Reporte_de_Valorización_de_Instrumentos[[#This Row],[CO2-H]]*Tabla_Consulta_desde_Reporte_de_Valorización_de_Instrumentos[[#This Row],[Weight]]</f>
        <v>1.9315052843691174</v>
      </c>
      <c r="AM28" s="25" t="str">
        <f>INDEX(Parametria!G:G,MATCH(Tabla_Consulta_desde_Reporte_de_Valorización_de_Instrumentos[[#This Row],[CODIGO_SBS]],Parametria!C:C,0))</f>
        <v>08RFIG</v>
      </c>
      <c r="AN28" s="25" t="str">
        <f>INDEX(Parametria!F:F,MATCH(Tabla_Consulta_desde_Reporte_de_Valorización_de_Instrumentos[[#This Row],[CODIGO_SBS]],Parametria!C:C,0))</f>
        <v>GOB</v>
      </c>
      <c r="AO28" s="25" t="str">
        <f>+INDEX(Parametria!J:J,MATCH(Tabla_Consulta_desde_Reporte_de_Valorización_de_Instrumentos[[#This Row],[CODIGO_SBS]],Parametria!C:C,0))</f>
        <v>RFIGOB</v>
      </c>
      <c r="AP28" s="25">
        <f>Tabla_Consulta_desde_Reporte_de_Valorización_de_Instrumentos[[#This Row],[Huella]]/$AT$4</f>
        <v>0.17649000153229799</v>
      </c>
      <c r="AQ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8" s="25" t="str">
        <f>IFERROR(INDEX('BD(MSCI)'!X:X,MATCH(Tabla_Consulta_desde_Reporte_de_Valorización_de_Instrumentos[[#This Row],[CODIGO_ISIN]],'BD(MSCI)'!C:C,0)),"Cuestionario Integra")</f>
        <v>SOV</v>
      </c>
    </row>
    <row r="29" spans="2:44" x14ac:dyDescent="0.35">
      <c r="B29" s="14" t="s">
        <v>6337</v>
      </c>
      <c r="C29" t="s">
        <v>175</v>
      </c>
      <c r="D29" t="s">
        <v>12</v>
      </c>
      <c r="E29" t="s">
        <v>176</v>
      </c>
      <c r="F29" t="s">
        <v>5101</v>
      </c>
      <c r="G29" t="str">
        <f>INDEX(Parametria!H:H,MATCH(Tabla_Consulta_desde_Reporte_de_Valorización_de_Instrumentos[[#This Row],[CODIGO_SBS]],Parametria!C:C,0),1)</f>
        <v>Gobierno de Colombia</v>
      </c>
      <c r="H29" t="s">
        <v>5100</v>
      </c>
      <c r="I29" t="s">
        <v>5678</v>
      </c>
      <c r="J29" t="s">
        <v>187</v>
      </c>
      <c r="K29" t="s">
        <v>41</v>
      </c>
      <c r="L29">
        <v>100000</v>
      </c>
      <c r="M29" s="5">
        <v>99168630.145199999</v>
      </c>
      <c r="N29">
        <v>100190574000</v>
      </c>
      <c r="O29">
        <v>930000</v>
      </c>
      <c r="P29" s="15">
        <v>53533</v>
      </c>
      <c r="Q29">
        <v>7330</v>
      </c>
      <c r="R29">
        <v>9.898000000000001E-4</v>
      </c>
      <c r="S29" t="s">
        <v>155</v>
      </c>
      <c r="T29">
        <v>98067907.311000004</v>
      </c>
      <c r="U29" s="5">
        <v>100171509000</v>
      </c>
      <c r="V29" t="s">
        <v>156</v>
      </c>
      <c r="W29">
        <v>0</v>
      </c>
      <c r="X29">
        <v>0</v>
      </c>
      <c r="Y29">
        <v>0</v>
      </c>
      <c r="Z29">
        <v>20.5</v>
      </c>
      <c r="AA29" t="str">
        <f>+MID(Tabla_Consulta_desde_Reporte_de_Valorización_de_Instrumentos[[#This Row],[CODIGO_SBS]],7,1)</f>
        <v>F</v>
      </c>
      <c r="AB29">
        <f>INDEX('Cálculo Caja'!F:F,MATCH(Tabla_Consulta_desde_Reporte_de_Valorización_de_Instrumentos[[#This Row],[PORTAFOLIO]],'Cálculo Caja'!A:A,0),1)</f>
        <v>7928996892.6624365</v>
      </c>
      <c r="AC29" s="17">
        <f>Tabla_Consulta_desde_Reporte_de_Valorización_de_Instrumentos[[#This Row],[VALOR_VECTOR_LOCAL]]/Tabla_Consulta_desde_Reporte_de_Valorización_de_Instrumentos[[#This Row],[Patrimonio]]</f>
        <v>1.2507083996586191E-2</v>
      </c>
      <c r="AD29" s="4">
        <f>(Tabla_Consulta_desde_Reporte_de_Valorización_de_Instrumentos[[#This Row],[VALOR_VECTOR_LOCAL]]/INDEX('Tipo de Cambio'!$D:$D,MATCH("2",'Tipo de Cambio'!$E:$E,0),1))/1000000</f>
        <v>29.103046264181948</v>
      </c>
      <c r="AE29">
        <f>IF(Tabla_Consulta_desde_Reporte_de_Valorización_de_Instrumentos[[#This Row],[PORTAFOLIO]]="IN-FONDO0",Tabla_Consulta_desde_Reporte_de_Valorización_de_Instrumentos[[#This Row],[Inv MM$]],0)</f>
        <v>0</v>
      </c>
      <c r="AF29" s="25">
        <f>IF(Tabla_Consulta_desde_Reporte_de_Valorización_de_Instrumentos[[#This Row],[PORTAFOLIO]]="IN-FONDO1",Tabla_Consulta_desde_Reporte_de_Valorización_de_Instrumentos[[#This Row],[Inv MM$]],0)</f>
        <v>29.103046264181948</v>
      </c>
      <c r="AG29" s="25">
        <f>IF(Tabla_Consulta_desde_Reporte_de_Valorización_de_Instrumentos[[#This Row],[PORTAFOLIO]]="IN-FONDO2",Tabla_Consulta_desde_Reporte_de_Valorización_de_Instrumentos[[#This Row],[Inv MM$]],0)</f>
        <v>0</v>
      </c>
      <c r="AH29" s="25">
        <f>IF(Tabla_Consulta_desde_Reporte_de_Valorización_de_Instrumentos[[#This Row],[PORTAFOLIO]]="IN-FONDO3",Tabla_Consulta_desde_Reporte_de_Valorización_de_Instrumentos[[#This Row],[Inv MM$]],0)</f>
        <v>0</v>
      </c>
      <c r="AI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29.103046264181948</v>
      </c>
      <c r="AJ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Row],[CODIGO_SBS]],'BD(MSCI)'!$C:$C,0),1)),AL6164)</f>
        <v>191.40678779999999</v>
      </c>
      <c r="AK29" s="25">
        <f>Tabla_Consulta_desde_Reporte_de_Valorización_de_Instrumentos[[#This Row],[CO2-H]]*Tabla_Consulta_desde_Reporte_de_Valorización_de_Instrumentos[[#This Row],[Inv MM$]]</f>
        <v>5570.5206006218568</v>
      </c>
      <c r="AL29" s="25">
        <f>Tabla_Consulta_desde_Reporte_de_Valorización_de_Instrumentos[[#This Row],[CO2-H]]*Tabla_Consulta_desde_Reporte_de_Valorización_de_Instrumentos[[#This Row],[Weight]]</f>
        <v>2.3939407725313488</v>
      </c>
      <c r="AM29" s="25" t="str">
        <f>INDEX(Parametria!G:G,MATCH(Tabla_Consulta_desde_Reporte_de_Valorización_de_Instrumentos[[#This Row],[CODIGO_SBS]],Parametria!C:C,0))</f>
        <v>08RFIG</v>
      </c>
      <c r="AN29" s="25" t="str">
        <f>INDEX(Parametria!F:F,MATCH(Tabla_Consulta_desde_Reporte_de_Valorización_de_Instrumentos[[#This Row],[CODIGO_SBS]],Parametria!C:C,0))</f>
        <v>GOB</v>
      </c>
      <c r="AO29" s="25" t="str">
        <f>+INDEX(Parametria!J:J,MATCH(Tabla_Consulta_desde_Reporte_de_Valorización_de_Instrumentos[[#This Row],[CODIGO_SBS]],Parametria!C:C,0))</f>
        <v>RFIGOB</v>
      </c>
      <c r="AP29" s="25">
        <f>Tabla_Consulta_desde_Reporte_de_Valorización_de_Instrumentos[[#This Row],[Huella]]/$AT$4</f>
        <v>0.49197934832570078</v>
      </c>
      <c r="AQ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9" s="25" t="str">
        <f>IFERROR(INDEX('BD(MSCI)'!X:X,MATCH(Tabla_Consulta_desde_Reporte_de_Valorización_de_Instrumentos[[#This Row],[CODIGO_ISIN]],'BD(MSCI)'!C:C,0)),"Cuestionario Integra")</f>
        <v>SOV</v>
      </c>
    </row>
    <row r="30" spans="2:44" x14ac:dyDescent="0.35">
      <c r="B30" s="14" t="s">
        <v>6337</v>
      </c>
      <c r="C30" t="s">
        <v>175</v>
      </c>
      <c r="D30" t="s">
        <v>12</v>
      </c>
      <c r="E30" t="s">
        <v>176</v>
      </c>
      <c r="F30" t="s">
        <v>5650</v>
      </c>
      <c r="G30" t="str">
        <f>INDEX(Parametria!H:H,MATCH(Tabla_Consulta_desde_Reporte_de_Valorización_de_Instrumentos[[#This Row],[CODIGO_SBS]],Parametria!C:C,0),1)</f>
        <v>Gobierno de Colombia</v>
      </c>
      <c r="H30" t="s">
        <v>5649</v>
      </c>
      <c r="I30" t="s">
        <v>6340</v>
      </c>
      <c r="J30" t="s">
        <v>187</v>
      </c>
      <c r="K30" t="s">
        <v>41</v>
      </c>
      <c r="L30">
        <v>100000</v>
      </c>
      <c r="M30" s="5">
        <v>160497383.4646</v>
      </c>
      <c r="N30">
        <v>162151327000</v>
      </c>
      <c r="O30">
        <v>1570000</v>
      </c>
      <c r="P30" s="15">
        <v>49333</v>
      </c>
      <c r="Q30">
        <v>3130</v>
      </c>
      <c r="R30">
        <v>9.898000000000001E-4</v>
      </c>
      <c r="S30" t="s">
        <v>155</v>
      </c>
      <c r="T30">
        <v>158621649.70300001</v>
      </c>
      <c r="U30" s="5">
        <v>162024157000</v>
      </c>
      <c r="V30" t="s">
        <v>156</v>
      </c>
      <c r="W30">
        <v>0</v>
      </c>
      <c r="X30">
        <v>0</v>
      </c>
      <c r="Y30">
        <v>0</v>
      </c>
      <c r="Z30">
        <v>81</v>
      </c>
      <c r="AA30" t="str">
        <f>+MID(Tabla_Consulta_desde_Reporte_de_Valorización_de_Instrumentos[[#This Row],[CODIGO_SBS]],7,1)</f>
        <v>F</v>
      </c>
      <c r="AB30">
        <f>INDEX('Cálculo Caja'!F:F,MATCH(Tabla_Consulta_desde_Reporte_de_Valorización_de_Instrumentos[[#This Row],[PORTAFOLIO]],'Cálculo Caja'!A:A,0),1)</f>
        <v>7928996892.6624365</v>
      </c>
      <c r="AC30" s="17">
        <f>Tabla_Consulta_desde_Reporte_de_Valorización_de_Instrumentos[[#This Row],[VALOR_VECTOR_LOCAL]]/Tabla_Consulta_desde_Reporte_de_Valorización_de_Instrumentos[[#This Row],[Patrimonio]]</f>
        <v>2.0241827010062986E-2</v>
      </c>
      <c r="AD30" s="4">
        <f>(Tabla_Consulta_desde_Reporte_de_Valorización_de_Instrumentos[[#This Row],[VALOR_VECTOR_LOCAL]]/INDEX('Tipo de Cambio'!$D:$D,MATCH("2",'Tipo de Cambio'!$E:$E,0),1))/1000000</f>
        <v>47.101213049038883</v>
      </c>
      <c r="AE30">
        <f>IF(Tabla_Consulta_desde_Reporte_de_Valorización_de_Instrumentos[[#This Row],[PORTAFOLIO]]="IN-FONDO0",Tabla_Consulta_desde_Reporte_de_Valorización_de_Instrumentos[[#This Row],[Inv MM$]],0)</f>
        <v>0</v>
      </c>
      <c r="AF30" s="25">
        <f>IF(Tabla_Consulta_desde_Reporte_de_Valorización_de_Instrumentos[[#This Row],[PORTAFOLIO]]="IN-FONDO1",Tabla_Consulta_desde_Reporte_de_Valorización_de_Instrumentos[[#This Row],[Inv MM$]],0)</f>
        <v>47.101213049038883</v>
      </c>
      <c r="AG30" s="25">
        <f>IF(Tabla_Consulta_desde_Reporte_de_Valorización_de_Instrumentos[[#This Row],[PORTAFOLIO]]="IN-FONDO2",Tabla_Consulta_desde_Reporte_de_Valorización_de_Instrumentos[[#This Row],[Inv MM$]],0)</f>
        <v>0</v>
      </c>
      <c r="AH30" s="25">
        <f>IF(Tabla_Consulta_desde_Reporte_de_Valorización_de_Instrumentos[[#This Row],[PORTAFOLIO]]="IN-FONDO3",Tabla_Consulta_desde_Reporte_de_Valorización_de_Instrumentos[[#This Row],[Inv MM$]],0)</f>
        <v>0</v>
      </c>
      <c r="AI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Row],[CODIGO_SBS]],'BD(MSCI)'!$C:$C,0),1)),AL6165)</f>
        <v>191.40678779999999</v>
      </c>
      <c r="AK30" s="25">
        <f>Tabla_Consulta_desde_Reporte_de_Valorización_de_Instrumentos[[#This Row],[CO2-H]]*Tabla_Consulta_desde_Reporte_de_Valorización_de_Instrumentos[[#This Row],[Inv MM$]]</f>
        <v>9015.4918911999757</v>
      </c>
      <c r="AL30" s="25">
        <f>Tabla_Consulta_desde_Reporte_de_Valorización_de_Instrumentos[[#This Row],[CO2-H]]*Tabla_Consulta_desde_Reporte_de_Valorización_de_Instrumentos[[#This Row],[Weight]]</f>
        <v>3.8744230871994341</v>
      </c>
      <c r="AM30" s="25" t="str">
        <f>INDEX(Parametria!G:G,MATCH(Tabla_Consulta_desde_Reporte_de_Valorización_de_Instrumentos[[#This Row],[CODIGO_SBS]],Parametria!C:C,0))</f>
        <v>08RFIG</v>
      </c>
      <c r="AN30" s="25" t="str">
        <f>INDEX(Parametria!F:F,MATCH(Tabla_Consulta_desde_Reporte_de_Valorización_de_Instrumentos[[#This Row],[CODIGO_SBS]],Parametria!C:C,0))</f>
        <v>GOB</v>
      </c>
      <c r="AO30" s="25" t="str">
        <f>+INDEX(Parametria!J:J,MATCH(Tabla_Consulta_desde_Reporte_de_Valorización_de_Instrumentos[[#This Row],[CODIGO_SBS]],Parametria!C:C,0))</f>
        <v>RFIGOB</v>
      </c>
      <c r="AP30" s="25">
        <f>Tabla_Consulta_desde_Reporte_de_Valorización_de_Instrumentos[[#This Row],[Huella]]/$AT$4</f>
        <v>0.79623362760260874</v>
      </c>
      <c r="AQ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0" s="25" t="str">
        <f>IFERROR(INDEX('BD(MSCI)'!X:X,MATCH(Tabla_Consulta_desde_Reporte_de_Valorización_de_Instrumentos[[#This Row],[CODIGO_ISIN]],'BD(MSCI)'!C:C,0)),"Cuestionario Integra")</f>
        <v>SOV</v>
      </c>
    </row>
    <row r="31" spans="2:44" s="16" customFormat="1" x14ac:dyDescent="0.35">
      <c r="B31" s="14" t="s">
        <v>6337</v>
      </c>
      <c r="C31" t="s">
        <v>175</v>
      </c>
      <c r="D31" t="s">
        <v>12</v>
      </c>
      <c r="E31" t="s">
        <v>176</v>
      </c>
      <c r="F31" t="s">
        <v>5900</v>
      </c>
      <c r="G31" t="str">
        <f>INDEX(Parametria!H:H,MATCH(Tabla_Consulta_desde_Reporte_de_Valorización_de_Instrumentos[[#This Row],[CODIGO_SBS]],Parametria!C:C,0),1)</f>
        <v>Gobierno de Colombia</v>
      </c>
      <c r="H31" t="s">
        <v>5652</v>
      </c>
      <c r="I31" t="s">
        <v>6341</v>
      </c>
      <c r="J31" t="s">
        <v>187</v>
      </c>
      <c r="K31" t="s">
        <v>50</v>
      </c>
      <c r="L31">
        <v>1000</v>
      </c>
      <c r="M31" s="5">
        <v>23253410.387499999</v>
      </c>
      <c r="N31">
        <v>6824185</v>
      </c>
      <c r="O31">
        <v>6200</v>
      </c>
      <c r="P31" s="15">
        <v>49867</v>
      </c>
      <c r="Q31">
        <v>3664</v>
      </c>
      <c r="R31">
        <v>3.4075000000000002</v>
      </c>
      <c r="S31" t="s">
        <v>155</v>
      </c>
      <c r="T31">
        <v>23367839.633793801</v>
      </c>
      <c r="U31" s="5">
        <v>6849324.2763999999</v>
      </c>
      <c r="V31" t="s">
        <v>156</v>
      </c>
      <c r="W31">
        <v>0</v>
      </c>
      <c r="X31">
        <v>0</v>
      </c>
      <c r="Y31">
        <v>0</v>
      </c>
      <c r="Z31">
        <v>-4.0547219999999999</v>
      </c>
      <c r="AA31" t="str">
        <f>+MID(Tabla_Consulta_desde_Reporte_de_Valorización_de_Instrumentos[[#This Row],[CODIGO_SBS]],7,1)</f>
        <v>2</v>
      </c>
      <c r="AB31">
        <f>INDEX('Cálculo Caja'!F:F,MATCH(Tabla_Consulta_desde_Reporte_de_Valorización_de_Instrumentos[[#This Row],[PORTAFOLIO]],'Cálculo Caja'!A:A,0),1)</f>
        <v>7928996892.6624365</v>
      </c>
      <c r="AC31" s="17">
        <f>Tabla_Consulta_desde_Reporte_de_Valorización_de_Instrumentos[[#This Row],[VALOR_VECTOR_LOCAL]]/Tabla_Consulta_desde_Reporte_de_Valorización_de_Instrumentos[[#This Row],[Patrimonio]]</f>
        <v>2.9327051961666058E-3</v>
      </c>
      <c r="AD31" s="4">
        <f>(Tabla_Consulta_desde_Reporte_de_Valorización_de_Instrumentos[[#This Row],[VALOR_VECTOR_LOCAL]]/INDEX('Tipo de Cambio'!$D:$D,MATCH("2",'Tipo de Cambio'!$E:$E,0),1))/1000000</f>
        <v>6.8241849999999991</v>
      </c>
      <c r="AE31">
        <f>IF(Tabla_Consulta_desde_Reporte_de_Valorización_de_Instrumentos[[#This Row],[PORTAFOLIO]]="IN-FONDO0",Tabla_Consulta_desde_Reporte_de_Valorización_de_Instrumentos[[#This Row],[Inv MM$]],0)</f>
        <v>0</v>
      </c>
      <c r="AF31" s="25">
        <f>IF(Tabla_Consulta_desde_Reporte_de_Valorización_de_Instrumentos[[#This Row],[PORTAFOLIO]]="IN-FONDO1",Tabla_Consulta_desde_Reporte_de_Valorización_de_Instrumentos[[#This Row],[Inv MM$]],0)</f>
        <v>6.8241849999999991</v>
      </c>
      <c r="AG31" s="25">
        <f>IF(Tabla_Consulta_desde_Reporte_de_Valorización_de_Instrumentos[[#This Row],[PORTAFOLIO]]="IN-FONDO2",Tabla_Consulta_desde_Reporte_de_Valorización_de_Instrumentos[[#This Row],[Inv MM$]],0)</f>
        <v>0</v>
      </c>
      <c r="AH31" s="25">
        <f>IF(Tabla_Consulta_desde_Reporte_de_Valorización_de_Instrumentos[[#This Row],[PORTAFOLIO]]="IN-FONDO3",Tabla_Consulta_desde_Reporte_de_Valorización_de_Instrumentos[[#This Row],[Inv MM$]],0)</f>
        <v>0</v>
      </c>
      <c r="AI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6.8241849999999991</v>
      </c>
      <c r="AJ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Row],[CODIGO_SBS]],'BD(MSCI)'!$C:$C,0),1)),AL6166)</f>
        <v>191.40678779999999</v>
      </c>
      <c r="AK31" s="25">
        <f>Tabla_Consulta_desde_Reporte_de_Valorización_de_Instrumentos[[#This Row],[CO2-H]]*Tabla_Consulta_desde_Reporte_de_Valorización_de_Instrumentos[[#This Row],[Inv MM$]]</f>
        <v>1306.1953302029428</v>
      </c>
      <c r="AL31" s="25">
        <f>Tabla_Consulta_desde_Reporte_de_Valorización_de_Instrumentos[[#This Row],[CO2-H]]*Tabla_Consulta_desde_Reporte_de_Valorización_de_Instrumentos[[#This Row],[Weight]]</f>
        <v>0.5613396811626189</v>
      </c>
      <c r="AM31" s="25" t="str">
        <f>INDEX(Parametria!G:G,MATCH(Tabla_Consulta_desde_Reporte_de_Valorización_de_Instrumentos[[#This Row],[CODIGO_SBS]],Parametria!C:C,0))</f>
        <v>08RFIG</v>
      </c>
      <c r="AN31" s="25" t="str">
        <f>INDEX(Parametria!F:F,MATCH(Tabla_Consulta_desde_Reporte_de_Valorización_de_Instrumentos[[#This Row],[CODIGO_SBS]],Parametria!C:C,0))</f>
        <v>GOB</v>
      </c>
      <c r="AO31" s="25" t="str">
        <f>+INDEX(Parametria!J:J,MATCH(Tabla_Consulta_desde_Reporte_de_Valorización_de_Instrumentos[[#This Row],[CODIGO_SBS]],Parametria!C:C,0))</f>
        <v>RFIGOB</v>
      </c>
      <c r="AP31" s="25">
        <f>Tabla_Consulta_desde_Reporte_de_Valorización_de_Instrumentos[[#This Row],[Huella]]/$AT$4</f>
        <v>0.11536105391434677</v>
      </c>
      <c r="AQ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1" s="25" t="str">
        <f>IFERROR(INDEX('BD(MSCI)'!X:X,MATCH(Tabla_Consulta_desde_Reporte_de_Valorización_de_Instrumentos[[#This Row],[CODIGO_ISIN]],'BD(MSCI)'!C:C,0)),"Cuestionario Integra")</f>
        <v>SOV</v>
      </c>
    </row>
    <row r="32" spans="2:44" x14ac:dyDescent="0.35">
      <c r="B32" s="14" t="s">
        <v>6337</v>
      </c>
      <c r="C32" t="s">
        <v>175</v>
      </c>
      <c r="D32" t="s">
        <v>10</v>
      </c>
      <c r="E32" t="s">
        <v>176</v>
      </c>
      <c r="F32" t="s">
        <v>5650</v>
      </c>
      <c r="G32" t="str">
        <f>INDEX(Parametria!H:H,MATCH(Tabla_Consulta_desde_Reporte_de_Valorización_de_Instrumentos[[#This Row],[CODIGO_SBS]],Parametria!C:C,0),1)</f>
        <v>Gobierno de Colombia</v>
      </c>
      <c r="H32" t="s">
        <v>5649</v>
      </c>
      <c r="I32" t="s">
        <v>6340</v>
      </c>
      <c r="J32" t="s">
        <v>187</v>
      </c>
      <c r="K32" t="s">
        <v>41</v>
      </c>
      <c r="L32">
        <v>100000</v>
      </c>
      <c r="M32" s="5">
        <v>88938040.518600002</v>
      </c>
      <c r="N32">
        <v>89854557000</v>
      </c>
      <c r="O32">
        <v>870000</v>
      </c>
      <c r="P32" s="15">
        <v>49333</v>
      </c>
      <c r="Q32">
        <v>3130</v>
      </c>
      <c r="R32">
        <v>9.898000000000001E-4</v>
      </c>
      <c r="S32" t="s">
        <v>155</v>
      </c>
      <c r="T32">
        <v>87898621.172999993</v>
      </c>
      <c r="U32" s="5">
        <v>89784087000</v>
      </c>
      <c r="V32" t="s">
        <v>156</v>
      </c>
      <c r="W32">
        <v>0</v>
      </c>
      <c r="X32">
        <v>0</v>
      </c>
      <c r="Y32">
        <v>0</v>
      </c>
      <c r="Z32">
        <v>81</v>
      </c>
      <c r="AA32" t="str">
        <f>+MID(Tabla_Consulta_desde_Reporte_de_Valorización_de_Instrumentos[[#This Row],[CODIGO_SBS]],7,1)</f>
        <v>F</v>
      </c>
      <c r="AB32">
        <f>INDEX('Cálculo Caja'!F:F,MATCH(Tabla_Consulta_desde_Reporte_de_Valorización_de_Instrumentos[[#This Row],[PORTAFOLIO]],'Cálculo Caja'!A:A,0),1)</f>
        <v>27857085026.771736</v>
      </c>
      <c r="AC32" s="17">
        <f>Tabla_Consulta_desde_Reporte_de_Valorización_de_Instrumentos[[#This Row],[VALOR_VECTOR_LOCAL]]/Tabla_Consulta_desde_Reporte_de_Valorización_de_Instrumentos[[#This Row],[Patrimonio]]</f>
        <v>3.192654236189002E-3</v>
      </c>
      <c r="AD32" s="4">
        <f>(Tabla_Consulta_desde_Reporte_de_Valorización_de_Instrumentos[[#This Row],[VALOR_VECTOR_LOCAL]]/INDEX('Tipo de Cambio'!$D:$D,MATCH("2",'Tipo de Cambio'!$E:$E,0),1))/1000000</f>
        <v>26.100672199148935</v>
      </c>
      <c r="AE32">
        <f>IF(Tabla_Consulta_desde_Reporte_de_Valorización_de_Instrumentos[[#This Row],[PORTAFOLIO]]="IN-FONDO0",Tabla_Consulta_desde_Reporte_de_Valorización_de_Instrumentos[[#This Row],[Inv MM$]],0)</f>
        <v>0</v>
      </c>
      <c r="AF32" s="25">
        <f>IF(Tabla_Consulta_desde_Reporte_de_Valorización_de_Instrumentos[[#This Row],[PORTAFOLIO]]="IN-FONDO1",Tabla_Consulta_desde_Reporte_de_Valorización_de_Instrumentos[[#This Row],[Inv MM$]],0)</f>
        <v>0</v>
      </c>
      <c r="AG32" s="25">
        <f>IF(Tabla_Consulta_desde_Reporte_de_Valorización_de_Instrumentos[[#This Row],[PORTAFOLIO]]="IN-FONDO2",Tabla_Consulta_desde_Reporte_de_Valorización_de_Instrumentos[[#This Row],[Inv MM$]],0)</f>
        <v>26.100672199148935</v>
      </c>
      <c r="AH32" s="25">
        <f>IF(Tabla_Consulta_desde_Reporte_de_Valorización_de_Instrumentos[[#This Row],[PORTAFOLIO]]="IN-FONDO3",Tabla_Consulta_desde_Reporte_de_Valorización_de_Instrumentos[[#This Row],[Inv MM$]],0)</f>
        <v>0</v>
      </c>
      <c r="AI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83.642154127847391</v>
      </c>
      <c r="AJ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Row],[CODIGO_SBS]],'BD(MSCI)'!$C:$C,0),1)),AL6167)</f>
        <v>191.40678779999999</v>
      </c>
      <c r="AK32" s="25">
        <f>Tabla_Consulta_desde_Reporte_de_Valorización_de_Instrumentos[[#This Row],[CO2-H]]*Tabla_Consulta_desde_Reporte_de_Valorización_de_Instrumentos[[#This Row],[Inv MM$]]</f>
        <v>4995.8458250598596</v>
      </c>
      <c r="AL32" s="25">
        <f>Tabla_Consulta_desde_Reporte_de_Valorización_de_Instrumentos[[#This Row],[CO2-H]]*Tabla_Consulta_desde_Reporte_de_Valorización_de_Instrumentos[[#This Row],[Weight]]</f>
        <v>0.61109569190499935</v>
      </c>
      <c r="AM32" s="25" t="str">
        <f>INDEX(Parametria!G:G,MATCH(Tabla_Consulta_desde_Reporte_de_Valorización_de_Instrumentos[[#This Row],[CODIGO_SBS]],Parametria!C:C,0))</f>
        <v>08RFIG</v>
      </c>
      <c r="AN32" s="25" t="str">
        <f>INDEX(Parametria!F:F,MATCH(Tabla_Consulta_desde_Reporte_de_Valorización_de_Instrumentos[[#This Row],[CODIGO_SBS]],Parametria!C:C,0))</f>
        <v>GOB</v>
      </c>
      <c r="AO32" s="25" t="str">
        <f>+INDEX(Parametria!J:J,MATCH(Tabla_Consulta_desde_Reporte_de_Valorización_de_Instrumentos[[#This Row],[CODIGO_SBS]],Parametria!C:C,0))</f>
        <v>RFIGOB</v>
      </c>
      <c r="AP32" s="25">
        <f>Tabla_Consulta_desde_Reporte_de_Valorización_de_Instrumentos[[#This Row],[Huella]]/$AT$4</f>
        <v>0.44122500383074498</v>
      </c>
      <c r="AQ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2" s="25" t="str">
        <f>IFERROR(INDEX('BD(MSCI)'!X:X,MATCH(Tabla_Consulta_desde_Reporte_de_Valorización_de_Instrumentos[[#This Row],[CODIGO_ISIN]],'BD(MSCI)'!C:C,0)),"Cuestionario Integra")</f>
        <v>SOV</v>
      </c>
    </row>
    <row r="33" spans="2:46" x14ac:dyDescent="0.35">
      <c r="B33" s="14" t="s">
        <v>6337</v>
      </c>
      <c r="C33" t="s">
        <v>175</v>
      </c>
      <c r="D33" t="s">
        <v>12</v>
      </c>
      <c r="E33" t="s">
        <v>176</v>
      </c>
      <c r="F33" t="s">
        <v>2991</v>
      </c>
      <c r="G33" t="str">
        <f>INDEX(Parametria!H:H,MATCH(Tabla_Consulta_desde_Reporte_de_Valorización_de_Instrumentos[[#This Row],[CODIGO_SBS]],Parametria!C:C,0),1)</f>
        <v>Gobierno de México</v>
      </c>
      <c r="H33" t="s">
        <v>2508</v>
      </c>
      <c r="I33" t="s">
        <v>6342</v>
      </c>
      <c r="J33" t="s">
        <v>190</v>
      </c>
      <c r="K33" t="s">
        <v>50</v>
      </c>
      <c r="L33">
        <v>1000</v>
      </c>
      <c r="M33" s="5">
        <v>14657565.699999999</v>
      </c>
      <c r="N33">
        <v>4301560</v>
      </c>
      <c r="O33">
        <v>4000</v>
      </c>
      <c r="P33" s="15">
        <v>49214</v>
      </c>
      <c r="Q33">
        <v>3011</v>
      </c>
      <c r="R33">
        <v>3.4075000000000002</v>
      </c>
      <c r="S33" t="s">
        <v>155</v>
      </c>
      <c r="T33">
        <v>14724112.509</v>
      </c>
      <c r="U33" s="5">
        <v>4315770</v>
      </c>
      <c r="V33" t="s">
        <v>156</v>
      </c>
      <c r="W33">
        <v>0</v>
      </c>
      <c r="X33">
        <v>0</v>
      </c>
      <c r="Y33">
        <v>0</v>
      </c>
      <c r="Z33">
        <v>-3.5525000000000002</v>
      </c>
      <c r="AA33" t="str">
        <f>+MID(Tabla_Consulta_desde_Reporte_de_Valorización_de_Instrumentos[[#This Row],[CODIGO_SBS]],7,1)</f>
        <v>2</v>
      </c>
      <c r="AB33">
        <f>INDEX('Cálculo Caja'!F:F,MATCH(Tabla_Consulta_desde_Reporte_de_Valorización_de_Instrumentos[[#This Row],[PORTAFOLIO]],'Cálculo Caja'!A:A,0),1)</f>
        <v>7928996892.6624365</v>
      </c>
      <c r="AC33" s="17">
        <f>Tabla_Consulta_desde_Reporte_de_Valorización_de_Instrumentos[[#This Row],[VALOR_VECTOR_LOCAL]]/Tabla_Consulta_desde_Reporte_de_Valorización_de_Instrumentos[[#This Row],[Patrimonio]]</f>
        <v>1.8486027802034125E-3</v>
      </c>
      <c r="AD33" s="4">
        <f>(Tabla_Consulta_desde_Reporte_de_Valorización_de_Instrumentos[[#This Row],[VALOR_VECTOR_LOCAL]]/INDEX('Tipo de Cambio'!$D:$D,MATCH("2",'Tipo de Cambio'!$E:$E,0),1))/1000000</f>
        <v>4.3015600000000003</v>
      </c>
      <c r="AE33">
        <f>IF(Tabla_Consulta_desde_Reporte_de_Valorización_de_Instrumentos[[#This Row],[PORTAFOLIO]]="IN-FONDO0",Tabla_Consulta_desde_Reporte_de_Valorización_de_Instrumentos[[#This Row],[Inv MM$]],0)</f>
        <v>0</v>
      </c>
      <c r="AF33" s="25">
        <f>IF(Tabla_Consulta_desde_Reporte_de_Valorización_de_Instrumentos[[#This Row],[PORTAFOLIO]]="IN-FONDO1",Tabla_Consulta_desde_Reporte_de_Valorización_de_Instrumentos[[#This Row],[Inv MM$]],0)</f>
        <v>4.3015600000000003</v>
      </c>
      <c r="AG33" s="25">
        <f>IF(Tabla_Consulta_desde_Reporte_de_Valorización_de_Instrumentos[[#This Row],[PORTAFOLIO]]="IN-FONDO2",Tabla_Consulta_desde_Reporte_de_Valorización_de_Instrumentos[[#This Row],[Inv MM$]],0)</f>
        <v>0</v>
      </c>
      <c r="AH33" s="25">
        <f>IF(Tabla_Consulta_desde_Reporte_de_Valorización_de_Instrumentos[[#This Row],[PORTAFOLIO]]="IN-FONDO3",Tabla_Consulta_desde_Reporte_de_Valorización_de_Instrumentos[[#This Row],[Inv MM$]],0)</f>
        <v>0</v>
      </c>
      <c r="AI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4.3015600000000003</v>
      </c>
      <c r="AJ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Row],[CODIGO_SBS]],'BD(MSCI)'!$C:$C,0),1)),AL6168)</f>
        <v>204.30314809999999</v>
      </c>
      <c r="AK33" s="25">
        <f>Tabla_Consulta_desde_Reporte_de_Valorización_de_Instrumentos[[#This Row],[CO2-H]]*Tabla_Consulta_desde_Reporte_de_Valorización_de_Instrumentos[[#This Row],[Inv MM$]]</f>
        <v>878.82224974103599</v>
      </c>
      <c r="AL33" s="25">
        <f>Tabla_Consulta_desde_Reporte_de_Valorización_de_Instrumentos[[#This Row],[CO2-H]]*Tabla_Consulta_desde_Reporte_de_Valorización_de_Instrumentos[[#This Row],[Weight]]</f>
        <v>0.37767536758196951</v>
      </c>
      <c r="AM33" s="25" t="str">
        <f>INDEX(Parametria!G:G,MATCH(Tabla_Consulta_desde_Reporte_de_Valorización_de_Instrumentos[[#This Row],[CODIGO_SBS]],Parametria!C:C,0))</f>
        <v>08RFIG</v>
      </c>
      <c r="AN33" s="25" t="str">
        <f>INDEX(Parametria!F:F,MATCH(Tabla_Consulta_desde_Reporte_de_Valorización_de_Instrumentos[[#This Row],[CODIGO_SBS]],Parametria!C:C,0))</f>
        <v>GOB</v>
      </c>
      <c r="AO33" s="25" t="str">
        <f>+INDEX(Parametria!J:J,MATCH(Tabla_Consulta_desde_Reporte_de_Valorización_de_Instrumentos[[#This Row],[CODIGO_SBS]],Parametria!C:C,0))</f>
        <v>RFIGOB</v>
      </c>
      <c r="AP33" s="25">
        <f>Tabla_Consulta_desde_Reporte_de_Valorización_de_Instrumentos[[#This Row],[Huella]]/$AT$4</f>
        <v>7.7616156320013438E-2</v>
      </c>
      <c r="AQ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3" s="25" t="str">
        <f>IFERROR(INDEX('BD(MSCI)'!X:X,MATCH(Tabla_Consulta_desde_Reporte_de_Valorización_de_Instrumentos[[#This Row],[CODIGO_ISIN]],'BD(MSCI)'!C:C,0)),"Cuestionario Integra")</f>
        <v>SOV</v>
      </c>
    </row>
    <row r="34" spans="2:46" x14ac:dyDescent="0.35">
      <c r="B34" s="14" t="s">
        <v>6337</v>
      </c>
      <c r="C34" t="s">
        <v>175</v>
      </c>
      <c r="D34" t="s">
        <v>12</v>
      </c>
      <c r="E34" t="s">
        <v>176</v>
      </c>
      <c r="F34" t="s">
        <v>4552</v>
      </c>
      <c r="G34" t="str">
        <f>INDEX(Parametria!H:H,MATCH(Tabla_Consulta_desde_Reporte_de_Valorización_de_Instrumentos[[#This Row],[CODIGO_SBS]],Parametria!C:C,0),1)</f>
        <v>Gobierno de Mexico</v>
      </c>
      <c r="H34" t="s">
        <v>4521</v>
      </c>
      <c r="I34" t="s">
        <v>6343</v>
      </c>
      <c r="J34" t="s">
        <v>190</v>
      </c>
      <c r="K34" t="s">
        <v>50</v>
      </c>
      <c r="L34">
        <v>1000</v>
      </c>
      <c r="M34" s="5">
        <v>45607983.609999999</v>
      </c>
      <c r="N34">
        <v>13384588</v>
      </c>
      <c r="O34">
        <v>13300</v>
      </c>
      <c r="P34" s="15">
        <v>49802</v>
      </c>
      <c r="Q34">
        <v>3599</v>
      </c>
      <c r="R34">
        <v>3.4075000000000002</v>
      </c>
      <c r="S34" t="s">
        <v>155</v>
      </c>
      <c r="T34">
        <v>45806375.775808103</v>
      </c>
      <c r="U34" s="5">
        <v>13426261.3289</v>
      </c>
      <c r="V34" t="s">
        <v>156</v>
      </c>
      <c r="W34">
        <v>0</v>
      </c>
      <c r="X34">
        <v>0</v>
      </c>
      <c r="Y34">
        <v>0</v>
      </c>
      <c r="Z34">
        <v>-3.1333329999999999</v>
      </c>
      <c r="AA34" t="str">
        <f>+MID(Tabla_Consulta_desde_Reporte_de_Valorización_de_Instrumentos[[#This Row],[CODIGO_SBS]],7,1)</f>
        <v>2</v>
      </c>
      <c r="AB34">
        <f>INDEX('Cálculo Caja'!F:F,MATCH(Tabla_Consulta_desde_Reporte_de_Valorización_de_Instrumentos[[#This Row],[PORTAFOLIO]],'Cálculo Caja'!A:A,0),1)</f>
        <v>7928996892.6624365</v>
      </c>
      <c r="AC34" s="17">
        <f>Tabla_Consulta_desde_Reporte_de_Valorización_de_Instrumentos[[#This Row],[VALOR_VECTOR_LOCAL]]/Tabla_Consulta_desde_Reporte_de_Valorización_de_Instrumentos[[#This Row],[Patrimonio]]</f>
        <v>5.7520496258746208E-3</v>
      </c>
      <c r="AD34" s="4">
        <f>(Tabla_Consulta_desde_Reporte_de_Valorización_de_Instrumentos[[#This Row],[VALOR_VECTOR_LOCAL]]/INDEX('Tipo de Cambio'!$D:$D,MATCH("2",'Tipo de Cambio'!$E:$E,0),1))/1000000</f>
        <v>13.384587999999997</v>
      </c>
      <c r="AE34">
        <f>IF(Tabla_Consulta_desde_Reporte_de_Valorización_de_Instrumentos[[#This Row],[PORTAFOLIO]]="IN-FONDO0",Tabla_Consulta_desde_Reporte_de_Valorización_de_Instrumentos[[#This Row],[Inv MM$]],0)</f>
        <v>0</v>
      </c>
      <c r="AF34" s="25">
        <f>IF(Tabla_Consulta_desde_Reporte_de_Valorización_de_Instrumentos[[#This Row],[PORTAFOLIO]]="IN-FONDO1",Tabla_Consulta_desde_Reporte_de_Valorización_de_Instrumentos[[#This Row],[Inv MM$]],0)</f>
        <v>13.384587999999997</v>
      </c>
      <c r="AG34" s="25">
        <f>IF(Tabla_Consulta_desde_Reporte_de_Valorización_de_Instrumentos[[#This Row],[PORTAFOLIO]]="IN-FONDO2",Tabla_Consulta_desde_Reporte_de_Valorización_de_Instrumentos[[#This Row],[Inv MM$]],0)</f>
        <v>0</v>
      </c>
      <c r="AH34" s="25">
        <f>IF(Tabla_Consulta_desde_Reporte_de_Valorización_de_Instrumentos[[#This Row],[PORTAFOLIO]]="IN-FONDO3",Tabla_Consulta_desde_Reporte_de_Valorización_de_Instrumentos[[#This Row],[Inv MM$]],0)</f>
        <v>0</v>
      </c>
      <c r="AI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13.384587999999997</v>
      </c>
      <c r="AJ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Row],[CODIGO_SBS]],'BD(MSCI)'!$C:$C,0),1)),AL6169)</f>
        <v>204.30314809999999</v>
      </c>
      <c r="AK34" s="25">
        <f>Tabla_Consulta_desde_Reporte_de_Valorización_de_Instrumentos[[#This Row],[CO2-H]]*Tabla_Consulta_desde_Reporte_de_Valorización_de_Instrumentos[[#This Row],[Inv MM$]]</f>
        <v>2734.5134644214822</v>
      </c>
      <c r="AL34" s="25">
        <f>Tabla_Consulta_desde_Reporte_de_Valorización_de_Instrumentos[[#This Row],[CO2-H]]*Tabla_Consulta_desde_Reporte_de_Valorización_de_Instrumentos[[#This Row],[Weight]]</f>
        <v>1.1751618465936122</v>
      </c>
      <c r="AM34" s="25" t="str">
        <f>INDEX(Parametria!G:G,MATCH(Tabla_Consulta_desde_Reporte_de_Valorización_de_Instrumentos[[#This Row],[CODIGO_SBS]],Parametria!C:C,0))</f>
        <v>08RFIG</v>
      </c>
      <c r="AN34" s="25" t="str">
        <f>INDEX(Parametria!F:F,MATCH(Tabla_Consulta_desde_Reporte_de_Valorización_de_Instrumentos[[#This Row],[CODIGO_SBS]],Parametria!C:C,0))</f>
        <v>GOB</v>
      </c>
      <c r="AO34" s="25" t="str">
        <f>+INDEX(Parametria!J:J,MATCH(Tabla_Consulta_desde_Reporte_de_Valorización_de_Instrumentos[[#This Row],[CODIGO_SBS]],Parametria!C:C,0))</f>
        <v>RFIGOB</v>
      </c>
      <c r="AP34" s="25">
        <f>Tabla_Consulta_desde_Reporte_de_Valorización_de_Instrumentos[[#This Row],[Huella]]/$AT$4</f>
        <v>0.24150779588962509</v>
      </c>
      <c r="AQ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4" s="25" t="str">
        <f>IFERROR(INDEX('BD(MSCI)'!X:X,MATCH(Tabla_Consulta_desde_Reporte_de_Valorización_de_Instrumentos[[#This Row],[CODIGO_ISIN]],'BD(MSCI)'!C:C,0)),"Cuestionario Integra")</f>
        <v>SOV</v>
      </c>
    </row>
    <row r="35" spans="2:46" x14ac:dyDescent="0.35">
      <c r="B35" s="14" t="s">
        <v>6337</v>
      </c>
      <c r="C35" t="s">
        <v>175</v>
      </c>
      <c r="D35" t="s">
        <v>12</v>
      </c>
      <c r="E35" t="s">
        <v>176</v>
      </c>
      <c r="F35" t="s">
        <v>3325</v>
      </c>
      <c r="G35" t="str">
        <f>INDEX(Parametria!H:H,MATCH(Tabla_Consulta_desde_Reporte_de_Valorización_de_Instrumentos[[#This Row],[CODIGO_SBS]],Parametria!C:C,0),1)</f>
        <v>Gobierno de México</v>
      </c>
      <c r="H35" t="s">
        <v>2501</v>
      </c>
      <c r="I35" t="s">
        <v>6344</v>
      </c>
      <c r="J35" t="s">
        <v>190</v>
      </c>
      <c r="K35" t="s">
        <v>84</v>
      </c>
      <c r="L35">
        <v>100</v>
      </c>
      <c r="M35" s="5">
        <v>87158590.874967098</v>
      </c>
      <c r="N35">
        <v>447313513.926</v>
      </c>
      <c r="O35">
        <v>4170000</v>
      </c>
      <c r="P35" s="15">
        <v>49999</v>
      </c>
      <c r="Q35">
        <v>3796</v>
      </c>
      <c r="R35">
        <v>0.19484899999999999</v>
      </c>
      <c r="S35" t="s">
        <v>155</v>
      </c>
      <c r="T35">
        <v>87825596.670552</v>
      </c>
      <c r="U35" s="5">
        <v>449548518</v>
      </c>
      <c r="V35" t="s">
        <v>156</v>
      </c>
      <c r="W35">
        <v>0</v>
      </c>
      <c r="X35">
        <v>0</v>
      </c>
      <c r="Y35">
        <v>0</v>
      </c>
      <c r="Z35">
        <v>-0.53597220000000001</v>
      </c>
      <c r="AA35" t="str">
        <f>+MID(Tabla_Consulta_desde_Reporte_de_Valorización_de_Instrumentos[[#This Row],[CODIGO_SBS]],7,1)</f>
        <v>9</v>
      </c>
      <c r="AB35">
        <f>INDEX('Cálculo Caja'!F:F,MATCH(Tabla_Consulta_desde_Reporte_de_Valorización_de_Instrumentos[[#This Row],[PORTAFOLIO]],'Cálculo Caja'!A:A,0),1)</f>
        <v>7928996892.6624365</v>
      </c>
      <c r="AC35" s="17">
        <f>Tabla_Consulta_desde_Reporte_de_Valorización_de_Instrumentos[[#This Row],[VALOR_VECTOR_LOCAL]]/Tabla_Consulta_desde_Reporte_de_Valorización_de_Instrumentos[[#This Row],[Patrimonio]]</f>
        <v>1.0992385550765498E-2</v>
      </c>
      <c r="AD35" s="4">
        <f>(Tabla_Consulta_desde_Reporte_de_Valorización_de_Instrumentos[[#This Row],[VALOR_VECTOR_LOCAL]]/INDEX('Tipo de Cambio'!$D:$D,MATCH("2",'Tipo de Cambio'!$E:$E,0),1))/1000000</f>
        <v>25.578456603071778</v>
      </c>
      <c r="AE35">
        <f>IF(Tabla_Consulta_desde_Reporte_de_Valorización_de_Instrumentos[[#This Row],[PORTAFOLIO]]="IN-FONDO0",Tabla_Consulta_desde_Reporte_de_Valorización_de_Instrumentos[[#This Row],[Inv MM$]],0)</f>
        <v>0</v>
      </c>
      <c r="AF35" s="25">
        <f>IF(Tabla_Consulta_desde_Reporte_de_Valorización_de_Instrumentos[[#This Row],[PORTAFOLIO]]="IN-FONDO1",Tabla_Consulta_desde_Reporte_de_Valorización_de_Instrumentos[[#This Row],[Inv MM$]],0)</f>
        <v>25.578456603071778</v>
      </c>
      <c r="AG35" s="25">
        <f>IF(Tabla_Consulta_desde_Reporte_de_Valorización_de_Instrumentos[[#This Row],[PORTAFOLIO]]="IN-FONDO2",Tabla_Consulta_desde_Reporte_de_Valorización_de_Instrumentos[[#This Row],[Inv MM$]],0)</f>
        <v>0</v>
      </c>
      <c r="AH35" s="25">
        <f>IF(Tabla_Consulta_desde_Reporte_de_Valorización_de_Instrumentos[[#This Row],[PORTAFOLIO]]="IN-FONDO3",Tabla_Consulta_desde_Reporte_de_Valorización_de_Instrumentos[[#This Row],[Inv MM$]],0)</f>
        <v>0</v>
      </c>
      <c r="AI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25.578456603071778</v>
      </c>
      <c r="AJ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Row],[CODIGO_SBS]],'BD(MSCI)'!$C:$C,0),1)),AL6170)</f>
        <v>204.30314809999999</v>
      </c>
      <c r="AK35" s="25">
        <f>Tabla_Consulta_desde_Reporte_de_Valorización_de_Instrumentos[[#This Row],[CO2-H]]*Tabla_Consulta_desde_Reporte_de_Valorización_de_Instrumentos[[#This Row],[Inv MM$]]</f>
        <v>5225.7592075467965</v>
      </c>
      <c r="AL35" s="25">
        <f>Tabla_Consulta_desde_Reporte_de_Valorización_de_Instrumentos[[#This Row],[CO2-H]]*Tabla_Consulta_desde_Reporte_de_Valorización_de_Instrumentos[[#This Row],[Weight]]</f>
        <v>2.2457789731503435</v>
      </c>
      <c r="AM35" s="25" t="str">
        <f>INDEX(Parametria!G:G,MATCH(Tabla_Consulta_desde_Reporte_de_Valorización_de_Instrumentos[[#This Row],[CODIGO_SBS]],Parametria!C:C,0))</f>
        <v>08RFIG</v>
      </c>
      <c r="AN35" s="25" t="str">
        <f>INDEX(Parametria!F:F,MATCH(Tabla_Consulta_desde_Reporte_de_Valorización_de_Instrumentos[[#This Row],[CODIGO_SBS]],Parametria!C:C,0))</f>
        <v>GOB</v>
      </c>
      <c r="AO35" s="25" t="str">
        <f>+INDEX(Parametria!J:J,MATCH(Tabla_Consulta_desde_Reporte_de_Valorización_de_Instrumentos[[#This Row],[CODIGO_SBS]],Parametria!C:C,0))</f>
        <v>RFIGOB</v>
      </c>
      <c r="AP35" s="25">
        <f>Tabla_Consulta_desde_Reporte_de_Valorización_de_Instrumentos[[#This Row],[Huella]]/$AT$4</f>
        <v>0.46153058102844058</v>
      </c>
      <c r="AQ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5" s="25" t="str">
        <f>IFERROR(INDEX('BD(MSCI)'!X:X,MATCH(Tabla_Consulta_desde_Reporte_de_Valorización_de_Instrumentos[[#This Row],[CODIGO_ISIN]],'BD(MSCI)'!C:C,0)),"Cuestionario Integra")</f>
        <v>SOV</v>
      </c>
    </row>
    <row r="36" spans="2:46" x14ac:dyDescent="0.35">
      <c r="B36" s="14" t="s">
        <v>6337</v>
      </c>
      <c r="C36" t="s">
        <v>175</v>
      </c>
      <c r="D36" t="s">
        <v>12</v>
      </c>
      <c r="E36" t="s">
        <v>176</v>
      </c>
      <c r="F36" t="s">
        <v>871</v>
      </c>
      <c r="G36" t="str">
        <f>INDEX(Parametria!H:H,MATCH(Tabla_Consulta_desde_Reporte_de_Valorización_de_Instrumentos[[#This Row],[CODIGO_SBS]],Parametria!C:C,0),1)</f>
        <v>Gobierno de Mexico</v>
      </c>
      <c r="H36" t="s">
        <v>872</v>
      </c>
      <c r="I36" t="s">
        <v>6335</v>
      </c>
      <c r="J36" t="s">
        <v>190</v>
      </c>
      <c r="K36" t="s">
        <v>84</v>
      </c>
      <c r="L36">
        <v>100</v>
      </c>
      <c r="M36" s="5">
        <v>77590255.621494904</v>
      </c>
      <c r="N36">
        <v>398207102.01999998</v>
      </c>
      <c r="O36">
        <v>4550000</v>
      </c>
      <c r="P36" s="15">
        <v>56096</v>
      </c>
      <c r="Q36">
        <v>9893</v>
      </c>
      <c r="R36">
        <v>0.19484899999999999</v>
      </c>
      <c r="S36" t="s">
        <v>155</v>
      </c>
      <c r="T36">
        <v>78490614.9749576</v>
      </c>
      <c r="U36" s="5">
        <v>401766011.00999999</v>
      </c>
      <c r="V36" t="s">
        <v>156</v>
      </c>
      <c r="W36">
        <v>0</v>
      </c>
      <c r="X36">
        <v>0</v>
      </c>
      <c r="Y36">
        <v>0</v>
      </c>
      <c r="Z36">
        <v>-0.78217780000000003</v>
      </c>
      <c r="AA36" t="str">
        <f>+MID(Tabla_Consulta_desde_Reporte_de_Valorización_de_Instrumentos[[#This Row],[CODIGO_SBS]],7,1)</f>
        <v>9</v>
      </c>
      <c r="AB36">
        <f>INDEX('Cálculo Caja'!F:F,MATCH(Tabla_Consulta_desde_Reporte_de_Valorización_de_Instrumentos[[#This Row],[PORTAFOLIO]],'Cálculo Caja'!A:A,0),1)</f>
        <v>7928996892.6624365</v>
      </c>
      <c r="AC36" s="17">
        <f>Tabla_Consulta_desde_Reporte_de_Valorización_de_Instrumentos[[#This Row],[VALOR_VECTOR_LOCAL]]/Tabla_Consulta_desde_Reporte_de_Valorización_de_Instrumentos[[#This Row],[Patrimonio]]</f>
        <v>9.7856332486770947E-3</v>
      </c>
      <c r="AD36" s="4">
        <f>(Tabla_Consulta_desde_Reporte_de_Valorización_de_Instrumentos[[#This Row],[VALOR_VECTOR_LOCAL]]/INDEX('Tipo de Cambio'!$D:$D,MATCH("2",'Tipo de Cambio'!$E:$E,0),1))/1000000</f>
        <v>22.770434518413765</v>
      </c>
      <c r="AE36">
        <f>IF(Tabla_Consulta_desde_Reporte_de_Valorización_de_Instrumentos[[#This Row],[PORTAFOLIO]]="IN-FONDO0",Tabla_Consulta_desde_Reporte_de_Valorización_de_Instrumentos[[#This Row],[Inv MM$]],0)</f>
        <v>0</v>
      </c>
      <c r="AF36" s="25">
        <f>IF(Tabla_Consulta_desde_Reporte_de_Valorización_de_Instrumentos[[#This Row],[PORTAFOLIO]]="IN-FONDO1",Tabla_Consulta_desde_Reporte_de_Valorización_de_Instrumentos[[#This Row],[Inv MM$]],0)</f>
        <v>22.770434518413765</v>
      </c>
      <c r="AG36" s="25">
        <f>IF(Tabla_Consulta_desde_Reporte_de_Valorización_de_Instrumentos[[#This Row],[PORTAFOLIO]]="IN-FONDO2",Tabla_Consulta_desde_Reporte_de_Valorización_de_Instrumentos[[#This Row],[Inv MM$]],0)</f>
        <v>0</v>
      </c>
      <c r="AH36" s="25">
        <f>IF(Tabla_Consulta_desde_Reporte_de_Valorización_de_Instrumentos[[#This Row],[PORTAFOLIO]]="IN-FONDO3",Tabla_Consulta_desde_Reporte_de_Valorización_de_Instrumentos[[#This Row],[Inv MM$]],0)</f>
        <v>0</v>
      </c>
      <c r="AI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22.770434518413765</v>
      </c>
      <c r="AJ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Row],[CODIGO_SBS]],'BD(MSCI)'!$C:$C,0),1)),AL6171)</f>
        <v>204.30314809999999</v>
      </c>
      <c r="AK36" s="25">
        <f>Tabla_Consulta_desde_Reporte_de_Valorización_de_Instrumentos[[#This Row],[CO2-H]]*Tabla_Consulta_desde_Reporte_de_Valorización_de_Instrumentos[[#This Row],[Inv MM$]]</f>
        <v>4652.0714557168394</v>
      </c>
      <c r="AL36" s="25">
        <f>Tabla_Consulta_desde_Reporte_de_Valorización_de_Instrumentos[[#This Row],[CO2-H]]*Tabla_Consulta_desde_Reporte_de_Valorización_de_Instrumentos[[#This Row],[Weight]]</f>
        <v>1.9992356788567605</v>
      </c>
      <c r="AM36" s="25" t="str">
        <f>INDEX(Parametria!G:G,MATCH(Tabla_Consulta_desde_Reporte_de_Valorización_de_Instrumentos[[#This Row],[CODIGO_SBS]],Parametria!C:C,0))</f>
        <v>08RFIG</v>
      </c>
      <c r="AN36" s="25" t="str">
        <f>INDEX(Parametria!F:F,MATCH(Tabla_Consulta_desde_Reporte_de_Valorización_de_Instrumentos[[#This Row],[CODIGO_SBS]],Parametria!C:C,0))</f>
        <v>GOB</v>
      </c>
      <c r="AO36" s="25" t="str">
        <f>+INDEX(Parametria!J:J,MATCH(Tabla_Consulta_desde_Reporte_de_Valorización_de_Instrumentos[[#This Row],[CODIGO_SBS]],Parametria!C:C,0))</f>
        <v>RFIGOB</v>
      </c>
      <c r="AP36" s="25">
        <f>Tabla_Consulta_desde_Reporte_de_Valorización_de_Instrumentos[[#This Row],[Huella]]/$AT$4</f>
        <v>0.41086340886930151</v>
      </c>
      <c r="AQ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6" s="25" t="str">
        <f>IFERROR(INDEX('BD(MSCI)'!X:X,MATCH(Tabla_Consulta_desde_Reporte_de_Valorización_de_Instrumentos[[#This Row],[CODIGO_ISIN]],'BD(MSCI)'!C:C,0)),"Cuestionario Integra")</f>
        <v>SOV</v>
      </c>
    </row>
    <row r="37" spans="2:46" x14ac:dyDescent="0.35">
      <c r="B37" s="14" t="s">
        <v>6337</v>
      </c>
      <c r="C37" t="s">
        <v>175</v>
      </c>
      <c r="D37" t="s">
        <v>12</v>
      </c>
      <c r="E37" t="s">
        <v>176</v>
      </c>
      <c r="F37" t="s">
        <v>5901</v>
      </c>
      <c r="G37" t="str">
        <f>INDEX(Parametria!H:H,MATCH(Tabla_Consulta_desde_Reporte_de_Valorización_de_Instrumentos[[#This Row],[CODIGO_SBS]],Parametria!C:C,0),1)</f>
        <v>Gobierno de Sudáfrica</v>
      </c>
      <c r="H37" t="s">
        <v>5902</v>
      </c>
      <c r="I37" t="s">
        <v>6345</v>
      </c>
      <c r="J37" t="s">
        <v>6346</v>
      </c>
      <c r="K37" t="s">
        <v>125</v>
      </c>
      <c r="L37">
        <v>1</v>
      </c>
      <c r="M37" s="5">
        <v>56292321.103876799</v>
      </c>
      <c r="N37">
        <v>270716853.60000002</v>
      </c>
      <c r="O37">
        <v>267000000</v>
      </c>
      <c r="P37" s="15">
        <v>54116</v>
      </c>
      <c r="Q37">
        <v>7913</v>
      </c>
      <c r="R37">
        <v>0.20793800000000001</v>
      </c>
      <c r="S37" t="s">
        <v>155</v>
      </c>
      <c r="T37">
        <v>56511687.4862694</v>
      </c>
      <c r="U37" s="5">
        <v>271866342</v>
      </c>
      <c r="V37" t="s">
        <v>156</v>
      </c>
      <c r="W37">
        <v>0</v>
      </c>
      <c r="X37">
        <v>0</v>
      </c>
      <c r="Y37">
        <v>0</v>
      </c>
      <c r="Z37">
        <v>-4.3052000000000003E-3</v>
      </c>
      <c r="AA37" t="str">
        <f>+MID(Tabla_Consulta_desde_Reporte_de_Valorización_de_Instrumentos[[#This Row],[CODIGO_SBS]],7,1)</f>
        <v>T</v>
      </c>
      <c r="AB37">
        <f>INDEX('Cálculo Caja'!F:F,MATCH(Tabla_Consulta_desde_Reporte_de_Valorización_de_Instrumentos[[#This Row],[PORTAFOLIO]],'Cálculo Caja'!A:A,0),1)</f>
        <v>7928996892.6624365</v>
      </c>
      <c r="AC37" s="17">
        <f>Tabla_Consulta_desde_Reporte_de_Valorización_de_Instrumentos[[#This Row],[VALOR_VECTOR_LOCAL]]/Tabla_Consulta_desde_Reporte_de_Valorización_de_Instrumentos[[#This Row],[Patrimonio]]</f>
        <v>7.0995514143750273E-3</v>
      </c>
      <c r="AD37" s="4">
        <f>(Tabla_Consulta_desde_Reporte_de_Valorización_de_Instrumentos[[#This Row],[VALOR_VECTOR_LOCAL]]/INDEX('Tipo de Cambio'!$D:$D,MATCH("2",'Tipo de Cambio'!$E:$E,0),1))/1000000</f>
        <v>16.520123581475215</v>
      </c>
      <c r="AE37">
        <f>IF(Tabla_Consulta_desde_Reporte_de_Valorización_de_Instrumentos[[#This Row],[PORTAFOLIO]]="IN-FONDO0",Tabla_Consulta_desde_Reporte_de_Valorización_de_Instrumentos[[#This Row],[Inv MM$]],0)</f>
        <v>0</v>
      </c>
      <c r="AF37" s="25">
        <f>IF(Tabla_Consulta_desde_Reporte_de_Valorización_de_Instrumentos[[#This Row],[PORTAFOLIO]]="IN-FONDO1",Tabla_Consulta_desde_Reporte_de_Valorización_de_Instrumentos[[#This Row],[Inv MM$]],0)</f>
        <v>16.520123581475215</v>
      </c>
      <c r="AG37" s="25">
        <f>IF(Tabla_Consulta_desde_Reporte_de_Valorización_de_Instrumentos[[#This Row],[PORTAFOLIO]]="IN-FONDO2",Tabla_Consulta_desde_Reporte_de_Valorización_de_Instrumentos[[#This Row],[Inv MM$]],0)</f>
        <v>0</v>
      </c>
      <c r="AH37" s="25">
        <f>IF(Tabla_Consulta_desde_Reporte_de_Valorización_de_Instrumentos[[#This Row],[PORTAFOLIO]]="IN-FONDO3",Tabla_Consulta_desde_Reporte_de_Valorización_de_Instrumentos[[#This Row],[Inv MM$]],0)</f>
        <v>0</v>
      </c>
      <c r="AI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16.520123581475215</v>
      </c>
      <c r="AJ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Row],[CODIGO_SBS]],'BD(MSCI)'!$C:$C,0),1)),AL6172)</f>
        <v>575.91989020000005</v>
      </c>
      <c r="AK37" s="25">
        <f>Tabla_Consulta_desde_Reporte_de_Valorización_de_Instrumentos[[#This Row],[CO2-H]]*Tabla_Consulta_desde_Reporte_de_Valorización_de_Instrumentos[[#This Row],[Inv MM$]]</f>
        <v>9514.2677591336378</v>
      </c>
      <c r="AL37" s="25">
        <f>Tabla_Consulta_desde_Reporte_de_Valorización_de_Instrumentos[[#This Row],[CO2-H]]*Tabla_Consulta_desde_Reporte_de_Valorización_de_Instrumentos[[#This Row],[Weight]]</f>
        <v>4.0887728710361211</v>
      </c>
      <c r="AM37" s="25" t="str">
        <f>INDEX(Parametria!G:G,MATCH(Tabla_Consulta_desde_Reporte_de_Valorización_de_Instrumentos[[#This Row],[CODIGO_SBS]],Parametria!C:C,0))</f>
        <v>08RFIG</v>
      </c>
      <c r="AN37" s="25" t="str">
        <f>INDEX(Parametria!F:F,MATCH(Tabla_Consulta_desde_Reporte_de_Valorización_de_Instrumentos[[#This Row],[CODIGO_SBS]],Parametria!C:C,0))</f>
        <v>GOB</v>
      </c>
      <c r="AO37" s="25" t="str">
        <f>+INDEX(Parametria!J:J,MATCH(Tabla_Consulta_desde_Reporte_de_Valorización_de_Instrumentos[[#This Row],[CODIGO_SBS]],Parametria!C:C,0))</f>
        <v>RFIGOB</v>
      </c>
      <c r="AP37" s="25">
        <f>Tabla_Consulta_desde_Reporte_de_Valorización_de_Instrumentos[[#This Row],[Huella]]/$AT$4</f>
        <v>0.84028470362577168</v>
      </c>
      <c r="AQ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7" s="25" t="str">
        <f>IFERROR(INDEX('BD(MSCI)'!X:X,MATCH(Tabla_Consulta_desde_Reporte_de_Valorización_de_Instrumentos[[#This Row],[CODIGO_ISIN]],'BD(MSCI)'!C:C,0)),"Cuestionario Integra")</f>
        <v>SOV</v>
      </c>
      <c r="AT37" s="25"/>
    </row>
    <row r="38" spans="2:46" x14ac:dyDescent="0.35">
      <c r="B38" s="14" t="s">
        <v>6337</v>
      </c>
      <c r="C38" t="s">
        <v>175</v>
      </c>
      <c r="D38" t="s">
        <v>12</v>
      </c>
      <c r="E38" t="s">
        <v>176</v>
      </c>
      <c r="F38" t="s">
        <v>5637</v>
      </c>
      <c r="G38" t="str">
        <f>INDEX(Parametria!H:H,MATCH(Tabla_Consulta_desde_Reporte_de_Valorización_de_Instrumentos[[#This Row],[CODIGO_SBS]],Parametria!C:C,0),1)</f>
        <v>Gobierno de Sudáfrica</v>
      </c>
      <c r="H38" t="s">
        <v>5636</v>
      </c>
      <c r="I38" t="s">
        <v>6347</v>
      </c>
      <c r="J38" t="s">
        <v>6346</v>
      </c>
      <c r="K38" t="s">
        <v>125</v>
      </c>
      <c r="L38">
        <v>1</v>
      </c>
      <c r="M38" s="5">
        <v>66116829.921751201</v>
      </c>
      <c r="N38">
        <v>317964152.39999998</v>
      </c>
      <c r="O38">
        <v>298000000</v>
      </c>
      <c r="P38" s="15">
        <v>49368</v>
      </c>
      <c r="Q38">
        <v>3165</v>
      </c>
      <c r="R38">
        <v>0.20793800000000001</v>
      </c>
      <c r="S38" t="s">
        <v>155</v>
      </c>
      <c r="T38">
        <v>66348548.559138</v>
      </c>
      <c r="U38" s="5">
        <v>319189498.60000002</v>
      </c>
      <c r="V38" t="s">
        <v>156</v>
      </c>
      <c r="W38">
        <v>0</v>
      </c>
      <c r="X38">
        <v>0</v>
      </c>
      <c r="Y38">
        <v>0</v>
      </c>
      <c r="Z38">
        <v>-4.1118999999999999E-3</v>
      </c>
      <c r="AA38" t="str">
        <f>+MID(Tabla_Consulta_desde_Reporte_de_Valorización_de_Instrumentos[[#This Row],[CODIGO_SBS]],7,1)</f>
        <v>T</v>
      </c>
      <c r="AB38">
        <f>INDEX('Cálculo Caja'!F:F,MATCH(Tabla_Consulta_desde_Reporte_de_Valorización_de_Instrumentos[[#This Row],[PORTAFOLIO]],'Cálculo Caja'!A:A,0),1)</f>
        <v>7928996892.6624365</v>
      </c>
      <c r="AC38" s="17">
        <f>Tabla_Consulta_desde_Reporte_de_Valorización_de_Instrumentos[[#This Row],[VALOR_VECTOR_LOCAL]]/Tabla_Consulta_desde_Reporte_de_Valorización_de_Instrumentos[[#This Row],[Patrimonio]]</f>
        <v>8.3386121620171519E-3</v>
      </c>
      <c r="AD38" s="4">
        <f>(Tabla_Consulta_desde_Reporte_de_Valorización_de_Instrumentos[[#This Row],[VALOR_VECTOR_LOCAL]]/INDEX('Tipo de Cambio'!$D:$D,MATCH("2",'Tipo de Cambio'!$E:$E,0),1))/1000000</f>
        <v>19.403324995378195</v>
      </c>
      <c r="AE38">
        <f>IF(Tabla_Consulta_desde_Reporte_de_Valorización_de_Instrumentos[[#This Row],[PORTAFOLIO]]="IN-FONDO0",Tabla_Consulta_desde_Reporte_de_Valorización_de_Instrumentos[[#This Row],[Inv MM$]],0)</f>
        <v>0</v>
      </c>
      <c r="AF38" s="25">
        <f>IF(Tabla_Consulta_desde_Reporte_de_Valorización_de_Instrumentos[[#This Row],[PORTAFOLIO]]="IN-FONDO1",Tabla_Consulta_desde_Reporte_de_Valorización_de_Instrumentos[[#This Row],[Inv MM$]],0)</f>
        <v>19.403324995378195</v>
      </c>
      <c r="AG38" s="25">
        <f>IF(Tabla_Consulta_desde_Reporte_de_Valorización_de_Instrumentos[[#This Row],[PORTAFOLIO]]="IN-FONDO2",Tabla_Consulta_desde_Reporte_de_Valorización_de_Instrumentos[[#This Row],[Inv MM$]],0)</f>
        <v>0</v>
      </c>
      <c r="AH38" s="25">
        <f>IF(Tabla_Consulta_desde_Reporte_de_Valorización_de_Instrumentos[[#This Row],[PORTAFOLIO]]="IN-FONDO3",Tabla_Consulta_desde_Reporte_de_Valorización_de_Instrumentos[[#This Row],[Inv MM$]],0)</f>
        <v>0</v>
      </c>
      <c r="AI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19.403324995378195</v>
      </c>
      <c r="AJ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Row],[CODIGO_SBS]],'BD(MSCI)'!$C:$C,0),1)),AL6173)</f>
        <v>575.91989020000005</v>
      </c>
      <c r="AK38" s="25">
        <f>Tabla_Consulta_desde_Reporte_de_Valorización_de_Instrumentos[[#This Row],[CO2-H]]*Tabla_Consulta_desde_Reporte_de_Valorización_de_Instrumentos[[#This Row],[Inv MM$]]</f>
        <v>11174.760800853126</v>
      </c>
      <c r="AL38" s="25">
        <f>Tabla_Consulta_desde_Reporte_de_Valorización_de_Instrumentos[[#This Row],[CO2-H]]*Tabla_Consulta_desde_Reporte_de_Valorización_de_Instrumentos[[#This Row],[Weight]]</f>
        <v>4.8023726007693028</v>
      </c>
      <c r="AM38" s="25" t="str">
        <f>INDEX(Parametria!G:G,MATCH(Tabla_Consulta_desde_Reporte_de_Valorización_de_Instrumentos[[#This Row],[CODIGO_SBS]],Parametria!C:C,0))</f>
        <v>08RFIG</v>
      </c>
      <c r="AN38" s="25" t="str">
        <f>INDEX(Parametria!F:F,MATCH(Tabla_Consulta_desde_Reporte_de_Valorización_de_Instrumentos[[#This Row],[CODIGO_SBS]],Parametria!C:C,0))</f>
        <v>GOB</v>
      </c>
      <c r="AO38" s="25" t="str">
        <f>+INDEX(Parametria!J:J,MATCH(Tabla_Consulta_desde_Reporte_de_Valorización_de_Instrumentos[[#This Row],[CODIGO_SBS]],Parametria!C:C,0))</f>
        <v>RFIGOB</v>
      </c>
      <c r="AP38" s="25">
        <f>Tabla_Consulta_desde_Reporte_de_Valorización_de_Instrumentos[[#This Row],[Huella]]/$AT$4</f>
        <v>0.98693675702152039</v>
      </c>
      <c r="AQ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38" s="25" t="str">
        <f>IFERROR(INDEX('BD(MSCI)'!X:X,MATCH(Tabla_Consulta_desde_Reporte_de_Valorización_de_Instrumentos[[#This Row],[CODIGO_ISIN]],'BD(MSCI)'!C:C,0)),"Cuestionario Integra")</f>
        <v>SOV</v>
      </c>
      <c r="AT38" s="25"/>
    </row>
    <row r="39" spans="2:46" x14ac:dyDescent="0.35">
      <c r="B39" s="14" t="s">
        <v>6337</v>
      </c>
      <c r="C39" t="s">
        <v>191</v>
      </c>
      <c r="D39" t="s">
        <v>12</v>
      </c>
      <c r="E39" t="s">
        <v>5531</v>
      </c>
      <c r="F39" t="s">
        <v>5618</v>
      </c>
      <c r="G39" t="str">
        <f>INDEX(Parametria!H:H,MATCH(Tabla_Consulta_desde_Reporte_de_Valorización_de_Instrumentos[[#This Row],[CODIGO_SBS]],Parametria!C:C,0),1)</f>
        <v>Grupo Nutresa S.A.</v>
      </c>
      <c r="H39" t="s">
        <v>5617</v>
      </c>
      <c r="I39" t="s">
        <v>5679</v>
      </c>
      <c r="J39" t="s">
        <v>5680</v>
      </c>
      <c r="K39" t="s">
        <v>50</v>
      </c>
      <c r="L39">
        <v>1000</v>
      </c>
      <c r="M39" s="5">
        <v>56493532.104645401</v>
      </c>
      <c r="N39">
        <v>16579173.031444</v>
      </c>
      <c r="O39">
        <v>14788</v>
      </c>
      <c r="P39" s="15">
        <v>49441</v>
      </c>
      <c r="Q39">
        <v>3238</v>
      </c>
      <c r="R39">
        <v>3.4075000000000002</v>
      </c>
      <c r="S39" t="s">
        <v>155</v>
      </c>
      <c r="T39">
        <v>56662046.945615903</v>
      </c>
      <c r="U39" s="5">
        <v>16608156.328404</v>
      </c>
      <c r="V39" t="s">
        <v>156</v>
      </c>
      <c r="W39">
        <v>0</v>
      </c>
      <c r="X39">
        <v>0</v>
      </c>
      <c r="Y39">
        <v>0</v>
      </c>
      <c r="Z39">
        <v>-1.9599200000000001</v>
      </c>
      <c r="AA39" t="str">
        <f>+MID(Tabla_Consulta_desde_Reporte_de_Valorización_de_Instrumentos[[#This Row],[CODIGO_SBS]],7,1)</f>
        <v>2</v>
      </c>
      <c r="AB39">
        <f>INDEX('Cálculo Caja'!F:F,MATCH(Tabla_Consulta_desde_Reporte_de_Valorización_de_Instrumentos[[#This Row],[PORTAFOLIO]],'Cálculo Caja'!A:A,0),1)</f>
        <v>7928996892.6624365</v>
      </c>
      <c r="AC39" s="17">
        <f>Tabla_Consulta_desde_Reporte_de_Valorización_de_Instrumentos[[#This Row],[VALOR_VECTOR_LOCAL]]/Tabla_Consulta_desde_Reporte_de_Valorización_de_Instrumentos[[#This Row],[Patrimonio]]</f>
        <v>7.1249280166732079E-3</v>
      </c>
      <c r="AD39" s="4">
        <f>(Tabla_Consulta_desde_Reporte_de_Valorización_de_Instrumentos[[#This Row],[VALOR_VECTOR_LOCAL]]/INDEX('Tipo de Cambio'!$D:$D,MATCH("2",'Tipo de Cambio'!$E:$E,0),1))/1000000</f>
        <v>16.57917303144399</v>
      </c>
      <c r="AE39">
        <f>IF(Tabla_Consulta_desde_Reporte_de_Valorización_de_Instrumentos[[#This Row],[PORTAFOLIO]]="IN-FONDO0",Tabla_Consulta_desde_Reporte_de_Valorización_de_Instrumentos[[#This Row],[Inv MM$]],0)</f>
        <v>0</v>
      </c>
      <c r="AF39" s="25">
        <f>IF(Tabla_Consulta_desde_Reporte_de_Valorización_de_Instrumentos[[#This Row],[PORTAFOLIO]]="IN-FONDO1",Tabla_Consulta_desde_Reporte_de_Valorización_de_Instrumentos[[#This Row],[Inv MM$]],0)</f>
        <v>16.57917303144399</v>
      </c>
      <c r="AG39" s="25">
        <f>IF(Tabla_Consulta_desde_Reporte_de_Valorización_de_Instrumentos[[#This Row],[PORTAFOLIO]]="IN-FONDO2",Tabla_Consulta_desde_Reporte_de_Valorización_de_Instrumentos[[#This Row],[Inv MM$]],0)</f>
        <v>0</v>
      </c>
      <c r="AH39" s="25">
        <f>IF(Tabla_Consulta_desde_Reporte_de_Valorización_de_Instrumentos[[#This Row],[PORTAFOLIO]]="IN-FONDO3",Tabla_Consulta_desde_Reporte_de_Valorización_de_Instrumentos[[#This Row],[Inv MM$]],0)</f>
        <v>0</v>
      </c>
      <c r="AI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26.108722041943974</v>
      </c>
      <c r="AJ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Row],[CODIGO_SBS]],'BD(MSCI)'!$C:$C,0),1)),AL6174)</f>
        <v>4.3</v>
      </c>
      <c r="AK39" s="25">
        <f>Tabla_Consulta_desde_Reporte_de_Valorización_de_Instrumentos[[#This Row],[CO2-H]]*Tabla_Consulta_desde_Reporte_de_Valorización_de_Instrumentos[[#This Row],[Inv MM$]]</f>
        <v>71.290444035209148</v>
      </c>
      <c r="AL39" s="25">
        <f>Tabla_Consulta_desde_Reporte_de_Valorización_de_Instrumentos[[#This Row],[CO2-H]]*Tabla_Consulta_desde_Reporte_de_Valorización_de_Instrumentos[[#This Row],[Weight]]</f>
        <v>3.0637190471694793E-2</v>
      </c>
      <c r="AM39" s="25" t="str">
        <f>INDEX(Parametria!G:G,MATCH(Tabla_Consulta_desde_Reporte_de_Valorización_de_Instrumentos[[#This Row],[CODIGO_SBS]],Parametria!C:C,0))</f>
        <v>12RFIC</v>
      </c>
      <c r="AN39" s="25" t="str">
        <f>INDEX(Parametria!F:F,MATCH(Tabla_Consulta_desde_Reporte_de_Valorización_de_Instrumentos[[#This Row],[CODIGO_SBS]],Parametria!C:C,0))</f>
        <v>BU</v>
      </c>
      <c r="AO39" s="25" t="str">
        <f>+INDEX(Parametria!J:J,MATCH(Tabla_Consulta_desde_Reporte_de_Valorización_de_Instrumentos[[#This Row],[CODIGO_SBS]],Parametria!C:C,0))</f>
        <v>RFIBU</v>
      </c>
      <c r="AP39" s="25">
        <f>Tabla_Consulta_desde_Reporte_de_Valorización_de_Instrumentos[[#This Row],[Huella]]/$AT$4</f>
        <v>6.2962564386489601E-3</v>
      </c>
      <c r="AQ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39" s="25" t="str">
        <f>IFERROR(INDEX('BD(MSCI)'!X:X,MATCH(Tabla_Consulta_desde_Reporte_de_Valorización_de_Instrumentos[[#This Row],[CODIGO_ISIN]],'BD(MSCI)'!C:C,0)),"Cuestionario Integra")</f>
        <v>Portafolio</v>
      </c>
      <c r="AT39" s="25"/>
    </row>
    <row r="40" spans="2:46" x14ac:dyDescent="0.35">
      <c r="B40" s="14" t="s">
        <v>6337</v>
      </c>
      <c r="C40" t="s">
        <v>191</v>
      </c>
      <c r="D40" t="s">
        <v>10</v>
      </c>
      <c r="E40" t="s">
        <v>5531</v>
      </c>
      <c r="F40" t="s">
        <v>5618</v>
      </c>
      <c r="G40" t="str">
        <f>INDEX(Parametria!H:H,MATCH(Tabla_Consulta_desde_Reporte_de_Valorización_de_Instrumentos[[#This Row],[CODIGO_SBS]],Parametria!C:C,0),1)</f>
        <v>Grupo Nutresa S.A.</v>
      </c>
      <c r="H40" t="s">
        <v>5617</v>
      </c>
      <c r="I40" t="s">
        <v>5679</v>
      </c>
      <c r="J40" t="s">
        <v>5680</v>
      </c>
      <c r="K40" t="s">
        <v>50</v>
      </c>
      <c r="L40">
        <v>1000</v>
      </c>
      <c r="M40" s="5">
        <v>32471938.253278699</v>
      </c>
      <c r="N40">
        <v>9529549.0105000008</v>
      </c>
      <c r="O40">
        <v>8500</v>
      </c>
      <c r="P40" s="15">
        <v>49441</v>
      </c>
      <c r="Q40">
        <v>3238</v>
      </c>
      <c r="R40">
        <v>3.4075000000000002</v>
      </c>
      <c r="S40" t="s">
        <v>155</v>
      </c>
      <c r="T40">
        <v>32568798.961166799</v>
      </c>
      <c r="U40" s="5">
        <v>9546208.3304999992</v>
      </c>
      <c r="V40" t="s">
        <v>156</v>
      </c>
      <c r="W40">
        <v>0</v>
      </c>
      <c r="X40">
        <v>0</v>
      </c>
      <c r="Y40">
        <v>0</v>
      </c>
      <c r="Z40">
        <v>-1.9599200000000001</v>
      </c>
      <c r="AA40" t="str">
        <f>+MID(Tabla_Consulta_desde_Reporte_de_Valorización_de_Instrumentos[[#This Row],[CODIGO_SBS]],7,1)</f>
        <v>2</v>
      </c>
      <c r="AB40">
        <f>INDEX('Cálculo Caja'!F:F,MATCH(Tabla_Consulta_desde_Reporte_de_Valorización_de_Instrumentos[[#This Row],[PORTAFOLIO]],'Cálculo Caja'!A:A,0),1)</f>
        <v>27857085026.771736</v>
      </c>
      <c r="AC40" s="17">
        <f>Tabla_Consulta_desde_Reporte_de_Valorización_de_Instrumentos[[#This Row],[VALOR_VECTOR_LOCAL]]/Tabla_Consulta_desde_Reporte_de_Valorización_de_Instrumentos[[#This Row],[Patrimonio]]</f>
        <v>1.1656617417820964E-3</v>
      </c>
      <c r="AD40" s="4">
        <f>(Tabla_Consulta_desde_Reporte_de_Valorización_de_Instrumentos[[#This Row],[VALOR_VECTOR_LOCAL]]/INDEX('Tipo de Cambio'!$D:$D,MATCH("2",'Tipo de Cambio'!$E:$E,0),1))/1000000</f>
        <v>9.5295490104999843</v>
      </c>
      <c r="AE40">
        <f>IF(Tabla_Consulta_desde_Reporte_de_Valorización_de_Instrumentos[[#This Row],[PORTAFOLIO]]="IN-FONDO0",Tabla_Consulta_desde_Reporte_de_Valorización_de_Instrumentos[[#This Row],[Inv MM$]],0)</f>
        <v>0</v>
      </c>
      <c r="AF40" s="25">
        <f>IF(Tabla_Consulta_desde_Reporte_de_Valorización_de_Instrumentos[[#This Row],[PORTAFOLIO]]="IN-FONDO1",Tabla_Consulta_desde_Reporte_de_Valorización_de_Instrumentos[[#This Row],[Inv MM$]],0)</f>
        <v>0</v>
      </c>
      <c r="AG40" s="25">
        <f>IF(Tabla_Consulta_desde_Reporte_de_Valorización_de_Instrumentos[[#This Row],[PORTAFOLIO]]="IN-FONDO2",Tabla_Consulta_desde_Reporte_de_Valorización_de_Instrumentos[[#This Row],[Inv MM$]],0)</f>
        <v>9.5295490104999843</v>
      </c>
      <c r="AH40" s="25">
        <f>IF(Tabla_Consulta_desde_Reporte_de_Valorización_de_Instrumentos[[#This Row],[PORTAFOLIO]]="IN-FONDO3",Tabla_Consulta_desde_Reporte_de_Valorización_de_Instrumentos[[#This Row],[Inv MM$]],0)</f>
        <v>0</v>
      </c>
      <c r="AI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26.108722041943974</v>
      </c>
      <c r="AJ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Row],[CODIGO_SBS]],'BD(MSCI)'!$C:$C,0),1)),AL6175)</f>
        <v>4.3</v>
      </c>
      <c r="AK40" s="25">
        <f>Tabla_Consulta_desde_Reporte_de_Valorización_de_Instrumentos[[#This Row],[CO2-H]]*Tabla_Consulta_desde_Reporte_de_Valorización_de_Instrumentos[[#This Row],[Inv MM$]]</f>
        <v>40.977060745149927</v>
      </c>
      <c r="AL40" s="25">
        <f>Tabla_Consulta_desde_Reporte_de_Valorización_de_Instrumentos[[#This Row],[CO2-H]]*Tabla_Consulta_desde_Reporte_de_Valorización_de_Instrumentos[[#This Row],[Weight]]</f>
        <v>5.0123454896630146E-3</v>
      </c>
      <c r="AM40" s="25" t="str">
        <f>INDEX(Parametria!G:G,MATCH(Tabla_Consulta_desde_Reporte_de_Valorización_de_Instrumentos[[#This Row],[CODIGO_SBS]],Parametria!C:C,0))</f>
        <v>12RFIC</v>
      </c>
      <c r="AN40" s="25" t="str">
        <f>INDEX(Parametria!F:F,MATCH(Tabla_Consulta_desde_Reporte_de_Valorización_de_Instrumentos[[#This Row],[CODIGO_SBS]],Parametria!C:C,0))</f>
        <v>BU</v>
      </c>
      <c r="AO40" s="25" t="str">
        <f>+INDEX(Parametria!J:J,MATCH(Tabla_Consulta_desde_Reporte_de_Valorización_de_Instrumentos[[#This Row],[CODIGO_SBS]],Parametria!C:C,0))</f>
        <v>RFIBU</v>
      </c>
      <c r="AP40" s="25">
        <f>Tabla_Consulta_desde_Reporte_de_Valorización_de_Instrumentos[[#This Row],[Huella]]/$AT$4</f>
        <v>3.6190275715793957E-3</v>
      </c>
      <c r="AQ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0" s="25" t="str">
        <f>IFERROR(INDEX('BD(MSCI)'!X:X,MATCH(Tabla_Consulta_desde_Reporte_de_Valorización_de_Instrumentos[[#This Row],[CODIGO_ISIN]],'BD(MSCI)'!C:C,0)),"Cuestionario Integra")</f>
        <v>Portafolio</v>
      </c>
      <c r="AT40" s="25"/>
    </row>
    <row r="41" spans="2:46" x14ac:dyDescent="0.35">
      <c r="B41" s="14" t="s">
        <v>6337</v>
      </c>
      <c r="C41" t="s">
        <v>200</v>
      </c>
      <c r="D41" t="s">
        <v>10</v>
      </c>
      <c r="E41" t="s">
        <v>201</v>
      </c>
      <c r="F41" t="s">
        <v>207</v>
      </c>
      <c r="G41" t="str">
        <f>INDEX(Parametria!H:H,MATCH(Tabla_Consulta_desde_Reporte_de_Valorización_de_Instrumentos[[#This Row],[CODIGO_SBS]],Parametria!C:C,0),1)</f>
        <v>Grupo Financiero Banorte</v>
      </c>
      <c r="H41" t="s">
        <v>208</v>
      </c>
      <c r="I41" t="s">
        <v>209</v>
      </c>
      <c r="J41" t="s">
        <v>202</v>
      </c>
      <c r="K41" t="s">
        <v>50</v>
      </c>
      <c r="L41">
        <v>1000</v>
      </c>
      <c r="M41" s="5">
        <v>69284979.758446306</v>
      </c>
      <c r="N41">
        <v>20333082.834467001</v>
      </c>
      <c r="O41">
        <v>21047</v>
      </c>
      <c r="P41" s="15">
        <v>51525</v>
      </c>
      <c r="Q41">
        <v>5322</v>
      </c>
      <c r="R41">
        <v>3.4075000000000002</v>
      </c>
      <c r="S41" t="s">
        <v>155</v>
      </c>
      <c r="T41">
        <v>69159697.745375007</v>
      </c>
      <c r="U41" s="5">
        <v>20271330.347151</v>
      </c>
      <c r="V41" t="s">
        <v>156</v>
      </c>
      <c r="W41">
        <v>2191378000000</v>
      </c>
      <c r="X41">
        <v>1948764000000</v>
      </c>
      <c r="Y41">
        <v>242614000000</v>
      </c>
      <c r="Z41">
        <v>2.9340280000000001</v>
      </c>
      <c r="AA41" t="str">
        <f>+MID(Tabla_Consulta_desde_Reporte_de_Valorización_de_Instrumentos[[#This Row],[CODIGO_SBS]],7,1)</f>
        <v>2</v>
      </c>
      <c r="AB41">
        <f>INDEX('Cálculo Caja'!F:F,MATCH(Tabla_Consulta_desde_Reporte_de_Valorización_de_Instrumentos[[#This Row],[PORTAFOLIO]],'Cálculo Caja'!A:A,0),1)</f>
        <v>27857085026.771736</v>
      </c>
      <c r="AC41" s="17">
        <f>Tabla_Consulta_desde_Reporte_de_Valorización_de_Instrumentos[[#This Row],[VALOR_VECTOR_LOCAL]]/Tabla_Consulta_desde_Reporte_de_Valorización_de_Instrumentos[[#This Row],[Patrimonio]]</f>
        <v>2.4871582827801532E-3</v>
      </c>
      <c r="AD41" s="4">
        <f>(Tabla_Consulta_desde_Reporte_de_Valorización_de_Instrumentos[[#This Row],[VALOR_VECTOR_LOCAL]]/INDEX('Tipo de Cambio'!$D:$D,MATCH("2",'Tipo de Cambio'!$E:$E,0),1))/1000000</f>
        <v>20.333082834467</v>
      </c>
      <c r="AE41">
        <f>IF(Tabla_Consulta_desde_Reporte_de_Valorización_de_Instrumentos[[#This Row],[PORTAFOLIO]]="IN-FONDO0",Tabla_Consulta_desde_Reporte_de_Valorización_de_Instrumentos[[#This Row],[Inv MM$]],0)</f>
        <v>0</v>
      </c>
      <c r="AF41" s="25">
        <f>IF(Tabla_Consulta_desde_Reporte_de_Valorización_de_Instrumentos[[#This Row],[PORTAFOLIO]]="IN-FONDO1",Tabla_Consulta_desde_Reporte_de_Valorización_de_Instrumentos[[#This Row],[Inv MM$]],0)</f>
        <v>0</v>
      </c>
      <c r="AG41" s="25">
        <f>IF(Tabla_Consulta_desde_Reporte_de_Valorización_de_Instrumentos[[#This Row],[PORTAFOLIO]]="IN-FONDO2",Tabla_Consulta_desde_Reporte_de_Valorización_de_Instrumentos[[#This Row],[Inv MM$]],0)</f>
        <v>20.333082834467</v>
      </c>
      <c r="AH41" s="25">
        <f>IF(Tabla_Consulta_desde_Reporte_de_Valorización_de_Instrumentos[[#This Row],[PORTAFOLIO]]="IN-FONDO3",Tabla_Consulta_desde_Reporte_de_Valorización_de_Instrumentos[[#This Row],[Inv MM$]],0)</f>
        <v>0</v>
      </c>
      <c r="AI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26.876341733019984</v>
      </c>
      <c r="AJ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Row],[CODIGO_SBS]],'BD(MSCI)'!$C:$C,0),1)),AL6176)</f>
        <v>1.26</v>
      </c>
      <c r="AK41" s="25">
        <f>Tabla_Consulta_desde_Reporte_de_Valorización_de_Instrumentos[[#This Row],[CO2-H]]*Tabla_Consulta_desde_Reporte_de_Valorización_de_Instrumentos[[#This Row],[Inv MM$]]</f>
        <v>25.61968437142842</v>
      </c>
      <c r="AL41" s="25">
        <f>Tabla_Consulta_desde_Reporte_de_Valorización_de_Instrumentos[[#This Row],[CO2-H]]*Tabla_Consulta_desde_Reporte_de_Valorización_de_Instrumentos[[#This Row],[Weight]]</f>
        <v>3.1338194363029932E-3</v>
      </c>
      <c r="AM41" s="25" t="str">
        <f>INDEX(Parametria!G:G,MATCH(Tabla_Consulta_desde_Reporte_de_Valorización_de_Instrumentos[[#This Row],[CODIGO_SBS]],Parametria!C:C,0))</f>
        <v>15RFIC</v>
      </c>
      <c r="AN41" s="25" t="str">
        <f>INDEX(Parametria!F:F,MATCH(Tabla_Consulta_desde_Reporte_de_Valorización_de_Instrumentos[[#This Row],[CODIGO_SBS]],Parametria!C:C,0))</f>
        <v>BU</v>
      </c>
      <c r="AO41" s="25" t="str">
        <f>+INDEX(Parametria!J:J,MATCH(Tabla_Consulta_desde_Reporte_de_Valorización_de_Instrumentos[[#This Row],[CODIGO_SBS]],Parametria!C:C,0))</f>
        <v>RFIBU</v>
      </c>
      <c r="AP41" s="25">
        <f>Tabla_Consulta_desde_Reporte_de_Valorización_de_Instrumentos[[#This Row],[Huella]]/$AT$4</f>
        <v>2.2626889881635888E-3</v>
      </c>
      <c r="AQ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1" s="25" t="str">
        <f>IFERROR(INDEX('BD(MSCI)'!X:X,MATCH(Tabla_Consulta_desde_Reporte_de_Valorización_de_Instrumentos[[#This Row],[CODIGO_ISIN]],'BD(MSCI)'!C:C,0)),"Cuestionario Integra")</f>
        <v>Portafolio</v>
      </c>
      <c r="AT41" s="25"/>
    </row>
    <row r="42" spans="2:46" x14ac:dyDescent="0.35">
      <c r="B42" s="14" t="s">
        <v>6337</v>
      </c>
      <c r="C42" t="s">
        <v>200</v>
      </c>
      <c r="D42" t="s">
        <v>10</v>
      </c>
      <c r="E42" t="s">
        <v>201</v>
      </c>
      <c r="F42" t="s">
        <v>5300</v>
      </c>
      <c r="G42" t="str">
        <f>INDEX(Parametria!H:H,MATCH(Tabla_Consulta_desde_Reporte_de_Valorización_de_Instrumentos[[#This Row],[CODIGO_SBS]],Parametria!C:C,0),1)</f>
        <v>Grupo Financiero Banorte</v>
      </c>
      <c r="H42" t="s">
        <v>5301</v>
      </c>
      <c r="I42" t="s">
        <v>5302</v>
      </c>
      <c r="J42" t="s">
        <v>202</v>
      </c>
      <c r="K42" t="s">
        <v>50</v>
      </c>
      <c r="L42">
        <v>1000</v>
      </c>
      <c r="M42" s="5">
        <v>64340278.042318404</v>
      </c>
      <c r="N42">
        <v>18881959.806990001</v>
      </c>
      <c r="O42">
        <v>18270</v>
      </c>
      <c r="P42" s="15">
        <v>54928</v>
      </c>
      <c r="Q42">
        <v>8725</v>
      </c>
      <c r="R42">
        <v>3.4075000000000002</v>
      </c>
      <c r="S42" t="s">
        <v>155</v>
      </c>
      <c r="T42">
        <v>64470084.648952998</v>
      </c>
      <c r="U42" s="5">
        <v>18896762.50812</v>
      </c>
      <c r="V42" t="s">
        <v>156</v>
      </c>
      <c r="W42">
        <v>2191378000000</v>
      </c>
      <c r="X42">
        <v>1948764000000</v>
      </c>
      <c r="Y42">
        <v>242614000000</v>
      </c>
      <c r="Z42">
        <v>-0.81021900000000002</v>
      </c>
      <c r="AA42" t="str">
        <f>+MID(Tabla_Consulta_desde_Reporte_de_Valorización_de_Instrumentos[[#This Row],[CODIGO_SBS]],7,1)</f>
        <v>2</v>
      </c>
      <c r="AB42">
        <f>INDEX('Cálculo Caja'!F:F,MATCH(Tabla_Consulta_desde_Reporte_de_Valorización_de_Instrumentos[[#This Row],[PORTAFOLIO]],'Cálculo Caja'!A:A,0),1)</f>
        <v>27857085026.771736</v>
      </c>
      <c r="AC42" s="17">
        <f>Tabla_Consulta_desde_Reporte_de_Valorización_de_Instrumentos[[#This Row],[VALOR_VECTOR_LOCAL]]/Tabla_Consulta_desde_Reporte_de_Valorización_de_Instrumentos[[#This Row],[Patrimonio]]</f>
        <v>2.3096558014050971E-3</v>
      </c>
      <c r="AD42" s="4">
        <f>(Tabla_Consulta_desde_Reporte_de_Valorización_de_Instrumentos[[#This Row],[VALOR_VECTOR_LOCAL]]/INDEX('Tipo de Cambio'!$D:$D,MATCH("2",'Tipo de Cambio'!$E:$E,0),1))/1000000</f>
        <v>18.881959806989993</v>
      </c>
      <c r="AE42">
        <f>IF(Tabla_Consulta_desde_Reporte_de_Valorización_de_Instrumentos[[#This Row],[PORTAFOLIO]]="IN-FONDO0",Tabla_Consulta_desde_Reporte_de_Valorización_de_Instrumentos[[#This Row],[Inv MM$]],0)</f>
        <v>0</v>
      </c>
      <c r="AF42" s="25">
        <f>IF(Tabla_Consulta_desde_Reporte_de_Valorización_de_Instrumentos[[#This Row],[PORTAFOLIO]]="IN-FONDO1",Tabla_Consulta_desde_Reporte_de_Valorización_de_Instrumentos[[#This Row],[Inv MM$]],0)</f>
        <v>0</v>
      </c>
      <c r="AG42" s="25">
        <f>IF(Tabla_Consulta_desde_Reporte_de_Valorización_de_Instrumentos[[#This Row],[PORTAFOLIO]]="IN-FONDO2",Tabla_Consulta_desde_Reporte_de_Valorización_de_Instrumentos[[#This Row],[Inv MM$]],0)</f>
        <v>18.881959806989993</v>
      </c>
      <c r="AH42" s="25">
        <f>IF(Tabla_Consulta_desde_Reporte_de_Valorización_de_Instrumentos[[#This Row],[PORTAFOLIO]]="IN-FONDO3",Tabla_Consulta_desde_Reporte_de_Valorización_de_Instrumentos[[#This Row],[Inv MM$]],0)</f>
        <v>0</v>
      </c>
      <c r="AI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37.924111391214964</v>
      </c>
      <c r="AJ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Row],[CODIGO_SBS]],'BD(MSCI)'!$C:$C,0),1)),AL6177)</f>
        <v>1.26</v>
      </c>
      <c r="AK42" s="25">
        <f>Tabla_Consulta_desde_Reporte_de_Valorización_de_Instrumentos[[#This Row],[CO2-H]]*Tabla_Consulta_desde_Reporte_de_Valorización_de_Instrumentos[[#This Row],[Inv MM$]]</f>
        <v>23.791269356807391</v>
      </c>
      <c r="AL42" s="25">
        <f>Tabla_Consulta_desde_Reporte_de_Valorización_de_Instrumentos[[#This Row],[CO2-H]]*Tabla_Consulta_desde_Reporte_de_Valorización_de_Instrumentos[[#This Row],[Weight]]</f>
        <v>2.9101663097704225E-3</v>
      </c>
      <c r="AM42" s="25" t="str">
        <f>INDEX(Parametria!G:G,MATCH(Tabla_Consulta_desde_Reporte_de_Valorización_de_Instrumentos[[#This Row],[CODIGO_SBS]],Parametria!C:C,0))</f>
        <v>15RFIC</v>
      </c>
      <c r="AN42" s="25" t="str">
        <f>INDEX(Parametria!F:F,MATCH(Tabla_Consulta_desde_Reporte_de_Valorización_de_Instrumentos[[#This Row],[CODIGO_SBS]],Parametria!C:C,0))</f>
        <v>BU</v>
      </c>
      <c r="AO42" s="25" t="str">
        <f>+INDEX(Parametria!J:J,MATCH(Tabla_Consulta_desde_Reporte_de_Valorización_de_Instrumentos[[#This Row],[CODIGO_SBS]],Parametria!C:C,0))</f>
        <v>RFIBU</v>
      </c>
      <c r="AP42" s="25">
        <f>Tabla_Consulta_desde_Reporte_de_Valorización_de_Instrumentos[[#This Row],[Huella]]/$AT$4</f>
        <v>2.1012063383621031E-3</v>
      </c>
      <c r="AQ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2" s="25" t="str">
        <f>IFERROR(INDEX('BD(MSCI)'!X:X,MATCH(Tabla_Consulta_desde_Reporte_de_Valorización_de_Instrumentos[[#This Row],[CODIGO_ISIN]],'BD(MSCI)'!C:C,0)),"Cuestionario Integra")</f>
        <v>Portafolio</v>
      </c>
      <c r="AT42" s="25"/>
    </row>
    <row r="43" spans="2:46" x14ac:dyDescent="0.35">
      <c r="B43" s="14" t="s">
        <v>6337</v>
      </c>
      <c r="C43" t="s">
        <v>200</v>
      </c>
      <c r="D43" t="s">
        <v>12</v>
      </c>
      <c r="E43" t="s">
        <v>201</v>
      </c>
      <c r="F43" t="s">
        <v>5300</v>
      </c>
      <c r="G43" t="str">
        <f>INDEX(Parametria!H:H,MATCH(Tabla_Consulta_desde_Reporte_de_Valorización_de_Instrumentos[[#This Row],[CODIGO_SBS]],Parametria!C:C,0),1)</f>
        <v>Grupo Financiero Banorte</v>
      </c>
      <c r="H43" t="s">
        <v>5301</v>
      </c>
      <c r="I43" t="s">
        <v>5302</v>
      </c>
      <c r="J43" t="s">
        <v>202</v>
      </c>
      <c r="K43" t="s">
        <v>50</v>
      </c>
      <c r="L43">
        <v>1000</v>
      </c>
      <c r="M43" s="5">
        <v>64886131.523246601</v>
      </c>
      <c r="N43">
        <v>19042151.584224999</v>
      </c>
      <c r="O43">
        <v>18425</v>
      </c>
      <c r="P43" s="15">
        <v>54928</v>
      </c>
      <c r="Q43">
        <v>8725</v>
      </c>
      <c r="R43">
        <v>3.4075000000000002</v>
      </c>
      <c r="S43" t="s">
        <v>155</v>
      </c>
      <c r="T43">
        <v>65017039.390090801</v>
      </c>
      <c r="U43" s="5">
        <v>19057079.8693</v>
      </c>
      <c r="V43" t="s">
        <v>156</v>
      </c>
      <c r="W43">
        <v>2191378000000</v>
      </c>
      <c r="X43">
        <v>1948764000000</v>
      </c>
      <c r="Y43">
        <v>242614000000</v>
      </c>
      <c r="Z43">
        <v>-0.81021900000000002</v>
      </c>
      <c r="AA43" t="str">
        <f>+MID(Tabla_Consulta_desde_Reporte_de_Valorización_de_Instrumentos[[#This Row],[CODIGO_SBS]],7,1)</f>
        <v>2</v>
      </c>
      <c r="AB43">
        <f>INDEX('Cálculo Caja'!F:F,MATCH(Tabla_Consulta_desde_Reporte_de_Valorización_de_Instrumentos[[#This Row],[PORTAFOLIO]],'Cálculo Caja'!A:A,0),1)</f>
        <v>7928996892.6624365</v>
      </c>
      <c r="AC43" s="17">
        <f>Tabla_Consulta_desde_Reporte_de_Valorización_de_Instrumentos[[#This Row],[VALOR_VECTOR_LOCAL]]/Tabla_Consulta_desde_Reporte_de_Valorización_de_Instrumentos[[#This Row],[Patrimonio]]</f>
        <v>8.1833972697470461E-3</v>
      </c>
      <c r="AD43" s="4">
        <f>(Tabla_Consulta_desde_Reporte_de_Valorización_de_Instrumentos[[#This Row],[VALOR_VECTOR_LOCAL]]/INDEX('Tipo de Cambio'!$D:$D,MATCH("2",'Tipo de Cambio'!$E:$E,0),1))/1000000</f>
        <v>19.042151584224971</v>
      </c>
      <c r="AE43">
        <f>IF(Tabla_Consulta_desde_Reporte_de_Valorización_de_Instrumentos[[#This Row],[PORTAFOLIO]]="IN-FONDO0",Tabla_Consulta_desde_Reporte_de_Valorización_de_Instrumentos[[#This Row],[Inv MM$]],0)</f>
        <v>0</v>
      </c>
      <c r="AF43" s="25">
        <f>IF(Tabla_Consulta_desde_Reporte_de_Valorización_de_Instrumentos[[#This Row],[PORTAFOLIO]]="IN-FONDO1",Tabla_Consulta_desde_Reporte_de_Valorización_de_Instrumentos[[#This Row],[Inv MM$]],0)</f>
        <v>19.042151584224971</v>
      </c>
      <c r="AG43" s="25">
        <f>IF(Tabla_Consulta_desde_Reporte_de_Valorización_de_Instrumentos[[#This Row],[PORTAFOLIO]]="IN-FONDO2",Tabla_Consulta_desde_Reporte_de_Valorización_de_Instrumentos[[#This Row],[Inv MM$]],0)</f>
        <v>0</v>
      </c>
      <c r="AH43" s="25">
        <f>IF(Tabla_Consulta_desde_Reporte_de_Valorización_de_Instrumentos[[#This Row],[PORTAFOLIO]]="IN-FONDO3",Tabla_Consulta_desde_Reporte_de_Valorización_de_Instrumentos[[#This Row],[Inv MM$]],0)</f>
        <v>0</v>
      </c>
      <c r="AI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37.924111391214964</v>
      </c>
      <c r="AJ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Row],[CODIGO_SBS]],'BD(MSCI)'!$C:$C,0),1)),AL6178)</f>
        <v>1.26</v>
      </c>
      <c r="AK43" s="25">
        <f>Tabla_Consulta_desde_Reporte_de_Valorización_de_Instrumentos[[#This Row],[CO2-H]]*Tabla_Consulta_desde_Reporte_de_Valorización_de_Instrumentos[[#This Row],[Inv MM$]]</f>
        <v>23.993110996123463</v>
      </c>
      <c r="AL43" s="25">
        <f>Tabla_Consulta_desde_Reporte_de_Valorización_de_Instrumentos[[#This Row],[CO2-H]]*Tabla_Consulta_desde_Reporte_de_Valorización_de_Instrumentos[[#This Row],[Weight]]</f>
        <v>1.0311080559881279E-2</v>
      </c>
      <c r="AM43" s="25" t="str">
        <f>INDEX(Parametria!G:G,MATCH(Tabla_Consulta_desde_Reporte_de_Valorización_de_Instrumentos[[#This Row],[CODIGO_SBS]],Parametria!C:C,0))</f>
        <v>15RFIC</v>
      </c>
      <c r="AN43" s="25" t="str">
        <f>INDEX(Parametria!F:F,MATCH(Tabla_Consulta_desde_Reporte_de_Valorización_de_Instrumentos[[#This Row],[CODIGO_SBS]],Parametria!C:C,0))</f>
        <v>BU</v>
      </c>
      <c r="AO43" s="25" t="str">
        <f>+INDEX(Parametria!J:J,MATCH(Tabla_Consulta_desde_Reporte_de_Valorización_de_Instrumentos[[#This Row],[CODIGO_SBS]],Parametria!C:C,0))</f>
        <v>RFIBU</v>
      </c>
      <c r="AP43" s="25">
        <f>Tabla_Consulta_desde_Reporte_de_Valorización_de_Instrumentos[[#This Row],[Huella]]/$AT$4</f>
        <v>2.1190326647138316E-3</v>
      </c>
      <c r="AQ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3" s="25" t="str">
        <f>IFERROR(INDEX('BD(MSCI)'!X:X,MATCH(Tabla_Consulta_desde_Reporte_de_Valorización_de_Instrumentos[[#This Row],[CODIGO_ISIN]],'BD(MSCI)'!C:C,0)),"Cuestionario Integra")</f>
        <v>Portafolio</v>
      </c>
      <c r="AT43" s="25"/>
    </row>
    <row r="44" spans="2:46" x14ac:dyDescent="0.35">
      <c r="B44" s="14" t="s">
        <v>6337</v>
      </c>
      <c r="C44" t="s">
        <v>200</v>
      </c>
      <c r="D44" t="s">
        <v>12</v>
      </c>
      <c r="E44" t="s">
        <v>201</v>
      </c>
      <c r="F44" t="s">
        <v>207</v>
      </c>
      <c r="G44" t="str">
        <f>INDEX(Parametria!H:H,MATCH(Tabla_Consulta_desde_Reporte_de_Valorización_de_Instrumentos[[#This Row],[CODIGO_SBS]],Parametria!C:C,0),1)</f>
        <v>Grupo Financiero Banorte</v>
      </c>
      <c r="H44" t="s">
        <v>208</v>
      </c>
      <c r="I44" t="s">
        <v>209</v>
      </c>
      <c r="J44" t="s">
        <v>202</v>
      </c>
      <c r="K44" t="s">
        <v>50</v>
      </c>
      <c r="L44">
        <v>1000</v>
      </c>
      <c r="M44" s="5">
        <v>22296154.696819302</v>
      </c>
      <c r="N44">
        <v>6543258.8985529998</v>
      </c>
      <c r="O44">
        <v>6773</v>
      </c>
      <c r="P44" s="15">
        <v>51525</v>
      </c>
      <c r="Q44">
        <v>5322</v>
      </c>
      <c r="R44">
        <v>3.4075000000000002</v>
      </c>
      <c r="S44" t="s">
        <v>155</v>
      </c>
      <c r="T44">
        <v>22255838.496195398</v>
      </c>
      <c r="U44" s="5">
        <v>6523386.7269090004</v>
      </c>
      <c r="V44" t="s">
        <v>156</v>
      </c>
      <c r="W44">
        <v>2191378000000</v>
      </c>
      <c r="X44">
        <v>1948764000000</v>
      </c>
      <c r="Y44">
        <v>242614000000</v>
      </c>
      <c r="Z44">
        <v>2.9340280000000001</v>
      </c>
      <c r="AA44" t="str">
        <f>+MID(Tabla_Consulta_desde_Reporte_de_Valorización_de_Instrumentos[[#This Row],[CODIGO_SBS]],7,1)</f>
        <v>2</v>
      </c>
      <c r="AB44">
        <f>INDEX('Cálculo Caja'!F:F,MATCH(Tabla_Consulta_desde_Reporte_de_Valorización_de_Instrumentos[[#This Row],[PORTAFOLIO]],'Cálculo Caja'!A:A,0),1)</f>
        <v>7928996892.6624365</v>
      </c>
      <c r="AC44" s="17">
        <f>Tabla_Consulta_desde_Reporte_de_Valorización_de_Instrumentos[[#This Row],[VALOR_VECTOR_LOCAL]]/Tabla_Consulta_desde_Reporte_de_Valorización_de_Instrumentos[[#This Row],[Patrimonio]]</f>
        <v>2.8119767227368143E-3</v>
      </c>
      <c r="AD44" s="4">
        <f>(Tabla_Consulta_desde_Reporte_de_Valorización_de_Instrumentos[[#This Row],[VALOR_VECTOR_LOCAL]]/INDEX('Tipo de Cambio'!$D:$D,MATCH("2",'Tipo de Cambio'!$E:$E,0),1))/1000000</f>
        <v>6.5432588985529856</v>
      </c>
      <c r="AE44">
        <f>IF(Tabla_Consulta_desde_Reporte_de_Valorización_de_Instrumentos[[#This Row],[PORTAFOLIO]]="IN-FONDO0",Tabla_Consulta_desde_Reporte_de_Valorización_de_Instrumentos[[#This Row],[Inv MM$]],0)</f>
        <v>0</v>
      </c>
      <c r="AF44" s="25">
        <f>IF(Tabla_Consulta_desde_Reporte_de_Valorización_de_Instrumentos[[#This Row],[PORTAFOLIO]]="IN-FONDO1",Tabla_Consulta_desde_Reporte_de_Valorización_de_Instrumentos[[#This Row],[Inv MM$]],0)</f>
        <v>6.5432588985529856</v>
      </c>
      <c r="AG44" s="25">
        <f>IF(Tabla_Consulta_desde_Reporte_de_Valorización_de_Instrumentos[[#This Row],[PORTAFOLIO]]="IN-FONDO2",Tabla_Consulta_desde_Reporte_de_Valorización_de_Instrumentos[[#This Row],[Inv MM$]],0)</f>
        <v>0</v>
      </c>
      <c r="AH44" s="25">
        <f>IF(Tabla_Consulta_desde_Reporte_de_Valorización_de_Instrumentos[[#This Row],[PORTAFOLIO]]="IN-FONDO3",Tabla_Consulta_desde_Reporte_de_Valorización_de_Instrumentos[[#This Row],[Inv MM$]],0)</f>
        <v>0</v>
      </c>
      <c r="AI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26.876341733019984</v>
      </c>
      <c r="AJ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Row],[CODIGO_SBS]],'BD(MSCI)'!$C:$C,0),1)),AL6179)</f>
        <v>1.26</v>
      </c>
      <c r="AK44" s="25">
        <f>Tabla_Consulta_desde_Reporte_de_Valorización_de_Instrumentos[[#This Row],[CO2-H]]*Tabla_Consulta_desde_Reporte_de_Valorización_de_Instrumentos[[#This Row],[Inv MM$]]</f>
        <v>8.2445062121767627</v>
      </c>
      <c r="AL44" s="25">
        <f>Tabla_Consulta_desde_Reporte_de_Valorización_de_Instrumentos[[#This Row],[CO2-H]]*Tabla_Consulta_desde_Reporte_de_Valorización_de_Instrumentos[[#This Row],[Weight]]</f>
        <v>3.5430906706483858E-3</v>
      </c>
      <c r="AM44" s="25" t="str">
        <f>INDEX(Parametria!G:G,MATCH(Tabla_Consulta_desde_Reporte_de_Valorización_de_Instrumentos[[#This Row],[CODIGO_SBS]],Parametria!C:C,0))</f>
        <v>15RFIC</v>
      </c>
      <c r="AN44" s="25" t="str">
        <f>INDEX(Parametria!F:F,MATCH(Tabla_Consulta_desde_Reporte_de_Valorización_de_Instrumentos[[#This Row],[CODIGO_SBS]],Parametria!C:C,0))</f>
        <v>BU</v>
      </c>
      <c r="AO44" s="25" t="str">
        <f>+INDEX(Parametria!J:J,MATCH(Tabla_Consulta_desde_Reporte_de_Valorización_de_Instrumentos[[#This Row],[CODIGO_SBS]],Parametria!C:C,0))</f>
        <v>RFIBU</v>
      </c>
      <c r="AP44" s="25">
        <f>Tabla_Consulta_desde_Reporte_de_Valorización_de_Instrumentos[[#This Row],[Huella]]/$AT$4</f>
        <v>7.2814142238000442E-4</v>
      </c>
      <c r="AQ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" s="25" t="str">
        <f>IFERROR(INDEX('BD(MSCI)'!X:X,MATCH(Tabla_Consulta_desde_Reporte_de_Valorización_de_Instrumentos[[#This Row],[CODIGO_ISIN]],'BD(MSCI)'!C:C,0)),"Cuestionario Integra")</f>
        <v>Portafolio</v>
      </c>
      <c r="AT44" s="25"/>
    </row>
    <row r="45" spans="2:46" x14ac:dyDescent="0.35">
      <c r="B45" s="14" t="s">
        <v>6337</v>
      </c>
      <c r="C45" t="s">
        <v>200</v>
      </c>
      <c r="D45" t="s">
        <v>12</v>
      </c>
      <c r="E45" t="s">
        <v>201</v>
      </c>
      <c r="F45" t="s">
        <v>5905</v>
      </c>
      <c r="G45" t="str">
        <f>INDEX(Parametria!H:H,MATCH(Tabla_Consulta_desde_Reporte_de_Valorización_de_Instrumentos[[#This Row],[CODIGO_SBS]],Parametria!C:C,0),1)</f>
        <v>Grupo Financiero Banorte</v>
      </c>
      <c r="H45" t="s">
        <v>5906</v>
      </c>
      <c r="I45" t="s">
        <v>6348</v>
      </c>
      <c r="J45" t="s">
        <v>202</v>
      </c>
      <c r="K45" t="s">
        <v>50</v>
      </c>
      <c r="L45">
        <v>1000</v>
      </c>
      <c r="M45" s="5">
        <v>20522804.592420001</v>
      </c>
      <c r="N45">
        <v>6022833.3360000001</v>
      </c>
      <c r="O45">
        <v>6000</v>
      </c>
      <c r="P45" s="15">
        <v>48603</v>
      </c>
      <c r="Q45">
        <v>2400</v>
      </c>
      <c r="R45">
        <v>3.4075000000000002</v>
      </c>
      <c r="S45" t="s">
        <v>155</v>
      </c>
      <c r="T45">
        <v>20538433.993176602</v>
      </c>
      <c r="U45" s="5">
        <v>6019999.9979999997</v>
      </c>
      <c r="V45" t="s">
        <v>156</v>
      </c>
      <c r="W45">
        <v>2191378000000</v>
      </c>
      <c r="X45">
        <v>1948764000000</v>
      </c>
      <c r="Y45">
        <v>242614000000</v>
      </c>
      <c r="Z45">
        <v>0.472223</v>
      </c>
      <c r="AA45" t="str">
        <f>+MID(Tabla_Consulta_desde_Reporte_de_Valorización_de_Instrumentos[[#This Row],[CODIGO_SBS]],7,1)</f>
        <v>2</v>
      </c>
      <c r="AB45">
        <f>INDEX('Cálculo Caja'!F:F,MATCH(Tabla_Consulta_desde_Reporte_de_Valorización_de_Instrumentos[[#This Row],[PORTAFOLIO]],'Cálculo Caja'!A:A,0),1)</f>
        <v>7928996892.6624365</v>
      </c>
      <c r="AC45" s="17">
        <f>Tabla_Consulta_desde_Reporte_de_Valorización_de_Instrumentos[[#This Row],[VALOR_VECTOR_LOCAL]]/Tabla_Consulta_desde_Reporte_de_Valorización_de_Instrumentos[[#This Row],[Patrimonio]]</f>
        <v>2.5883229455433364E-3</v>
      </c>
      <c r="AD45" s="4">
        <f>(Tabla_Consulta_desde_Reporte_de_Valorización_de_Instrumentos[[#This Row],[VALOR_VECTOR_LOCAL]]/INDEX('Tipo de Cambio'!$D:$D,MATCH("2",'Tipo de Cambio'!$E:$E,0),1))/1000000</f>
        <v>6.0228333359999997</v>
      </c>
      <c r="AE45">
        <f>IF(Tabla_Consulta_desde_Reporte_de_Valorización_de_Instrumentos[[#This Row],[PORTAFOLIO]]="IN-FONDO0",Tabla_Consulta_desde_Reporte_de_Valorización_de_Instrumentos[[#This Row],[Inv MM$]],0)</f>
        <v>0</v>
      </c>
      <c r="AF45" s="25">
        <f>IF(Tabla_Consulta_desde_Reporte_de_Valorización_de_Instrumentos[[#This Row],[PORTAFOLIO]]="IN-FONDO1",Tabla_Consulta_desde_Reporte_de_Valorización_de_Instrumentos[[#This Row],[Inv MM$]],0)</f>
        <v>6.0228333359999997</v>
      </c>
      <c r="AG45" s="25">
        <f>IF(Tabla_Consulta_desde_Reporte_de_Valorización_de_Instrumentos[[#This Row],[PORTAFOLIO]]="IN-FONDO2",Tabla_Consulta_desde_Reporte_de_Valorización_de_Instrumentos[[#This Row],[Inv MM$]],0)</f>
        <v>0</v>
      </c>
      <c r="AH45" s="25">
        <f>IF(Tabla_Consulta_desde_Reporte_de_Valorización_de_Instrumentos[[#This Row],[PORTAFOLIO]]="IN-FONDO3",Tabla_Consulta_desde_Reporte_de_Valorización_de_Instrumentos[[#This Row],[Inv MM$]],0)</f>
        <v>0</v>
      </c>
      <c r="AI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6.0228333359999997</v>
      </c>
      <c r="AJ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Row],[CODIGO_SBS]],'BD(MSCI)'!$C:$C,0),1)),AL6180)</f>
        <v>1.26</v>
      </c>
      <c r="AK45" s="25">
        <f>Tabla_Consulta_desde_Reporte_de_Valorización_de_Instrumentos[[#This Row],[CO2-H]]*Tabla_Consulta_desde_Reporte_de_Valorización_de_Instrumentos[[#This Row],[Inv MM$]]</f>
        <v>7.5887700033599996</v>
      </c>
      <c r="AL45" s="25">
        <f>Tabla_Consulta_desde_Reporte_de_Valorización_de_Instrumentos[[#This Row],[CO2-H]]*Tabla_Consulta_desde_Reporte_de_Valorización_de_Instrumentos[[#This Row],[Weight]]</f>
        <v>3.261286911384604E-3</v>
      </c>
      <c r="AM45" s="25" t="str">
        <f>INDEX(Parametria!G:G,MATCH(Tabla_Consulta_desde_Reporte_de_Valorización_de_Instrumentos[[#This Row],[CODIGO_SBS]],Parametria!C:C,0))</f>
        <v>15RFIC</v>
      </c>
      <c r="AN45" s="25" t="str">
        <f>INDEX(Parametria!F:F,MATCH(Tabla_Consulta_desde_Reporte_de_Valorización_de_Instrumentos[[#This Row],[CODIGO_SBS]],Parametria!C:C,0))</f>
        <v>BU</v>
      </c>
      <c r="AO45" s="25" t="str">
        <f>+INDEX(Parametria!J:J,MATCH(Tabla_Consulta_desde_Reporte_de_Valorización_de_Instrumentos[[#This Row],[CODIGO_SBS]],Parametria!C:C,0))</f>
        <v>RFIBU</v>
      </c>
      <c r="AP45" s="25">
        <f>Tabla_Consulta_desde_Reporte_de_Valorización_de_Instrumentos[[#This Row],[Huella]]/$AT$4</f>
        <v>6.7022786351959515E-4</v>
      </c>
      <c r="AQ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5" s="25" t="str">
        <f>IFERROR(INDEX('BD(MSCI)'!X:X,MATCH(Tabla_Consulta_desde_Reporte_de_Valorización_de_Instrumentos[[#This Row],[CODIGO_ISIN]],'BD(MSCI)'!C:C,0)),"Cuestionario Integra")</f>
        <v>Portafolio</v>
      </c>
      <c r="AT45" s="25"/>
    </row>
    <row r="46" spans="2:46" x14ac:dyDescent="0.35">
      <c r="B46" s="14" t="s">
        <v>6337</v>
      </c>
      <c r="C46" t="s">
        <v>200</v>
      </c>
      <c r="D46" t="s">
        <v>12</v>
      </c>
      <c r="E46" t="s">
        <v>201</v>
      </c>
      <c r="F46" t="s">
        <v>5903</v>
      </c>
      <c r="G46" t="str">
        <f>INDEX(Parametria!H:H,MATCH(Tabla_Consulta_desde_Reporte_de_Valorización_de_Instrumentos[[#This Row],[CODIGO_SBS]],Parametria!C:C,0),1)</f>
        <v>Grupo Financiero Banorte</v>
      </c>
      <c r="H46" t="s">
        <v>5904</v>
      </c>
      <c r="I46" t="s">
        <v>6349</v>
      </c>
      <c r="J46" t="s">
        <v>202</v>
      </c>
      <c r="K46" t="s">
        <v>50</v>
      </c>
      <c r="L46">
        <v>1000</v>
      </c>
      <c r="M46" s="5">
        <v>20555261.029920001</v>
      </c>
      <c r="N46">
        <v>6032358.3360000001</v>
      </c>
      <c r="O46">
        <v>6000</v>
      </c>
      <c r="P46" s="15">
        <v>49850</v>
      </c>
      <c r="Q46">
        <v>3647</v>
      </c>
      <c r="R46">
        <v>3.4075000000000002</v>
      </c>
      <c r="S46" t="s">
        <v>155</v>
      </c>
      <c r="T46">
        <v>20575792.1081766</v>
      </c>
      <c r="U46" s="5">
        <v>6030949.9979999997</v>
      </c>
      <c r="V46" t="s">
        <v>156</v>
      </c>
      <c r="W46">
        <v>2191378000000</v>
      </c>
      <c r="X46">
        <v>1948764000000</v>
      </c>
      <c r="Y46">
        <v>242614000000</v>
      </c>
      <c r="Z46">
        <v>0.23472299999999999</v>
      </c>
      <c r="AA46" t="str">
        <f>+MID(Tabla_Consulta_desde_Reporte_de_Valorización_de_Instrumentos[[#This Row],[CODIGO_SBS]],7,1)</f>
        <v>2</v>
      </c>
      <c r="AB46">
        <f>INDEX('Cálculo Caja'!F:F,MATCH(Tabla_Consulta_desde_Reporte_de_Valorización_de_Instrumentos[[#This Row],[PORTAFOLIO]],'Cálculo Caja'!A:A,0),1)</f>
        <v>7928996892.6624365</v>
      </c>
      <c r="AC46" s="17">
        <f>Tabla_Consulta_desde_Reporte_de_Valorización_de_Instrumentos[[#This Row],[VALOR_VECTOR_LOCAL]]/Tabla_Consulta_desde_Reporte_de_Valorización_de_Instrumentos[[#This Row],[Patrimonio]]</f>
        <v>2.5924163306132735E-3</v>
      </c>
      <c r="AD46" s="4">
        <f>(Tabla_Consulta_desde_Reporte_de_Valorización_de_Instrumentos[[#This Row],[VALOR_VECTOR_LOCAL]]/INDEX('Tipo de Cambio'!$D:$D,MATCH("2",'Tipo de Cambio'!$E:$E,0),1))/1000000</f>
        <v>6.0323583359999997</v>
      </c>
      <c r="AE46">
        <f>IF(Tabla_Consulta_desde_Reporte_de_Valorización_de_Instrumentos[[#This Row],[PORTAFOLIO]]="IN-FONDO0",Tabla_Consulta_desde_Reporte_de_Valorización_de_Instrumentos[[#This Row],[Inv MM$]],0)</f>
        <v>0</v>
      </c>
      <c r="AF46" s="25">
        <f>IF(Tabla_Consulta_desde_Reporte_de_Valorización_de_Instrumentos[[#This Row],[PORTAFOLIO]]="IN-FONDO1",Tabla_Consulta_desde_Reporte_de_Valorización_de_Instrumentos[[#This Row],[Inv MM$]],0)</f>
        <v>6.0323583359999997</v>
      </c>
      <c r="AG46" s="25">
        <f>IF(Tabla_Consulta_desde_Reporte_de_Valorización_de_Instrumentos[[#This Row],[PORTAFOLIO]]="IN-FONDO2",Tabla_Consulta_desde_Reporte_de_Valorización_de_Instrumentos[[#This Row],[Inv MM$]],0)</f>
        <v>0</v>
      </c>
      <c r="AH46" s="25">
        <f>IF(Tabla_Consulta_desde_Reporte_de_Valorización_de_Instrumentos[[#This Row],[PORTAFOLIO]]="IN-FONDO3",Tabla_Consulta_desde_Reporte_de_Valorización_de_Instrumentos[[#This Row],[Inv MM$]],0)</f>
        <v>0</v>
      </c>
      <c r="AI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6.0323583359999997</v>
      </c>
      <c r="AJ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Row],[CODIGO_SBS]],'BD(MSCI)'!$C:$C,0),1)),AL6181)</f>
        <v>1.26</v>
      </c>
      <c r="AK46" s="25">
        <f>Tabla_Consulta_desde_Reporte_de_Valorización_de_Instrumentos[[#This Row],[CO2-H]]*Tabla_Consulta_desde_Reporte_de_Valorización_de_Instrumentos[[#This Row],[Inv MM$]]</f>
        <v>7.6007715033599998</v>
      </c>
      <c r="AL46" s="25">
        <f>Tabla_Consulta_desde_Reporte_de_Valorización_de_Instrumentos[[#This Row],[CO2-H]]*Tabla_Consulta_desde_Reporte_de_Valorización_de_Instrumentos[[#This Row],[Weight]]</f>
        <v>3.2664445765727248E-3</v>
      </c>
      <c r="AM46" s="25" t="str">
        <f>INDEX(Parametria!G:G,MATCH(Tabla_Consulta_desde_Reporte_de_Valorización_de_Instrumentos[[#This Row],[CODIGO_SBS]],Parametria!C:C,0))</f>
        <v>15RFIC</v>
      </c>
      <c r="AN46" s="25" t="str">
        <f>INDEX(Parametria!F:F,MATCH(Tabla_Consulta_desde_Reporte_de_Valorización_de_Instrumentos[[#This Row],[CODIGO_SBS]],Parametria!C:C,0))</f>
        <v>BU</v>
      </c>
      <c r="AO46" s="25" t="str">
        <f>+INDEX(Parametria!J:J,MATCH(Tabla_Consulta_desde_Reporte_de_Valorización_de_Instrumentos[[#This Row],[CODIGO_SBS]],Parametria!C:C,0))</f>
        <v>RFIBU</v>
      </c>
      <c r="AP46" s="25">
        <f>Tabla_Consulta_desde_Reporte_de_Valorización_de_Instrumentos[[#This Row],[Huella]]/$AT$4</f>
        <v>6.7128781654234699E-4</v>
      </c>
      <c r="AQ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6" s="25" t="str">
        <f>IFERROR(INDEX('BD(MSCI)'!X:X,MATCH(Tabla_Consulta_desde_Reporte_de_Valorización_de_Instrumentos[[#This Row],[CODIGO_ISIN]],'BD(MSCI)'!C:C,0)),"Cuestionario Integra")</f>
        <v>Portafolio</v>
      </c>
      <c r="AT46" s="25"/>
    </row>
    <row r="47" spans="2:46" x14ac:dyDescent="0.35">
      <c r="B47" s="14" t="s">
        <v>6337</v>
      </c>
      <c r="C47" t="s">
        <v>200</v>
      </c>
      <c r="D47" t="s">
        <v>12</v>
      </c>
      <c r="E47" t="s">
        <v>201</v>
      </c>
      <c r="F47" t="s">
        <v>5404</v>
      </c>
      <c r="G47" t="str">
        <f>INDEX(Parametria!H:H,MATCH(Tabla_Consulta_desde_Reporte_de_Valorización_de_Instrumentos[[#This Row],[CODIGO_SBS]],Parametria!C:C,0),1)</f>
        <v>BBVA Bancomer</v>
      </c>
      <c r="H47" t="s">
        <v>5403</v>
      </c>
      <c r="I47" t="s">
        <v>5681</v>
      </c>
      <c r="J47" t="s">
        <v>212</v>
      </c>
      <c r="K47" t="s">
        <v>50</v>
      </c>
      <c r="L47">
        <v>1000</v>
      </c>
      <c r="M47" s="5">
        <v>2541628.1110675</v>
      </c>
      <c r="N47">
        <v>745892.32900000003</v>
      </c>
      <c r="O47">
        <v>700</v>
      </c>
      <c r="P47" s="15">
        <v>49351</v>
      </c>
      <c r="Q47">
        <v>3148</v>
      </c>
      <c r="R47">
        <v>3.4075000000000002</v>
      </c>
      <c r="S47" t="s">
        <v>155</v>
      </c>
      <c r="T47">
        <v>2540284.2014706</v>
      </c>
      <c r="U47" s="5">
        <v>744580.18039999995</v>
      </c>
      <c r="V47" t="s">
        <v>213</v>
      </c>
      <c r="W47">
        <v>2808249000000</v>
      </c>
      <c r="X47">
        <v>2500434000000</v>
      </c>
      <c r="Y47">
        <v>307815000000</v>
      </c>
      <c r="Z47">
        <v>1.874498</v>
      </c>
      <c r="AA47" t="str">
        <f>+MID(Tabla_Consulta_desde_Reporte_de_Valorización_de_Instrumentos[[#This Row],[CODIGO_SBS]],7,1)</f>
        <v>2</v>
      </c>
      <c r="AB47">
        <f>INDEX('Cálculo Caja'!F:F,MATCH(Tabla_Consulta_desde_Reporte_de_Valorización_de_Instrumentos[[#This Row],[PORTAFOLIO]],'Cálculo Caja'!A:A,0),1)</f>
        <v>7928996892.6624365</v>
      </c>
      <c r="AC47" s="17">
        <f>Tabla_Consulta_desde_Reporte_de_Valorización_de_Instrumentos[[#This Row],[VALOR_VECTOR_LOCAL]]/Tabla_Consulta_desde_Reporte_de_Valorización_de_Instrumentos[[#This Row],[Patrimonio]]</f>
        <v>3.2054850638414868E-4</v>
      </c>
      <c r="AD47" s="4">
        <f>(Tabla_Consulta_desde_Reporte_de_Valorización_de_Instrumentos[[#This Row],[VALOR_VECTOR_LOCAL]]/INDEX('Tipo de Cambio'!$D:$D,MATCH("2",'Tipo de Cambio'!$E:$E,0),1))/1000000</f>
        <v>0.74589232899999991</v>
      </c>
      <c r="AE47">
        <f>IF(Tabla_Consulta_desde_Reporte_de_Valorización_de_Instrumentos[[#This Row],[PORTAFOLIO]]="IN-FONDO0",Tabla_Consulta_desde_Reporte_de_Valorización_de_Instrumentos[[#This Row],[Inv MM$]],0)</f>
        <v>0</v>
      </c>
      <c r="AF47" s="25">
        <f>IF(Tabla_Consulta_desde_Reporte_de_Valorización_de_Instrumentos[[#This Row],[PORTAFOLIO]]="IN-FONDO1",Tabla_Consulta_desde_Reporte_de_Valorización_de_Instrumentos[[#This Row],[Inv MM$]],0)</f>
        <v>0.74589232899999991</v>
      </c>
      <c r="AG47" s="25">
        <f>IF(Tabla_Consulta_desde_Reporte_de_Valorización_de_Instrumentos[[#This Row],[PORTAFOLIO]]="IN-FONDO2",Tabla_Consulta_desde_Reporte_de_Valorización_de_Instrumentos[[#This Row],[Inv MM$]],0)</f>
        <v>0</v>
      </c>
      <c r="AH47" s="25">
        <f>IF(Tabla_Consulta_desde_Reporte_de_Valorización_de_Instrumentos[[#This Row],[PORTAFOLIO]]="IN-FONDO3",Tabla_Consulta_desde_Reporte_de_Valorización_de_Instrumentos[[#This Row],[Inv MM$]],0)</f>
        <v>0</v>
      </c>
      <c r="AI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0.74589232899999991</v>
      </c>
      <c r="AJ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Row],[CODIGO_SBS]],'BD(MSCI)'!$C:$C,0),1)),AL6182)</f>
        <v>0.77</v>
      </c>
      <c r="AK47" s="25">
        <f>Tabla_Consulta_desde_Reporte_de_Valorización_de_Instrumentos[[#This Row],[CO2-H]]*Tabla_Consulta_desde_Reporte_de_Valorización_de_Instrumentos[[#This Row],[Inv MM$]]</f>
        <v>0.57433709332999994</v>
      </c>
      <c r="AL47" s="25">
        <f>Tabla_Consulta_desde_Reporte_de_Valorización_de_Instrumentos[[#This Row],[CO2-H]]*Tabla_Consulta_desde_Reporte_de_Valorización_de_Instrumentos[[#This Row],[Weight]]</f>
        <v>2.4682234991579448E-4</v>
      </c>
      <c r="AM47" s="25" t="str">
        <f>INDEX(Parametria!G:G,MATCH(Tabla_Consulta_desde_Reporte_de_Valorización_de_Instrumentos[[#This Row],[CODIGO_SBS]],Parametria!C:C,0))</f>
        <v>15RFIC</v>
      </c>
      <c r="AN47" s="25" t="str">
        <f>INDEX(Parametria!F:F,MATCH(Tabla_Consulta_desde_Reporte_de_Valorización_de_Instrumentos[[#This Row],[CODIGO_SBS]],Parametria!C:C,0))</f>
        <v>BU</v>
      </c>
      <c r="AO47" s="25" t="str">
        <f>+INDEX(Parametria!J:J,MATCH(Tabla_Consulta_desde_Reporte_de_Valorización_de_Instrumentos[[#This Row],[CODIGO_SBS]],Parametria!C:C,0))</f>
        <v>RFIBU</v>
      </c>
      <c r="AP47" s="25">
        <f>Tabla_Consulta_desde_Reporte_de_Valorización_de_Instrumentos[[#This Row],[Huella]]/$AT$4</f>
        <v>5.0724520947687939E-5</v>
      </c>
      <c r="AQ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7" s="25" t="str">
        <f>IFERROR(INDEX('BD(MSCI)'!X:X,MATCH(Tabla_Consulta_desde_Reporte_de_Valorización_de_Instrumentos[[#This Row],[CODIGO_ISIN]],'BD(MSCI)'!C:C,0)),"Cuestionario Integra")</f>
        <v>Portafolio</v>
      </c>
      <c r="AT47" s="25"/>
    </row>
    <row r="48" spans="2:46" x14ac:dyDescent="0.35">
      <c r="B48" s="14" t="s">
        <v>6337</v>
      </c>
      <c r="C48" t="s">
        <v>200</v>
      </c>
      <c r="D48" t="s">
        <v>12</v>
      </c>
      <c r="E48" t="s">
        <v>201</v>
      </c>
      <c r="F48" t="s">
        <v>883</v>
      </c>
      <c r="G48" t="str">
        <f>INDEX(Parametria!H:H,MATCH(Tabla_Consulta_desde_Reporte_de_Valorización_de_Instrumentos[[#This Row],[CODIGO_SBS]],Parametria!C:C,0),1)</f>
        <v>BBVA Bancomer</v>
      </c>
      <c r="H48" t="s">
        <v>884</v>
      </c>
      <c r="I48" t="s">
        <v>5128</v>
      </c>
      <c r="J48" t="s">
        <v>212</v>
      </c>
      <c r="K48" t="s">
        <v>50</v>
      </c>
      <c r="L48">
        <v>1000</v>
      </c>
      <c r="M48" s="5">
        <v>30164323.946486998</v>
      </c>
      <c r="N48">
        <v>8852332.7796</v>
      </c>
      <c r="O48">
        <v>8200</v>
      </c>
      <c r="P48" s="15">
        <v>50585</v>
      </c>
      <c r="Q48">
        <v>4382</v>
      </c>
      <c r="R48">
        <v>3.4075000000000002</v>
      </c>
      <c r="S48" t="s">
        <v>155</v>
      </c>
      <c r="T48">
        <v>30262545.678588599</v>
      </c>
      <c r="U48" s="5">
        <v>8870224.7204</v>
      </c>
      <c r="V48" t="s">
        <v>213</v>
      </c>
      <c r="W48">
        <v>2808249000000</v>
      </c>
      <c r="X48">
        <v>2500434000000</v>
      </c>
      <c r="Y48">
        <v>307815000000</v>
      </c>
      <c r="Z48">
        <v>-2.1819440000000001</v>
      </c>
      <c r="AA48" t="str">
        <f>+MID(Tabla_Consulta_desde_Reporte_de_Valorización_de_Instrumentos[[#This Row],[CODIGO_SBS]],7,1)</f>
        <v>2</v>
      </c>
      <c r="AB48">
        <f>INDEX('Cálculo Caja'!F:F,MATCH(Tabla_Consulta_desde_Reporte_de_Valorización_de_Instrumentos[[#This Row],[PORTAFOLIO]],'Cálculo Caja'!A:A,0),1)</f>
        <v>7928996892.6624365</v>
      </c>
      <c r="AC48" s="17">
        <f>Tabla_Consulta_desde_Reporte_de_Valorización_de_Instrumentos[[#This Row],[VALOR_VECTOR_LOCAL]]/Tabla_Consulta_desde_Reporte_de_Valorización_de_Instrumentos[[#This Row],[Patrimonio]]</f>
        <v>3.8043051794359171E-3</v>
      </c>
      <c r="AD48" s="4">
        <f>(Tabla_Consulta_desde_Reporte_de_Valorización_de_Instrumentos[[#This Row],[VALOR_VECTOR_LOCAL]]/INDEX('Tipo de Cambio'!$D:$D,MATCH("2",'Tipo de Cambio'!$E:$E,0),1))/1000000</f>
        <v>8.8523327795999975</v>
      </c>
      <c r="AE48">
        <f>IF(Tabla_Consulta_desde_Reporte_de_Valorización_de_Instrumentos[[#This Row],[PORTAFOLIO]]="IN-FONDO0",Tabla_Consulta_desde_Reporte_de_Valorización_de_Instrumentos[[#This Row],[Inv MM$]],0)</f>
        <v>0</v>
      </c>
      <c r="AF48" s="25">
        <f>IF(Tabla_Consulta_desde_Reporte_de_Valorización_de_Instrumentos[[#This Row],[PORTAFOLIO]]="IN-FONDO1",Tabla_Consulta_desde_Reporte_de_Valorización_de_Instrumentos[[#This Row],[Inv MM$]],0)</f>
        <v>8.8523327795999975</v>
      </c>
      <c r="AG48" s="25">
        <f>IF(Tabla_Consulta_desde_Reporte_de_Valorización_de_Instrumentos[[#This Row],[PORTAFOLIO]]="IN-FONDO2",Tabla_Consulta_desde_Reporte_de_Valorización_de_Instrumentos[[#This Row],[Inv MM$]],0)</f>
        <v>0</v>
      </c>
      <c r="AH48" s="25">
        <f>IF(Tabla_Consulta_desde_Reporte_de_Valorización_de_Instrumentos[[#This Row],[PORTAFOLIO]]="IN-FONDO3",Tabla_Consulta_desde_Reporte_de_Valorización_de_Instrumentos[[#This Row],[Inv MM$]],0)</f>
        <v>0</v>
      </c>
      <c r="AI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16.085336392199999</v>
      </c>
      <c r="AJ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Row],[CODIGO_SBS]],'BD(MSCI)'!$C:$C,0),1)),AL6183)</f>
        <v>0.77</v>
      </c>
      <c r="AK48" s="25">
        <f>Tabla_Consulta_desde_Reporte_de_Valorización_de_Instrumentos[[#This Row],[CO2-H]]*Tabla_Consulta_desde_Reporte_de_Valorización_de_Instrumentos[[#This Row],[Inv MM$]]</f>
        <v>6.8162962402919982</v>
      </c>
      <c r="AL48" s="25">
        <f>Tabla_Consulta_desde_Reporte_de_Valorización_de_Instrumentos[[#This Row],[CO2-H]]*Tabla_Consulta_desde_Reporte_de_Valorización_de_Instrumentos[[#This Row],[Weight]]</f>
        <v>2.9293149881656562E-3</v>
      </c>
      <c r="AM48" s="25" t="str">
        <f>INDEX(Parametria!G:G,MATCH(Tabla_Consulta_desde_Reporte_de_Valorización_de_Instrumentos[[#This Row],[CODIGO_SBS]],Parametria!C:C,0))</f>
        <v>15RFIC</v>
      </c>
      <c r="AN48" s="25" t="str">
        <f>INDEX(Parametria!F:F,MATCH(Tabla_Consulta_desde_Reporte_de_Valorización_de_Instrumentos[[#This Row],[CODIGO_SBS]],Parametria!C:C,0))</f>
        <v>BU</v>
      </c>
      <c r="AO48" s="25" t="str">
        <f>+INDEX(Parametria!J:J,MATCH(Tabla_Consulta_desde_Reporte_de_Valorización_de_Instrumentos[[#This Row],[CODIGO_SBS]],Parametria!C:C,0))</f>
        <v>RFIBU</v>
      </c>
      <c r="AP48" s="25">
        <f>Tabla_Consulta_desde_Reporte_de_Valorización_de_Instrumentos[[#This Row],[Huella]]/$AT$4</f>
        <v>6.0200423312668859E-4</v>
      </c>
      <c r="AQ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8" s="25" t="str">
        <f>IFERROR(INDEX('BD(MSCI)'!X:X,MATCH(Tabla_Consulta_desde_Reporte_de_Valorización_de_Instrumentos[[#This Row],[CODIGO_ISIN]],'BD(MSCI)'!C:C,0)),"Cuestionario Integra")</f>
        <v>Portafolio</v>
      </c>
      <c r="AT48" s="25"/>
    </row>
    <row r="49" spans="2:46" x14ac:dyDescent="0.35">
      <c r="B49" s="14" t="s">
        <v>6337</v>
      </c>
      <c r="C49" t="s">
        <v>200</v>
      </c>
      <c r="D49" t="s">
        <v>12</v>
      </c>
      <c r="E49" t="s">
        <v>201</v>
      </c>
      <c r="F49" t="s">
        <v>4561</v>
      </c>
      <c r="G49" t="str">
        <f>INDEX(Parametria!H:H,MATCH(Tabla_Consulta_desde_Reporte_de_Valorización_de_Instrumentos[[#This Row],[CODIGO_SBS]],Parametria!C:C,0),1)</f>
        <v>BBVA Bancomer</v>
      </c>
      <c r="H49" t="s">
        <v>4760</v>
      </c>
      <c r="I49" t="s">
        <v>5129</v>
      </c>
      <c r="J49" t="s">
        <v>212</v>
      </c>
      <c r="K49" t="s">
        <v>50</v>
      </c>
      <c r="L49">
        <v>1000</v>
      </c>
      <c r="M49" s="5">
        <v>53991992.499337703</v>
      </c>
      <c r="N49">
        <v>15845045.4877</v>
      </c>
      <c r="O49">
        <v>14300</v>
      </c>
      <c r="P49" s="15">
        <v>50778</v>
      </c>
      <c r="Q49">
        <v>4575</v>
      </c>
      <c r="R49">
        <v>3.4075000000000002</v>
      </c>
      <c r="S49" t="s">
        <v>155</v>
      </c>
      <c r="T49">
        <v>54023136.983455598</v>
      </c>
      <c r="U49" s="5">
        <v>15834668.0492</v>
      </c>
      <c r="V49" t="s">
        <v>213</v>
      </c>
      <c r="W49">
        <v>2808249000000</v>
      </c>
      <c r="X49">
        <v>2500434000000</v>
      </c>
      <c r="Y49">
        <v>307815000000</v>
      </c>
      <c r="Z49">
        <v>0.72569499999999998</v>
      </c>
      <c r="AA49" t="str">
        <f>+MID(Tabla_Consulta_desde_Reporte_de_Valorización_de_Instrumentos[[#This Row],[CODIGO_SBS]],7,1)</f>
        <v>2</v>
      </c>
      <c r="AB49">
        <f>INDEX('Cálculo Caja'!F:F,MATCH(Tabla_Consulta_desde_Reporte_de_Valorización_de_Instrumentos[[#This Row],[PORTAFOLIO]],'Cálculo Caja'!A:A,0),1)</f>
        <v>7928996892.6624365</v>
      </c>
      <c r="AC49" s="17">
        <f>Tabla_Consulta_desde_Reporte_de_Valorización_de_Instrumentos[[#This Row],[VALOR_VECTOR_LOCAL]]/Tabla_Consulta_desde_Reporte_de_Valorización_de_Instrumentos[[#This Row],[Patrimonio]]</f>
        <v>6.8094354469103611E-3</v>
      </c>
      <c r="AD49" s="4">
        <f>(Tabla_Consulta_desde_Reporte_de_Valorización_de_Instrumentos[[#This Row],[VALOR_VECTOR_LOCAL]]/INDEX('Tipo de Cambio'!$D:$D,MATCH("2",'Tipo de Cambio'!$E:$E,0),1))/1000000</f>
        <v>15.845045487699986</v>
      </c>
      <c r="AE49">
        <f>IF(Tabla_Consulta_desde_Reporte_de_Valorización_de_Instrumentos[[#This Row],[PORTAFOLIO]]="IN-FONDO0",Tabla_Consulta_desde_Reporte_de_Valorización_de_Instrumentos[[#This Row],[Inv MM$]],0)</f>
        <v>0</v>
      </c>
      <c r="AF49" s="25">
        <f>IF(Tabla_Consulta_desde_Reporte_de_Valorización_de_Instrumentos[[#This Row],[PORTAFOLIO]]="IN-FONDO1",Tabla_Consulta_desde_Reporte_de_Valorización_de_Instrumentos[[#This Row],[Inv MM$]],0)</f>
        <v>15.845045487699986</v>
      </c>
      <c r="AG49" s="25">
        <f>IF(Tabla_Consulta_desde_Reporte_de_Valorización_de_Instrumentos[[#This Row],[PORTAFOLIO]]="IN-FONDO2",Tabla_Consulta_desde_Reporte_de_Valorización_de_Instrumentos[[#This Row],[Inv MM$]],0)</f>
        <v>0</v>
      </c>
      <c r="AH49" s="25">
        <f>IF(Tabla_Consulta_desde_Reporte_de_Valorización_de_Instrumentos[[#This Row],[PORTAFOLIO]]="IN-FONDO3",Tabla_Consulta_desde_Reporte_de_Valorización_de_Instrumentos[[#This Row],[Inv MM$]],0)</f>
        <v>0</v>
      </c>
      <c r="AI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28.587564586199971</v>
      </c>
      <c r="AJ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Row],[CODIGO_SBS]],'BD(MSCI)'!$C:$C,0),1)),AL6184)</f>
        <v>0.77</v>
      </c>
      <c r="AK49" s="25">
        <f>Tabla_Consulta_desde_Reporte_de_Valorización_de_Instrumentos[[#This Row],[CO2-H]]*Tabla_Consulta_desde_Reporte_de_Valorización_de_Instrumentos[[#This Row],[Inv MM$]]</f>
        <v>12.200685025528989</v>
      </c>
      <c r="AL49" s="25">
        <f>Tabla_Consulta_desde_Reporte_de_Valorización_de_Instrumentos[[#This Row],[CO2-H]]*Tabla_Consulta_desde_Reporte_de_Valorización_de_Instrumentos[[#This Row],[Weight]]</f>
        <v>5.243265294120978E-3</v>
      </c>
      <c r="AM49" s="25" t="str">
        <f>INDEX(Parametria!G:G,MATCH(Tabla_Consulta_desde_Reporte_de_Valorización_de_Instrumentos[[#This Row],[CODIGO_SBS]],Parametria!C:C,0))</f>
        <v>15RFIC</v>
      </c>
      <c r="AN49" s="25" t="str">
        <f>INDEX(Parametria!F:F,MATCH(Tabla_Consulta_desde_Reporte_de_Valorización_de_Instrumentos[[#This Row],[CODIGO_SBS]],Parametria!C:C,0))</f>
        <v>BU</v>
      </c>
      <c r="AO49" s="25" t="str">
        <f>+INDEX(Parametria!J:J,MATCH(Tabla_Consulta_desde_Reporte_de_Valorización_de_Instrumentos[[#This Row],[CODIGO_SBS]],Parametria!C:C,0))</f>
        <v>RFIBU</v>
      </c>
      <c r="AP49" s="25">
        <f>Tabla_Consulta_desde_Reporte_de_Valorización_de_Instrumentos[[#This Row],[Huella]]/$AT$4</f>
        <v>1.0775447212809533E-3</v>
      </c>
      <c r="AQ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9" s="25" t="str">
        <f>IFERROR(INDEX('BD(MSCI)'!X:X,MATCH(Tabla_Consulta_desde_Reporte_de_Valorización_de_Instrumentos[[#This Row],[CODIGO_ISIN]],'BD(MSCI)'!C:C,0)),"Cuestionario Integra")</f>
        <v>Portafolio</v>
      </c>
      <c r="AT49" s="25"/>
    </row>
    <row r="50" spans="2:46" x14ac:dyDescent="0.35">
      <c r="B50" s="14" t="s">
        <v>6337</v>
      </c>
      <c r="C50" t="s">
        <v>200</v>
      </c>
      <c r="D50" t="s">
        <v>12</v>
      </c>
      <c r="E50" t="s">
        <v>201</v>
      </c>
      <c r="F50" t="s">
        <v>881</v>
      </c>
      <c r="G50" t="str">
        <f>INDEX(Parametria!H:H,MATCH(Tabla_Consulta_desde_Reporte_de_Valorización_de_Instrumentos[[#This Row],[CODIGO_SBS]],Parametria!C:C,0),1)</f>
        <v>BBVA Bancomer</v>
      </c>
      <c r="H50" t="s">
        <v>882</v>
      </c>
      <c r="I50" t="s">
        <v>4681</v>
      </c>
      <c r="J50" t="s">
        <v>212</v>
      </c>
      <c r="K50" t="s">
        <v>50</v>
      </c>
      <c r="L50">
        <v>1000</v>
      </c>
      <c r="M50" s="5">
        <v>16412019.300000001</v>
      </c>
      <c r="N50">
        <v>4816440</v>
      </c>
      <c r="O50">
        <v>4800</v>
      </c>
      <c r="P50" s="15">
        <v>49200</v>
      </c>
      <c r="Q50">
        <v>2997</v>
      </c>
      <c r="R50">
        <v>3.4075000000000002</v>
      </c>
      <c r="S50" t="s">
        <v>155</v>
      </c>
      <c r="T50">
        <v>16416474.928944901</v>
      </c>
      <c r="U50" s="5">
        <v>4811816.6688000001</v>
      </c>
      <c r="V50" t="s">
        <v>213</v>
      </c>
      <c r="W50">
        <v>2808249000000</v>
      </c>
      <c r="X50">
        <v>2500434000000</v>
      </c>
      <c r="Y50">
        <v>307815000000</v>
      </c>
      <c r="Z50">
        <v>0.96319399999999999</v>
      </c>
      <c r="AA50" t="str">
        <f>+MID(Tabla_Consulta_desde_Reporte_de_Valorización_de_Instrumentos[[#This Row],[CODIGO_SBS]],7,1)</f>
        <v>2</v>
      </c>
      <c r="AB50">
        <f>INDEX('Cálculo Caja'!F:F,MATCH(Tabla_Consulta_desde_Reporte_de_Valorización_de_Instrumentos[[#This Row],[PORTAFOLIO]],'Cálculo Caja'!A:A,0),1)</f>
        <v>7928996892.6624365</v>
      </c>
      <c r="AC50" s="17">
        <f>Tabla_Consulta_desde_Reporte_de_Valorización_de_Instrumentos[[#This Row],[VALOR_VECTOR_LOCAL]]/Tabla_Consulta_desde_Reporte_de_Valorización_de_Instrumentos[[#This Row],[Patrimonio]]</f>
        <v>2.069873342388093E-3</v>
      </c>
      <c r="AD50" s="4">
        <f>(Tabla_Consulta_desde_Reporte_de_Valorización_de_Instrumentos[[#This Row],[VALOR_VECTOR_LOCAL]]/INDEX('Tipo de Cambio'!$D:$D,MATCH("2",'Tipo de Cambio'!$E:$E,0),1))/1000000</f>
        <v>4.8164400000000001</v>
      </c>
      <c r="AE50">
        <f>IF(Tabla_Consulta_desde_Reporte_de_Valorización_de_Instrumentos[[#This Row],[PORTAFOLIO]]="IN-FONDO0",Tabla_Consulta_desde_Reporte_de_Valorización_de_Instrumentos[[#This Row],[Inv MM$]],0)</f>
        <v>0</v>
      </c>
      <c r="AF50" s="25">
        <f>IF(Tabla_Consulta_desde_Reporte_de_Valorización_de_Instrumentos[[#This Row],[PORTAFOLIO]]="IN-FONDO1",Tabla_Consulta_desde_Reporte_de_Valorización_de_Instrumentos[[#This Row],[Inv MM$]],0)</f>
        <v>4.8164400000000001</v>
      </c>
      <c r="AG50" s="25">
        <f>IF(Tabla_Consulta_desde_Reporte_de_Valorización_de_Instrumentos[[#This Row],[PORTAFOLIO]]="IN-FONDO2",Tabla_Consulta_desde_Reporte_de_Valorización_de_Instrumentos[[#This Row],[Inv MM$]],0)</f>
        <v>0</v>
      </c>
      <c r="AH50" s="25">
        <f>IF(Tabla_Consulta_desde_Reporte_de_Valorización_de_Instrumentos[[#This Row],[PORTAFOLIO]]="IN-FONDO3",Tabla_Consulta_desde_Reporte_de_Valorización_de_Instrumentos[[#This Row],[Inv MM$]],0)</f>
        <v>0</v>
      </c>
      <c r="AI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10.83699</v>
      </c>
      <c r="AJ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Row],[CODIGO_SBS]],'BD(MSCI)'!$C:$C,0),1)),AL6185)</f>
        <v>0.77</v>
      </c>
      <c r="AK50" s="25">
        <f>Tabla_Consulta_desde_Reporte_de_Valorización_de_Instrumentos[[#This Row],[CO2-H]]*Tabla_Consulta_desde_Reporte_de_Valorización_de_Instrumentos[[#This Row],[Inv MM$]]</f>
        <v>3.7086588000000003</v>
      </c>
      <c r="AL50" s="25">
        <f>Tabla_Consulta_desde_Reporte_de_Valorización_de_Instrumentos[[#This Row],[CO2-H]]*Tabla_Consulta_desde_Reporte_de_Valorización_de_Instrumentos[[#This Row],[Weight]]</f>
        <v>1.5938024736388316E-3</v>
      </c>
      <c r="AM50" s="25" t="str">
        <f>INDEX(Parametria!G:G,MATCH(Tabla_Consulta_desde_Reporte_de_Valorización_de_Instrumentos[[#This Row],[CODIGO_SBS]],Parametria!C:C,0))</f>
        <v>15RFIC</v>
      </c>
      <c r="AN50" s="25" t="str">
        <f>INDEX(Parametria!F:F,MATCH(Tabla_Consulta_desde_Reporte_de_Valorización_de_Instrumentos[[#This Row],[CODIGO_SBS]],Parametria!C:C,0))</f>
        <v>BU</v>
      </c>
      <c r="AO50" s="25" t="str">
        <f>+INDEX(Parametria!J:J,MATCH(Tabla_Consulta_desde_Reporte_de_Valorización_de_Instrumentos[[#This Row],[CODIGO_SBS]],Parametria!C:C,0))</f>
        <v>RFIBU</v>
      </c>
      <c r="AP50" s="25">
        <f>Tabla_Consulta_desde_Reporte_de_Valorización_de_Instrumentos[[#This Row],[Huella]]/$AT$4</f>
        <v>3.2754273260971172E-4</v>
      </c>
      <c r="AQ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0" s="25" t="str">
        <f>IFERROR(INDEX('BD(MSCI)'!X:X,MATCH(Tabla_Consulta_desde_Reporte_de_Valorización_de_Instrumentos[[#This Row],[CODIGO_ISIN]],'BD(MSCI)'!C:C,0)),"Cuestionario Integra")</f>
        <v>Portafolio</v>
      </c>
      <c r="AT50" s="25"/>
    </row>
    <row r="51" spans="2:46" x14ac:dyDescent="0.35">
      <c r="B51" s="14" t="s">
        <v>6337</v>
      </c>
      <c r="C51" t="s">
        <v>200</v>
      </c>
      <c r="D51" t="s">
        <v>10</v>
      </c>
      <c r="E51" t="s">
        <v>201</v>
      </c>
      <c r="F51" t="s">
        <v>4561</v>
      </c>
      <c r="G51" t="str">
        <f>INDEX(Parametria!H:H,MATCH(Tabla_Consulta_desde_Reporte_de_Valorización_de_Instrumentos[[#This Row],[CODIGO_SBS]],Parametria!C:C,0),1)</f>
        <v>BBVA Bancomer</v>
      </c>
      <c r="H51" t="s">
        <v>4760</v>
      </c>
      <c r="I51" t="s">
        <v>5129</v>
      </c>
      <c r="J51" t="s">
        <v>212</v>
      </c>
      <c r="K51" t="s">
        <v>50</v>
      </c>
      <c r="L51">
        <v>1000</v>
      </c>
      <c r="M51" s="5">
        <v>43420133.828138702</v>
      </c>
      <c r="N51">
        <v>12742519.0985</v>
      </c>
      <c r="O51">
        <v>11500</v>
      </c>
      <c r="P51" s="15">
        <v>50778</v>
      </c>
      <c r="Q51">
        <v>4575</v>
      </c>
      <c r="R51">
        <v>3.4075000000000002</v>
      </c>
      <c r="S51" t="s">
        <v>155</v>
      </c>
      <c r="T51">
        <v>43445180.091590203</v>
      </c>
      <c r="U51" s="5">
        <v>12734173.606000001</v>
      </c>
      <c r="V51" t="s">
        <v>213</v>
      </c>
      <c r="W51">
        <v>2808249000000</v>
      </c>
      <c r="X51">
        <v>2500434000000</v>
      </c>
      <c r="Y51">
        <v>307815000000</v>
      </c>
      <c r="Z51">
        <v>0.72569499999999998</v>
      </c>
      <c r="AA51" t="str">
        <f>+MID(Tabla_Consulta_desde_Reporte_de_Valorización_de_Instrumentos[[#This Row],[CODIGO_SBS]],7,1)</f>
        <v>2</v>
      </c>
      <c r="AB51">
        <f>INDEX('Cálculo Caja'!F:F,MATCH(Tabla_Consulta_desde_Reporte_de_Valorización_de_Instrumentos[[#This Row],[PORTAFOLIO]],'Cálculo Caja'!A:A,0),1)</f>
        <v>27857085026.771736</v>
      </c>
      <c r="AC51" s="17">
        <f>Tabla_Consulta_desde_Reporte_de_Valorización_de_Instrumentos[[#This Row],[VALOR_VECTOR_LOCAL]]/Tabla_Consulta_desde_Reporte_de_Valorización_de_Instrumentos[[#This Row],[Patrimonio]]</f>
        <v>1.5586747065032209E-3</v>
      </c>
      <c r="AD51" s="4">
        <f>(Tabla_Consulta_desde_Reporte_de_Valorización_de_Instrumentos[[#This Row],[VALOR_VECTOR_LOCAL]]/INDEX('Tipo de Cambio'!$D:$D,MATCH("2",'Tipo de Cambio'!$E:$E,0),1))/1000000</f>
        <v>12.742519098499985</v>
      </c>
      <c r="AE51">
        <f>IF(Tabla_Consulta_desde_Reporte_de_Valorización_de_Instrumentos[[#This Row],[PORTAFOLIO]]="IN-FONDO0",Tabla_Consulta_desde_Reporte_de_Valorización_de_Instrumentos[[#This Row],[Inv MM$]],0)</f>
        <v>0</v>
      </c>
      <c r="AF51" s="25">
        <f>IF(Tabla_Consulta_desde_Reporte_de_Valorización_de_Instrumentos[[#This Row],[PORTAFOLIO]]="IN-FONDO1",Tabla_Consulta_desde_Reporte_de_Valorización_de_Instrumentos[[#This Row],[Inv MM$]],0)</f>
        <v>0</v>
      </c>
      <c r="AG51" s="25">
        <f>IF(Tabla_Consulta_desde_Reporte_de_Valorización_de_Instrumentos[[#This Row],[PORTAFOLIO]]="IN-FONDO2",Tabla_Consulta_desde_Reporte_de_Valorización_de_Instrumentos[[#This Row],[Inv MM$]],0)</f>
        <v>12.742519098499985</v>
      </c>
      <c r="AH51" s="25">
        <f>IF(Tabla_Consulta_desde_Reporte_de_Valorización_de_Instrumentos[[#This Row],[PORTAFOLIO]]="IN-FONDO3",Tabla_Consulta_desde_Reporte_de_Valorización_de_Instrumentos[[#This Row],[Inv MM$]],0)</f>
        <v>0</v>
      </c>
      <c r="AI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28.587564586199971</v>
      </c>
      <c r="AJ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Row],[CODIGO_SBS]],'BD(MSCI)'!$C:$C,0),1)),AL6186)</f>
        <v>0.77</v>
      </c>
      <c r="AK51" s="25">
        <f>Tabla_Consulta_desde_Reporte_de_Valorización_de_Instrumentos[[#This Row],[CO2-H]]*Tabla_Consulta_desde_Reporte_de_Valorización_de_Instrumentos[[#This Row],[Inv MM$]]</f>
        <v>9.8117397058449889</v>
      </c>
      <c r="AL51" s="25">
        <f>Tabla_Consulta_desde_Reporte_de_Valorización_de_Instrumentos[[#This Row],[CO2-H]]*Tabla_Consulta_desde_Reporte_de_Valorización_de_Instrumentos[[#This Row],[Weight]]</f>
        <v>1.20017952400748E-3</v>
      </c>
      <c r="AM51" s="25" t="str">
        <f>INDEX(Parametria!G:G,MATCH(Tabla_Consulta_desde_Reporte_de_Valorización_de_Instrumentos[[#This Row],[CODIGO_SBS]],Parametria!C:C,0))</f>
        <v>15RFIC</v>
      </c>
      <c r="AN51" s="25" t="str">
        <f>INDEX(Parametria!F:F,MATCH(Tabla_Consulta_desde_Reporte_de_Valorización_de_Instrumentos[[#This Row],[CODIGO_SBS]],Parametria!C:C,0))</f>
        <v>BU</v>
      </c>
      <c r="AO51" s="25" t="str">
        <f>+INDEX(Parametria!J:J,MATCH(Tabla_Consulta_desde_Reporte_de_Valorización_de_Instrumentos[[#This Row],[CODIGO_SBS]],Parametria!C:C,0))</f>
        <v>RFIBU</v>
      </c>
      <c r="AP51" s="25">
        <f>Tabla_Consulta_desde_Reporte_de_Valorización_de_Instrumentos[[#This Row],[Huella]]/$AT$4</f>
        <v>8.6655694368747982E-4</v>
      </c>
      <c r="AQ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1" s="25" t="str">
        <f>IFERROR(INDEX('BD(MSCI)'!X:X,MATCH(Tabla_Consulta_desde_Reporte_de_Valorización_de_Instrumentos[[#This Row],[CODIGO_ISIN]],'BD(MSCI)'!C:C,0)),"Cuestionario Integra")</f>
        <v>Portafolio</v>
      </c>
      <c r="AT51" s="25"/>
    </row>
    <row r="52" spans="2:46" x14ac:dyDescent="0.35">
      <c r="B52" s="14" t="s">
        <v>6337</v>
      </c>
      <c r="C52" t="s">
        <v>200</v>
      </c>
      <c r="D52" t="s">
        <v>10</v>
      </c>
      <c r="E52" t="s">
        <v>201</v>
      </c>
      <c r="F52" t="s">
        <v>881</v>
      </c>
      <c r="G52" t="str">
        <f>INDEX(Parametria!H:H,MATCH(Tabla_Consulta_desde_Reporte_de_Valorización_de_Instrumentos[[#This Row],[CODIGO_SBS]],Parametria!C:C,0),1)</f>
        <v>BBVA Bancomer</v>
      </c>
      <c r="H52" t="s">
        <v>882</v>
      </c>
      <c r="I52" t="s">
        <v>4681</v>
      </c>
      <c r="J52" t="s">
        <v>212</v>
      </c>
      <c r="K52" t="s">
        <v>50</v>
      </c>
      <c r="L52">
        <v>1000</v>
      </c>
      <c r="M52" s="5">
        <v>20515024.125</v>
      </c>
      <c r="N52">
        <v>6020550</v>
      </c>
      <c r="O52">
        <v>6000</v>
      </c>
      <c r="P52" s="15">
        <v>49200</v>
      </c>
      <c r="Q52">
        <v>2997</v>
      </c>
      <c r="R52">
        <v>3.4075000000000002</v>
      </c>
      <c r="S52" t="s">
        <v>155</v>
      </c>
      <c r="T52">
        <v>20520593.6611812</v>
      </c>
      <c r="U52" s="5">
        <v>6014770.8360000001</v>
      </c>
      <c r="V52" t="s">
        <v>213</v>
      </c>
      <c r="W52">
        <v>2808249000000</v>
      </c>
      <c r="X52">
        <v>2500434000000</v>
      </c>
      <c r="Y52">
        <v>307815000000</v>
      </c>
      <c r="Z52">
        <v>0.96319399999999999</v>
      </c>
      <c r="AA52" t="str">
        <f>+MID(Tabla_Consulta_desde_Reporte_de_Valorización_de_Instrumentos[[#This Row],[CODIGO_SBS]],7,1)</f>
        <v>2</v>
      </c>
      <c r="AB52">
        <f>INDEX('Cálculo Caja'!F:F,MATCH(Tabla_Consulta_desde_Reporte_de_Valorización_de_Instrumentos[[#This Row],[PORTAFOLIO]],'Cálculo Caja'!A:A,0),1)</f>
        <v>27857085026.771736</v>
      </c>
      <c r="AC52" s="17">
        <f>Tabla_Consulta_desde_Reporte_de_Valorización_de_Instrumentos[[#This Row],[VALOR_VECTOR_LOCAL]]/Tabla_Consulta_desde_Reporte_de_Valorización_de_Instrumentos[[#This Row],[Patrimonio]]</f>
        <v>7.3643829227947825E-4</v>
      </c>
      <c r="AD52" s="4">
        <f>(Tabla_Consulta_desde_Reporte_de_Valorización_de_Instrumentos[[#This Row],[VALOR_VECTOR_LOCAL]]/INDEX('Tipo de Cambio'!$D:$D,MATCH("2",'Tipo de Cambio'!$E:$E,0),1))/1000000</f>
        <v>6.0205500000000001</v>
      </c>
      <c r="AE52">
        <f>IF(Tabla_Consulta_desde_Reporte_de_Valorización_de_Instrumentos[[#This Row],[PORTAFOLIO]]="IN-FONDO0",Tabla_Consulta_desde_Reporte_de_Valorización_de_Instrumentos[[#This Row],[Inv MM$]],0)</f>
        <v>0</v>
      </c>
      <c r="AF52" s="25">
        <f>IF(Tabla_Consulta_desde_Reporte_de_Valorización_de_Instrumentos[[#This Row],[PORTAFOLIO]]="IN-FONDO1",Tabla_Consulta_desde_Reporte_de_Valorización_de_Instrumentos[[#This Row],[Inv MM$]],0)</f>
        <v>0</v>
      </c>
      <c r="AG52" s="25">
        <f>IF(Tabla_Consulta_desde_Reporte_de_Valorización_de_Instrumentos[[#This Row],[PORTAFOLIO]]="IN-FONDO2",Tabla_Consulta_desde_Reporte_de_Valorización_de_Instrumentos[[#This Row],[Inv MM$]],0)</f>
        <v>6.0205500000000001</v>
      </c>
      <c r="AH52" s="25">
        <f>IF(Tabla_Consulta_desde_Reporte_de_Valorización_de_Instrumentos[[#This Row],[PORTAFOLIO]]="IN-FONDO3",Tabla_Consulta_desde_Reporte_de_Valorización_de_Instrumentos[[#This Row],[Inv MM$]],0)</f>
        <v>0</v>
      </c>
      <c r="AI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10.83699</v>
      </c>
      <c r="AJ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Row],[CODIGO_SBS]],'BD(MSCI)'!$C:$C,0),1)),AL6187)</f>
        <v>0.77</v>
      </c>
      <c r="AK52" s="25">
        <f>Tabla_Consulta_desde_Reporte_de_Valorización_de_Instrumentos[[#This Row],[CO2-H]]*Tabla_Consulta_desde_Reporte_de_Valorización_de_Instrumentos[[#This Row],[Inv MM$]]</f>
        <v>4.6358234999999999</v>
      </c>
      <c r="AL52" s="25">
        <f>Tabla_Consulta_desde_Reporte_de_Valorización_de_Instrumentos[[#This Row],[CO2-H]]*Tabla_Consulta_desde_Reporte_de_Valorización_de_Instrumentos[[#This Row],[Weight]]</f>
        <v>5.6705748505519831E-4</v>
      </c>
      <c r="AM52" s="25" t="str">
        <f>INDEX(Parametria!G:G,MATCH(Tabla_Consulta_desde_Reporte_de_Valorización_de_Instrumentos[[#This Row],[CODIGO_SBS]],Parametria!C:C,0))</f>
        <v>15RFIC</v>
      </c>
      <c r="AN52" s="25" t="str">
        <f>INDEX(Parametria!F:F,MATCH(Tabla_Consulta_desde_Reporte_de_Valorización_de_Instrumentos[[#This Row],[CODIGO_SBS]],Parametria!C:C,0))</f>
        <v>BU</v>
      </c>
      <c r="AO52" s="25" t="str">
        <f>+INDEX(Parametria!J:J,MATCH(Tabla_Consulta_desde_Reporte_de_Valorización_de_Instrumentos[[#This Row],[CODIGO_SBS]],Parametria!C:C,0))</f>
        <v>RFIBU</v>
      </c>
      <c r="AP52" s="25">
        <f>Tabla_Consulta_desde_Reporte_de_Valorización_de_Instrumentos[[#This Row],[Huella]]/$AT$4</f>
        <v>4.094284157621396E-4</v>
      </c>
      <c r="AQ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2" s="25" t="str">
        <f>IFERROR(INDEX('BD(MSCI)'!X:X,MATCH(Tabla_Consulta_desde_Reporte_de_Valorización_de_Instrumentos[[#This Row],[CODIGO_ISIN]],'BD(MSCI)'!C:C,0)),"Cuestionario Integra")</f>
        <v>Portafolio</v>
      </c>
      <c r="AT52" s="25"/>
    </row>
    <row r="53" spans="2:46" x14ac:dyDescent="0.35">
      <c r="B53" s="14" t="s">
        <v>6337</v>
      </c>
      <c r="C53" t="s">
        <v>200</v>
      </c>
      <c r="D53" t="s">
        <v>10</v>
      </c>
      <c r="E53" t="s">
        <v>201</v>
      </c>
      <c r="F53" t="s">
        <v>883</v>
      </c>
      <c r="G53" t="str">
        <f>INDEX(Parametria!H:H,MATCH(Tabla_Consulta_desde_Reporte_de_Valorización_de_Instrumentos[[#This Row],[CODIGO_SBS]],Parametria!C:C,0),1)</f>
        <v>BBVA Bancomer</v>
      </c>
      <c r="H53" t="s">
        <v>884</v>
      </c>
      <c r="I53" t="s">
        <v>5128</v>
      </c>
      <c r="J53" t="s">
        <v>212</v>
      </c>
      <c r="K53" t="s">
        <v>50</v>
      </c>
      <c r="L53">
        <v>1000</v>
      </c>
      <c r="M53" s="5">
        <v>24646459.809934501</v>
      </c>
      <c r="N53">
        <v>7233003.6125999996</v>
      </c>
      <c r="O53">
        <v>6700</v>
      </c>
      <c r="P53" s="15">
        <v>50585</v>
      </c>
      <c r="Q53">
        <v>4382</v>
      </c>
      <c r="R53">
        <v>3.4075000000000002</v>
      </c>
      <c r="S53" t="s">
        <v>155</v>
      </c>
      <c r="T53">
        <v>24726714.1520175</v>
      </c>
      <c r="U53" s="5">
        <v>7247622.6374000004</v>
      </c>
      <c r="V53" t="s">
        <v>213</v>
      </c>
      <c r="W53">
        <v>2808249000000</v>
      </c>
      <c r="X53">
        <v>2500434000000</v>
      </c>
      <c r="Y53">
        <v>307815000000</v>
      </c>
      <c r="Z53">
        <v>-2.1819440000000001</v>
      </c>
      <c r="AA53" t="str">
        <f>+MID(Tabla_Consulta_desde_Reporte_de_Valorización_de_Instrumentos[[#This Row],[CODIGO_SBS]],7,1)</f>
        <v>2</v>
      </c>
      <c r="AB53">
        <f>INDEX('Cálculo Caja'!F:F,MATCH(Tabla_Consulta_desde_Reporte_de_Valorización_de_Instrumentos[[#This Row],[PORTAFOLIO]],'Cálculo Caja'!A:A,0),1)</f>
        <v>27857085026.771736</v>
      </c>
      <c r="AC53" s="17">
        <f>Tabla_Consulta_desde_Reporte_de_Valorización_de_Instrumentos[[#This Row],[VALOR_VECTOR_LOCAL]]/Tabla_Consulta_desde_Reporte_de_Valorización_de_Instrumentos[[#This Row],[Patrimonio]]</f>
        <v>8.8474654782610236E-4</v>
      </c>
      <c r="AD53" s="4">
        <f>(Tabla_Consulta_desde_Reporte_de_Valorización_de_Instrumentos[[#This Row],[VALOR_VECTOR_LOCAL]]/INDEX('Tipo de Cambio'!$D:$D,MATCH("2",'Tipo de Cambio'!$E:$E,0),1))/1000000</f>
        <v>7.2330036125999992</v>
      </c>
      <c r="AE53">
        <f>IF(Tabla_Consulta_desde_Reporte_de_Valorización_de_Instrumentos[[#This Row],[PORTAFOLIO]]="IN-FONDO0",Tabla_Consulta_desde_Reporte_de_Valorización_de_Instrumentos[[#This Row],[Inv MM$]],0)</f>
        <v>0</v>
      </c>
      <c r="AF53" s="25">
        <f>IF(Tabla_Consulta_desde_Reporte_de_Valorización_de_Instrumentos[[#This Row],[PORTAFOLIO]]="IN-FONDO1",Tabla_Consulta_desde_Reporte_de_Valorización_de_Instrumentos[[#This Row],[Inv MM$]],0)</f>
        <v>0</v>
      </c>
      <c r="AG53" s="25">
        <f>IF(Tabla_Consulta_desde_Reporte_de_Valorización_de_Instrumentos[[#This Row],[PORTAFOLIO]]="IN-FONDO2",Tabla_Consulta_desde_Reporte_de_Valorización_de_Instrumentos[[#This Row],[Inv MM$]],0)</f>
        <v>7.2330036125999992</v>
      </c>
      <c r="AH53" s="25">
        <f>IF(Tabla_Consulta_desde_Reporte_de_Valorización_de_Instrumentos[[#This Row],[PORTAFOLIO]]="IN-FONDO3",Tabla_Consulta_desde_Reporte_de_Valorización_de_Instrumentos[[#This Row],[Inv MM$]],0)</f>
        <v>0</v>
      </c>
      <c r="AI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16.085336392199999</v>
      </c>
      <c r="AJ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Row],[CODIGO_SBS]],'BD(MSCI)'!$C:$C,0),1)),AL6188)</f>
        <v>0.77</v>
      </c>
      <c r="AK53" s="25">
        <f>Tabla_Consulta_desde_Reporte_de_Valorización_de_Instrumentos[[#This Row],[CO2-H]]*Tabla_Consulta_desde_Reporte_de_Valorización_de_Instrumentos[[#This Row],[Inv MM$]]</f>
        <v>5.5694127817019998</v>
      </c>
      <c r="AL53" s="25">
        <f>Tabla_Consulta_desde_Reporte_de_Valorización_de_Instrumentos[[#This Row],[CO2-H]]*Tabla_Consulta_desde_Reporte_de_Valorización_de_Instrumentos[[#This Row],[Weight]]</f>
        <v>6.812548418260988E-4</v>
      </c>
      <c r="AM53" s="25" t="str">
        <f>INDEX(Parametria!G:G,MATCH(Tabla_Consulta_desde_Reporte_de_Valorización_de_Instrumentos[[#This Row],[CODIGO_SBS]],Parametria!C:C,0))</f>
        <v>15RFIC</v>
      </c>
      <c r="AN53" s="25" t="str">
        <f>INDEX(Parametria!F:F,MATCH(Tabla_Consulta_desde_Reporte_de_Valorización_de_Instrumentos[[#This Row],[CODIGO_SBS]],Parametria!C:C,0))</f>
        <v>BU</v>
      </c>
      <c r="AO53" s="25" t="str">
        <f>+INDEX(Parametria!J:J,MATCH(Tabla_Consulta_desde_Reporte_de_Valorización_de_Instrumentos[[#This Row],[CODIGO_SBS]],Parametria!C:C,0))</f>
        <v>RFIBU</v>
      </c>
      <c r="AP53" s="25">
        <f>Tabla_Consulta_desde_Reporte_de_Valorización_de_Instrumentos[[#This Row],[Huella]]/$AT$4</f>
        <v>4.9188150755473349E-4</v>
      </c>
      <c r="AQ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3" s="25" t="str">
        <f>IFERROR(INDEX('BD(MSCI)'!X:X,MATCH(Tabla_Consulta_desde_Reporte_de_Valorización_de_Instrumentos[[#This Row],[CODIGO_ISIN]],'BD(MSCI)'!C:C,0)),"Cuestionario Integra")</f>
        <v>Portafolio</v>
      </c>
      <c r="AT53" s="25"/>
    </row>
    <row r="54" spans="2:46" x14ac:dyDescent="0.35">
      <c r="B54" s="14" t="s">
        <v>6337</v>
      </c>
      <c r="C54" t="s">
        <v>200</v>
      </c>
      <c r="D54" t="s">
        <v>10</v>
      </c>
      <c r="E54" t="s">
        <v>201</v>
      </c>
      <c r="F54" t="s">
        <v>210</v>
      </c>
      <c r="G54" t="str">
        <f>INDEX(Parametria!H:H,MATCH(Tabla_Consulta_desde_Reporte_de_Valorización_de_Instrumentos[[#This Row],[CODIGO_SBS]],Parametria!C:C,0),1)</f>
        <v>BBVA Bancomer</v>
      </c>
      <c r="H54" t="s">
        <v>211</v>
      </c>
      <c r="I54" t="s">
        <v>5533</v>
      </c>
      <c r="J54" t="s">
        <v>212</v>
      </c>
      <c r="K54" t="s">
        <v>50</v>
      </c>
      <c r="L54">
        <v>1000</v>
      </c>
      <c r="M54" s="5">
        <v>8546024.4818750005</v>
      </c>
      <c r="N54">
        <v>2508004.25</v>
      </c>
      <c r="O54">
        <v>2500</v>
      </c>
      <c r="P54" s="15">
        <v>48597</v>
      </c>
      <c r="Q54">
        <v>2394</v>
      </c>
      <c r="R54">
        <v>3.4075000000000002</v>
      </c>
      <c r="S54" t="s">
        <v>155</v>
      </c>
      <c r="T54">
        <v>8571084.7856842</v>
      </c>
      <c r="U54" s="5">
        <v>2512262.1524999999</v>
      </c>
      <c r="V54" t="s">
        <v>213</v>
      </c>
      <c r="W54">
        <v>2808249000000</v>
      </c>
      <c r="X54">
        <v>2500434000000</v>
      </c>
      <c r="Y54">
        <v>307815000000</v>
      </c>
      <c r="Z54">
        <v>-1.7031609999999999</v>
      </c>
      <c r="AA54" t="str">
        <f>+MID(Tabla_Consulta_desde_Reporte_de_Valorización_de_Instrumentos[[#This Row],[CODIGO_SBS]],7,1)</f>
        <v>2</v>
      </c>
      <c r="AB54">
        <f>INDEX('Cálculo Caja'!F:F,MATCH(Tabla_Consulta_desde_Reporte_de_Valorización_de_Instrumentos[[#This Row],[PORTAFOLIO]],'Cálculo Caja'!A:A,0),1)</f>
        <v>27857085026.771736</v>
      </c>
      <c r="AC54" s="17">
        <f>Tabla_Consulta_desde_Reporte_de_Valorización_de_Instrumentos[[#This Row],[VALOR_VECTOR_LOCAL]]/Tabla_Consulta_desde_Reporte_de_Valorización_de_Instrumentos[[#This Row],[Patrimonio]]</f>
        <v>3.0678100288174232E-4</v>
      </c>
      <c r="AD54" s="4">
        <f>(Tabla_Consulta_desde_Reporte_de_Valorización_de_Instrumentos[[#This Row],[VALOR_VECTOR_LOCAL]]/INDEX('Tipo de Cambio'!$D:$D,MATCH("2",'Tipo de Cambio'!$E:$E,0),1))/1000000</f>
        <v>2.5080042499999999</v>
      </c>
      <c r="AE54">
        <f>IF(Tabla_Consulta_desde_Reporte_de_Valorización_de_Instrumentos[[#This Row],[PORTAFOLIO]]="IN-FONDO0",Tabla_Consulta_desde_Reporte_de_Valorización_de_Instrumentos[[#This Row],[Inv MM$]],0)</f>
        <v>0</v>
      </c>
      <c r="AF54" s="25">
        <f>IF(Tabla_Consulta_desde_Reporte_de_Valorización_de_Instrumentos[[#This Row],[PORTAFOLIO]]="IN-FONDO1",Tabla_Consulta_desde_Reporte_de_Valorización_de_Instrumentos[[#This Row],[Inv MM$]],0)</f>
        <v>0</v>
      </c>
      <c r="AG54" s="25">
        <f>IF(Tabla_Consulta_desde_Reporte_de_Valorización_de_Instrumentos[[#This Row],[PORTAFOLIO]]="IN-FONDO2",Tabla_Consulta_desde_Reporte_de_Valorización_de_Instrumentos[[#This Row],[Inv MM$]],0)</f>
        <v>2.5080042499999999</v>
      </c>
      <c r="AH54" s="25">
        <f>IF(Tabla_Consulta_desde_Reporte_de_Valorización_de_Instrumentos[[#This Row],[PORTAFOLIO]]="IN-FONDO3",Tabla_Consulta_desde_Reporte_de_Valorización_de_Instrumentos[[#This Row],[Inv MM$]],0)</f>
        <v>0</v>
      </c>
      <c r="AI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2.5080042499999999</v>
      </c>
      <c r="AJ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Row],[CODIGO_SBS]],'BD(MSCI)'!$C:$C,0),1)),AL6189)</f>
        <v>0.77</v>
      </c>
      <c r="AK54" s="25">
        <f>Tabla_Consulta_desde_Reporte_de_Valorización_de_Instrumentos[[#This Row],[CO2-H]]*Tabla_Consulta_desde_Reporte_de_Valorización_de_Instrumentos[[#This Row],[Inv MM$]]</f>
        <v>1.9311632725000001</v>
      </c>
      <c r="AL54" s="25">
        <f>Tabla_Consulta_desde_Reporte_de_Valorización_de_Instrumentos[[#This Row],[CO2-H]]*Tabla_Consulta_desde_Reporte_de_Valorización_de_Instrumentos[[#This Row],[Weight]]</f>
        <v>2.362213722189416E-4</v>
      </c>
      <c r="AM54" s="25" t="str">
        <f>INDEX(Parametria!G:G,MATCH(Tabla_Consulta_desde_Reporte_de_Valorización_de_Instrumentos[[#This Row],[CODIGO_SBS]],Parametria!C:C,0))</f>
        <v>15RFIC</v>
      </c>
      <c r="AN54" s="25" t="str">
        <f>INDEX(Parametria!F:F,MATCH(Tabla_Consulta_desde_Reporte_de_Valorización_de_Instrumentos[[#This Row],[CODIGO_SBS]],Parametria!C:C,0))</f>
        <v>BU</v>
      </c>
      <c r="AO54" s="25" t="str">
        <f>+INDEX(Parametria!J:J,MATCH(Tabla_Consulta_desde_Reporte_de_Valorización_de_Instrumentos[[#This Row],[CODIGO_SBS]],Parametria!C:C,0))</f>
        <v>RFIBU</v>
      </c>
      <c r="AP54" s="25">
        <f>Tabla_Consulta_desde_Reporte_de_Valorización_de_Instrumentos[[#This Row],[Huella]]/$AT$4</f>
        <v>1.7055720935831663E-4</v>
      </c>
      <c r="AQ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4" s="25" t="str">
        <f>IFERROR(INDEX('BD(MSCI)'!X:X,MATCH(Tabla_Consulta_desde_Reporte_de_Valorización_de_Instrumentos[[#This Row],[CODIGO_ISIN]],'BD(MSCI)'!C:C,0)),"Cuestionario Integra")</f>
        <v>Portafolio</v>
      </c>
      <c r="AT54" s="25"/>
    </row>
    <row r="55" spans="2:46" x14ac:dyDescent="0.35">
      <c r="B55" s="14" t="s">
        <v>6337</v>
      </c>
      <c r="C55" t="s">
        <v>200</v>
      </c>
      <c r="D55" t="s">
        <v>10</v>
      </c>
      <c r="E55" t="s">
        <v>201</v>
      </c>
      <c r="F55" t="s">
        <v>2866</v>
      </c>
      <c r="G55" t="str">
        <f>INDEX(Parametria!H:H,MATCH(Tabla_Consulta_desde_Reporte_de_Valorización_de_Instrumentos[[#This Row],[CODIGO_SBS]],Parametria!C:C,0),1)</f>
        <v>Grupo Aval Acciones y Valores</v>
      </c>
      <c r="H55" t="s">
        <v>829</v>
      </c>
      <c r="I55" t="s">
        <v>5130</v>
      </c>
      <c r="J55" t="s">
        <v>4676</v>
      </c>
      <c r="K55" t="s">
        <v>50</v>
      </c>
      <c r="L55">
        <v>1000</v>
      </c>
      <c r="M55" s="5">
        <v>3905896.5594031001</v>
      </c>
      <c r="N55">
        <v>1146264.5808959999</v>
      </c>
      <c r="O55">
        <v>1184</v>
      </c>
      <c r="P55" s="15">
        <v>47518</v>
      </c>
      <c r="Q55">
        <v>1315</v>
      </c>
      <c r="R55">
        <v>3.4075000000000002</v>
      </c>
      <c r="S55" t="s">
        <v>155</v>
      </c>
      <c r="T55">
        <v>3895507.1256813002</v>
      </c>
      <c r="U55" s="5">
        <v>1141808.226304</v>
      </c>
      <c r="V55" t="s">
        <v>5131</v>
      </c>
      <c r="W55">
        <v>316615576000000</v>
      </c>
      <c r="X55">
        <v>284936353000000</v>
      </c>
      <c r="Y55">
        <v>31679222999999.996</v>
      </c>
      <c r="Z55">
        <v>3.7638129999999999</v>
      </c>
      <c r="AA55" t="str">
        <f>+MID(Tabla_Consulta_desde_Reporte_de_Valorización_de_Instrumentos[[#This Row],[CODIGO_SBS]],7,1)</f>
        <v>2</v>
      </c>
      <c r="AB55">
        <f>INDEX('Cálculo Caja'!F:F,MATCH(Tabla_Consulta_desde_Reporte_de_Valorización_de_Instrumentos[[#This Row],[PORTAFOLIO]],'Cálculo Caja'!A:A,0),1)</f>
        <v>27857085026.771736</v>
      </c>
      <c r="AC55" s="17">
        <f>Tabla_Consulta_desde_Reporte_de_Valorización_de_Instrumentos[[#This Row],[VALOR_VECTOR_LOCAL]]/Tabla_Consulta_desde_Reporte_de_Valorización_de_Instrumentos[[#This Row],[Patrimonio]]</f>
        <v>1.4021196243789981E-4</v>
      </c>
      <c r="AD55" s="4">
        <f>(Tabla_Consulta_desde_Reporte_de_Valorización_de_Instrumentos[[#This Row],[VALOR_VECTOR_LOCAL]]/INDEX('Tipo de Cambio'!$D:$D,MATCH("2",'Tipo de Cambio'!$E:$E,0),1))/1000000</f>
        <v>1.1462645808959941</v>
      </c>
      <c r="AE55">
        <f>IF(Tabla_Consulta_desde_Reporte_de_Valorización_de_Instrumentos[[#This Row],[PORTAFOLIO]]="IN-FONDO0",Tabla_Consulta_desde_Reporte_de_Valorización_de_Instrumentos[[#This Row],[Inv MM$]],0)</f>
        <v>0</v>
      </c>
      <c r="AF55" s="25">
        <f>IF(Tabla_Consulta_desde_Reporte_de_Valorización_de_Instrumentos[[#This Row],[PORTAFOLIO]]="IN-FONDO1",Tabla_Consulta_desde_Reporte_de_Valorización_de_Instrumentos[[#This Row],[Inv MM$]],0)</f>
        <v>0</v>
      </c>
      <c r="AG55" s="25">
        <f>IF(Tabla_Consulta_desde_Reporte_de_Valorización_de_Instrumentos[[#This Row],[PORTAFOLIO]]="IN-FONDO2",Tabla_Consulta_desde_Reporte_de_Valorización_de_Instrumentos[[#This Row],[Inv MM$]],0)</f>
        <v>1.1462645808959941</v>
      </c>
      <c r="AH55" s="25">
        <f>IF(Tabla_Consulta_desde_Reporte_de_Valorización_de_Instrumentos[[#This Row],[PORTAFOLIO]]="IN-FONDO3",Tabla_Consulta_desde_Reporte_de_Valorización_de_Instrumentos[[#This Row],[Inv MM$]],0)</f>
        <v>0</v>
      </c>
      <c r="AI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1.1462645808959941</v>
      </c>
      <c r="AJ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Row],[CODIGO_SBS]],'BD(MSCI)'!$C:$C,0),1)),AL6190)</f>
        <v>11.02</v>
      </c>
      <c r="AK55" s="25">
        <f>Tabla_Consulta_desde_Reporte_de_Valorización_de_Instrumentos[[#This Row],[CO2-H]]*Tabla_Consulta_desde_Reporte_de_Valorización_de_Instrumentos[[#This Row],[Inv MM$]]</f>
        <v>12.631835681473856</v>
      </c>
      <c r="AL55" s="25">
        <f>Tabla_Consulta_desde_Reporte_de_Valorización_de_Instrumentos[[#This Row],[CO2-H]]*Tabla_Consulta_desde_Reporte_de_Valorización_de_Instrumentos[[#This Row],[Weight]]</f>
        <v>1.5451358260656558E-3</v>
      </c>
      <c r="AM55" s="25" t="str">
        <f>INDEX(Parametria!G:G,MATCH(Tabla_Consulta_desde_Reporte_de_Valorización_de_Instrumentos[[#This Row],[CODIGO_SBS]],Parametria!C:C,0))</f>
        <v>15RFIC</v>
      </c>
      <c r="AN55" s="25" t="str">
        <f>INDEX(Parametria!F:F,MATCH(Tabla_Consulta_desde_Reporte_de_Valorización_de_Instrumentos[[#This Row],[CODIGO_SBS]],Parametria!C:C,0))</f>
        <v>BU</v>
      </c>
      <c r="AO55" s="25" t="str">
        <f>+INDEX(Parametria!J:J,MATCH(Tabla_Consulta_desde_Reporte_de_Valorización_de_Instrumentos[[#This Row],[CODIGO_SBS]],Parametria!C:C,0))</f>
        <v>RFIBU</v>
      </c>
      <c r="AP55" s="25">
        <f>Tabla_Consulta_desde_Reporte_de_Valorización_de_Instrumentos[[#This Row],[Huella]]/$AT$4</f>
        <v>1.1156232482176054E-3</v>
      </c>
      <c r="AQ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5" s="25" t="str">
        <f>IFERROR(INDEX('BD(MSCI)'!X:X,MATCH(Tabla_Consulta_desde_Reporte_de_Valorización_de_Instrumentos[[#This Row],[CODIGO_ISIN]],'BD(MSCI)'!C:C,0)),"Cuestionario Integra")</f>
        <v>Portafolio</v>
      </c>
      <c r="AT55" s="25"/>
    </row>
    <row r="56" spans="2:46" x14ac:dyDescent="0.35">
      <c r="B56" s="14" t="s">
        <v>6337</v>
      </c>
      <c r="C56" t="s">
        <v>200</v>
      </c>
      <c r="D56" t="s">
        <v>10</v>
      </c>
      <c r="E56" t="s">
        <v>201</v>
      </c>
      <c r="F56" t="s">
        <v>5682</v>
      </c>
      <c r="G56" t="str">
        <f>INDEX(Parametria!H:H,MATCH(Tabla_Consulta_desde_Reporte_de_Valorización_de_Instrumentos[[#This Row],[CODIGO_SBS]],Parametria!C:C,0),1)</f>
        <v>Banco Davivienda S.A.</v>
      </c>
      <c r="H56" t="s">
        <v>5683</v>
      </c>
      <c r="I56" t="s">
        <v>5684</v>
      </c>
      <c r="J56" t="s">
        <v>5685</v>
      </c>
      <c r="K56" t="s">
        <v>50</v>
      </c>
      <c r="L56">
        <v>1000</v>
      </c>
      <c r="M56" s="5">
        <v>25459781.250556901</v>
      </c>
      <c r="N56">
        <v>7471689.2884980002</v>
      </c>
      <c r="O56">
        <v>6933</v>
      </c>
      <c r="P56" s="15">
        <v>48397</v>
      </c>
      <c r="Q56">
        <v>2194</v>
      </c>
      <c r="R56">
        <v>3.4075000000000002</v>
      </c>
      <c r="S56" t="s">
        <v>155</v>
      </c>
      <c r="T56">
        <v>25477473.5802086</v>
      </c>
      <c r="U56" s="5">
        <v>7467676.9880729998</v>
      </c>
      <c r="V56" t="s">
        <v>156</v>
      </c>
      <c r="W56">
        <v>177149615000000</v>
      </c>
      <c r="X56">
        <v>161267686000000</v>
      </c>
      <c r="Y56">
        <v>15881929000000</v>
      </c>
      <c r="Z56">
        <v>0.57872500000000004</v>
      </c>
      <c r="AA56" t="str">
        <f>+MID(Tabla_Consulta_desde_Reporte_de_Valorización_de_Instrumentos[[#This Row],[CODIGO_SBS]],7,1)</f>
        <v>2</v>
      </c>
      <c r="AB56">
        <f>INDEX('Cálculo Caja'!F:F,MATCH(Tabla_Consulta_desde_Reporte_de_Valorización_de_Instrumentos[[#This Row],[PORTAFOLIO]],'Cálculo Caja'!A:A,0),1)</f>
        <v>27857085026.771736</v>
      </c>
      <c r="AC56" s="17">
        <f>Tabla_Consulta_desde_Reporte_de_Valorización_de_Instrumentos[[#This Row],[VALOR_VECTOR_LOCAL]]/Tabla_Consulta_desde_Reporte_de_Valorización_de_Instrumentos[[#This Row],[Patrimonio]]</f>
        <v>9.1394276271508906E-4</v>
      </c>
      <c r="AD56" s="4">
        <f>(Tabla_Consulta_desde_Reporte_de_Valorización_de_Instrumentos[[#This Row],[VALOR_VECTOR_LOCAL]]/INDEX('Tipo de Cambio'!$D:$D,MATCH("2",'Tipo de Cambio'!$E:$E,0),1))/1000000</f>
        <v>7.4716892884979904</v>
      </c>
      <c r="AE56">
        <f>IF(Tabla_Consulta_desde_Reporte_de_Valorización_de_Instrumentos[[#This Row],[PORTAFOLIO]]="IN-FONDO0",Tabla_Consulta_desde_Reporte_de_Valorización_de_Instrumentos[[#This Row],[Inv MM$]],0)</f>
        <v>0</v>
      </c>
      <c r="AF56" s="25">
        <f>IF(Tabla_Consulta_desde_Reporte_de_Valorización_de_Instrumentos[[#This Row],[PORTAFOLIO]]="IN-FONDO1",Tabla_Consulta_desde_Reporte_de_Valorización_de_Instrumentos[[#This Row],[Inv MM$]],0)</f>
        <v>0</v>
      </c>
      <c r="AG56" s="25">
        <f>IF(Tabla_Consulta_desde_Reporte_de_Valorización_de_Instrumentos[[#This Row],[PORTAFOLIO]]="IN-FONDO2",Tabla_Consulta_desde_Reporte_de_Valorización_de_Instrumentos[[#This Row],[Inv MM$]],0)</f>
        <v>7.4716892884979904</v>
      </c>
      <c r="AH56" s="25">
        <f>IF(Tabla_Consulta_desde_Reporte_de_Valorización_de_Instrumentos[[#This Row],[PORTAFOLIO]]="IN-FONDO3",Tabla_Consulta_desde_Reporte_de_Valorización_de_Instrumentos[[#This Row],[Inv MM$]],0)</f>
        <v>0</v>
      </c>
      <c r="AI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20.676738884915977</v>
      </c>
      <c r="AJ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Row],[CODIGO_SBS]],'BD(MSCI)'!$C:$C,0),1)),AL6191)</f>
        <v>0</v>
      </c>
      <c r="AK56" s="25">
        <f>Tabla_Consulta_desde_Reporte_de_Valorización_de_Instrumentos[[#This Row],[CO2-H]]*Tabla_Consulta_desde_Reporte_de_Valorización_de_Instrumentos[[#This Row],[Inv MM$]]</f>
        <v>0</v>
      </c>
      <c r="AL56" s="25">
        <f>Tabla_Consulta_desde_Reporte_de_Valorización_de_Instrumentos[[#This Row],[CO2-H]]*Tabla_Consulta_desde_Reporte_de_Valorización_de_Instrumentos[[#This Row],[Weight]]</f>
        <v>0</v>
      </c>
      <c r="AM56" s="25" t="str">
        <f>INDEX(Parametria!G:G,MATCH(Tabla_Consulta_desde_Reporte_de_Valorización_de_Instrumentos[[#This Row],[CODIGO_SBS]],Parametria!C:C,0))</f>
        <v>15RFIC</v>
      </c>
      <c r="AN56" s="25" t="str">
        <f>INDEX(Parametria!F:F,MATCH(Tabla_Consulta_desde_Reporte_de_Valorización_de_Instrumentos[[#This Row],[CODIGO_SBS]],Parametria!C:C,0))</f>
        <v>BU</v>
      </c>
      <c r="AO56" s="25" t="str">
        <f>+INDEX(Parametria!J:J,MATCH(Tabla_Consulta_desde_Reporte_de_Valorización_de_Instrumentos[[#This Row],[CODIGO_SBS]],Parametria!C:C,0))</f>
        <v>RFIBU</v>
      </c>
      <c r="AP56" s="25">
        <f>Tabla_Consulta_desde_Reporte_de_Valorización_de_Instrumentos[[#This Row],[Huella]]/$AT$4</f>
        <v>0</v>
      </c>
      <c r="AQ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56" s="25" t="str">
        <f>IFERROR(INDEX('BD(MSCI)'!X:X,MATCH(Tabla_Consulta_desde_Reporte_de_Valorización_de_Instrumentos[[#This Row],[CODIGO_ISIN]],'BD(MSCI)'!C:C,0)),"Cuestionario Integra")</f>
        <v>Cuestionario Integra</v>
      </c>
      <c r="AT56" s="25"/>
    </row>
    <row r="57" spans="2:46" x14ac:dyDescent="0.35">
      <c r="B57" s="14" t="s">
        <v>6337</v>
      </c>
      <c r="C57" t="s">
        <v>200</v>
      </c>
      <c r="D57" t="s">
        <v>12</v>
      </c>
      <c r="E57" t="s">
        <v>201</v>
      </c>
      <c r="F57" t="s">
        <v>5682</v>
      </c>
      <c r="G57" t="str">
        <f>INDEX(Parametria!H:H,MATCH(Tabla_Consulta_desde_Reporte_de_Valorización_de_Instrumentos[[#This Row],[CODIGO_SBS]],Parametria!C:C,0),1)</f>
        <v>Banco Davivienda S.A.</v>
      </c>
      <c r="H57" t="s">
        <v>5683</v>
      </c>
      <c r="I57" t="s">
        <v>5684</v>
      </c>
      <c r="J57" t="s">
        <v>5685</v>
      </c>
      <c r="K57" t="s">
        <v>50</v>
      </c>
      <c r="L57">
        <v>1000</v>
      </c>
      <c r="M57" s="5">
        <v>44996206.499794297</v>
      </c>
      <c r="N57">
        <v>13205049.596418001</v>
      </c>
      <c r="O57">
        <v>12253</v>
      </c>
      <c r="P57" s="15">
        <v>48397</v>
      </c>
      <c r="Q57">
        <v>2194</v>
      </c>
      <c r="R57">
        <v>3.4075000000000002</v>
      </c>
      <c r="S57" t="s">
        <v>155</v>
      </c>
      <c r="T57">
        <v>45027474.942780398</v>
      </c>
      <c r="U57" s="5">
        <v>13197958.478993</v>
      </c>
      <c r="V57" t="s">
        <v>156</v>
      </c>
      <c r="W57">
        <v>177149615000000</v>
      </c>
      <c r="X57">
        <v>161267686000000</v>
      </c>
      <c r="Y57">
        <v>15881929000000</v>
      </c>
      <c r="Z57">
        <v>0.57872500000000004</v>
      </c>
      <c r="AA57" t="str">
        <f>+MID(Tabla_Consulta_desde_Reporte_de_Valorización_de_Instrumentos[[#This Row],[CODIGO_SBS]],7,1)</f>
        <v>2</v>
      </c>
      <c r="AB57">
        <f>INDEX('Cálculo Caja'!F:F,MATCH(Tabla_Consulta_desde_Reporte_de_Valorización_de_Instrumentos[[#This Row],[PORTAFOLIO]],'Cálculo Caja'!A:A,0),1)</f>
        <v>7928996892.6624365</v>
      </c>
      <c r="AC57" s="17">
        <f>Tabla_Consulta_desde_Reporte_de_Valorización_de_Instrumentos[[#This Row],[VALOR_VECTOR_LOCAL]]/Tabla_Consulta_desde_Reporte_de_Valorización_de_Instrumentos[[#This Row],[Patrimonio]]</f>
        <v>5.6748926893178866E-3</v>
      </c>
      <c r="AD57" s="4">
        <f>(Tabla_Consulta_desde_Reporte_de_Valorización_de_Instrumentos[[#This Row],[VALOR_VECTOR_LOCAL]]/INDEX('Tipo de Cambio'!$D:$D,MATCH("2",'Tipo de Cambio'!$E:$E,0),1))/1000000</f>
        <v>13.205049596417988</v>
      </c>
      <c r="AE57">
        <f>IF(Tabla_Consulta_desde_Reporte_de_Valorización_de_Instrumentos[[#This Row],[PORTAFOLIO]]="IN-FONDO0",Tabla_Consulta_desde_Reporte_de_Valorización_de_Instrumentos[[#This Row],[Inv MM$]],0)</f>
        <v>0</v>
      </c>
      <c r="AF57" s="25">
        <f>IF(Tabla_Consulta_desde_Reporte_de_Valorización_de_Instrumentos[[#This Row],[PORTAFOLIO]]="IN-FONDO1",Tabla_Consulta_desde_Reporte_de_Valorización_de_Instrumentos[[#This Row],[Inv MM$]],0)</f>
        <v>13.205049596417988</v>
      </c>
      <c r="AG57" s="25">
        <f>IF(Tabla_Consulta_desde_Reporte_de_Valorización_de_Instrumentos[[#This Row],[PORTAFOLIO]]="IN-FONDO2",Tabla_Consulta_desde_Reporte_de_Valorización_de_Instrumentos[[#This Row],[Inv MM$]],0)</f>
        <v>0</v>
      </c>
      <c r="AH57" s="25">
        <f>IF(Tabla_Consulta_desde_Reporte_de_Valorización_de_Instrumentos[[#This Row],[PORTAFOLIO]]="IN-FONDO3",Tabla_Consulta_desde_Reporte_de_Valorización_de_Instrumentos[[#This Row],[Inv MM$]],0)</f>
        <v>0</v>
      </c>
      <c r="AI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20.676738884915977</v>
      </c>
      <c r="AJ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Row],[CODIGO_SBS]],'BD(MSCI)'!$C:$C,0),1)),AL6192)</f>
        <v>0</v>
      </c>
      <c r="AK57" s="25">
        <f>Tabla_Consulta_desde_Reporte_de_Valorización_de_Instrumentos[[#This Row],[CO2-H]]*Tabla_Consulta_desde_Reporte_de_Valorización_de_Instrumentos[[#This Row],[Inv MM$]]</f>
        <v>0</v>
      </c>
      <c r="AL57" s="25">
        <f>Tabla_Consulta_desde_Reporte_de_Valorización_de_Instrumentos[[#This Row],[CO2-H]]*Tabla_Consulta_desde_Reporte_de_Valorización_de_Instrumentos[[#This Row],[Weight]]</f>
        <v>0</v>
      </c>
      <c r="AM57" s="25" t="str">
        <f>INDEX(Parametria!G:G,MATCH(Tabla_Consulta_desde_Reporte_de_Valorización_de_Instrumentos[[#This Row],[CODIGO_SBS]],Parametria!C:C,0))</f>
        <v>15RFIC</v>
      </c>
      <c r="AN57" s="25" t="str">
        <f>INDEX(Parametria!F:F,MATCH(Tabla_Consulta_desde_Reporte_de_Valorización_de_Instrumentos[[#This Row],[CODIGO_SBS]],Parametria!C:C,0))</f>
        <v>BU</v>
      </c>
      <c r="AO57" s="25" t="str">
        <f>+INDEX(Parametria!J:J,MATCH(Tabla_Consulta_desde_Reporte_de_Valorización_de_Instrumentos[[#This Row],[CODIGO_SBS]],Parametria!C:C,0))</f>
        <v>RFIBU</v>
      </c>
      <c r="AP57" s="25">
        <f>Tabla_Consulta_desde_Reporte_de_Valorización_de_Instrumentos[[#This Row],[Huella]]/$AT$4</f>
        <v>0</v>
      </c>
      <c r="AQ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57" s="25" t="str">
        <f>IFERROR(INDEX('BD(MSCI)'!X:X,MATCH(Tabla_Consulta_desde_Reporte_de_Valorización_de_Instrumentos[[#This Row],[CODIGO_ISIN]],'BD(MSCI)'!C:C,0)),"Cuestionario Integra")</f>
        <v>Cuestionario Integra</v>
      </c>
      <c r="AT57" s="25"/>
    </row>
    <row r="58" spans="2:46" x14ac:dyDescent="0.35">
      <c r="B58" s="14" t="s">
        <v>6337</v>
      </c>
      <c r="C58" t="s">
        <v>200</v>
      </c>
      <c r="D58" t="s">
        <v>12</v>
      </c>
      <c r="E58" t="s">
        <v>201</v>
      </c>
      <c r="F58" t="s">
        <v>5392</v>
      </c>
      <c r="G58" t="str">
        <f>INDEX(Parametria!H:H,MATCH(Tabla_Consulta_desde_Reporte_de_Valorización_de_Instrumentos[[#This Row],[CODIGO_SBS]],Parametria!C:C,0),1)</f>
        <v>Banco de Crédito e Inversiones</v>
      </c>
      <c r="H58" t="s">
        <v>5391</v>
      </c>
      <c r="I58" t="s">
        <v>5686</v>
      </c>
      <c r="J58" t="s">
        <v>5687</v>
      </c>
      <c r="K58" t="s">
        <v>50</v>
      </c>
      <c r="L58">
        <v>1000</v>
      </c>
      <c r="M58" s="5">
        <v>25482994.4213067</v>
      </c>
      <c r="N58">
        <v>7478501.6643599998</v>
      </c>
      <c r="O58">
        <v>6920</v>
      </c>
      <c r="P58" s="15">
        <v>73121</v>
      </c>
      <c r="Q58">
        <v>26918</v>
      </c>
      <c r="R58">
        <v>3.4075000000000002</v>
      </c>
      <c r="S58" t="s">
        <v>155</v>
      </c>
      <c r="T58">
        <v>25516362.208553199</v>
      </c>
      <c r="U58" s="5">
        <v>7479075.5953200003</v>
      </c>
      <c r="V58" t="s">
        <v>156</v>
      </c>
      <c r="W58">
        <v>0</v>
      </c>
      <c r="X58">
        <v>0</v>
      </c>
      <c r="Y58">
        <v>0</v>
      </c>
      <c r="Z58">
        <v>-8.2937999999999998E-2</v>
      </c>
      <c r="AA58" t="str">
        <f>+MID(Tabla_Consulta_desde_Reporte_de_Valorización_de_Instrumentos[[#This Row],[CODIGO_SBS]],7,1)</f>
        <v>2</v>
      </c>
      <c r="AB58">
        <f>INDEX('Cálculo Caja'!F:F,MATCH(Tabla_Consulta_desde_Reporte_de_Valorización_de_Instrumentos[[#This Row],[PORTAFOLIO]],'Cálculo Caja'!A:A,0),1)</f>
        <v>7928996892.6624365</v>
      </c>
      <c r="AC58" s="17">
        <f>Tabla_Consulta_desde_Reporte_de_Valorización_de_Instrumentos[[#This Row],[VALOR_VECTOR_LOCAL]]/Tabla_Consulta_desde_Reporte_de_Valorización_de_Instrumentos[[#This Row],[Patrimonio]]</f>
        <v>3.2138989037678758E-3</v>
      </c>
      <c r="AD58" s="4">
        <f>(Tabla_Consulta_desde_Reporte_de_Valorización_de_Instrumentos[[#This Row],[VALOR_VECTOR_LOCAL]]/INDEX('Tipo de Cambio'!$D:$D,MATCH("2",'Tipo de Cambio'!$E:$E,0),1))/1000000</f>
        <v>7.4785016643599995</v>
      </c>
      <c r="AE58">
        <f>IF(Tabla_Consulta_desde_Reporte_de_Valorización_de_Instrumentos[[#This Row],[PORTAFOLIO]]="IN-FONDO0",Tabla_Consulta_desde_Reporte_de_Valorización_de_Instrumentos[[#This Row],[Inv MM$]],0)</f>
        <v>0</v>
      </c>
      <c r="AF58" s="25">
        <f>IF(Tabla_Consulta_desde_Reporte_de_Valorización_de_Instrumentos[[#This Row],[PORTAFOLIO]]="IN-FONDO1",Tabla_Consulta_desde_Reporte_de_Valorización_de_Instrumentos[[#This Row],[Inv MM$]],0)</f>
        <v>7.4785016643599995</v>
      </c>
      <c r="AG58" s="25">
        <f>IF(Tabla_Consulta_desde_Reporte_de_Valorización_de_Instrumentos[[#This Row],[PORTAFOLIO]]="IN-FONDO2",Tabla_Consulta_desde_Reporte_de_Valorización_de_Instrumentos[[#This Row],[Inv MM$]],0)</f>
        <v>0</v>
      </c>
      <c r="AH58" s="25">
        <f>IF(Tabla_Consulta_desde_Reporte_de_Valorización_de_Instrumentos[[#This Row],[PORTAFOLIO]]="IN-FONDO3",Tabla_Consulta_desde_Reporte_de_Valorización_de_Instrumentos[[#This Row],[Inv MM$]],0)</f>
        <v>0</v>
      </c>
      <c r="AI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7.4785016643599995</v>
      </c>
      <c r="AJ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Row],[CODIGO_SBS]],'BD(MSCI)'!$C:$C,0),1)),AL6193)</f>
        <v>0.11</v>
      </c>
      <c r="AK58" s="25">
        <f>Tabla_Consulta_desde_Reporte_de_Valorización_de_Instrumentos[[#This Row],[CO2-H]]*Tabla_Consulta_desde_Reporte_de_Valorización_de_Instrumentos[[#This Row],[Inv MM$]]</f>
        <v>0.82263518307959993</v>
      </c>
      <c r="AL58" s="25">
        <f>Tabla_Consulta_desde_Reporte_de_Valorización_de_Instrumentos[[#This Row],[CO2-H]]*Tabla_Consulta_desde_Reporte_de_Valorización_de_Instrumentos[[#This Row],[Weight]]</f>
        <v>3.5352887941446636E-4</v>
      </c>
      <c r="AM58" s="25" t="str">
        <f>INDEX(Parametria!G:G,MATCH(Tabla_Consulta_desde_Reporte_de_Valorización_de_Instrumentos[[#This Row],[CODIGO_SBS]],Parametria!C:C,0))</f>
        <v>15RFIC</v>
      </c>
      <c r="AN58" s="25" t="str">
        <f>INDEX(Parametria!F:F,MATCH(Tabla_Consulta_desde_Reporte_de_Valorización_de_Instrumentos[[#This Row],[CODIGO_SBS]],Parametria!C:C,0))</f>
        <v>BU</v>
      </c>
      <c r="AO58" s="25" t="str">
        <f>+INDEX(Parametria!J:J,MATCH(Tabla_Consulta_desde_Reporte_de_Valorización_de_Instrumentos[[#This Row],[CODIGO_SBS]],Parametria!C:C,0))</f>
        <v>RFIBU</v>
      </c>
      <c r="AP58" s="25">
        <f>Tabla_Consulta_desde_Reporte_de_Valorización_de_Instrumentos[[#This Row],[Huella]]/$AT$4</f>
        <v>7.265380568489682E-5</v>
      </c>
      <c r="AQ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8" s="25" t="str">
        <f>IFERROR(INDEX('BD(MSCI)'!X:X,MATCH(Tabla_Consulta_desde_Reporte_de_Valorización_de_Instrumentos[[#This Row],[CODIGO_ISIN]],'BD(MSCI)'!C:C,0)),"Cuestionario Integra")</f>
        <v>Portafolio</v>
      </c>
      <c r="AT58" s="25"/>
    </row>
    <row r="59" spans="2:46" x14ac:dyDescent="0.35">
      <c r="B59" s="14" t="s">
        <v>6337</v>
      </c>
      <c r="C59" t="s">
        <v>200</v>
      </c>
      <c r="D59" t="s">
        <v>12</v>
      </c>
      <c r="E59" t="s">
        <v>201</v>
      </c>
      <c r="F59" t="s">
        <v>4932</v>
      </c>
      <c r="G59" t="str">
        <f>INDEX(Parametria!H:H,MATCH(Tabla_Consulta_desde_Reporte_de_Valorización_de_Instrumentos[[#This Row],[CODIGO_SBS]],Parametria!C:C,0),1)</f>
        <v>Banco de Colombia</v>
      </c>
      <c r="H59" t="s">
        <v>4931</v>
      </c>
      <c r="I59" t="s">
        <v>5037</v>
      </c>
      <c r="J59" t="s">
        <v>215</v>
      </c>
      <c r="K59" t="s">
        <v>50</v>
      </c>
      <c r="L59">
        <v>1000</v>
      </c>
      <c r="M59" s="5">
        <v>60148003.745321199</v>
      </c>
      <c r="N59">
        <v>17651651.8695</v>
      </c>
      <c r="O59">
        <v>16500</v>
      </c>
      <c r="P59" s="15">
        <v>49302</v>
      </c>
      <c r="Q59">
        <v>3099</v>
      </c>
      <c r="R59">
        <v>3.4075000000000002</v>
      </c>
      <c r="S59" t="s">
        <v>155</v>
      </c>
      <c r="T59">
        <v>60081965.866005599</v>
      </c>
      <c r="U59" s="5">
        <v>17610565.368000001</v>
      </c>
      <c r="V59" t="s">
        <v>156</v>
      </c>
      <c r="W59">
        <v>338596669000000</v>
      </c>
      <c r="X59">
        <v>301098538000000</v>
      </c>
      <c r="Y59">
        <v>37498131000000</v>
      </c>
      <c r="Z59">
        <v>2.4900910000000001</v>
      </c>
      <c r="AA59" t="str">
        <f>+MID(Tabla_Consulta_desde_Reporte_de_Valorización_de_Instrumentos[[#This Row],[CODIGO_SBS]],7,1)</f>
        <v>2</v>
      </c>
      <c r="AB59">
        <f>INDEX('Cálculo Caja'!F:F,MATCH(Tabla_Consulta_desde_Reporte_de_Valorización_de_Instrumentos[[#This Row],[PORTAFOLIO]],'Cálculo Caja'!A:A,0),1)</f>
        <v>7928996892.6624365</v>
      </c>
      <c r="AC59" s="17">
        <f>Tabla_Consulta_desde_Reporte_de_Valorización_de_Instrumentos[[#This Row],[VALOR_VECTOR_LOCAL]]/Tabla_Consulta_desde_Reporte_de_Valorización_de_Instrumentos[[#This Row],[Patrimonio]]</f>
        <v>7.5858276348906998E-3</v>
      </c>
      <c r="AD59" s="4">
        <f>(Tabla_Consulta_desde_Reporte_de_Valorización_de_Instrumentos[[#This Row],[VALOR_VECTOR_LOCAL]]/INDEX('Tipo de Cambio'!$D:$D,MATCH("2",'Tipo de Cambio'!$E:$E,0),1))/1000000</f>
        <v>17.651651869499986</v>
      </c>
      <c r="AE59">
        <f>IF(Tabla_Consulta_desde_Reporte_de_Valorización_de_Instrumentos[[#This Row],[PORTAFOLIO]]="IN-FONDO0",Tabla_Consulta_desde_Reporte_de_Valorización_de_Instrumentos[[#This Row],[Inv MM$]],0)</f>
        <v>0</v>
      </c>
      <c r="AF59" s="25">
        <f>IF(Tabla_Consulta_desde_Reporte_de_Valorización_de_Instrumentos[[#This Row],[PORTAFOLIO]]="IN-FONDO1",Tabla_Consulta_desde_Reporte_de_Valorización_de_Instrumentos[[#This Row],[Inv MM$]],0)</f>
        <v>17.651651869499986</v>
      </c>
      <c r="AG59" s="25">
        <f>IF(Tabla_Consulta_desde_Reporte_de_Valorización_de_Instrumentos[[#This Row],[PORTAFOLIO]]="IN-FONDO2",Tabla_Consulta_desde_Reporte_de_Valorización_de_Instrumentos[[#This Row],[Inv MM$]],0)</f>
        <v>0</v>
      </c>
      <c r="AH59" s="25">
        <f>IF(Tabla_Consulta_desde_Reporte_de_Valorización_de_Instrumentos[[#This Row],[PORTAFOLIO]]="IN-FONDO3",Tabla_Consulta_desde_Reporte_de_Valorización_de_Instrumentos[[#This Row],[Inv MM$]],0)</f>
        <v>0</v>
      </c>
      <c r="AI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32.070376954173966</v>
      </c>
      <c r="AJ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Row],[CODIGO_SBS]],'BD(MSCI)'!$C:$C,0),1)),AL6194)</f>
        <v>0.6</v>
      </c>
      <c r="AK59" s="25">
        <f>Tabla_Consulta_desde_Reporte_de_Valorización_de_Instrumentos[[#This Row],[CO2-H]]*Tabla_Consulta_desde_Reporte_de_Valorización_de_Instrumentos[[#This Row],[Inv MM$]]</f>
        <v>10.590991121699991</v>
      </c>
      <c r="AL59" s="25">
        <f>Tabla_Consulta_desde_Reporte_de_Valorización_de_Instrumentos[[#This Row],[CO2-H]]*Tabla_Consulta_desde_Reporte_de_Valorización_de_Instrumentos[[#This Row],[Weight]]</f>
        <v>4.5514965809344199E-3</v>
      </c>
      <c r="AM59" s="25" t="str">
        <f>INDEX(Parametria!G:G,MATCH(Tabla_Consulta_desde_Reporte_de_Valorización_de_Instrumentos[[#This Row],[CODIGO_SBS]],Parametria!C:C,0))</f>
        <v>15RFIC</v>
      </c>
      <c r="AN59" s="25" t="str">
        <f>INDEX(Parametria!F:F,MATCH(Tabla_Consulta_desde_Reporte_de_Valorización_de_Instrumentos[[#This Row],[CODIGO_SBS]],Parametria!C:C,0))</f>
        <v>GOB</v>
      </c>
      <c r="AO59" s="25" t="str">
        <f>+INDEX(Parametria!J:J,MATCH(Tabla_Consulta_desde_Reporte_de_Valorización_de_Instrumentos[[#This Row],[CODIGO_SBS]],Parametria!C:C,0))</f>
        <v>RFIGOB</v>
      </c>
      <c r="AP59" s="25">
        <f>Tabla_Consulta_desde_Reporte_de_Valorización_de_Instrumentos[[#This Row],[Huella]]/$AT$4</f>
        <v>9.3537916538636852E-4</v>
      </c>
      <c r="AQ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59" s="25" t="str">
        <f>IFERROR(INDEX('BD(MSCI)'!X:X,MATCH(Tabla_Consulta_desde_Reporte_de_Valorización_de_Instrumentos[[#This Row],[CODIGO_ISIN]],'BD(MSCI)'!C:C,0)),"Cuestionario Integra")</f>
        <v>Portafolio</v>
      </c>
      <c r="AT59" s="25"/>
    </row>
    <row r="60" spans="2:46" x14ac:dyDescent="0.35">
      <c r="B60" s="14" t="s">
        <v>6337</v>
      </c>
      <c r="C60" t="s">
        <v>200</v>
      </c>
      <c r="D60" t="s">
        <v>10</v>
      </c>
      <c r="E60" t="s">
        <v>201</v>
      </c>
      <c r="F60" t="s">
        <v>4932</v>
      </c>
      <c r="G60" t="str">
        <f>INDEX(Parametria!H:H,MATCH(Tabla_Consulta_desde_Reporte_de_Valorización_de_Instrumentos[[#This Row],[CODIGO_SBS]],Parametria!C:C,0),1)</f>
        <v>Banco de Colombia</v>
      </c>
      <c r="H60" t="s">
        <v>4931</v>
      </c>
      <c r="I60" t="s">
        <v>5037</v>
      </c>
      <c r="J60" t="s">
        <v>215</v>
      </c>
      <c r="K60" t="s">
        <v>50</v>
      </c>
      <c r="L60">
        <v>1000</v>
      </c>
      <c r="M60" s="5">
        <v>49131805.726026602</v>
      </c>
      <c r="N60">
        <v>14418725.084674001</v>
      </c>
      <c r="O60">
        <v>13478</v>
      </c>
      <c r="P60" s="15">
        <v>49302</v>
      </c>
      <c r="Q60">
        <v>3099</v>
      </c>
      <c r="R60">
        <v>3.4075000000000002</v>
      </c>
      <c r="S60" t="s">
        <v>155</v>
      </c>
      <c r="T60">
        <v>49077862.784364998</v>
      </c>
      <c r="U60" s="5">
        <v>14385163.638176</v>
      </c>
      <c r="V60" t="s">
        <v>156</v>
      </c>
      <c r="W60">
        <v>338596669000000</v>
      </c>
      <c r="X60">
        <v>301098538000000</v>
      </c>
      <c r="Y60">
        <v>37498131000000</v>
      </c>
      <c r="Z60">
        <v>2.4900910000000001</v>
      </c>
      <c r="AA60" t="str">
        <f>+MID(Tabla_Consulta_desde_Reporte_de_Valorización_de_Instrumentos[[#This Row],[CODIGO_SBS]],7,1)</f>
        <v>2</v>
      </c>
      <c r="AB60">
        <f>INDEX('Cálculo Caja'!F:F,MATCH(Tabla_Consulta_desde_Reporte_de_Valorización_de_Instrumentos[[#This Row],[PORTAFOLIO]],'Cálculo Caja'!A:A,0),1)</f>
        <v>27857085026.771736</v>
      </c>
      <c r="AC60" s="17">
        <f>Tabla_Consulta_desde_Reporte_de_Valorización_de_Instrumentos[[#This Row],[VALOR_VECTOR_LOCAL]]/Tabla_Consulta_desde_Reporte_de_Valorización_de_Instrumentos[[#This Row],[Patrimonio]]</f>
        <v>1.7637095079693025E-3</v>
      </c>
      <c r="AD60" s="4">
        <f>(Tabla_Consulta_desde_Reporte_de_Valorización_de_Instrumentos[[#This Row],[VALOR_VECTOR_LOCAL]]/INDEX('Tipo de Cambio'!$D:$D,MATCH("2",'Tipo de Cambio'!$E:$E,0),1))/1000000</f>
        <v>14.418725084673984</v>
      </c>
      <c r="AE60">
        <f>IF(Tabla_Consulta_desde_Reporte_de_Valorización_de_Instrumentos[[#This Row],[PORTAFOLIO]]="IN-FONDO0",Tabla_Consulta_desde_Reporte_de_Valorización_de_Instrumentos[[#This Row],[Inv MM$]],0)</f>
        <v>0</v>
      </c>
      <c r="AF60" s="25">
        <f>IF(Tabla_Consulta_desde_Reporte_de_Valorización_de_Instrumentos[[#This Row],[PORTAFOLIO]]="IN-FONDO1",Tabla_Consulta_desde_Reporte_de_Valorización_de_Instrumentos[[#This Row],[Inv MM$]],0)</f>
        <v>0</v>
      </c>
      <c r="AG60" s="25">
        <f>IF(Tabla_Consulta_desde_Reporte_de_Valorización_de_Instrumentos[[#This Row],[PORTAFOLIO]]="IN-FONDO2",Tabla_Consulta_desde_Reporte_de_Valorización_de_Instrumentos[[#This Row],[Inv MM$]],0)</f>
        <v>14.418725084673984</v>
      </c>
      <c r="AH60" s="25">
        <f>IF(Tabla_Consulta_desde_Reporte_de_Valorización_de_Instrumentos[[#This Row],[PORTAFOLIO]]="IN-FONDO3",Tabla_Consulta_desde_Reporte_de_Valorización_de_Instrumentos[[#This Row],[Inv MM$]],0)</f>
        <v>0</v>
      </c>
      <c r="AI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32.070376954173966</v>
      </c>
      <c r="AJ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Row],[CODIGO_SBS]],'BD(MSCI)'!$C:$C,0),1)),AL6195)</f>
        <v>0.6</v>
      </c>
      <c r="AK60" s="25">
        <f>Tabla_Consulta_desde_Reporte_de_Valorización_de_Instrumentos[[#This Row],[CO2-H]]*Tabla_Consulta_desde_Reporte_de_Valorización_de_Instrumentos[[#This Row],[Inv MM$]]</f>
        <v>8.6512350508043898</v>
      </c>
      <c r="AL60" s="25">
        <f>Tabla_Consulta_desde_Reporte_de_Valorización_de_Instrumentos[[#This Row],[CO2-H]]*Tabla_Consulta_desde_Reporte_de_Valorización_de_Instrumentos[[#This Row],[Weight]]</f>
        <v>1.0582257047815815E-3</v>
      </c>
      <c r="AM60" s="25" t="str">
        <f>INDEX(Parametria!G:G,MATCH(Tabla_Consulta_desde_Reporte_de_Valorización_de_Instrumentos[[#This Row],[CODIGO_SBS]],Parametria!C:C,0))</f>
        <v>15RFIC</v>
      </c>
      <c r="AN60" s="25" t="str">
        <f>INDEX(Parametria!F:F,MATCH(Tabla_Consulta_desde_Reporte_de_Valorización_de_Instrumentos[[#This Row],[CODIGO_SBS]],Parametria!C:C,0))</f>
        <v>GOB</v>
      </c>
      <c r="AO60" s="25" t="str">
        <f>+INDEX(Parametria!J:J,MATCH(Tabla_Consulta_desde_Reporte_de_Valorización_de_Instrumentos[[#This Row],[CODIGO_SBS]],Parametria!C:C,0))</f>
        <v>RFIGOB</v>
      </c>
      <c r="AP60" s="25">
        <f>Tabla_Consulta_desde_Reporte_de_Valorización_de_Instrumentos[[#This Row],[Huella]]/$AT$4</f>
        <v>7.6406305400469519E-4</v>
      </c>
      <c r="AQ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0" s="25" t="str">
        <f>IFERROR(INDEX('BD(MSCI)'!X:X,MATCH(Tabla_Consulta_desde_Reporte_de_Valorización_de_Instrumentos[[#This Row],[CODIGO_ISIN]],'BD(MSCI)'!C:C,0)),"Cuestionario Integra")</f>
        <v>Portafolio</v>
      </c>
      <c r="AT60" s="25"/>
    </row>
    <row r="61" spans="2:46" x14ac:dyDescent="0.35">
      <c r="B61" s="14" t="s">
        <v>6337</v>
      </c>
      <c r="C61" t="s">
        <v>216</v>
      </c>
      <c r="D61" t="s">
        <v>10</v>
      </c>
      <c r="E61" t="s">
        <v>217</v>
      </c>
      <c r="F61" t="s">
        <v>218</v>
      </c>
      <c r="G61" t="str">
        <f>INDEX(Parametria!H:H,MATCH(Tabla_Consulta_desde_Reporte_de_Valorización_de_Instrumentos[[#This Row],[CODIGO_SBS]],Parametria!C:C,0),1)</f>
        <v>Línea Amarilla S.A.C.</v>
      </c>
      <c r="H61" t="s">
        <v>219</v>
      </c>
      <c r="I61" t="s">
        <v>220</v>
      </c>
      <c r="J61" t="s">
        <v>221</v>
      </c>
      <c r="K61" t="s">
        <v>121</v>
      </c>
      <c r="L61">
        <v>1000</v>
      </c>
      <c r="M61" s="5">
        <v>249289362.0288628</v>
      </c>
      <c r="N61">
        <v>249289362.0288628</v>
      </c>
      <c r="O61">
        <v>212084</v>
      </c>
      <c r="P61" s="15">
        <v>50221</v>
      </c>
      <c r="Q61">
        <v>4018</v>
      </c>
      <c r="R61">
        <v>1</v>
      </c>
      <c r="S61" t="s">
        <v>155</v>
      </c>
      <c r="T61">
        <v>265841818.77583081</v>
      </c>
      <c r="U61" s="5">
        <v>265841818.77583081</v>
      </c>
      <c r="V61" t="s">
        <v>156</v>
      </c>
      <c r="W61">
        <v>4252869000</v>
      </c>
      <c r="X61">
        <v>3246804000</v>
      </c>
      <c r="Y61">
        <v>1006065000</v>
      </c>
      <c r="Z61">
        <v>-78.046701999999996</v>
      </c>
      <c r="AA61" t="str">
        <f>+MID(Tabla_Consulta_desde_Reporte_de_Valorización_de_Instrumentos[[#This Row],[CODIGO_SBS]],7,1)</f>
        <v>3</v>
      </c>
      <c r="AB61">
        <f>INDEX('Cálculo Caja'!F:F,MATCH(Tabla_Consulta_desde_Reporte_de_Valorización_de_Instrumentos[[#This Row],[PORTAFOLIO]],'Cálculo Caja'!A:A,0),1)</f>
        <v>27857085026.771736</v>
      </c>
      <c r="AC61" s="17">
        <f>Tabla_Consulta_desde_Reporte_de_Valorización_de_Instrumentos[[#This Row],[VALOR_VECTOR_LOCAL]]/Tabla_Consulta_desde_Reporte_de_Valorización_de_Instrumentos[[#This Row],[Patrimonio]]</f>
        <v>8.9488674708529652E-3</v>
      </c>
      <c r="AD61" s="4">
        <f>(Tabla_Consulta_desde_Reporte_de_Valorización_de_Instrumentos[[#This Row],[VALOR_VECTOR_LOCAL]]/INDEX('Tipo de Cambio'!$D:$D,MATCH("2",'Tipo de Cambio'!$E:$E,0),1))/1000000</f>
        <v>73.159020404655266</v>
      </c>
      <c r="AE61">
        <f>IF(Tabla_Consulta_desde_Reporte_de_Valorización_de_Instrumentos[[#This Row],[PORTAFOLIO]]="IN-FONDO0",Tabla_Consulta_desde_Reporte_de_Valorización_de_Instrumentos[[#This Row],[Inv MM$]],0)</f>
        <v>0</v>
      </c>
      <c r="AF61" s="25">
        <f>IF(Tabla_Consulta_desde_Reporte_de_Valorización_de_Instrumentos[[#This Row],[PORTAFOLIO]]="IN-FONDO1",Tabla_Consulta_desde_Reporte_de_Valorización_de_Instrumentos[[#This Row],[Inv MM$]],0)</f>
        <v>0</v>
      </c>
      <c r="AG61" s="25">
        <f>IF(Tabla_Consulta_desde_Reporte_de_Valorización_de_Instrumentos[[#This Row],[PORTAFOLIO]]="IN-FONDO2",Tabla_Consulta_desde_Reporte_de_Valorización_de_Instrumentos[[#This Row],[Inv MM$]],0)</f>
        <v>73.159020404655266</v>
      </c>
      <c r="AH61" s="25">
        <f>IF(Tabla_Consulta_desde_Reporte_de_Valorización_de_Instrumentos[[#This Row],[PORTAFOLIO]]="IN-FONDO3",Tabla_Consulta_desde_Reporte_de_Valorización_de_Instrumentos[[#This Row],[Inv MM$]],0)</f>
        <v>0</v>
      </c>
      <c r="AI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79.560313956498817</v>
      </c>
      <c r="AJ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Row],[CODIGO_SBS]],'BD(MSCI)'!$C:$C,0),1)),AL6196)</f>
        <v>29.225820110000001</v>
      </c>
      <c r="AK61" s="25">
        <f>Tabla_Consulta_desde_Reporte_de_Valorización_de_Instrumentos[[#This Row],[CO2-H]]*Tabla_Consulta_desde_Reporte_de_Valorización_de_Instrumentos[[#This Row],[Inv MM$]]</f>
        <v>2138.1323697702742</v>
      </c>
      <c r="AL61" s="25">
        <f>Tabla_Consulta_desde_Reporte_de_Valorización_de_Instrumentos[[#This Row],[CO2-H]]*Tabla_Consulta_desde_Reporte_de_Valorización_de_Instrumentos[[#This Row],[Weight]]</f>
        <v>0.26153799089137941</v>
      </c>
      <c r="AM61" s="25" t="str">
        <f>INDEX(Parametria!G:G,MATCH(Tabla_Consulta_desde_Reporte_de_Valorización_de_Instrumentos[[#This Row],[CODIGO_SBS]],Parametria!C:C,0))</f>
        <v>18RFLC</v>
      </c>
      <c r="AN61" s="25" t="str">
        <f>INDEX(Parametria!F:F,MATCH(Tabla_Consulta_desde_Reporte_de_Valorización_de_Instrumentos[[#This Row],[CODIGO_SBS]],Parametria!C:C,0))</f>
        <v>BU</v>
      </c>
      <c r="AO61" s="25" t="str">
        <f>+INDEX(Parametria!J:J,MATCH(Tabla_Consulta_desde_Reporte_de_Valorización_de_Instrumentos[[#This Row],[CODIGO_SBS]],Parametria!C:C,0))</f>
        <v>RFLBU</v>
      </c>
      <c r="AP61" s="25">
        <f>Tabla_Consulta_desde_Reporte_de_Valorización_de_Instrumentos[[#This Row],[Huella]]/$AT$4</f>
        <v>0.18883638448374765</v>
      </c>
      <c r="AQ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1" s="25" t="str">
        <f>IFERROR(INDEX('BD(MSCI)'!X:X,MATCH(Tabla_Consulta_desde_Reporte_de_Valorización_de_Instrumentos[[#This Row],[CODIGO_ISIN]],'BD(MSCI)'!C:C,0)),"Cuestionario Integra")</f>
        <v>BU</v>
      </c>
      <c r="AT61" s="25"/>
    </row>
    <row r="62" spans="2:46" x14ac:dyDescent="0.35">
      <c r="B62" s="14" t="s">
        <v>6337</v>
      </c>
      <c r="C62" t="s">
        <v>216</v>
      </c>
      <c r="D62" t="s">
        <v>12</v>
      </c>
      <c r="E62" t="s">
        <v>217</v>
      </c>
      <c r="F62" t="s">
        <v>218</v>
      </c>
      <c r="G62" t="str">
        <f>INDEX(Parametria!H:H,MATCH(Tabla_Consulta_desde_Reporte_de_Valorización_de_Instrumentos[[#This Row],[CODIGO_SBS]],Parametria!C:C,0),1)</f>
        <v>Línea Amarilla S.A.C.</v>
      </c>
      <c r="H62" t="s">
        <v>219</v>
      </c>
      <c r="I62" t="s">
        <v>220</v>
      </c>
      <c r="J62" t="s">
        <v>221</v>
      </c>
      <c r="K62" t="s">
        <v>121</v>
      </c>
      <c r="L62">
        <v>1000</v>
      </c>
      <c r="M62" s="5">
        <v>21812407.777906898</v>
      </c>
      <c r="N62">
        <v>21812407.777906898</v>
      </c>
      <c r="O62">
        <v>18557</v>
      </c>
      <c r="P62" s="15">
        <v>50221</v>
      </c>
      <c r="Q62">
        <v>4018</v>
      </c>
      <c r="R62">
        <v>1</v>
      </c>
      <c r="S62" t="s">
        <v>155</v>
      </c>
      <c r="T62">
        <v>23260720.426920898</v>
      </c>
      <c r="U62" s="5">
        <v>23260720.426920898</v>
      </c>
      <c r="V62" t="s">
        <v>156</v>
      </c>
      <c r="W62">
        <v>4252869000</v>
      </c>
      <c r="X62">
        <v>3246804000</v>
      </c>
      <c r="Y62">
        <v>1006065000</v>
      </c>
      <c r="Z62">
        <v>-78.046701999999996</v>
      </c>
      <c r="AA62" t="str">
        <f>+MID(Tabla_Consulta_desde_Reporte_de_Valorización_de_Instrumentos[[#This Row],[CODIGO_SBS]],7,1)</f>
        <v>3</v>
      </c>
      <c r="AB62">
        <f>INDEX('Cálculo Caja'!F:F,MATCH(Tabla_Consulta_desde_Reporte_de_Valorización_de_Instrumentos[[#This Row],[PORTAFOLIO]],'Cálculo Caja'!A:A,0),1)</f>
        <v>7928996892.6624365</v>
      </c>
      <c r="AC62" s="17">
        <f>Tabla_Consulta_desde_Reporte_de_Valorización_de_Instrumentos[[#This Row],[VALOR_VECTOR_LOCAL]]/Tabla_Consulta_desde_Reporte_de_Valorización_de_Instrumentos[[#This Row],[Patrimonio]]</f>
        <v>2.7509668717479625E-3</v>
      </c>
      <c r="AD62" s="4">
        <f>(Tabla_Consulta_desde_Reporte_de_Valorización_de_Instrumentos[[#This Row],[VALOR_VECTOR_LOCAL]]/INDEX('Tipo de Cambio'!$D:$D,MATCH("2",'Tipo de Cambio'!$E:$E,0),1))/1000000</f>
        <v>6.4012935518435503</v>
      </c>
      <c r="AE62">
        <f>IF(Tabla_Consulta_desde_Reporte_de_Valorización_de_Instrumentos[[#This Row],[PORTAFOLIO]]="IN-FONDO0",Tabla_Consulta_desde_Reporte_de_Valorización_de_Instrumentos[[#This Row],[Inv MM$]],0)</f>
        <v>0</v>
      </c>
      <c r="AF62" s="25">
        <f>IF(Tabla_Consulta_desde_Reporte_de_Valorización_de_Instrumentos[[#This Row],[PORTAFOLIO]]="IN-FONDO1",Tabla_Consulta_desde_Reporte_de_Valorización_de_Instrumentos[[#This Row],[Inv MM$]],0)</f>
        <v>6.4012935518435503</v>
      </c>
      <c r="AG62" s="25">
        <f>IF(Tabla_Consulta_desde_Reporte_de_Valorización_de_Instrumentos[[#This Row],[PORTAFOLIO]]="IN-FONDO2",Tabla_Consulta_desde_Reporte_de_Valorización_de_Instrumentos[[#This Row],[Inv MM$]],0)</f>
        <v>0</v>
      </c>
      <c r="AH62" s="25">
        <f>IF(Tabla_Consulta_desde_Reporte_de_Valorización_de_Instrumentos[[#This Row],[PORTAFOLIO]]="IN-FONDO3",Tabla_Consulta_desde_Reporte_de_Valorización_de_Instrumentos[[#This Row],[Inv MM$]],0)</f>
        <v>0</v>
      </c>
      <c r="AI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79.560313956498817</v>
      </c>
      <c r="AJ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Row],[CODIGO_SBS]],'BD(MSCI)'!$C:$C,0),1)),AL6197)</f>
        <v>29.225820110000001</v>
      </c>
      <c r="AK62" s="25">
        <f>Tabla_Consulta_desde_Reporte_de_Valorización_de_Instrumentos[[#This Row],[CO2-H]]*Tabla_Consulta_desde_Reporte_de_Valorización_de_Instrumentos[[#This Row],[Inv MM$]]</f>
        <v>187.08305381748258</v>
      </c>
      <c r="AL62" s="25">
        <f>Tabla_Consulta_desde_Reporte_de_Valorización_de_Instrumentos[[#This Row],[CO2-H]]*Tabla_Consulta_desde_Reporte_de_Valorización_de_Instrumentos[[#This Row],[Weight]]</f>
        <v>8.0399262922275394E-2</v>
      </c>
      <c r="AM62" s="25" t="str">
        <f>INDEX(Parametria!G:G,MATCH(Tabla_Consulta_desde_Reporte_de_Valorización_de_Instrumentos[[#This Row],[CODIGO_SBS]],Parametria!C:C,0))</f>
        <v>18RFLC</v>
      </c>
      <c r="AN62" s="25" t="str">
        <f>INDEX(Parametria!F:F,MATCH(Tabla_Consulta_desde_Reporte_de_Valorización_de_Instrumentos[[#This Row],[CODIGO_SBS]],Parametria!C:C,0))</f>
        <v>BU</v>
      </c>
      <c r="AO62" s="25" t="str">
        <f>+INDEX(Parametria!J:J,MATCH(Tabla_Consulta_desde_Reporte_de_Valorización_de_Instrumentos[[#This Row],[CODIGO_SBS]],Parametria!C:C,0))</f>
        <v>RFLBU</v>
      </c>
      <c r="AP62" s="25">
        <f>Tabla_Consulta_desde_Reporte_de_Valorización_de_Instrumentos[[#This Row],[Huella]]/$AT$4</f>
        <v>1.6522872007623889E-2</v>
      </c>
      <c r="AQ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2" s="25" t="str">
        <f>IFERROR(INDEX('BD(MSCI)'!X:X,MATCH(Tabla_Consulta_desde_Reporte_de_Valorización_de_Instrumentos[[#This Row],[CODIGO_ISIN]],'BD(MSCI)'!C:C,0)),"Cuestionario Integra")</f>
        <v>BU</v>
      </c>
      <c r="AT62" s="25"/>
    </row>
    <row r="63" spans="2:46" x14ac:dyDescent="0.35">
      <c r="B63" s="14" t="s">
        <v>6337</v>
      </c>
      <c r="C63" t="s">
        <v>222</v>
      </c>
      <c r="D63" t="s">
        <v>12</v>
      </c>
      <c r="E63" t="s">
        <v>223</v>
      </c>
      <c r="F63" t="s">
        <v>227</v>
      </c>
      <c r="G63" t="str">
        <f>INDEX(Parametria!H:H,MATCH(Tabla_Consulta_desde_Reporte_de_Valorización_de_Instrumentos[[#This Row],[CODIGO_SBS]],Parametria!C:C,0),1)</f>
        <v>Banco Interamericano de Finanzas</v>
      </c>
      <c r="H63" t="s">
        <v>228</v>
      </c>
      <c r="I63" t="s">
        <v>229</v>
      </c>
      <c r="J63" t="s">
        <v>230</v>
      </c>
      <c r="K63" t="s">
        <v>90</v>
      </c>
      <c r="L63">
        <v>1000</v>
      </c>
      <c r="M63" s="5">
        <v>20490249.495999999</v>
      </c>
      <c r="N63">
        <v>20490249.495999999</v>
      </c>
      <c r="O63">
        <v>20000</v>
      </c>
      <c r="P63" s="15">
        <v>47177</v>
      </c>
      <c r="Q63">
        <v>974</v>
      </c>
      <c r="R63">
        <v>1</v>
      </c>
      <c r="S63" t="s">
        <v>155</v>
      </c>
      <c r="T63">
        <v>20488357.32</v>
      </c>
      <c r="U63" s="5">
        <v>20488357.32</v>
      </c>
      <c r="V63" t="s">
        <v>231</v>
      </c>
      <c r="W63">
        <v>22149047000</v>
      </c>
      <c r="X63">
        <v>20355021000</v>
      </c>
      <c r="Y63">
        <v>1794026000</v>
      </c>
      <c r="Z63">
        <v>9.4608800000000007E-2</v>
      </c>
      <c r="AA63" t="str">
        <f>+MID(Tabla_Consulta_desde_Reporte_de_Valorización_de_Instrumentos[[#This Row],[CODIGO_SBS]],7,1)</f>
        <v>1</v>
      </c>
      <c r="AB63">
        <f>INDEX('Cálculo Caja'!F:F,MATCH(Tabla_Consulta_desde_Reporte_de_Valorización_de_Instrumentos[[#This Row],[PORTAFOLIO]],'Cálculo Caja'!A:A,0),1)</f>
        <v>7928996892.6624365</v>
      </c>
      <c r="AC63" s="17">
        <f>Tabla_Consulta_desde_Reporte_de_Valorización_de_Instrumentos[[#This Row],[VALOR_VECTOR_LOCAL]]/Tabla_Consulta_desde_Reporte_de_Valorización_de_Instrumentos[[#This Row],[Patrimonio]]</f>
        <v>2.5842171176737195E-3</v>
      </c>
      <c r="AD63" s="4">
        <f>(Tabla_Consulta_desde_Reporte_de_Valorización_de_Instrumentos[[#This Row],[VALOR_VECTOR_LOCAL]]/INDEX('Tipo de Cambio'!$D:$D,MATCH("2",'Tipo de Cambio'!$E:$E,0),1))/1000000</f>
        <v>6.0132793825385171</v>
      </c>
      <c r="AE63">
        <f>IF(Tabla_Consulta_desde_Reporte_de_Valorización_de_Instrumentos[[#This Row],[PORTAFOLIO]]="IN-FONDO0",Tabla_Consulta_desde_Reporte_de_Valorización_de_Instrumentos[[#This Row],[Inv MM$]],0)</f>
        <v>0</v>
      </c>
      <c r="AF63" s="25">
        <f>IF(Tabla_Consulta_desde_Reporte_de_Valorización_de_Instrumentos[[#This Row],[PORTAFOLIO]]="IN-FONDO1",Tabla_Consulta_desde_Reporte_de_Valorización_de_Instrumentos[[#This Row],[Inv MM$]],0)</f>
        <v>6.0132793825385171</v>
      </c>
      <c r="AG63" s="25">
        <f>IF(Tabla_Consulta_desde_Reporte_de_Valorización_de_Instrumentos[[#This Row],[PORTAFOLIO]]="IN-FONDO2",Tabla_Consulta_desde_Reporte_de_Valorización_de_Instrumentos[[#This Row],[Inv MM$]],0)</f>
        <v>0</v>
      </c>
      <c r="AH63" s="25">
        <f>IF(Tabla_Consulta_desde_Reporte_de_Valorización_de_Instrumentos[[#This Row],[PORTAFOLIO]]="IN-FONDO3",Tabla_Consulta_desde_Reporte_de_Valorización_de_Instrumentos[[#This Row],[Inv MM$]],0)</f>
        <v>0</v>
      </c>
      <c r="AI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7.5165992281731464</v>
      </c>
      <c r="AJ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Row],[CODIGO_SBS]],'BD(MSCI)'!$C:$C,0),1)),AL6198)</f>
        <v>3.5338920200000001</v>
      </c>
      <c r="AK63" s="25">
        <f>Tabla_Consulta_desde_Reporte_de_Valorización_de_Instrumentos[[#This Row],[CO2-H]]*Tabla_Consulta_desde_Reporte_de_Valorización_de_Instrumentos[[#This Row],[Inv MM$]]</f>
        <v>21.250280023983393</v>
      </c>
      <c r="AL63" s="25">
        <f>Tabla_Consulta_desde_Reporte_de_Valorización_de_Instrumentos[[#This Row],[CO2-H]]*Tabla_Consulta_desde_Reporte_de_Valorización_de_Instrumentos[[#This Row],[Weight]]</f>
        <v>9.1323442500945585E-3</v>
      </c>
      <c r="AM63" s="25" t="str">
        <f>INDEX(Parametria!G:G,MATCH(Tabla_Consulta_desde_Reporte_de_Valorización_de_Instrumentos[[#This Row],[CODIGO_SBS]],Parametria!C:C,0))</f>
        <v>21RFLC</v>
      </c>
      <c r="AN63" s="25" t="str">
        <f>INDEX(Parametria!F:F,MATCH(Tabla_Consulta_desde_Reporte_de_Valorización_de_Instrumentos[[#This Row],[CODIGO_SBS]],Parametria!C:C,0))</f>
        <v>BU</v>
      </c>
      <c r="AO63" s="25" t="str">
        <f>+INDEX(Parametria!J:J,MATCH(Tabla_Consulta_desde_Reporte_de_Valorización_de_Instrumentos[[#This Row],[CODIGO_SBS]],Parametria!C:C,0))</f>
        <v>RFLBU</v>
      </c>
      <c r="AP63" s="25">
        <f>Tabla_Consulta_desde_Reporte_de_Valorización_de_Instrumentos[[#This Row],[Huella]]/$AT$4</f>
        <v>1.8767902800271329E-3</v>
      </c>
      <c r="AQ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3" s="25" t="str">
        <f>IFERROR(INDEX('BD(MSCI)'!X:X,MATCH(Tabla_Consulta_desde_Reporte_de_Valorización_de_Instrumentos[[#This Row],[CODIGO_ISIN]],'BD(MSCI)'!C:C,0)),"Cuestionario Integra")</f>
        <v>BU</v>
      </c>
      <c r="AT63" s="25"/>
    </row>
    <row r="64" spans="2:46" x14ac:dyDescent="0.35">
      <c r="B64" s="14" t="s">
        <v>6337</v>
      </c>
      <c r="C64" t="s">
        <v>222</v>
      </c>
      <c r="D64" t="s">
        <v>10</v>
      </c>
      <c r="E64" t="s">
        <v>223</v>
      </c>
      <c r="F64" t="s">
        <v>227</v>
      </c>
      <c r="G64" t="str">
        <f>INDEX(Parametria!H:H,MATCH(Tabla_Consulta_desde_Reporte_de_Valorización_de_Instrumentos[[#This Row],[CODIGO_SBS]],Parametria!C:C,0),1)</f>
        <v>Banco Interamericano de Finanzas</v>
      </c>
      <c r="H64" t="s">
        <v>228</v>
      </c>
      <c r="I64" t="s">
        <v>229</v>
      </c>
      <c r="J64" t="s">
        <v>230</v>
      </c>
      <c r="K64" t="s">
        <v>90</v>
      </c>
      <c r="L64">
        <v>1000</v>
      </c>
      <c r="M64" s="5">
        <v>5122562.3739999998</v>
      </c>
      <c r="N64">
        <v>5122562.3739999998</v>
      </c>
      <c r="O64">
        <v>5000</v>
      </c>
      <c r="P64" s="15">
        <v>47177</v>
      </c>
      <c r="Q64">
        <v>974</v>
      </c>
      <c r="R64">
        <v>1</v>
      </c>
      <c r="S64" t="s">
        <v>155</v>
      </c>
      <c r="T64">
        <v>5122089.33</v>
      </c>
      <c r="U64" s="5">
        <v>5122089.33</v>
      </c>
      <c r="V64" t="s">
        <v>231</v>
      </c>
      <c r="W64">
        <v>22149047000</v>
      </c>
      <c r="X64">
        <v>20355021000</v>
      </c>
      <c r="Y64">
        <v>1794026000</v>
      </c>
      <c r="Z64">
        <v>9.4608800000000007E-2</v>
      </c>
      <c r="AA64" t="str">
        <f>+MID(Tabla_Consulta_desde_Reporte_de_Valorización_de_Instrumentos[[#This Row],[CODIGO_SBS]],7,1)</f>
        <v>1</v>
      </c>
      <c r="AB64">
        <f>INDEX('Cálculo Caja'!F:F,MATCH(Tabla_Consulta_desde_Reporte_de_Valorización_de_Instrumentos[[#This Row],[PORTAFOLIO]],'Cálculo Caja'!A:A,0),1)</f>
        <v>27857085026.771736</v>
      </c>
      <c r="AC64" s="17">
        <f>Tabla_Consulta_desde_Reporte_de_Valorización_de_Instrumentos[[#This Row],[VALOR_VECTOR_LOCAL]]/Tabla_Consulta_desde_Reporte_de_Valorización_de_Instrumentos[[#This Row],[Patrimonio]]</f>
        <v>1.8388723619420407E-4</v>
      </c>
      <c r="AD64" s="4">
        <f>(Tabla_Consulta_desde_Reporte_de_Valorización_de_Instrumentos[[#This Row],[VALOR_VECTOR_LOCAL]]/INDEX('Tipo de Cambio'!$D:$D,MATCH("2",'Tipo de Cambio'!$E:$E,0),1))/1000000</f>
        <v>1.5033198456346293</v>
      </c>
      <c r="AE64">
        <f>IF(Tabla_Consulta_desde_Reporte_de_Valorización_de_Instrumentos[[#This Row],[PORTAFOLIO]]="IN-FONDO0",Tabla_Consulta_desde_Reporte_de_Valorización_de_Instrumentos[[#This Row],[Inv MM$]],0)</f>
        <v>0</v>
      </c>
      <c r="AF64" s="25">
        <f>IF(Tabla_Consulta_desde_Reporte_de_Valorización_de_Instrumentos[[#This Row],[PORTAFOLIO]]="IN-FONDO1",Tabla_Consulta_desde_Reporte_de_Valorización_de_Instrumentos[[#This Row],[Inv MM$]],0)</f>
        <v>0</v>
      </c>
      <c r="AG64" s="25">
        <f>IF(Tabla_Consulta_desde_Reporte_de_Valorización_de_Instrumentos[[#This Row],[PORTAFOLIO]]="IN-FONDO2",Tabla_Consulta_desde_Reporte_de_Valorización_de_Instrumentos[[#This Row],[Inv MM$]],0)</f>
        <v>1.5033198456346293</v>
      </c>
      <c r="AH64" s="25">
        <f>IF(Tabla_Consulta_desde_Reporte_de_Valorización_de_Instrumentos[[#This Row],[PORTAFOLIO]]="IN-FONDO3",Tabla_Consulta_desde_Reporte_de_Valorización_de_Instrumentos[[#This Row],[Inv MM$]],0)</f>
        <v>0</v>
      </c>
      <c r="AI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7.5165992281731464</v>
      </c>
      <c r="AJ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Row],[CODIGO_SBS]],'BD(MSCI)'!$C:$C,0),1)),AL6199)</f>
        <v>3.5338920200000001</v>
      </c>
      <c r="AK64" s="25">
        <f>Tabla_Consulta_desde_Reporte_de_Valorización_de_Instrumentos[[#This Row],[CO2-H]]*Tabla_Consulta_desde_Reporte_de_Valorización_de_Instrumentos[[#This Row],[Inv MM$]]</f>
        <v>5.3125700059958483</v>
      </c>
      <c r="AL64" s="25">
        <f>Tabla_Consulta_desde_Reporte_de_Valorización_de_Instrumentos[[#This Row],[CO2-H]]*Tabla_Consulta_desde_Reporte_de_Valorización_de_Instrumentos[[#This Row],[Weight]]</f>
        <v>6.4983763656655295E-4</v>
      </c>
      <c r="AM64" s="25" t="str">
        <f>INDEX(Parametria!G:G,MATCH(Tabla_Consulta_desde_Reporte_de_Valorización_de_Instrumentos[[#This Row],[CODIGO_SBS]],Parametria!C:C,0))</f>
        <v>21RFLC</v>
      </c>
      <c r="AN64" s="25" t="str">
        <f>INDEX(Parametria!F:F,MATCH(Tabla_Consulta_desde_Reporte_de_Valorización_de_Instrumentos[[#This Row],[CODIGO_SBS]],Parametria!C:C,0))</f>
        <v>BU</v>
      </c>
      <c r="AO64" s="25" t="str">
        <f>+INDEX(Parametria!J:J,MATCH(Tabla_Consulta_desde_Reporte_de_Valorización_de_Instrumentos[[#This Row],[CODIGO_SBS]],Parametria!C:C,0))</f>
        <v>RFLBU</v>
      </c>
      <c r="AP64" s="25">
        <f>Tabla_Consulta_desde_Reporte_de_Valorización_de_Instrumentos[[#This Row],[Huella]]/$AT$4</f>
        <v>4.6919757000678323E-4</v>
      </c>
      <c r="AQ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4" s="25" t="str">
        <f>IFERROR(INDEX('BD(MSCI)'!X:X,MATCH(Tabla_Consulta_desde_Reporte_de_Valorización_de_Instrumentos[[#This Row],[CODIGO_ISIN]],'BD(MSCI)'!C:C,0)),"Cuestionario Integra")</f>
        <v>BU</v>
      </c>
      <c r="AT64" s="25"/>
    </row>
    <row r="65" spans="2:46" x14ac:dyDescent="0.35">
      <c r="B65" s="14" t="s">
        <v>6337</v>
      </c>
      <c r="C65" t="s">
        <v>222</v>
      </c>
      <c r="D65" t="s">
        <v>10</v>
      </c>
      <c r="E65" t="s">
        <v>223</v>
      </c>
      <c r="F65" t="s">
        <v>232</v>
      </c>
      <c r="G65" t="str">
        <f>INDEX(Parametria!H:H,MATCH(Tabla_Consulta_desde_Reporte_de_Valorización_de_Instrumentos[[#This Row],[CODIGO_SBS]],Parametria!C:C,0),1)</f>
        <v>Banco de la Nación</v>
      </c>
      <c r="H65" t="s">
        <v>233</v>
      </c>
      <c r="I65" t="s">
        <v>234</v>
      </c>
      <c r="J65" t="s">
        <v>235</v>
      </c>
      <c r="K65" t="s">
        <v>90</v>
      </c>
      <c r="L65">
        <v>1000</v>
      </c>
      <c r="M65" s="5">
        <v>4394529.3956030998</v>
      </c>
      <c r="N65">
        <v>4394529.3956030998</v>
      </c>
      <c r="O65">
        <v>4251</v>
      </c>
      <c r="P65" s="15">
        <v>48182</v>
      </c>
      <c r="Q65">
        <v>1979</v>
      </c>
      <c r="R65">
        <v>1</v>
      </c>
      <c r="S65" t="s">
        <v>155</v>
      </c>
      <c r="T65">
        <v>4394448.5696397005</v>
      </c>
      <c r="U65" s="5">
        <v>4394448.5696397005</v>
      </c>
      <c r="V65" t="s">
        <v>156</v>
      </c>
      <c r="W65">
        <v>47334882000</v>
      </c>
      <c r="X65">
        <v>43945418000</v>
      </c>
      <c r="Y65">
        <v>3389464000</v>
      </c>
      <c r="Z65">
        <v>1.90134E-2</v>
      </c>
      <c r="AA65" t="str">
        <f>+MID(Tabla_Consulta_desde_Reporte_de_Valorización_de_Instrumentos[[#This Row],[CODIGO_SBS]],7,1)</f>
        <v>1</v>
      </c>
      <c r="AB65">
        <f>INDEX('Cálculo Caja'!F:F,MATCH(Tabla_Consulta_desde_Reporte_de_Valorización_de_Instrumentos[[#This Row],[PORTAFOLIO]],'Cálculo Caja'!A:A,0),1)</f>
        <v>27857085026.771736</v>
      </c>
      <c r="AC65" s="17">
        <f>Tabla_Consulta_desde_Reporte_de_Valorización_de_Instrumentos[[#This Row],[VALOR_VECTOR_LOCAL]]/Tabla_Consulta_desde_Reporte_de_Valorización_de_Instrumentos[[#This Row],[Patrimonio]]</f>
        <v>1.5775266476660379E-4</v>
      </c>
      <c r="AD65" s="4">
        <f>(Tabla_Consulta_desde_Reporte_de_Valorización_de_Instrumentos[[#This Row],[VALOR_VECTOR_LOCAL]]/INDEX('Tipo de Cambio'!$D:$D,MATCH("2",'Tipo de Cambio'!$E:$E,0),1))/1000000</f>
        <v>1.2896637991498456</v>
      </c>
      <c r="AE65">
        <f>IF(Tabla_Consulta_desde_Reporte_de_Valorización_de_Instrumentos[[#This Row],[PORTAFOLIO]]="IN-FONDO0",Tabla_Consulta_desde_Reporte_de_Valorización_de_Instrumentos[[#This Row],[Inv MM$]],0)</f>
        <v>0</v>
      </c>
      <c r="AF65" s="25">
        <f>IF(Tabla_Consulta_desde_Reporte_de_Valorización_de_Instrumentos[[#This Row],[PORTAFOLIO]]="IN-FONDO1",Tabla_Consulta_desde_Reporte_de_Valorización_de_Instrumentos[[#This Row],[Inv MM$]],0)</f>
        <v>0</v>
      </c>
      <c r="AG65" s="25">
        <f>IF(Tabla_Consulta_desde_Reporte_de_Valorización_de_Instrumentos[[#This Row],[PORTAFOLIO]]="IN-FONDO2",Tabla_Consulta_desde_Reporte_de_Valorización_de_Instrumentos[[#This Row],[Inv MM$]],0)</f>
        <v>1.2896637991498456</v>
      </c>
      <c r="AH65" s="25">
        <f>IF(Tabla_Consulta_desde_Reporte_de_Valorización_de_Instrumentos[[#This Row],[PORTAFOLIO]]="IN-FONDO3",Tabla_Consulta_desde_Reporte_de_Valorización_de_Instrumentos[[#This Row],[Inv MM$]],0)</f>
        <v>0</v>
      </c>
      <c r="AI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1.2896637991498456</v>
      </c>
      <c r="AJ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Row],[CODIGO_SBS]],'BD(MSCI)'!$C:$C,0),1)),AL6200)</f>
        <v>3.5338920200000001</v>
      </c>
      <c r="AK65" s="25">
        <f>Tabla_Consulta_desde_Reporte_de_Valorización_de_Instrumentos[[#This Row],[CO2-H]]*Tabla_Consulta_desde_Reporte_de_Valorización_de_Instrumentos[[#This Row],[Inv MM$]]</f>
        <v>4.5575326082985228</v>
      </c>
      <c r="AL65" s="25">
        <f>Tabla_Consulta_desde_Reporte_de_Valorización_de_Instrumentos[[#This Row],[CO2-H]]*Tabla_Consulta_desde_Reporte_de_Valorización_de_Instrumentos[[#This Row],[Weight]]</f>
        <v>5.5748088315243634E-4</v>
      </c>
      <c r="AM65" s="25" t="str">
        <f>INDEX(Parametria!G:G,MATCH(Tabla_Consulta_desde_Reporte_de_Valorización_de_Instrumentos[[#This Row],[CODIGO_SBS]],Parametria!C:C,0))</f>
        <v>21RFLC</v>
      </c>
      <c r="AN65" s="25" t="str">
        <f>INDEX(Parametria!F:F,MATCH(Tabla_Consulta_desde_Reporte_de_Valorización_de_Instrumentos[[#This Row],[CODIGO_SBS]],Parametria!C:C,0))</f>
        <v>BU</v>
      </c>
      <c r="AO65" s="25" t="str">
        <f>+INDEX(Parametria!J:J,MATCH(Tabla_Consulta_desde_Reporte_de_Valorización_de_Instrumentos[[#This Row],[CODIGO_SBS]],Parametria!C:C,0))</f>
        <v>RFLBU</v>
      </c>
      <c r="AP65" s="25">
        <f>Tabla_Consulta_desde_Reporte_de_Valorización_de_Instrumentos[[#This Row],[Huella]]/$AT$4</f>
        <v>4.0251389113497447E-4</v>
      </c>
      <c r="AQ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65" s="25" t="str">
        <f>IFERROR(INDEX('BD(MSCI)'!X:X,MATCH(Tabla_Consulta_desde_Reporte_de_Valorización_de_Instrumentos[[#This Row],[CODIGO_ISIN]],'BD(MSCI)'!C:C,0)),"Cuestionario Integra")</f>
        <v>BU</v>
      </c>
      <c r="AT65" s="25"/>
    </row>
    <row r="66" spans="2:46" x14ac:dyDescent="0.35">
      <c r="B66" s="14" t="s">
        <v>6337</v>
      </c>
      <c r="C66" t="s">
        <v>222</v>
      </c>
      <c r="D66" t="s">
        <v>10</v>
      </c>
      <c r="E66" t="s">
        <v>223</v>
      </c>
      <c r="F66" t="s">
        <v>5049</v>
      </c>
      <c r="G66" t="str">
        <f>INDEX(Parametria!H:H,MATCH(Tabla_Consulta_desde_Reporte_de_Valorización_de_Instrumentos[[#This Row],[CODIGO_SBS]],Parametria!C:C,0),1)</f>
        <v>Banco de Crédito del Perú</v>
      </c>
      <c r="H66" t="s">
        <v>5048</v>
      </c>
      <c r="I66" t="s">
        <v>5132</v>
      </c>
      <c r="J66" t="s">
        <v>361</v>
      </c>
      <c r="K66" t="s">
        <v>50</v>
      </c>
      <c r="L66">
        <v>1000</v>
      </c>
      <c r="M66" s="5">
        <v>88729970.194280505</v>
      </c>
      <c r="N66">
        <v>26039609.741535001</v>
      </c>
      <c r="O66">
        <v>25395</v>
      </c>
      <c r="P66" s="15">
        <v>49378</v>
      </c>
      <c r="Q66">
        <v>3175</v>
      </c>
      <c r="R66">
        <v>3.4075000000000002</v>
      </c>
      <c r="S66" t="s">
        <v>155</v>
      </c>
      <c r="T66">
        <v>88826330.746636197</v>
      </c>
      <c r="U66" s="5">
        <v>26035797.6219</v>
      </c>
      <c r="V66" t="s">
        <v>226</v>
      </c>
      <c r="W66">
        <v>187469765000</v>
      </c>
      <c r="X66">
        <v>164938084000</v>
      </c>
      <c r="Y66">
        <v>22531681000</v>
      </c>
      <c r="Z66">
        <v>0.150113</v>
      </c>
      <c r="AA66" t="str">
        <f>+MID(Tabla_Consulta_desde_Reporte_de_Valorización_de_Instrumentos[[#This Row],[CODIGO_SBS]],7,1)</f>
        <v>2</v>
      </c>
      <c r="AB66">
        <f>INDEX('Cálculo Caja'!F:F,MATCH(Tabla_Consulta_desde_Reporte_de_Valorización_de_Instrumentos[[#This Row],[PORTAFOLIO]],'Cálculo Caja'!A:A,0),1)</f>
        <v>27857085026.771736</v>
      </c>
      <c r="AC66" s="17">
        <f>Tabla_Consulta_desde_Reporte_de_Valorización_de_Instrumentos[[#This Row],[VALOR_VECTOR_LOCAL]]/Tabla_Consulta_desde_Reporte_de_Valorización_de_Instrumentos[[#This Row],[Patrimonio]]</f>
        <v>3.1851850295537948E-3</v>
      </c>
      <c r="AD66" s="4">
        <f>(Tabla_Consulta_desde_Reporte_de_Valorización_de_Instrumentos[[#This Row],[VALOR_VECTOR_LOCAL]]/INDEX('Tipo de Cambio'!$D:$D,MATCH("2",'Tipo de Cambio'!$E:$E,0),1))/1000000</f>
        <v>26.039609741534996</v>
      </c>
      <c r="AE66">
        <f>IF(Tabla_Consulta_desde_Reporte_de_Valorización_de_Instrumentos[[#This Row],[PORTAFOLIO]]="IN-FONDO0",Tabla_Consulta_desde_Reporte_de_Valorización_de_Instrumentos[[#This Row],[Inv MM$]],0)</f>
        <v>0</v>
      </c>
      <c r="AF66" s="25">
        <f>IF(Tabla_Consulta_desde_Reporte_de_Valorización_de_Instrumentos[[#This Row],[PORTAFOLIO]]="IN-FONDO1",Tabla_Consulta_desde_Reporte_de_Valorización_de_Instrumentos[[#This Row],[Inv MM$]],0)</f>
        <v>0</v>
      </c>
      <c r="AG66" s="25">
        <f>IF(Tabla_Consulta_desde_Reporte_de_Valorización_de_Instrumentos[[#This Row],[PORTAFOLIO]]="IN-FONDO2",Tabla_Consulta_desde_Reporte_de_Valorización_de_Instrumentos[[#This Row],[Inv MM$]],0)</f>
        <v>26.039609741534996</v>
      </c>
      <c r="AH66" s="25">
        <f>IF(Tabla_Consulta_desde_Reporte_de_Valorización_de_Instrumentos[[#This Row],[PORTAFOLIO]]="IN-FONDO3",Tabla_Consulta_desde_Reporte_de_Valorización_de_Instrumentos[[#This Row],[Inv MM$]],0)</f>
        <v>0</v>
      </c>
      <c r="AI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29.769954306988993</v>
      </c>
      <c r="AJ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Row],[CODIGO_SBS]],'BD(MSCI)'!$C:$C,0),1)),AL6201)</f>
        <v>0.44</v>
      </c>
      <c r="AK66" s="25">
        <f>Tabla_Consulta_desde_Reporte_de_Valorización_de_Instrumentos[[#This Row],[CO2-H]]*Tabla_Consulta_desde_Reporte_de_Valorización_de_Instrumentos[[#This Row],[Inv MM$]]</f>
        <v>11.457428286275398</v>
      </c>
      <c r="AL66" s="25">
        <f>Tabla_Consulta_desde_Reporte_de_Valorización_de_Instrumentos[[#This Row],[CO2-H]]*Tabla_Consulta_desde_Reporte_de_Valorización_de_Instrumentos[[#This Row],[Weight]]</f>
        <v>1.4014814130036697E-3</v>
      </c>
      <c r="AM66" s="25" t="str">
        <f>INDEX(Parametria!G:G,MATCH(Tabla_Consulta_desde_Reporte_de_Valorización_de_Instrumentos[[#This Row],[CODIGO_SBS]],Parametria!C:C,0))</f>
        <v>21RFLC</v>
      </c>
      <c r="AN66" s="25" t="str">
        <f>INDEX(Parametria!F:F,MATCH(Tabla_Consulta_desde_Reporte_de_Valorización_de_Instrumentos[[#This Row],[CODIGO_SBS]],Parametria!C:C,0))</f>
        <v>BU</v>
      </c>
      <c r="AO66" s="25" t="str">
        <f>+INDEX(Parametria!J:J,MATCH(Tabla_Consulta_desde_Reporte_de_Valorización_de_Instrumentos[[#This Row],[CODIGO_SBS]],Parametria!C:C,0))</f>
        <v>RFLBU</v>
      </c>
      <c r="AP66" s="25">
        <f>Tabla_Consulta_desde_Reporte_de_Valorización_de_Instrumentos[[#This Row],[Huella]]/$AT$4</f>
        <v>1.0119014910636832E-3</v>
      </c>
      <c r="AQ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6" s="25" t="str">
        <f>IFERROR(INDEX('BD(MSCI)'!X:X,MATCH(Tabla_Consulta_desde_Reporte_de_Valorización_de_Instrumentos[[#This Row],[CODIGO_ISIN]],'BD(MSCI)'!C:C,0)),"Cuestionario Integra")</f>
        <v>Portafolio</v>
      </c>
      <c r="AT66" s="25"/>
    </row>
    <row r="67" spans="2:46" x14ac:dyDescent="0.35">
      <c r="B67" s="14" t="s">
        <v>6337</v>
      </c>
      <c r="C67" t="s">
        <v>222</v>
      </c>
      <c r="D67" t="s">
        <v>10</v>
      </c>
      <c r="E67" t="s">
        <v>223</v>
      </c>
      <c r="F67" t="s">
        <v>5534</v>
      </c>
      <c r="G67" t="str">
        <f>INDEX(Parametria!H:H,MATCH(Tabla_Consulta_desde_Reporte_de_Valorización_de_Instrumentos[[#This Row],[CODIGO_SBS]],Parametria!C:C,0),1)</f>
        <v>Banco de Crédito del Perú</v>
      </c>
      <c r="H67" t="s">
        <v>5535</v>
      </c>
      <c r="I67" t="s">
        <v>5536</v>
      </c>
      <c r="J67" t="s">
        <v>361</v>
      </c>
      <c r="K67" t="s">
        <v>50</v>
      </c>
      <c r="L67">
        <v>1000</v>
      </c>
      <c r="M67" s="5">
        <v>27091547.852249999</v>
      </c>
      <c r="N67">
        <v>7950564.2999999998</v>
      </c>
      <c r="O67">
        <v>7500</v>
      </c>
      <c r="P67" s="15">
        <v>49520</v>
      </c>
      <c r="Q67">
        <v>3317</v>
      </c>
      <c r="R67">
        <v>3.4075000000000002</v>
      </c>
      <c r="S67" t="s">
        <v>155</v>
      </c>
      <c r="T67">
        <v>27076743.827279199</v>
      </c>
      <c r="U67" s="5">
        <v>7936437.5025000004</v>
      </c>
      <c r="V67" t="s">
        <v>226</v>
      </c>
      <c r="W67">
        <v>187469765000</v>
      </c>
      <c r="X67">
        <v>164938084000</v>
      </c>
      <c r="Y67">
        <v>22531681000</v>
      </c>
      <c r="Z67">
        <v>1.8835729999999999</v>
      </c>
      <c r="AA67" t="str">
        <f>+MID(Tabla_Consulta_desde_Reporte_de_Valorización_de_Instrumentos[[#This Row],[CODIGO_SBS]],7,1)</f>
        <v>2</v>
      </c>
      <c r="AB67">
        <f>INDEX('Cálculo Caja'!F:F,MATCH(Tabla_Consulta_desde_Reporte_de_Valorización_de_Instrumentos[[#This Row],[PORTAFOLIO]],'Cálculo Caja'!A:A,0),1)</f>
        <v>27857085026.771736</v>
      </c>
      <c r="AC67" s="17">
        <f>Tabla_Consulta_desde_Reporte_de_Valorización_de_Instrumentos[[#This Row],[VALOR_VECTOR_LOCAL]]/Tabla_Consulta_desde_Reporte_de_Valorización_de_Instrumentos[[#This Row],[Patrimonio]]</f>
        <v>9.7251912130124068E-4</v>
      </c>
      <c r="AD67" s="4">
        <f>(Tabla_Consulta_desde_Reporte_de_Valorización_de_Instrumentos[[#This Row],[VALOR_VECTOR_LOCAL]]/INDEX('Tipo de Cambio'!$D:$D,MATCH("2",'Tipo de Cambio'!$E:$E,0),1))/1000000</f>
        <v>7.950564299999999</v>
      </c>
      <c r="AE67">
        <f>IF(Tabla_Consulta_desde_Reporte_de_Valorización_de_Instrumentos[[#This Row],[PORTAFOLIO]]="IN-FONDO0",Tabla_Consulta_desde_Reporte_de_Valorización_de_Instrumentos[[#This Row],[Inv MM$]],0)</f>
        <v>0</v>
      </c>
      <c r="AF67" s="25">
        <f>IF(Tabla_Consulta_desde_Reporte_de_Valorización_de_Instrumentos[[#This Row],[PORTAFOLIO]]="IN-FONDO1",Tabla_Consulta_desde_Reporte_de_Valorización_de_Instrumentos[[#This Row],[Inv MM$]],0)</f>
        <v>0</v>
      </c>
      <c r="AG67" s="25">
        <f>IF(Tabla_Consulta_desde_Reporte_de_Valorización_de_Instrumentos[[#This Row],[PORTAFOLIO]]="IN-FONDO2",Tabla_Consulta_desde_Reporte_de_Valorización_de_Instrumentos[[#This Row],[Inv MM$]],0)</f>
        <v>7.950564299999999</v>
      </c>
      <c r="AH67" s="25">
        <f>IF(Tabla_Consulta_desde_Reporte_de_Valorización_de_Instrumentos[[#This Row],[PORTAFOLIO]]="IN-FONDO3",Tabla_Consulta_desde_Reporte_de_Valorización_de_Instrumentos[[#This Row],[Inv MM$]],0)</f>
        <v>0</v>
      </c>
      <c r="AI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7.950564299999999</v>
      </c>
      <c r="AJ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Row],[CODIGO_SBS]],'BD(MSCI)'!$C:$C,0),1)),AL6202)</f>
        <v>0.44</v>
      </c>
      <c r="AK67" s="25">
        <f>Tabla_Consulta_desde_Reporte_de_Valorización_de_Instrumentos[[#This Row],[CO2-H]]*Tabla_Consulta_desde_Reporte_de_Valorización_de_Instrumentos[[#This Row],[Inv MM$]]</f>
        <v>3.4982482919999995</v>
      </c>
      <c r="AL67" s="25">
        <f>Tabla_Consulta_desde_Reporte_de_Valorización_de_Instrumentos[[#This Row],[CO2-H]]*Tabla_Consulta_desde_Reporte_de_Valorización_de_Instrumentos[[#This Row],[Weight]]</f>
        <v>4.2790841337254589E-4</v>
      </c>
      <c r="AM67" s="25" t="str">
        <f>INDEX(Parametria!G:G,MATCH(Tabla_Consulta_desde_Reporte_de_Valorización_de_Instrumentos[[#This Row],[CODIGO_SBS]],Parametria!C:C,0))</f>
        <v>21RFLC</v>
      </c>
      <c r="AN67" s="25" t="str">
        <f>INDEX(Parametria!F:F,MATCH(Tabla_Consulta_desde_Reporte_de_Valorización_de_Instrumentos[[#This Row],[CODIGO_SBS]],Parametria!C:C,0))</f>
        <v>BU</v>
      </c>
      <c r="AO67" s="25" t="str">
        <f>+INDEX(Parametria!J:J,MATCH(Tabla_Consulta_desde_Reporte_de_Valorización_de_Instrumentos[[#This Row],[CODIGO_SBS]],Parametria!C:C,0))</f>
        <v>RFLBU</v>
      </c>
      <c r="AP67" s="25">
        <f>Tabla_Consulta_desde_Reporte_de_Valorización_de_Instrumentos[[#This Row],[Huella]]/$AT$4</f>
        <v>3.0895961766796569E-4</v>
      </c>
      <c r="AQ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7" s="25" t="str">
        <f>IFERROR(INDEX('BD(MSCI)'!X:X,MATCH(Tabla_Consulta_desde_Reporte_de_Valorización_de_Instrumentos[[#This Row],[CODIGO_ISIN]],'BD(MSCI)'!C:C,0)),"Cuestionario Integra")</f>
        <v>Portafolio</v>
      </c>
      <c r="AT67" s="25"/>
    </row>
    <row r="68" spans="2:46" x14ac:dyDescent="0.35">
      <c r="B68" s="14" t="s">
        <v>6337</v>
      </c>
      <c r="C68" t="s">
        <v>222</v>
      </c>
      <c r="D68" t="s">
        <v>12</v>
      </c>
      <c r="E68" t="s">
        <v>223</v>
      </c>
      <c r="F68" t="s">
        <v>5049</v>
      </c>
      <c r="G68" t="str">
        <f>INDEX(Parametria!H:H,MATCH(Tabla_Consulta_desde_Reporte_de_Valorización_de_Instrumentos[[#This Row],[CODIGO_SBS]],Parametria!C:C,0),1)</f>
        <v>Banco de Crédito del Perú</v>
      </c>
      <c r="H68" t="s">
        <v>5048</v>
      </c>
      <c r="I68" t="s">
        <v>5132</v>
      </c>
      <c r="J68" t="s">
        <v>361</v>
      </c>
      <c r="K68" t="s">
        <v>50</v>
      </c>
      <c r="L68">
        <v>1000</v>
      </c>
      <c r="M68" s="5">
        <v>12711149.1067845</v>
      </c>
      <c r="N68">
        <v>3730344.5654540001</v>
      </c>
      <c r="O68">
        <v>3638</v>
      </c>
      <c r="P68" s="15">
        <v>49378</v>
      </c>
      <c r="Q68">
        <v>3175</v>
      </c>
      <c r="R68">
        <v>3.4075000000000002</v>
      </c>
      <c r="S68" t="s">
        <v>155</v>
      </c>
      <c r="T68">
        <v>12724953.386740001</v>
      </c>
      <c r="U68" s="5">
        <v>3729798.4543599999</v>
      </c>
      <c r="V68" t="s">
        <v>226</v>
      </c>
      <c r="W68">
        <v>187469765000</v>
      </c>
      <c r="X68">
        <v>164938084000</v>
      </c>
      <c r="Y68">
        <v>22531681000</v>
      </c>
      <c r="Z68">
        <v>0.150113</v>
      </c>
      <c r="AA68" t="str">
        <f>+MID(Tabla_Consulta_desde_Reporte_de_Valorización_de_Instrumentos[[#This Row],[CODIGO_SBS]],7,1)</f>
        <v>2</v>
      </c>
      <c r="AB68">
        <f>INDEX('Cálculo Caja'!F:F,MATCH(Tabla_Consulta_desde_Reporte_de_Valorización_de_Instrumentos[[#This Row],[PORTAFOLIO]],'Cálculo Caja'!A:A,0),1)</f>
        <v>7928996892.6624365</v>
      </c>
      <c r="AC68" s="17">
        <f>Tabla_Consulta_desde_Reporte_de_Valorización_de_Instrumentos[[#This Row],[VALOR_VECTOR_LOCAL]]/Tabla_Consulta_desde_Reporte_de_Valorización_de_Instrumentos[[#This Row],[Patrimonio]]</f>
        <v>1.6031219684986269E-3</v>
      </c>
      <c r="AD68" s="4">
        <f>(Tabla_Consulta_desde_Reporte_de_Valorización_de_Instrumentos[[#This Row],[VALOR_VECTOR_LOCAL]]/INDEX('Tipo de Cambio'!$D:$D,MATCH("2",'Tipo de Cambio'!$E:$E,0),1))/1000000</f>
        <v>3.7303445654539984</v>
      </c>
      <c r="AE68">
        <f>IF(Tabla_Consulta_desde_Reporte_de_Valorización_de_Instrumentos[[#This Row],[PORTAFOLIO]]="IN-FONDO0",Tabla_Consulta_desde_Reporte_de_Valorización_de_Instrumentos[[#This Row],[Inv MM$]],0)</f>
        <v>0</v>
      </c>
      <c r="AF68" s="25">
        <f>IF(Tabla_Consulta_desde_Reporte_de_Valorización_de_Instrumentos[[#This Row],[PORTAFOLIO]]="IN-FONDO1",Tabla_Consulta_desde_Reporte_de_Valorización_de_Instrumentos[[#This Row],[Inv MM$]],0)</f>
        <v>3.7303445654539984</v>
      </c>
      <c r="AG68" s="25">
        <f>IF(Tabla_Consulta_desde_Reporte_de_Valorización_de_Instrumentos[[#This Row],[PORTAFOLIO]]="IN-FONDO2",Tabla_Consulta_desde_Reporte_de_Valorización_de_Instrumentos[[#This Row],[Inv MM$]],0)</f>
        <v>0</v>
      </c>
      <c r="AH68" s="25">
        <f>IF(Tabla_Consulta_desde_Reporte_de_Valorización_de_Instrumentos[[#This Row],[PORTAFOLIO]]="IN-FONDO3",Tabla_Consulta_desde_Reporte_de_Valorización_de_Instrumentos[[#This Row],[Inv MM$]],0)</f>
        <v>0</v>
      </c>
      <c r="AI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29.769954306988993</v>
      </c>
      <c r="AJ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Row],[CODIGO_SBS]],'BD(MSCI)'!$C:$C,0),1)),AL6203)</f>
        <v>0.44</v>
      </c>
      <c r="AK68" s="25">
        <f>Tabla_Consulta_desde_Reporte_de_Valorización_de_Instrumentos[[#This Row],[CO2-H]]*Tabla_Consulta_desde_Reporte_de_Valorización_de_Instrumentos[[#This Row],[Inv MM$]]</f>
        <v>1.6413516087997593</v>
      </c>
      <c r="AL68" s="25">
        <f>Tabla_Consulta_desde_Reporte_de_Valorización_de_Instrumentos[[#This Row],[CO2-H]]*Tabla_Consulta_desde_Reporte_de_Valorización_de_Instrumentos[[#This Row],[Weight]]</f>
        <v>7.0537366613939584E-4</v>
      </c>
      <c r="AM68" s="25" t="str">
        <f>INDEX(Parametria!G:G,MATCH(Tabla_Consulta_desde_Reporte_de_Valorización_de_Instrumentos[[#This Row],[CODIGO_SBS]],Parametria!C:C,0))</f>
        <v>21RFLC</v>
      </c>
      <c r="AN68" s="25" t="str">
        <f>INDEX(Parametria!F:F,MATCH(Tabla_Consulta_desde_Reporte_de_Valorización_de_Instrumentos[[#This Row],[CODIGO_SBS]],Parametria!C:C,0))</f>
        <v>BU</v>
      </c>
      <c r="AO68" s="25" t="str">
        <f>+INDEX(Parametria!J:J,MATCH(Tabla_Consulta_desde_Reporte_de_Valorización_de_Instrumentos[[#This Row],[CODIGO_SBS]],Parametria!C:C,0))</f>
        <v>RFLBU</v>
      </c>
      <c r="AP68" s="25">
        <f>Tabla_Consulta_desde_Reporte_de_Valorización_de_Instrumentos[[#This Row],[Huella]]/$AT$4</f>
        <v>1.4496151307303321E-4</v>
      </c>
      <c r="AQ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8" s="25" t="str">
        <f>IFERROR(INDEX('BD(MSCI)'!X:X,MATCH(Tabla_Consulta_desde_Reporte_de_Valorización_de_Instrumentos[[#This Row],[CODIGO_ISIN]],'BD(MSCI)'!C:C,0)),"Cuestionario Integra")</f>
        <v>Portafolio</v>
      </c>
      <c r="AT68" s="25"/>
    </row>
    <row r="69" spans="2:46" x14ac:dyDescent="0.35">
      <c r="B69" s="14" t="s">
        <v>6337</v>
      </c>
      <c r="C69" t="s">
        <v>222</v>
      </c>
      <c r="D69" t="s">
        <v>10</v>
      </c>
      <c r="E69" t="s">
        <v>223</v>
      </c>
      <c r="F69" t="s">
        <v>5387</v>
      </c>
      <c r="G69" t="str">
        <f>INDEX(Parametria!H:H,MATCH(Tabla_Consulta_desde_Reporte_de_Valorización_de_Instrumentos[[#This Row],[CODIGO_SBS]],Parametria!C:C,0),1)</f>
        <v xml:space="preserve">Banco Internacional del Perú </v>
      </c>
      <c r="H69" t="s">
        <v>5386</v>
      </c>
      <c r="I69" t="s">
        <v>5452</v>
      </c>
      <c r="J69" t="s">
        <v>242</v>
      </c>
      <c r="K69" t="s">
        <v>50</v>
      </c>
      <c r="L69">
        <v>1000</v>
      </c>
      <c r="M69" s="5">
        <v>78819990.812396005</v>
      </c>
      <c r="N69">
        <v>23131325.256756</v>
      </c>
      <c r="O69">
        <v>22196</v>
      </c>
      <c r="P69" s="15">
        <v>49429</v>
      </c>
      <c r="Q69">
        <v>3226</v>
      </c>
      <c r="R69">
        <v>3.4075000000000002</v>
      </c>
      <c r="S69" t="s">
        <v>155</v>
      </c>
      <c r="T69">
        <v>78742011.097087294</v>
      </c>
      <c r="U69" s="5">
        <v>23079992.700732</v>
      </c>
      <c r="V69" t="s">
        <v>225</v>
      </c>
      <c r="W69">
        <v>71698610000</v>
      </c>
      <c r="X69">
        <v>64045988000</v>
      </c>
      <c r="Y69">
        <v>7652622000</v>
      </c>
      <c r="Z69">
        <v>2.312694</v>
      </c>
      <c r="AA69" t="str">
        <f>+MID(Tabla_Consulta_desde_Reporte_de_Valorización_de_Instrumentos[[#This Row],[CODIGO_SBS]],7,1)</f>
        <v>2</v>
      </c>
      <c r="AB69">
        <f>INDEX('Cálculo Caja'!F:F,MATCH(Tabla_Consulta_desde_Reporte_de_Valorización_de_Instrumentos[[#This Row],[PORTAFOLIO]],'Cálculo Caja'!A:A,0),1)</f>
        <v>27857085026.771736</v>
      </c>
      <c r="AC69" s="17">
        <f>Tabla_Consulta_desde_Reporte_de_Valorización_de_Instrumentos[[#This Row],[VALOR_VECTOR_LOCAL]]/Tabla_Consulta_desde_Reporte_de_Valorización_de_Instrumentos[[#This Row],[Patrimonio]]</f>
        <v>2.8294414414374996E-3</v>
      </c>
      <c r="AD69" s="4">
        <f>(Tabla_Consulta_desde_Reporte_de_Valorización_de_Instrumentos[[#This Row],[VALOR_VECTOR_LOCAL]]/INDEX('Tipo de Cambio'!$D:$D,MATCH("2",'Tipo de Cambio'!$E:$E,0),1))/1000000</f>
        <v>23.131325256755979</v>
      </c>
      <c r="AE69">
        <f>IF(Tabla_Consulta_desde_Reporte_de_Valorización_de_Instrumentos[[#This Row],[PORTAFOLIO]]="IN-FONDO0",Tabla_Consulta_desde_Reporte_de_Valorización_de_Instrumentos[[#This Row],[Inv MM$]],0)</f>
        <v>0</v>
      </c>
      <c r="AF69" s="25">
        <f>IF(Tabla_Consulta_desde_Reporte_de_Valorización_de_Instrumentos[[#This Row],[PORTAFOLIO]]="IN-FONDO1",Tabla_Consulta_desde_Reporte_de_Valorización_de_Instrumentos[[#This Row],[Inv MM$]],0)</f>
        <v>0</v>
      </c>
      <c r="AG69" s="25">
        <f>IF(Tabla_Consulta_desde_Reporte_de_Valorización_de_Instrumentos[[#This Row],[PORTAFOLIO]]="IN-FONDO2",Tabla_Consulta_desde_Reporte_de_Valorización_de_Instrumentos[[#This Row],[Inv MM$]],0)</f>
        <v>23.131325256755979</v>
      </c>
      <c r="AH69" s="25">
        <f>IF(Tabla_Consulta_desde_Reporte_de_Valorización_de_Instrumentos[[#This Row],[PORTAFOLIO]]="IN-FONDO3",Tabla_Consulta_desde_Reporte_de_Valorización_de_Instrumentos[[#This Row],[Inv MM$]],0)</f>
        <v>0</v>
      </c>
      <c r="AI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23.131325256755979</v>
      </c>
      <c r="AJ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Row],[CODIGO_SBS]],'BD(MSCI)'!$C:$C,0),1)),AL6204)</f>
        <v>0.48</v>
      </c>
      <c r="AK69" s="25">
        <f>Tabla_Consulta_desde_Reporte_de_Valorización_de_Instrumentos[[#This Row],[CO2-H]]*Tabla_Consulta_desde_Reporte_de_Valorización_de_Instrumentos[[#This Row],[Inv MM$]]</f>
        <v>11.10303612324287</v>
      </c>
      <c r="AL69" s="25">
        <f>Tabla_Consulta_desde_Reporte_de_Valorización_de_Instrumentos[[#This Row],[CO2-H]]*Tabla_Consulta_desde_Reporte_de_Valorización_de_Instrumentos[[#This Row],[Weight]]</f>
        <v>1.3581318918899998E-3</v>
      </c>
      <c r="AM69" s="25" t="str">
        <f>INDEX(Parametria!G:G,MATCH(Tabla_Consulta_desde_Reporte_de_Valorización_de_Instrumentos[[#This Row],[CODIGO_SBS]],Parametria!C:C,0))</f>
        <v>21RFLC</v>
      </c>
      <c r="AN69" s="25" t="str">
        <f>INDEX(Parametria!F:F,MATCH(Tabla_Consulta_desde_Reporte_de_Valorización_de_Instrumentos[[#This Row],[CODIGO_SBS]],Parametria!C:C,0))</f>
        <v>BU</v>
      </c>
      <c r="AO69" s="25" t="str">
        <f>+INDEX(Parametria!J:J,MATCH(Tabla_Consulta_desde_Reporte_de_Valorización_de_Instrumentos[[#This Row],[CODIGO_SBS]],Parametria!C:C,0))</f>
        <v>RFLBU</v>
      </c>
      <c r="AP69" s="25">
        <f>Tabla_Consulta_desde_Reporte_de_Valorización_de_Instrumentos[[#This Row],[Huella]]/$AT$4</f>
        <v>9.8060214977751777E-4</v>
      </c>
      <c r="AQ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69" s="25" t="str">
        <f>IFERROR(INDEX('BD(MSCI)'!X:X,MATCH(Tabla_Consulta_desde_Reporte_de_Valorización_de_Instrumentos[[#This Row],[CODIGO_ISIN]],'BD(MSCI)'!C:C,0)),"Cuestionario Integra")</f>
        <v>Portafolio</v>
      </c>
      <c r="AT69" s="25"/>
    </row>
    <row r="70" spans="2:46" x14ac:dyDescent="0.35">
      <c r="B70" s="14" t="s">
        <v>6337</v>
      </c>
      <c r="C70" t="s">
        <v>246</v>
      </c>
      <c r="D70" t="s">
        <v>10</v>
      </c>
      <c r="E70" t="s">
        <v>247</v>
      </c>
      <c r="F70" t="s">
        <v>252</v>
      </c>
      <c r="G70" t="str">
        <f>INDEX(Parametria!H:H,MATCH(Tabla_Consulta_desde_Reporte_de_Valorización_de_Instrumentos[[#This Row],[CODIGO_SBS]],Parametria!C:C,0),1)</f>
        <v>Rutas de Lima</v>
      </c>
      <c r="H70" t="s">
        <v>253</v>
      </c>
      <c r="I70" t="s">
        <v>254</v>
      </c>
      <c r="J70" t="s">
        <v>255</v>
      </c>
      <c r="K70" t="s">
        <v>90</v>
      </c>
      <c r="L70">
        <v>1000</v>
      </c>
      <c r="M70" s="5">
        <v>0</v>
      </c>
      <c r="N70">
        <v>0</v>
      </c>
      <c r="O70">
        <v>222932</v>
      </c>
      <c r="P70" s="15">
        <v>49856</v>
      </c>
      <c r="Q70">
        <v>3653</v>
      </c>
      <c r="R70">
        <v>1</v>
      </c>
      <c r="S70" t="s">
        <v>155</v>
      </c>
      <c r="T70">
        <v>0</v>
      </c>
      <c r="U70" s="5">
        <v>0</v>
      </c>
      <c r="V70" t="s">
        <v>156</v>
      </c>
      <c r="W70">
        <v>2816710241</v>
      </c>
      <c r="X70">
        <v>1846667545</v>
      </c>
      <c r="Y70">
        <v>970042696</v>
      </c>
      <c r="Z70">
        <v>0</v>
      </c>
      <c r="AA70" t="str">
        <f>+MID(Tabla_Consulta_desde_Reporte_de_Valorización_de_Instrumentos[[#This Row],[CODIGO_SBS]],7,1)</f>
        <v>1</v>
      </c>
      <c r="AB70">
        <f>INDEX('Cálculo Caja'!F:F,MATCH(Tabla_Consulta_desde_Reporte_de_Valorización_de_Instrumentos[[#This Row],[PORTAFOLIO]],'Cálculo Caja'!A:A,0),1)</f>
        <v>27857085026.771736</v>
      </c>
      <c r="AC70" s="17">
        <f>Tabla_Consulta_desde_Reporte_de_Valorización_de_Instrumentos[[#This Row],[VALOR_VECTOR_LOCAL]]/Tabla_Consulta_desde_Reporte_de_Valorización_de_Instrumentos[[#This Row],[Patrimonio]]</f>
        <v>0</v>
      </c>
      <c r="AD70" s="4">
        <f>(Tabla_Consulta_desde_Reporte_de_Valorización_de_Instrumentos[[#This Row],[VALOR_VECTOR_LOCAL]]/INDEX('Tipo de Cambio'!$D:$D,MATCH("2",'Tipo de Cambio'!$E:$E,0),1))/1000000</f>
        <v>0</v>
      </c>
      <c r="AE70">
        <f>IF(Tabla_Consulta_desde_Reporte_de_Valorización_de_Instrumentos[[#This Row],[PORTAFOLIO]]="IN-FONDO0",Tabla_Consulta_desde_Reporte_de_Valorización_de_Instrumentos[[#This Row],[Inv MM$]],0)</f>
        <v>0</v>
      </c>
      <c r="AF70" s="25">
        <f>IF(Tabla_Consulta_desde_Reporte_de_Valorización_de_Instrumentos[[#This Row],[PORTAFOLIO]]="IN-FONDO1",Tabla_Consulta_desde_Reporte_de_Valorización_de_Instrumentos[[#This Row],[Inv MM$]],0)</f>
        <v>0</v>
      </c>
      <c r="AG70" s="25">
        <f>IF(Tabla_Consulta_desde_Reporte_de_Valorización_de_Instrumentos[[#This Row],[PORTAFOLIO]]="IN-FONDO2",Tabla_Consulta_desde_Reporte_de_Valorización_de_Instrumentos[[#This Row],[Inv MM$]],0)</f>
        <v>0</v>
      </c>
      <c r="AH70" s="25">
        <f>IF(Tabla_Consulta_desde_Reporte_de_Valorización_de_Instrumentos[[#This Row],[PORTAFOLIO]]="IN-FONDO3",Tabla_Consulta_desde_Reporte_de_Valorización_de_Instrumentos[[#This Row],[Inv MM$]],0)</f>
        <v>0</v>
      </c>
      <c r="AI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Row],[CODIGO_SBS]],'BD(MSCI)'!$C:$C,0),1)),AL6205)</f>
        <v>22.46</v>
      </c>
      <c r="AK70" s="25">
        <f>Tabla_Consulta_desde_Reporte_de_Valorización_de_Instrumentos[[#This Row],[CO2-H]]*Tabla_Consulta_desde_Reporte_de_Valorización_de_Instrumentos[[#This Row],[Inv MM$]]</f>
        <v>0</v>
      </c>
      <c r="AL70" s="25">
        <f>Tabla_Consulta_desde_Reporte_de_Valorización_de_Instrumentos[[#This Row],[CO2-H]]*Tabla_Consulta_desde_Reporte_de_Valorización_de_Instrumentos[[#This Row],[Weight]]</f>
        <v>0</v>
      </c>
      <c r="AM70" s="25" t="str">
        <f>INDEX(Parametria!G:G,MATCH(Tabla_Consulta_desde_Reporte_de_Valorización_de_Instrumentos[[#This Row],[CODIGO_SBS]],Parametria!C:C,0))</f>
        <v>22RFLC</v>
      </c>
      <c r="AN70" s="25" t="str">
        <f>INDEX(Parametria!F:F,MATCH(Tabla_Consulta_desde_Reporte_de_Valorización_de_Instrumentos[[#This Row],[CODIGO_SBS]],Parametria!C:C,0))</f>
        <v>BU</v>
      </c>
      <c r="AO70" s="25" t="str">
        <f>+INDEX(Parametria!J:J,MATCH(Tabla_Consulta_desde_Reporte_de_Valorización_de_Instrumentos[[#This Row],[CODIGO_SBS]],Parametria!C:C,0))</f>
        <v>RFLBU</v>
      </c>
      <c r="AP70" s="25">
        <f>Tabla_Consulta_desde_Reporte_de_Valorización_de_Instrumentos[[#This Row],[Huella]]/$AT$4</f>
        <v>0</v>
      </c>
      <c r="AQ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0" s="25" t="str">
        <f>IFERROR(INDEX('BD(MSCI)'!X:X,MATCH(Tabla_Consulta_desde_Reporte_de_Valorización_de_Instrumentos[[#This Row],[CODIGO_ISIN]],'BD(MSCI)'!C:C,0)),"Cuestionario Integra")</f>
        <v>TD</v>
      </c>
      <c r="AT70" s="25"/>
    </row>
    <row r="71" spans="2:46" x14ac:dyDescent="0.35">
      <c r="B71" s="14" t="s">
        <v>6337</v>
      </c>
      <c r="C71" t="s">
        <v>246</v>
      </c>
      <c r="D71" t="s">
        <v>12</v>
      </c>
      <c r="E71" t="s">
        <v>247</v>
      </c>
      <c r="F71" t="s">
        <v>252</v>
      </c>
      <c r="G71" t="str">
        <f>INDEX(Parametria!H:H,MATCH(Tabla_Consulta_desde_Reporte_de_Valorización_de_Instrumentos[[#This Row],[CODIGO_SBS]],Parametria!C:C,0),1)</f>
        <v>Rutas de Lima</v>
      </c>
      <c r="H71" t="s">
        <v>253</v>
      </c>
      <c r="I71" t="s">
        <v>254</v>
      </c>
      <c r="J71" t="s">
        <v>255</v>
      </c>
      <c r="K71" t="s">
        <v>90</v>
      </c>
      <c r="L71">
        <v>1000</v>
      </c>
      <c r="M71" s="5">
        <v>0</v>
      </c>
      <c r="N71">
        <v>0</v>
      </c>
      <c r="O71">
        <v>56108</v>
      </c>
      <c r="P71" s="15">
        <v>49856</v>
      </c>
      <c r="Q71">
        <v>3653</v>
      </c>
      <c r="R71">
        <v>1</v>
      </c>
      <c r="S71" t="s">
        <v>155</v>
      </c>
      <c r="T71">
        <v>0</v>
      </c>
      <c r="U71" s="5">
        <v>0</v>
      </c>
      <c r="V71" t="s">
        <v>156</v>
      </c>
      <c r="W71">
        <v>2816710241</v>
      </c>
      <c r="X71">
        <v>1846667545</v>
      </c>
      <c r="Y71">
        <v>970042696</v>
      </c>
      <c r="Z71">
        <v>0</v>
      </c>
      <c r="AA71" t="str">
        <f>+MID(Tabla_Consulta_desde_Reporte_de_Valorización_de_Instrumentos[[#This Row],[CODIGO_SBS]],7,1)</f>
        <v>1</v>
      </c>
      <c r="AB71">
        <f>INDEX('Cálculo Caja'!F:F,MATCH(Tabla_Consulta_desde_Reporte_de_Valorización_de_Instrumentos[[#This Row],[PORTAFOLIO]],'Cálculo Caja'!A:A,0),1)</f>
        <v>7928996892.6624365</v>
      </c>
      <c r="AC71" s="17">
        <f>Tabla_Consulta_desde_Reporte_de_Valorización_de_Instrumentos[[#This Row],[VALOR_VECTOR_LOCAL]]/Tabla_Consulta_desde_Reporte_de_Valorización_de_Instrumentos[[#This Row],[Patrimonio]]</f>
        <v>0</v>
      </c>
      <c r="AD71" s="4">
        <f>(Tabla_Consulta_desde_Reporte_de_Valorización_de_Instrumentos[[#This Row],[VALOR_VECTOR_LOCAL]]/INDEX('Tipo de Cambio'!$D:$D,MATCH("2",'Tipo de Cambio'!$E:$E,0),1))/1000000</f>
        <v>0</v>
      </c>
      <c r="AE71">
        <f>IF(Tabla_Consulta_desde_Reporte_de_Valorización_de_Instrumentos[[#This Row],[PORTAFOLIO]]="IN-FONDO0",Tabla_Consulta_desde_Reporte_de_Valorización_de_Instrumentos[[#This Row],[Inv MM$]],0)</f>
        <v>0</v>
      </c>
      <c r="AF71" s="25">
        <f>IF(Tabla_Consulta_desde_Reporte_de_Valorización_de_Instrumentos[[#This Row],[PORTAFOLIO]]="IN-FONDO1",Tabla_Consulta_desde_Reporte_de_Valorización_de_Instrumentos[[#This Row],[Inv MM$]],0)</f>
        <v>0</v>
      </c>
      <c r="AG71" s="25">
        <f>IF(Tabla_Consulta_desde_Reporte_de_Valorización_de_Instrumentos[[#This Row],[PORTAFOLIO]]="IN-FONDO2",Tabla_Consulta_desde_Reporte_de_Valorización_de_Instrumentos[[#This Row],[Inv MM$]],0)</f>
        <v>0</v>
      </c>
      <c r="AH71" s="25">
        <f>IF(Tabla_Consulta_desde_Reporte_de_Valorización_de_Instrumentos[[#This Row],[PORTAFOLIO]]="IN-FONDO3",Tabla_Consulta_desde_Reporte_de_Valorización_de_Instrumentos[[#This Row],[Inv MM$]],0)</f>
        <v>0</v>
      </c>
      <c r="AI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Row],[CODIGO_SBS]],'BD(MSCI)'!$C:$C,0),1)),AL6206)</f>
        <v>22.46</v>
      </c>
      <c r="AK71" s="25">
        <f>Tabla_Consulta_desde_Reporte_de_Valorización_de_Instrumentos[[#This Row],[CO2-H]]*Tabla_Consulta_desde_Reporte_de_Valorización_de_Instrumentos[[#This Row],[Inv MM$]]</f>
        <v>0</v>
      </c>
      <c r="AL71" s="25">
        <f>Tabla_Consulta_desde_Reporte_de_Valorización_de_Instrumentos[[#This Row],[CO2-H]]*Tabla_Consulta_desde_Reporte_de_Valorización_de_Instrumentos[[#This Row],[Weight]]</f>
        <v>0</v>
      </c>
      <c r="AM71" s="25" t="str">
        <f>INDEX(Parametria!G:G,MATCH(Tabla_Consulta_desde_Reporte_de_Valorización_de_Instrumentos[[#This Row],[CODIGO_SBS]],Parametria!C:C,0))</f>
        <v>22RFLC</v>
      </c>
      <c r="AN71" s="25" t="str">
        <f>INDEX(Parametria!F:F,MATCH(Tabla_Consulta_desde_Reporte_de_Valorización_de_Instrumentos[[#This Row],[CODIGO_SBS]],Parametria!C:C,0))</f>
        <v>BU</v>
      </c>
      <c r="AO71" s="25" t="str">
        <f>+INDEX(Parametria!J:J,MATCH(Tabla_Consulta_desde_Reporte_de_Valorización_de_Instrumentos[[#This Row],[CODIGO_SBS]],Parametria!C:C,0))</f>
        <v>RFLBU</v>
      </c>
      <c r="AP71" s="25">
        <f>Tabla_Consulta_desde_Reporte_de_Valorización_de_Instrumentos[[#This Row],[Huella]]/$AT$4</f>
        <v>0</v>
      </c>
      <c r="AQ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1" s="25" t="str">
        <f>IFERROR(INDEX('BD(MSCI)'!X:X,MATCH(Tabla_Consulta_desde_Reporte_de_Valorización_de_Instrumentos[[#This Row],[CODIGO_ISIN]],'BD(MSCI)'!C:C,0)),"Cuestionario Integra")</f>
        <v>TD</v>
      </c>
      <c r="AT71" s="25"/>
    </row>
    <row r="72" spans="2:46" x14ac:dyDescent="0.35">
      <c r="B72" s="14" t="s">
        <v>6337</v>
      </c>
      <c r="C72" t="s">
        <v>246</v>
      </c>
      <c r="D72" t="s">
        <v>12</v>
      </c>
      <c r="E72" t="s">
        <v>247</v>
      </c>
      <c r="F72" t="s">
        <v>261</v>
      </c>
      <c r="G72" t="str">
        <f>INDEX(Parametria!H:H,MATCH(Tabla_Consulta_desde_Reporte_de_Valorización_de_Instrumentos[[#This Row],[CODIGO_SBS]],Parametria!C:C,0),1)</f>
        <v>Jockey Plaza</v>
      </c>
      <c r="H72" t="s">
        <v>262</v>
      </c>
      <c r="I72" t="s">
        <v>263</v>
      </c>
      <c r="J72" t="s">
        <v>264</v>
      </c>
      <c r="K72" t="s">
        <v>90</v>
      </c>
      <c r="L72">
        <v>1000</v>
      </c>
      <c r="M72" s="5">
        <v>4884775.5104999999</v>
      </c>
      <c r="N72">
        <v>4884775.5104999999</v>
      </c>
      <c r="O72">
        <v>4500</v>
      </c>
      <c r="P72" s="15">
        <v>48051</v>
      </c>
      <c r="Q72">
        <v>1848</v>
      </c>
      <c r="R72">
        <v>1</v>
      </c>
      <c r="S72" t="s">
        <v>155</v>
      </c>
      <c r="T72">
        <v>4886654.5016999999</v>
      </c>
      <c r="U72" s="5">
        <v>4886654.5016999999</v>
      </c>
      <c r="V72" t="s">
        <v>265</v>
      </c>
      <c r="W72">
        <v>1960115000</v>
      </c>
      <c r="X72">
        <v>1305903000</v>
      </c>
      <c r="Y72">
        <v>654212000</v>
      </c>
      <c r="Z72">
        <v>-0.41755360000000002</v>
      </c>
      <c r="AA72" t="str">
        <f>+MID(Tabla_Consulta_desde_Reporte_de_Valorización_de_Instrumentos[[#This Row],[CODIGO_SBS]],7,1)</f>
        <v>1</v>
      </c>
      <c r="AB72">
        <f>INDEX('Cálculo Caja'!F:F,MATCH(Tabla_Consulta_desde_Reporte_de_Valorización_de_Instrumentos[[#This Row],[PORTAFOLIO]],'Cálculo Caja'!A:A,0),1)</f>
        <v>7928996892.6624365</v>
      </c>
      <c r="AC72" s="17">
        <f>Tabla_Consulta_desde_Reporte_de_Valorización_de_Instrumentos[[#This Row],[VALOR_VECTOR_LOCAL]]/Tabla_Consulta_desde_Reporte_de_Valorización_de_Instrumentos[[#This Row],[Patrimonio]]</f>
        <v>6.1606475278359787E-4</v>
      </c>
      <c r="AD72" s="4">
        <f>(Tabla_Consulta_desde_Reporte_de_Valorización_de_Instrumentos[[#This Row],[VALOR_VECTOR_LOCAL]]/INDEX('Tipo de Cambio'!$D:$D,MATCH("2",'Tipo de Cambio'!$E:$E,0),1))/1000000</f>
        <v>1.4335364667644899</v>
      </c>
      <c r="AE72">
        <f>IF(Tabla_Consulta_desde_Reporte_de_Valorización_de_Instrumentos[[#This Row],[PORTAFOLIO]]="IN-FONDO0",Tabla_Consulta_desde_Reporte_de_Valorización_de_Instrumentos[[#This Row],[Inv MM$]],0)</f>
        <v>0</v>
      </c>
      <c r="AF72" s="25">
        <f>IF(Tabla_Consulta_desde_Reporte_de_Valorización_de_Instrumentos[[#This Row],[PORTAFOLIO]]="IN-FONDO1",Tabla_Consulta_desde_Reporte_de_Valorización_de_Instrumentos[[#This Row],[Inv MM$]],0)</f>
        <v>1.4335364667644899</v>
      </c>
      <c r="AG72" s="25">
        <f>IF(Tabla_Consulta_desde_Reporte_de_Valorización_de_Instrumentos[[#This Row],[PORTAFOLIO]]="IN-FONDO2",Tabla_Consulta_desde_Reporte_de_Valorización_de_Instrumentos[[#This Row],[Inv MM$]],0)</f>
        <v>0</v>
      </c>
      <c r="AH72" s="25">
        <f>IF(Tabla_Consulta_desde_Reporte_de_Valorización_de_Instrumentos[[#This Row],[PORTAFOLIO]]="IN-FONDO3",Tabla_Consulta_desde_Reporte_de_Valorización_de_Instrumentos[[#This Row],[Inv MM$]],0)</f>
        <v>0</v>
      </c>
      <c r="AI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10.353318926632427</v>
      </c>
      <c r="AJ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Row],[CODIGO_SBS]],'BD(MSCI)'!$C:$C,0),1)),AL6207)</f>
        <v>11.680975009999999</v>
      </c>
      <c r="AK72" s="25">
        <f>Tabla_Consulta_desde_Reporte_de_Valorización_de_Instrumentos[[#This Row],[CO2-H]]*Tabla_Consulta_desde_Reporte_de_Valorización_de_Instrumentos[[#This Row],[Inv MM$]]</f>
        <v>16.745103644199702</v>
      </c>
      <c r="AL72" s="25">
        <f>Tabla_Consulta_desde_Reporte_de_Valorización_de_Instrumentos[[#This Row],[CO2-H]]*Tabla_Consulta_desde_Reporte_de_Valorización_de_Instrumentos[[#This Row],[Weight]]</f>
        <v>7.1962369818070341E-3</v>
      </c>
      <c r="AM72" s="25" t="str">
        <f>INDEX(Parametria!G:G,MATCH(Tabla_Consulta_desde_Reporte_de_Valorización_de_Instrumentos[[#This Row],[CODIGO_SBS]],Parametria!C:C,0))</f>
        <v>22RFLC</v>
      </c>
      <c r="AN72" s="25" t="str">
        <f>INDEX(Parametria!F:F,MATCH(Tabla_Consulta_desde_Reporte_de_Valorización_de_Instrumentos[[#This Row],[CODIGO_SBS]],Parametria!C:C,0))</f>
        <v>BU</v>
      </c>
      <c r="AO72" s="25" t="str">
        <f>+INDEX(Parametria!J:J,MATCH(Tabla_Consulta_desde_Reporte_de_Valorización_de_Instrumentos[[#This Row],[CODIGO_SBS]],Parametria!C:C,0))</f>
        <v>RFLBU</v>
      </c>
      <c r="AP72" s="25">
        <f>Tabla_Consulta_desde_Reporte_de_Valorización_de_Instrumentos[[#This Row],[Huella]]/$AT$4</f>
        <v>1.4789004061128545E-3</v>
      </c>
      <c r="AQ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2" s="25" t="str">
        <f>IFERROR(INDEX('BD(MSCI)'!X:X,MATCH(Tabla_Consulta_desde_Reporte_de_Valorización_de_Instrumentos[[#This Row],[CODIGO_ISIN]],'BD(MSCI)'!C:C,0)),"Cuestionario Integra")</f>
        <v>BU</v>
      </c>
      <c r="AT72" s="25"/>
    </row>
    <row r="73" spans="2:46" x14ac:dyDescent="0.35">
      <c r="B73" s="14" t="s">
        <v>6337</v>
      </c>
      <c r="C73" t="s">
        <v>246</v>
      </c>
      <c r="D73" t="s">
        <v>12</v>
      </c>
      <c r="E73" t="s">
        <v>247</v>
      </c>
      <c r="F73" t="s">
        <v>266</v>
      </c>
      <c r="G73" t="str">
        <f>INDEX(Parametria!H:H,MATCH(Tabla_Consulta_desde_Reporte_de_Valorización_de_Instrumentos[[#This Row],[CODIGO_SBS]],Parametria!C:C,0),1)</f>
        <v>Jockey Plaza</v>
      </c>
      <c r="H73" t="s">
        <v>267</v>
      </c>
      <c r="I73" t="s">
        <v>268</v>
      </c>
      <c r="J73" t="s">
        <v>264</v>
      </c>
      <c r="K73" t="s">
        <v>50</v>
      </c>
      <c r="L73">
        <v>1000</v>
      </c>
      <c r="M73" s="5">
        <v>2485251.0074677002</v>
      </c>
      <c r="N73">
        <v>729347.32427520002</v>
      </c>
      <c r="O73">
        <v>788</v>
      </c>
      <c r="P73" s="15">
        <v>47839</v>
      </c>
      <c r="Q73">
        <v>1636</v>
      </c>
      <c r="R73">
        <v>3.4075000000000002</v>
      </c>
      <c r="S73" t="s">
        <v>155</v>
      </c>
      <c r="T73">
        <v>2487937.6815527002</v>
      </c>
      <c r="U73" s="5">
        <v>729236.94391439995</v>
      </c>
      <c r="V73" t="s">
        <v>265</v>
      </c>
      <c r="W73">
        <v>1960115000</v>
      </c>
      <c r="X73">
        <v>1305903000</v>
      </c>
      <c r="Y73">
        <v>654212000</v>
      </c>
      <c r="Z73">
        <v>0.1400766</v>
      </c>
      <c r="AA73" t="str">
        <f>+MID(Tabla_Consulta_desde_Reporte_de_Valorización_de_Instrumentos[[#This Row],[CODIGO_SBS]],7,1)</f>
        <v>2</v>
      </c>
      <c r="AB73">
        <f>INDEX('Cálculo Caja'!F:F,MATCH(Tabla_Consulta_desde_Reporte_de_Valorización_de_Instrumentos[[#This Row],[PORTAFOLIO]],'Cálculo Caja'!A:A,0),1)</f>
        <v>7928996892.6624365</v>
      </c>
      <c r="AC73" s="17">
        <f>Tabla_Consulta_desde_Reporte_de_Valorización_de_Instrumentos[[#This Row],[VALOR_VECTOR_LOCAL]]/Tabla_Consulta_desde_Reporte_de_Valorización_de_Instrumentos[[#This Row],[Patrimonio]]</f>
        <v>3.1343826225579345E-4</v>
      </c>
      <c r="AD73" s="4">
        <f>(Tabla_Consulta_desde_Reporte_de_Valorización_de_Instrumentos[[#This Row],[VALOR_VECTOR_LOCAL]]/INDEX('Tipo de Cambio'!$D:$D,MATCH("2",'Tipo de Cambio'!$E:$E,0),1))/1000000</f>
        <v>0.72934732427518711</v>
      </c>
      <c r="AE73">
        <f>IF(Tabla_Consulta_desde_Reporte_de_Valorización_de_Instrumentos[[#This Row],[PORTAFOLIO]]="IN-FONDO0",Tabla_Consulta_desde_Reporte_de_Valorización_de_Instrumentos[[#This Row],[Inv MM$]],0)</f>
        <v>0</v>
      </c>
      <c r="AF73" s="25">
        <f>IF(Tabla_Consulta_desde_Reporte_de_Valorización_de_Instrumentos[[#This Row],[PORTAFOLIO]]="IN-FONDO1",Tabla_Consulta_desde_Reporte_de_Valorización_de_Instrumentos[[#This Row],[Inv MM$]],0)</f>
        <v>0.72934732427518711</v>
      </c>
      <c r="AG73" s="25">
        <f>IF(Tabla_Consulta_desde_Reporte_de_Valorización_de_Instrumentos[[#This Row],[PORTAFOLIO]]="IN-FONDO2",Tabla_Consulta_desde_Reporte_de_Valorización_de_Instrumentos[[#This Row],[Inv MM$]],0)</f>
        <v>0</v>
      </c>
      <c r="AH73" s="25">
        <f>IF(Tabla_Consulta_desde_Reporte_de_Valorización_de_Instrumentos[[#This Row],[PORTAFOLIO]]="IN-FONDO3",Tabla_Consulta_desde_Reporte_de_Valorización_de_Instrumentos[[#This Row],[Inv MM$]],0)</f>
        <v>0</v>
      </c>
      <c r="AI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0.72934732427518711</v>
      </c>
      <c r="AJ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Row],[CODIGO_SBS]],'BD(MSCI)'!$C:$C,0),1)),AL6208)</f>
        <v>11.680975009999999</v>
      </c>
      <c r="AK73" s="25">
        <f>Tabla_Consulta_desde_Reporte_de_Valorización_de_Instrumentos[[#This Row],[CO2-H]]*Tabla_Consulta_desde_Reporte_de_Valorización_de_Instrumentos[[#This Row],[Inv MM$]]</f>
        <v>8.5194878684688256</v>
      </c>
      <c r="AL73" s="25">
        <f>Tabla_Consulta_desde_Reporte_de_Valorización_de_Instrumentos[[#This Row],[CO2-H]]*Tabla_Consulta_desde_Reporte_de_Valorización_de_Instrumentos[[#This Row],[Weight]]</f>
        <v>3.6612645085877492E-3</v>
      </c>
      <c r="AM73" s="25" t="str">
        <f>INDEX(Parametria!G:G,MATCH(Tabla_Consulta_desde_Reporte_de_Valorización_de_Instrumentos[[#This Row],[CODIGO_SBS]],Parametria!C:C,0))</f>
        <v>22RFLC</v>
      </c>
      <c r="AN73" s="25" t="str">
        <f>INDEX(Parametria!F:F,MATCH(Tabla_Consulta_desde_Reporte_de_Valorización_de_Instrumentos[[#This Row],[CODIGO_SBS]],Parametria!C:C,0))</f>
        <v>BU</v>
      </c>
      <c r="AO73" s="25" t="str">
        <f>+INDEX(Parametria!J:J,MATCH(Tabla_Consulta_desde_Reporte_de_Valorización_de_Instrumentos[[#This Row],[CODIGO_SBS]],Parametria!C:C,0))</f>
        <v>RFLBU</v>
      </c>
      <c r="AP73" s="25">
        <f>Tabla_Consulta_desde_Reporte_de_Valorización_de_Instrumentos[[#This Row],[Huella]]/$AT$4</f>
        <v>7.5242735645392005E-4</v>
      </c>
      <c r="AQ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3" s="25" t="str">
        <f>IFERROR(INDEX('BD(MSCI)'!X:X,MATCH(Tabla_Consulta_desde_Reporte_de_Valorización_de_Instrumentos[[#This Row],[CODIGO_ISIN]],'BD(MSCI)'!C:C,0)),"Cuestionario Integra")</f>
        <v>BU</v>
      </c>
      <c r="AT73" s="25"/>
    </row>
    <row r="74" spans="2:46" x14ac:dyDescent="0.35">
      <c r="B74" s="14" t="s">
        <v>6337</v>
      </c>
      <c r="C74" t="s">
        <v>246</v>
      </c>
      <c r="D74" t="s">
        <v>10</v>
      </c>
      <c r="E74" t="s">
        <v>247</v>
      </c>
      <c r="F74" t="s">
        <v>261</v>
      </c>
      <c r="G74" t="str">
        <f>INDEX(Parametria!H:H,MATCH(Tabla_Consulta_desde_Reporte_de_Valorización_de_Instrumentos[[#This Row],[CODIGO_SBS]],Parametria!C:C,0),1)</f>
        <v>Jockey Plaza</v>
      </c>
      <c r="H74" t="s">
        <v>262</v>
      </c>
      <c r="I74" t="s">
        <v>263</v>
      </c>
      <c r="J74" t="s">
        <v>264</v>
      </c>
      <c r="K74" t="s">
        <v>90</v>
      </c>
      <c r="L74">
        <v>1000</v>
      </c>
      <c r="M74" s="5">
        <v>30394158.732000001</v>
      </c>
      <c r="N74">
        <v>30394158.732000001</v>
      </c>
      <c r="O74">
        <v>28000</v>
      </c>
      <c r="P74" s="15">
        <v>48051</v>
      </c>
      <c r="Q74">
        <v>1848</v>
      </c>
      <c r="R74">
        <v>1</v>
      </c>
      <c r="S74" t="s">
        <v>155</v>
      </c>
      <c r="T74">
        <v>30405850.232799999</v>
      </c>
      <c r="U74" s="5">
        <v>30405850.232799999</v>
      </c>
      <c r="V74" t="s">
        <v>265</v>
      </c>
      <c r="W74">
        <v>1960115000</v>
      </c>
      <c r="X74">
        <v>1305903000</v>
      </c>
      <c r="Y74">
        <v>654212000</v>
      </c>
      <c r="Z74">
        <v>-0.41755360000000002</v>
      </c>
      <c r="AA74" t="str">
        <f>+MID(Tabla_Consulta_desde_Reporte_de_Valorización_de_Instrumentos[[#This Row],[CODIGO_SBS]],7,1)</f>
        <v>1</v>
      </c>
      <c r="AB74">
        <f>INDEX('Cálculo Caja'!F:F,MATCH(Tabla_Consulta_desde_Reporte_de_Valorización_de_Instrumentos[[#This Row],[PORTAFOLIO]],'Cálculo Caja'!A:A,0),1)</f>
        <v>27857085026.771736</v>
      </c>
      <c r="AC74" s="17">
        <f>Tabla_Consulta_desde_Reporte_de_Valorización_de_Instrumentos[[#This Row],[VALOR_VECTOR_LOCAL]]/Tabla_Consulta_desde_Reporte_de_Valorización_de_Instrumentos[[#This Row],[Patrimonio]]</f>
        <v>1.0910746297679761E-3</v>
      </c>
      <c r="AD74" s="4">
        <f>(Tabla_Consulta_desde_Reporte_de_Valorización_de_Instrumentos[[#This Row],[VALOR_VECTOR_LOCAL]]/INDEX('Tipo de Cambio'!$D:$D,MATCH("2",'Tipo de Cambio'!$E:$E,0),1))/1000000</f>
        <v>8.9197824598679372</v>
      </c>
      <c r="AE74">
        <f>IF(Tabla_Consulta_desde_Reporte_de_Valorización_de_Instrumentos[[#This Row],[PORTAFOLIO]]="IN-FONDO0",Tabla_Consulta_desde_Reporte_de_Valorización_de_Instrumentos[[#This Row],[Inv MM$]],0)</f>
        <v>0</v>
      </c>
      <c r="AF74" s="25">
        <f>IF(Tabla_Consulta_desde_Reporte_de_Valorización_de_Instrumentos[[#This Row],[PORTAFOLIO]]="IN-FONDO1",Tabla_Consulta_desde_Reporte_de_Valorización_de_Instrumentos[[#This Row],[Inv MM$]],0)</f>
        <v>0</v>
      </c>
      <c r="AG74" s="25">
        <f>IF(Tabla_Consulta_desde_Reporte_de_Valorización_de_Instrumentos[[#This Row],[PORTAFOLIO]]="IN-FONDO2",Tabla_Consulta_desde_Reporte_de_Valorización_de_Instrumentos[[#This Row],[Inv MM$]],0)</f>
        <v>8.9197824598679372</v>
      </c>
      <c r="AH74" s="25">
        <f>IF(Tabla_Consulta_desde_Reporte_de_Valorización_de_Instrumentos[[#This Row],[PORTAFOLIO]]="IN-FONDO3",Tabla_Consulta_desde_Reporte_de_Valorización_de_Instrumentos[[#This Row],[Inv MM$]],0)</f>
        <v>0</v>
      </c>
      <c r="AI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10.353318926632427</v>
      </c>
      <c r="AJ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Row],[CODIGO_SBS]],'BD(MSCI)'!$C:$C,0),1)),AL6209)</f>
        <v>11.680975009999999</v>
      </c>
      <c r="AK74" s="25">
        <f>Tabla_Consulta_desde_Reporte_de_Valorización_de_Instrumentos[[#This Row],[CO2-H]]*Tabla_Consulta_desde_Reporte_de_Valorización_de_Instrumentos[[#This Row],[Inv MM$]]</f>
        <v>104.19175600835369</v>
      </c>
      <c r="AL74" s="25">
        <f>Tabla_Consulta_desde_Reporte_de_Valorización_de_Instrumentos[[#This Row],[CO2-H]]*Tabla_Consulta_desde_Reporte_de_Valorización_de_Instrumentos[[#This Row],[Weight]]</f>
        <v>1.274481548436473E-2</v>
      </c>
      <c r="AM74" s="25" t="str">
        <f>INDEX(Parametria!G:G,MATCH(Tabla_Consulta_desde_Reporte_de_Valorización_de_Instrumentos[[#This Row],[CODIGO_SBS]],Parametria!C:C,0))</f>
        <v>22RFLC</v>
      </c>
      <c r="AN74" s="25" t="str">
        <f>INDEX(Parametria!F:F,MATCH(Tabla_Consulta_desde_Reporte_de_Valorización_de_Instrumentos[[#This Row],[CODIGO_SBS]],Parametria!C:C,0))</f>
        <v>BU</v>
      </c>
      <c r="AO74" s="25" t="str">
        <f>+INDEX(Parametria!J:J,MATCH(Tabla_Consulta_desde_Reporte_de_Valorización_de_Instrumentos[[#This Row],[CODIGO_SBS]],Parametria!C:C,0))</f>
        <v>RFLBU</v>
      </c>
      <c r="AP74" s="25">
        <f>Tabla_Consulta_desde_Reporte_de_Valorización_de_Instrumentos[[#This Row],[Huella]]/$AT$4</f>
        <v>9.2020469713688727E-3</v>
      </c>
      <c r="AQ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4" s="25" t="str">
        <f>IFERROR(INDEX('BD(MSCI)'!X:X,MATCH(Tabla_Consulta_desde_Reporte_de_Valorización_de_Instrumentos[[#This Row],[CODIGO_ISIN]],'BD(MSCI)'!C:C,0)),"Cuestionario Integra")</f>
        <v>BU</v>
      </c>
      <c r="AT74" s="25"/>
    </row>
    <row r="75" spans="2:46" x14ac:dyDescent="0.35">
      <c r="B75" s="14" t="s">
        <v>6337</v>
      </c>
      <c r="C75" t="s">
        <v>246</v>
      </c>
      <c r="D75" t="s">
        <v>10</v>
      </c>
      <c r="E75" t="s">
        <v>247</v>
      </c>
      <c r="F75" t="s">
        <v>3546</v>
      </c>
      <c r="G75" t="str">
        <f>INDEX(Parametria!H:H,MATCH(Tabla_Consulta_desde_Reporte_de_Valorización_de_Instrumentos[[#This Row],[CODIGO_SBS]],Parametria!C:C,0),1)</f>
        <v>Primax</v>
      </c>
      <c r="H75" t="s">
        <v>5133</v>
      </c>
      <c r="I75" t="s">
        <v>5134</v>
      </c>
      <c r="J75" t="s">
        <v>275</v>
      </c>
      <c r="K75" t="s">
        <v>90</v>
      </c>
      <c r="L75">
        <v>1000</v>
      </c>
      <c r="M75" s="5">
        <v>19264815.729313001</v>
      </c>
      <c r="N75">
        <v>19264815.729313001</v>
      </c>
      <c r="O75">
        <v>17486</v>
      </c>
      <c r="P75" s="15">
        <v>49955</v>
      </c>
      <c r="Q75">
        <v>3752</v>
      </c>
      <c r="R75">
        <v>1</v>
      </c>
      <c r="S75" t="s">
        <v>155</v>
      </c>
      <c r="T75">
        <v>19287373.001547001</v>
      </c>
      <c r="U75" s="5">
        <v>19287373.001547001</v>
      </c>
      <c r="V75" t="s">
        <v>226</v>
      </c>
      <c r="W75">
        <v>5024202000</v>
      </c>
      <c r="X75">
        <v>4179076000</v>
      </c>
      <c r="Y75">
        <v>845126000</v>
      </c>
      <c r="Z75">
        <v>-1.290019</v>
      </c>
      <c r="AA75" t="str">
        <f>+MID(Tabla_Consulta_desde_Reporte_de_Valorización_de_Instrumentos[[#This Row],[CODIGO_SBS]],7,1)</f>
        <v>1</v>
      </c>
      <c r="AB75">
        <f>INDEX('Cálculo Caja'!F:F,MATCH(Tabla_Consulta_desde_Reporte_de_Valorización_de_Instrumentos[[#This Row],[PORTAFOLIO]],'Cálculo Caja'!A:A,0),1)</f>
        <v>27857085026.771736</v>
      </c>
      <c r="AC75" s="17">
        <f>Tabla_Consulta_desde_Reporte_de_Valorización_de_Instrumentos[[#This Row],[VALOR_VECTOR_LOCAL]]/Tabla_Consulta_desde_Reporte_de_Valorización_de_Instrumentos[[#This Row],[Patrimonio]]</f>
        <v>6.915589233690017E-4</v>
      </c>
      <c r="AD75" s="4">
        <f>(Tabla_Consulta_desde_Reporte_de_Valorización_de_Instrumentos[[#This Row],[VALOR_VECTOR_LOCAL]]/INDEX('Tipo de Cambio'!$D:$D,MATCH("2",'Tipo de Cambio'!$E:$E,0),1))/1000000</f>
        <v>5.653650984391196</v>
      </c>
      <c r="AE75">
        <f>IF(Tabla_Consulta_desde_Reporte_de_Valorización_de_Instrumentos[[#This Row],[PORTAFOLIO]]="IN-FONDO0",Tabla_Consulta_desde_Reporte_de_Valorización_de_Instrumentos[[#This Row],[Inv MM$]],0)</f>
        <v>0</v>
      </c>
      <c r="AF75" s="25">
        <f>IF(Tabla_Consulta_desde_Reporte_de_Valorización_de_Instrumentos[[#This Row],[PORTAFOLIO]]="IN-FONDO1",Tabla_Consulta_desde_Reporte_de_Valorización_de_Instrumentos[[#This Row],[Inv MM$]],0)</f>
        <v>0</v>
      </c>
      <c r="AG75" s="25">
        <f>IF(Tabla_Consulta_desde_Reporte_de_Valorización_de_Instrumentos[[#This Row],[PORTAFOLIO]]="IN-FONDO2",Tabla_Consulta_desde_Reporte_de_Valorización_de_Instrumentos[[#This Row],[Inv MM$]],0)</f>
        <v>5.653650984391196</v>
      </c>
      <c r="AH75" s="25">
        <f>IF(Tabla_Consulta_desde_Reporte_de_Valorización_de_Instrumentos[[#This Row],[PORTAFOLIO]]="IN-FONDO3",Tabla_Consulta_desde_Reporte_de_Valorización_de_Instrumentos[[#This Row],[Inv MM$]],0)</f>
        <v>0</v>
      </c>
      <c r="AI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7.4319353498350695</v>
      </c>
      <c r="AJ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Row],[CODIGO_SBS]],'BD(MSCI)'!$C:$C,0),1)),AL6210)</f>
        <v>208.75900278</v>
      </c>
      <c r="AK75" s="25">
        <f>Tabla_Consulta_desde_Reporte_de_Valorización_de_Instrumentos[[#This Row],[CO2-H]]*Tabla_Consulta_desde_Reporte_de_Valorización_de_Instrumentos[[#This Row],[Inv MM$]]</f>
        <v>1180.2505415676715</v>
      </c>
      <c r="AL75" s="25">
        <f>Tabla_Consulta_desde_Reporte_de_Valorización_de_Instrumentos[[#This Row],[CO2-H]]*Tabla_Consulta_desde_Reporte_de_Valorización_de_Instrumentos[[#This Row],[Weight]]</f>
        <v>0.14436915120612323</v>
      </c>
      <c r="AM75" s="25" t="str">
        <f>INDEX(Parametria!G:G,MATCH(Tabla_Consulta_desde_Reporte_de_Valorización_de_Instrumentos[[#This Row],[CODIGO_SBS]],Parametria!C:C,0))</f>
        <v>22RFLC</v>
      </c>
      <c r="AN75" s="25" t="str">
        <f>INDEX(Parametria!F:F,MATCH(Tabla_Consulta_desde_Reporte_de_Valorización_de_Instrumentos[[#This Row],[CODIGO_SBS]],Parametria!C:C,0))</f>
        <v>BU</v>
      </c>
      <c r="AO75" s="25" t="str">
        <f>+INDEX(Parametria!J:J,MATCH(Tabla_Consulta_desde_Reporte_de_Valorización_de_Instrumentos[[#This Row],[CODIGO_SBS]],Parametria!C:C,0))</f>
        <v>RFLBU</v>
      </c>
      <c r="AP75" s="25">
        <f>Tabla_Consulta_desde_Reporte_de_Valorización_de_Instrumentos[[#This Row],[Huella]]/$AT$4</f>
        <v>0.10423781436813956</v>
      </c>
      <c r="AQ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5" s="25" t="str">
        <f>IFERROR(INDEX('BD(MSCI)'!X:X,MATCH(Tabla_Consulta_desde_Reporte_de_Valorización_de_Instrumentos[[#This Row],[CODIGO_ISIN]],'BD(MSCI)'!C:C,0)),"Cuestionario Integra")</f>
        <v>BU</v>
      </c>
      <c r="AT75" s="25"/>
    </row>
    <row r="76" spans="2:46" x14ac:dyDescent="0.35">
      <c r="B76" s="14" t="s">
        <v>6337</v>
      </c>
      <c r="C76" t="s">
        <v>246</v>
      </c>
      <c r="D76" t="s">
        <v>12</v>
      </c>
      <c r="E76" t="s">
        <v>247</v>
      </c>
      <c r="F76" t="s">
        <v>3547</v>
      </c>
      <c r="G76" t="str">
        <f>INDEX(Parametria!H:H,MATCH(Tabla_Consulta_desde_Reporte_de_Valorización_de_Instrumentos[[#This Row],[CODIGO_SBS]],Parametria!C:C,0),1)</f>
        <v>Primax</v>
      </c>
      <c r="H76" t="s">
        <v>5135</v>
      </c>
      <c r="I76" t="s">
        <v>5136</v>
      </c>
      <c r="J76" t="s">
        <v>275</v>
      </c>
      <c r="K76" t="s">
        <v>90</v>
      </c>
      <c r="L76">
        <v>10000</v>
      </c>
      <c r="M76" s="5">
        <v>7562870.5774299996</v>
      </c>
      <c r="N76">
        <v>7562870.5774299996</v>
      </c>
      <c r="O76">
        <v>700</v>
      </c>
      <c r="P76" s="15">
        <v>50609</v>
      </c>
      <c r="Q76">
        <v>4406</v>
      </c>
      <c r="R76">
        <v>1</v>
      </c>
      <c r="S76" t="s">
        <v>155</v>
      </c>
      <c r="T76">
        <v>7568652.43267</v>
      </c>
      <c r="U76" s="5">
        <v>7568652.43267</v>
      </c>
      <c r="V76" t="s">
        <v>226</v>
      </c>
      <c r="W76">
        <v>5024202000</v>
      </c>
      <c r="X76">
        <v>4179076000</v>
      </c>
      <c r="Y76">
        <v>845126000</v>
      </c>
      <c r="Z76">
        <v>-8.2597932000000007</v>
      </c>
      <c r="AA76" t="str">
        <f>+MID(Tabla_Consulta_desde_Reporte_de_Valorización_de_Instrumentos[[#This Row],[CODIGO_SBS]],7,1)</f>
        <v>1</v>
      </c>
      <c r="AB76">
        <f>INDEX('Cálculo Caja'!F:F,MATCH(Tabla_Consulta_desde_Reporte_de_Valorización_de_Instrumentos[[#This Row],[PORTAFOLIO]],'Cálculo Caja'!A:A,0),1)</f>
        <v>7928996892.6624365</v>
      </c>
      <c r="AC76" s="17">
        <f>Tabla_Consulta_desde_Reporte_de_Valorización_de_Instrumentos[[#This Row],[VALOR_VECTOR_LOCAL]]/Tabla_Consulta_desde_Reporte_de_Valorización_de_Instrumentos[[#This Row],[Patrimonio]]</f>
        <v>9.5382438406915596E-4</v>
      </c>
      <c r="AD76" s="4">
        <f>(Tabla_Consulta_desde_Reporte_de_Valorización_de_Instrumentos[[#This Row],[VALOR_VECTOR_LOCAL]]/INDEX('Tipo de Cambio'!$D:$D,MATCH("2",'Tipo de Cambio'!$E:$E,0),1))/1000000</f>
        <v>2.2194777923492297</v>
      </c>
      <c r="AE76">
        <f>IF(Tabla_Consulta_desde_Reporte_de_Valorización_de_Instrumentos[[#This Row],[PORTAFOLIO]]="IN-FONDO0",Tabla_Consulta_desde_Reporte_de_Valorización_de_Instrumentos[[#This Row],[Inv MM$]],0)</f>
        <v>0</v>
      </c>
      <c r="AF76" s="25">
        <f>IF(Tabla_Consulta_desde_Reporte_de_Valorización_de_Instrumentos[[#This Row],[PORTAFOLIO]]="IN-FONDO1",Tabla_Consulta_desde_Reporte_de_Valorización_de_Instrumentos[[#This Row],[Inv MM$]],0)</f>
        <v>2.2194777923492297</v>
      </c>
      <c r="AG76" s="25">
        <f>IF(Tabla_Consulta_desde_Reporte_de_Valorización_de_Instrumentos[[#This Row],[PORTAFOLIO]]="IN-FONDO2",Tabla_Consulta_desde_Reporte_de_Valorización_de_Instrumentos[[#This Row],[Inv MM$]],0)</f>
        <v>0</v>
      </c>
      <c r="AH76" s="25">
        <f>IF(Tabla_Consulta_desde_Reporte_de_Valorización_de_Instrumentos[[#This Row],[PORTAFOLIO]]="IN-FONDO3",Tabla_Consulta_desde_Reporte_de_Valorización_de_Instrumentos[[#This Row],[Inv MM$]],0)</f>
        <v>0</v>
      </c>
      <c r="AI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2.2194777923492297</v>
      </c>
      <c r="AJ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Row],[CODIGO_SBS]],'BD(MSCI)'!$C:$C,0),1)),AL6211)</f>
        <v>208.75900278</v>
      </c>
      <c r="AK76" s="25">
        <f>Tabla_Consulta_desde_Reporte_de_Valorización_de_Instrumentos[[#This Row],[CO2-H]]*Tabla_Consulta_desde_Reporte_de_Valorización_de_Instrumentos[[#This Row],[Inv MM$]]</f>
        <v>463.33597062318114</v>
      </c>
      <c r="AL76" s="25">
        <f>Tabla_Consulta_desde_Reporte_de_Valorización_de_Instrumentos[[#This Row],[CO2-H]]*Tabla_Consulta_desde_Reporte_de_Valorización_de_Instrumentos[[#This Row],[Weight]]</f>
        <v>0.19911942724552473</v>
      </c>
      <c r="AM76" s="25" t="str">
        <f>INDEX(Parametria!G:G,MATCH(Tabla_Consulta_desde_Reporte_de_Valorización_de_Instrumentos[[#This Row],[CODIGO_SBS]],Parametria!C:C,0))</f>
        <v>22RFLC</v>
      </c>
      <c r="AN76" s="25" t="str">
        <f>INDEX(Parametria!F:F,MATCH(Tabla_Consulta_desde_Reporte_de_Valorización_de_Instrumentos[[#This Row],[CODIGO_SBS]],Parametria!C:C,0))</f>
        <v>BU</v>
      </c>
      <c r="AO76" s="25" t="str">
        <f>+INDEX(Parametria!J:J,MATCH(Tabla_Consulta_desde_Reporte_de_Valorización_de_Instrumentos[[#This Row],[CODIGO_SBS]],Parametria!C:C,0))</f>
        <v>RFLBU</v>
      </c>
      <c r="AP76" s="25">
        <f>Tabla_Consulta_desde_Reporte_de_Valorización_de_Instrumentos[[#This Row],[Huella]]/$AT$4</f>
        <v>4.0921081749092113E-2</v>
      </c>
      <c r="AQ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6" s="25" t="str">
        <f>IFERROR(INDEX('BD(MSCI)'!X:X,MATCH(Tabla_Consulta_desde_Reporte_de_Valorización_de_Instrumentos[[#This Row],[CODIGO_ISIN]],'BD(MSCI)'!C:C,0)),"Cuestionario Integra")</f>
        <v>BU</v>
      </c>
      <c r="AT76" s="25"/>
    </row>
    <row r="77" spans="2:46" x14ac:dyDescent="0.35">
      <c r="B77" s="14" t="s">
        <v>6337</v>
      </c>
      <c r="C77" t="s">
        <v>246</v>
      </c>
      <c r="D77" t="s">
        <v>12</v>
      </c>
      <c r="E77" t="s">
        <v>247</v>
      </c>
      <c r="F77" t="s">
        <v>3546</v>
      </c>
      <c r="G77" t="str">
        <f>INDEX(Parametria!H:H,MATCH(Tabla_Consulta_desde_Reporte_de_Valorización_de_Instrumentos[[#This Row],[CODIGO_SBS]],Parametria!C:C,0),1)</f>
        <v>Primax</v>
      </c>
      <c r="H77" t="s">
        <v>5133</v>
      </c>
      <c r="I77" t="s">
        <v>5134</v>
      </c>
      <c r="J77" t="s">
        <v>275</v>
      </c>
      <c r="K77" t="s">
        <v>90</v>
      </c>
      <c r="L77">
        <v>1000</v>
      </c>
      <c r="M77" s="5">
        <v>6059503.9752500001</v>
      </c>
      <c r="N77">
        <v>6059503.9752500001</v>
      </c>
      <c r="O77">
        <v>5500</v>
      </c>
      <c r="P77" s="15">
        <v>49955</v>
      </c>
      <c r="Q77">
        <v>3752</v>
      </c>
      <c r="R77">
        <v>1</v>
      </c>
      <c r="S77" t="s">
        <v>155</v>
      </c>
      <c r="T77">
        <v>6066599.0797499996</v>
      </c>
      <c r="U77" s="5">
        <v>6066599.0797499996</v>
      </c>
      <c r="V77" t="s">
        <v>226</v>
      </c>
      <c r="W77">
        <v>5024202000</v>
      </c>
      <c r="X77">
        <v>4179076000</v>
      </c>
      <c r="Y77">
        <v>845126000</v>
      </c>
      <c r="Z77">
        <v>-1.290019</v>
      </c>
      <c r="AA77" t="str">
        <f>+MID(Tabla_Consulta_desde_Reporte_de_Valorización_de_Instrumentos[[#This Row],[CODIGO_SBS]],7,1)</f>
        <v>1</v>
      </c>
      <c r="AB77">
        <f>INDEX('Cálculo Caja'!F:F,MATCH(Tabla_Consulta_desde_Reporte_de_Valorización_de_Instrumentos[[#This Row],[PORTAFOLIO]],'Cálculo Caja'!A:A,0),1)</f>
        <v>7928996892.6624365</v>
      </c>
      <c r="AC77" s="17">
        <f>Tabla_Consulta_desde_Reporte_de_Valorización_de_Instrumentos[[#This Row],[VALOR_VECTOR_LOCAL]]/Tabla_Consulta_desde_Reporte_de_Valorización_de_Instrumentos[[#This Row],[Patrimonio]]</f>
        <v>7.6422075292494041E-4</v>
      </c>
      <c r="AD77" s="4">
        <f>(Tabla_Consulta_desde_Reporte_de_Valorización_de_Instrumentos[[#This Row],[VALOR_VECTOR_LOCAL]]/INDEX('Tipo de Cambio'!$D:$D,MATCH("2",'Tipo de Cambio'!$E:$E,0),1))/1000000</f>
        <v>1.7782843654438736</v>
      </c>
      <c r="AE77">
        <f>IF(Tabla_Consulta_desde_Reporte_de_Valorización_de_Instrumentos[[#This Row],[PORTAFOLIO]]="IN-FONDO0",Tabla_Consulta_desde_Reporte_de_Valorización_de_Instrumentos[[#This Row],[Inv MM$]],0)</f>
        <v>0</v>
      </c>
      <c r="AF77" s="25">
        <f>IF(Tabla_Consulta_desde_Reporte_de_Valorización_de_Instrumentos[[#This Row],[PORTAFOLIO]]="IN-FONDO1",Tabla_Consulta_desde_Reporte_de_Valorización_de_Instrumentos[[#This Row],[Inv MM$]],0)</f>
        <v>1.7782843654438736</v>
      </c>
      <c r="AG77" s="25">
        <f>IF(Tabla_Consulta_desde_Reporte_de_Valorización_de_Instrumentos[[#This Row],[PORTAFOLIO]]="IN-FONDO2",Tabla_Consulta_desde_Reporte_de_Valorización_de_Instrumentos[[#This Row],[Inv MM$]],0)</f>
        <v>0</v>
      </c>
      <c r="AH77" s="25">
        <f>IF(Tabla_Consulta_desde_Reporte_de_Valorización_de_Instrumentos[[#This Row],[PORTAFOLIO]]="IN-FONDO3",Tabla_Consulta_desde_Reporte_de_Valorización_de_Instrumentos[[#This Row],[Inv MM$]],0)</f>
        <v>0</v>
      </c>
      <c r="AI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7.4319353498350695</v>
      </c>
      <c r="AJ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Row],[CODIGO_SBS]],'BD(MSCI)'!$C:$C,0),1)),AL6212)</f>
        <v>208.75900278</v>
      </c>
      <c r="AK77" s="25">
        <f>Tabla_Consulta_desde_Reporte_de_Valorización_de_Instrumentos[[#This Row],[CO2-H]]*Tabla_Consulta_desde_Reporte_de_Valorización_de_Instrumentos[[#This Row],[Inv MM$]]</f>
        <v>371.23287078932816</v>
      </c>
      <c r="AL77" s="25">
        <f>Tabla_Consulta_desde_Reporte_de_Valorización_de_Instrumentos[[#This Row],[CO2-H]]*Tabla_Consulta_desde_Reporte_de_Valorización_de_Instrumentos[[#This Row],[Weight]]</f>
        <v>0.15953796228439132</v>
      </c>
      <c r="AM77" s="25" t="str">
        <f>INDEX(Parametria!G:G,MATCH(Tabla_Consulta_desde_Reporte_de_Valorización_de_Instrumentos[[#This Row],[CODIGO_SBS]],Parametria!C:C,0))</f>
        <v>22RFLC</v>
      </c>
      <c r="AN77" s="25" t="str">
        <f>INDEX(Parametria!F:F,MATCH(Tabla_Consulta_desde_Reporte_de_Valorización_de_Instrumentos[[#This Row],[CODIGO_SBS]],Parametria!C:C,0))</f>
        <v>BU</v>
      </c>
      <c r="AO77" s="25" t="str">
        <f>+INDEX(Parametria!J:J,MATCH(Tabla_Consulta_desde_Reporte_de_Valorización_de_Instrumentos[[#This Row],[CODIGO_SBS]],Parametria!C:C,0))</f>
        <v>RFLBU</v>
      </c>
      <c r="AP77" s="25">
        <f>Tabla_Consulta_desde_Reporte_de_Valorización_de_Instrumentos[[#This Row],[Huella]]/$AT$4</f>
        <v>3.2786685292506439E-2</v>
      </c>
      <c r="AQ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7" s="25" t="str">
        <f>IFERROR(INDEX('BD(MSCI)'!X:X,MATCH(Tabla_Consulta_desde_Reporte_de_Valorización_de_Instrumentos[[#This Row],[CODIGO_ISIN]],'BD(MSCI)'!C:C,0)),"Cuestionario Integra")</f>
        <v>BU</v>
      </c>
      <c r="AT77" s="25"/>
    </row>
    <row r="78" spans="2:46" x14ac:dyDescent="0.35">
      <c r="B78" s="14" t="s">
        <v>6337</v>
      </c>
      <c r="C78" t="s">
        <v>246</v>
      </c>
      <c r="D78" t="s">
        <v>12</v>
      </c>
      <c r="E78" t="s">
        <v>247</v>
      </c>
      <c r="F78" t="s">
        <v>276</v>
      </c>
      <c r="G78" t="str">
        <f>INDEX(Parametria!H:H,MATCH(Tabla_Consulta_desde_Reporte_de_Valorización_de_Instrumentos[[#This Row],[CODIGO_SBS]],Parametria!C:C,0),1)</f>
        <v>Hermes</v>
      </c>
      <c r="H78" t="s">
        <v>277</v>
      </c>
      <c r="I78" t="s">
        <v>278</v>
      </c>
      <c r="J78" t="s">
        <v>279</v>
      </c>
      <c r="K78" t="s">
        <v>90</v>
      </c>
      <c r="L78">
        <v>1000</v>
      </c>
      <c r="M78" s="5">
        <v>6142958.5125161</v>
      </c>
      <c r="N78">
        <v>6142958.5125161</v>
      </c>
      <c r="O78">
        <v>12749</v>
      </c>
      <c r="P78" s="15">
        <v>47545</v>
      </c>
      <c r="Q78">
        <v>1342</v>
      </c>
      <c r="R78">
        <v>1</v>
      </c>
      <c r="S78" t="s">
        <v>155</v>
      </c>
      <c r="T78">
        <v>6144081.2430018997</v>
      </c>
      <c r="U78" s="5">
        <v>6144081.2430018997</v>
      </c>
      <c r="V78" t="s">
        <v>156</v>
      </c>
      <c r="W78">
        <v>1625198000</v>
      </c>
      <c r="X78">
        <v>791660000</v>
      </c>
      <c r="Y78">
        <v>833538000</v>
      </c>
      <c r="Z78">
        <v>-8.8064199999999995E-2</v>
      </c>
      <c r="AA78" t="str">
        <f>+MID(Tabla_Consulta_desde_Reporte_de_Valorización_de_Instrumentos[[#This Row],[CODIGO_SBS]],7,1)</f>
        <v>1</v>
      </c>
      <c r="AB78">
        <f>INDEX('Cálculo Caja'!F:F,MATCH(Tabla_Consulta_desde_Reporte_de_Valorización_de_Instrumentos[[#This Row],[PORTAFOLIO]],'Cálculo Caja'!A:A,0),1)</f>
        <v>7928996892.6624365</v>
      </c>
      <c r="AC78" s="17">
        <f>Tabla_Consulta_desde_Reporte_de_Valorización_de_Instrumentos[[#This Row],[VALOR_VECTOR_LOCAL]]/Tabla_Consulta_desde_Reporte_de_Valorización_de_Instrumentos[[#This Row],[Patrimonio]]</f>
        <v>7.7474598561147728E-4</v>
      </c>
      <c r="AD78" s="4">
        <f>(Tabla_Consulta_desde_Reporte_de_Valorización_de_Instrumentos[[#This Row],[VALOR_VECTOR_LOCAL]]/INDEX('Tipo de Cambio'!$D:$D,MATCH("2",'Tipo de Cambio'!$E:$E,0),1))/1000000</f>
        <v>1.8027757923744974</v>
      </c>
      <c r="AE78">
        <f>IF(Tabla_Consulta_desde_Reporte_de_Valorización_de_Instrumentos[[#This Row],[PORTAFOLIO]]="IN-FONDO0",Tabla_Consulta_desde_Reporte_de_Valorización_de_Instrumentos[[#This Row],[Inv MM$]],0)</f>
        <v>0</v>
      </c>
      <c r="AF78" s="25">
        <f>IF(Tabla_Consulta_desde_Reporte_de_Valorización_de_Instrumentos[[#This Row],[PORTAFOLIO]]="IN-FONDO1",Tabla_Consulta_desde_Reporte_de_Valorización_de_Instrumentos[[#This Row],[Inv MM$]],0)</f>
        <v>1.8027757923744974</v>
      </c>
      <c r="AG78" s="25">
        <f>IF(Tabla_Consulta_desde_Reporte_de_Valorización_de_Instrumentos[[#This Row],[PORTAFOLIO]]="IN-FONDO2",Tabla_Consulta_desde_Reporte_de_Valorización_de_Instrumentos[[#This Row],[Inv MM$]],0)</f>
        <v>0</v>
      </c>
      <c r="AH78" s="25">
        <f>IF(Tabla_Consulta_desde_Reporte_de_Valorización_de_Instrumentos[[#This Row],[PORTAFOLIO]]="IN-FONDO3",Tabla_Consulta_desde_Reporte_de_Valorización_de_Instrumentos[[#This Row],[Inv MM$]],0)</f>
        <v>0</v>
      </c>
      <c r="AI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1.8027757923744974</v>
      </c>
      <c r="AJ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Row],[CODIGO_SBS]],'BD(MSCI)'!$C:$C,0),1)),AL6213)</f>
        <v>29.225820110000001</v>
      </c>
      <c r="AK78" s="25">
        <f>Tabla_Consulta_desde_Reporte_de_Valorización_de_Instrumentos[[#This Row],[CO2-H]]*Tabla_Consulta_desde_Reporte_de_Valorización_de_Instrumentos[[#This Row],[Inv MM$]]</f>
        <v>52.68760100659977</v>
      </c>
      <c r="AL78" s="25">
        <f>Tabla_Consulta_desde_Reporte_de_Valorización_de_Instrumentos[[#This Row],[CO2-H]]*Tabla_Consulta_desde_Reporte_de_Valorización_de_Instrumentos[[#This Row],[Weight]]</f>
        <v>2.2642586806425682E-2</v>
      </c>
      <c r="AM78" s="25" t="str">
        <f>INDEX(Parametria!G:G,MATCH(Tabla_Consulta_desde_Reporte_de_Valorización_de_Instrumentos[[#This Row],[CODIGO_SBS]],Parametria!C:C,0))</f>
        <v>22RFLC</v>
      </c>
      <c r="AN78" s="25" t="str">
        <f>INDEX(Parametria!F:F,MATCH(Tabla_Consulta_desde_Reporte_de_Valorización_de_Instrumentos[[#This Row],[CODIGO_SBS]],Parametria!C:C,0))</f>
        <v>BU</v>
      </c>
      <c r="AO78" s="25" t="str">
        <f>+INDEX(Parametria!J:J,MATCH(Tabla_Consulta_desde_Reporte_de_Valorización_de_Instrumentos[[#This Row],[CODIGO_SBS]],Parametria!C:C,0))</f>
        <v>RFLBU</v>
      </c>
      <c r="AP78" s="25">
        <f>Tabla_Consulta_desde_Reporte_de_Valorización_de_Instrumentos[[#This Row],[Huella]]/$AT$4</f>
        <v>4.6532835019365724E-3</v>
      </c>
      <c r="AQ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8" s="25" t="str">
        <f>IFERROR(INDEX('BD(MSCI)'!X:X,MATCH(Tabla_Consulta_desde_Reporte_de_Valorización_de_Instrumentos[[#This Row],[CODIGO_ISIN]],'BD(MSCI)'!C:C,0)),"Cuestionario Integra")</f>
        <v>BU</v>
      </c>
      <c r="AT78" s="25"/>
    </row>
    <row r="79" spans="2:46" x14ac:dyDescent="0.35">
      <c r="B79" s="14" t="s">
        <v>6337</v>
      </c>
      <c r="C79" t="s">
        <v>246</v>
      </c>
      <c r="D79" t="s">
        <v>12</v>
      </c>
      <c r="E79" t="s">
        <v>247</v>
      </c>
      <c r="F79" t="s">
        <v>280</v>
      </c>
      <c r="G79" t="str">
        <f>INDEX(Parametria!H:H,MATCH(Tabla_Consulta_desde_Reporte_de_Valorización_de_Instrumentos[[#This Row],[CODIGO_SBS]],Parametria!C:C,0),1)</f>
        <v>Inca Rail</v>
      </c>
      <c r="H79" t="s">
        <v>281</v>
      </c>
      <c r="I79" t="s">
        <v>282</v>
      </c>
      <c r="J79" t="s">
        <v>283</v>
      </c>
      <c r="K79" t="s">
        <v>50</v>
      </c>
      <c r="L79">
        <v>1000</v>
      </c>
      <c r="M79" s="5">
        <v>28725599.818185002</v>
      </c>
      <c r="N79">
        <v>8430109.9979999997</v>
      </c>
      <c r="O79">
        <v>12000</v>
      </c>
      <c r="P79" s="15">
        <v>48570</v>
      </c>
      <c r="Q79">
        <v>2367</v>
      </c>
      <c r="R79">
        <v>3.4075000000000002</v>
      </c>
      <c r="S79" t="s">
        <v>155</v>
      </c>
      <c r="T79">
        <v>28760009.815404799</v>
      </c>
      <c r="U79" s="5">
        <v>8429817.9252000004</v>
      </c>
      <c r="V79" t="s">
        <v>156</v>
      </c>
      <c r="W79">
        <v>79333000</v>
      </c>
      <c r="X79">
        <v>66161000</v>
      </c>
      <c r="Y79">
        <v>13172000</v>
      </c>
      <c r="Z79">
        <v>2.4339400000000001E-2</v>
      </c>
      <c r="AA79" t="str">
        <f>+MID(Tabla_Consulta_desde_Reporte_de_Valorización_de_Instrumentos[[#This Row],[CODIGO_SBS]],7,1)</f>
        <v>2</v>
      </c>
      <c r="AB79">
        <f>INDEX('Cálculo Caja'!F:F,MATCH(Tabla_Consulta_desde_Reporte_de_Valorización_de_Instrumentos[[#This Row],[PORTAFOLIO]],'Cálculo Caja'!A:A,0),1)</f>
        <v>7928996892.6624365</v>
      </c>
      <c r="AC79" s="17">
        <f>Tabla_Consulta_desde_Reporte_de_Valorización_de_Instrumentos[[#This Row],[VALOR_VECTOR_LOCAL]]/Tabla_Consulta_desde_Reporte_de_Valorización_de_Instrumentos[[#This Row],[Patrimonio]]</f>
        <v>3.6228542156155875E-3</v>
      </c>
      <c r="AD79" s="4">
        <f>(Tabla_Consulta_desde_Reporte_de_Valorización_de_Instrumentos[[#This Row],[VALOR_VECTOR_LOCAL]]/INDEX('Tipo de Cambio'!$D:$D,MATCH("2",'Tipo de Cambio'!$E:$E,0),1))/1000000</f>
        <v>8.4301099979999989</v>
      </c>
      <c r="AE79">
        <f>IF(Tabla_Consulta_desde_Reporte_de_Valorización_de_Instrumentos[[#This Row],[PORTAFOLIO]]="IN-FONDO0",Tabla_Consulta_desde_Reporte_de_Valorización_de_Instrumentos[[#This Row],[Inv MM$]],0)</f>
        <v>0</v>
      </c>
      <c r="AF79" s="25">
        <f>IF(Tabla_Consulta_desde_Reporte_de_Valorización_de_Instrumentos[[#This Row],[PORTAFOLIO]]="IN-FONDO1",Tabla_Consulta_desde_Reporte_de_Valorización_de_Instrumentos[[#This Row],[Inv MM$]],0)</f>
        <v>8.4301099979999989</v>
      </c>
      <c r="AG79" s="25">
        <f>IF(Tabla_Consulta_desde_Reporte_de_Valorización_de_Instrumentos[[#This Row],[PORTAFOLIO]]="IN-FONDO2",Tabla_Consulta_desde_Reporte_de_Valorización_de_Instrumentos[[#This Row],[Inv MM$]],0)</f>
        <v>0</v>
      </c>
      <c r="AH79" s="25">
        <f>IF(Tabla_Consulta_desde_Reporte_de_Valorización_de_Instrumentos[[#This Row],[PORTAFOLIO]]="IN-FONDO3",Tabla_Consulta_desde_Reporte_de_Valorización_de_Instrumentos[[#This Row],[Inv MM$]],0)</f>
        <v>0</v>
      </c>
      <c r="AI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8.4301099979999989</v>
      </c>
      <c r="AJ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Row],[CODIGO_SBS]],'BD(MSCI)'!$C:$C,0),1)),AL6214)</f>
        <v>29.225820110000001</v>
      </c>
      <c r="AK79" s="25">
        <f>Tabla_Consulta_desde_Reporte_de_Valorización_de_Instrumentos[[#This Row],[CO2-H]]*Tabla_Consulta_desde_Reporte_de_Valorización_de_Instrumentos[[#This Row],[Inv MM$]]</f>
        <v>246.37687830906043</v>
      </c>
      <c r="AL79" s="25">
        <f>Tabla_Consulta_desde_Reporte_de_Valorización_de_Instrumentos[[#This Row],[CO2-H]]*Tabla_Consulta_desde_Reporte_de_Valorización_de_Instrumentos[[#This Row],[Weight]]</f>
        <v>0.10588088559033632</v>
      </c>
      <c r="AM79" s="25" t="str">
        <f>INDEX(Parametria!G:G,MATCH(Tabla_Consulta_desde_Reporte_de_Valorización_de_Instrumentos[[#This Row],[CODIGO_SBS]],Parametria!C:C,0))</f>
        <v>22RFLC</v>
      </c>
      <c r="AN79" s="25" t="str">
        <f>INDEX(Parametria!F:F,MATCH(Tabla_Consulta_desde_Reporte_de_Valorización_de_Instrumentos[[#This Row],[CODIGO_SBS]],Parametria!C:C,0))</f>
        <v>BU</v>
      </c>
      <c r="AO79" s="25" t="str">
        <f>+INDEX(Parametria!J:J,MATCH(Tabla_Consulta_desde_Reporte_de_Valorización_de_Instrumentos[[#This Row],[CODIGO_SBS]],Parametria!C:C,0))</f>
        <v>RFLBU</v>
      </c>
      <c r="AP79" s="25">
        <f>Tabla_Consulta_desde_Reporte_de_Valorización_de_Instrumentos[[#This Row],[Huella]]/$AT$4</f>
        <v>2.1759606457515061E-2</v>
      </c>
      <c r="AQ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79" s="25" t="str">
        <f>IFERROR(INDEX('BD(MSCI)'!X:X,MATCH(Tabla_Consulta_desde_Reporte_de_Valorización_de_Instrumentos[[#This Row],[CODIGO_ISIN]],'BD(MSCI)'!C:C,0)),"Cuestionario Integra")</f>
        <v>BU</v>
      </c>
      <c r="AT79" s="25"/>
    </row>
    <row r="80" spans="2:46" x14ac:dyDescent="0.35">
      <c r="B80" s="14" t="s">
        <v>6337</v>
      </c>
      <c r="C80" t="s">
        <v>246</v>
      </c>
      <c r="D80" t="s">
        <v>12</v>
      </c>
      <c r="E80" t="s">
        <v>247</v>
      </c>
      <c r="F80" t="s">
        <v>5537</v>
      </c>
      <c r="G80" t="str">
        <f>INDEX(Parametria!H:H,MATCH(Tabla_Consulta_desde_Reporte_de_Valorización_de_Instrumentos[[#This Row],[CODIGO_SBS]],Parametria!C:C,0),1)</f>
        <v>Hunt Oil</v>
      </c>
      <c r="H80" t="s">
        <v>5538</v>
      </c>
      <c r="I80" t="s">
        <v>5539</v>
      </c>
      <c r="J80" t="s">
        <v>5138</v>
      </c>
      <c r="K80" t="s">
        <v>50</v>
      </c>
      <c r="L80">
        <v>1000</v>
      </c>
      <c r="M80" s="5">
        <v>82304389.673515201</v>
      </c>
      <c r="N80">
        <v>24153892.787532002</v>
      </c>
      <c r="O80">
        <v>21947</v>
      </c>
      <c r="P80" s="15">
        <v>50714</v>
      </c>
      <c r="Q80">
        <v>4511</v>
      </c>
      <c r="R80">
        <v>3.4075000000000002</v>
      </c>
      <c r="S80" t="s">
        <v>155</v>
      </c>
      <c r="T80">
        <v>82314840.162955195</v>
      </c>
      <c r="U80" s="5">
        <v>24127221.081266001</v>
      </c>
      <c r="V80" t="s">
        <v>156</v>
      </c>
      <c r="W80">
        <v>721469000</v>
      </c>
      <c r="X80">
        <v>616993000</v>
      </c>
      <c r="Y80">
        <v>104476000</v>
      </c>
      <c r="Z80">
        <v>1.2152780000000001</v>
      </c>
      <c r="AA80" t="str">
        <f>+MID(Tabla_Consulta_desde_Reporte_de_Valorización_de_Instrumentos[[#This Row],[CODIGO_SBS]],7,1)</f>
        <v>2</v>
      </c>
      <c r="AB80">
        <f>INDEX('Cálculo Caja'!F:F,MATCH(Tabla_Consulta_desde_Reporte_de_Valorización_de_Instrumentos[[#This Row],[PORTAFOLIO]],'Cálculo Caja'!A:A,0),1)</f>
        <v>7928996892.6624365</v>
      </c>
      <c r="AC80" s="17">
        <f>Tabla_Consulta_desde_Reporte_de_Valorización_de_Instrumentos[[#This Row],[VALOR_VECTOR_LOCAL]]/Tabla_Consulta_desde_Reporte_de_Valorización_de_Instrumentos[[#This Row],[Patrimonio]]</f>
        <v>1.0380176810219261E-2</v>
      </c>
      <c r="AD80" s="4">
        <f>(Tabla_Consulta_desde_Reporte_de_Valorización_de_Instrumentos[[#This Row],[VALOR_VECTOR_LOCAL]]/INDEX('Tipo de Cambio'!$D:$D,MATCH("2",'Tipo de Cambio'!$E:$E,0),1))/1000000</f>
        <v>24.153892787531973</v>
      </c>
      <c r="AE80">
        <f>IF(Tabla_Consulta_desde_Reporte_de_Valorización_de_Instrumentos[[#This Row],[PORTAFOLIO]]="IN-FONDO0",Tabla_Consulta_desde_Reporte_de_Valorización_de_Instrumentos[[#This Row],[Inv MM$]],0)</f>
        <v>0</v>
      </c>
      <c r="AF80" s="25">
        <f>IF(Tabla_Consulta_desde_Reporte_de_Valorización_de_Instrumentos[[#This Row],[PORTAFOLIO]]="IN-FONDO1",Tabla_Consulta_desde_Reporte_de_Valorización_de_Instrumentos[[#This Row],[Inv MM$]],0)</f>
        <v>24.153892787531973</v>
      </c>
      <c r="AG80" s="25">
        <f>IF(Tabla_Consulta_desde_Reporte_de_Valorización_de_Instrumentos[[#This Row],[PORTAFOLIO]]="IN-FONDO2",Tabla_Consulta_desde_Reporte_de_Valorización_de_Instrumentos[[#This Row],[Inv MM$]],0)</f>
        <v>0</v>
      </c>
      <c r="AH80" s="25">
        <f>IF(Tabla_Consulta_desde_Reporte_de_Valorización_de_Instrumentos[[#This Row],[PORTAFOLIO]]="IN-FONDO3",Tabla_Consulta_desde_Reporte_de_Valorización_de_Instrumentos[[#This Row],[Inv MM$]],0)</f>
        <v>0</v>
      </c>
      <c r="AI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36.260003903531974</v>
      </c>
      <c r="AJ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Row],[CODIGO_SBS]],'BD(MSCI)'!$C:$C,0),1)),AL6215)</f>
        <v>208.75900278</v>
      </c>
      <c r="AK80" s="25">
        <f>Tabla_Consulta_desde_Reporte_de_Valorización_de_Instrumentos[[#This Row],[CO2-H]]*Tabla_Consulta_desde_Reporte_de_Valorización_de_Instrumentos[[#This Row],[Inv MM$]]</f>
        <v>5042.3425715802096</v>
      </c>
      <c r="AL80" s="25">
        <f>Tabla_Consulta_desde_Reporte_de_Valorización_de_Instrumentos[[#This Row],[CO2-H]]*Tabla_Consulta_desde_Reporte_de_Valorización_de_Instrumentos[[#This Row],[Weight]]</f>
        <v>2.1669553595814541</v>
      </c>
      <c r="AM80" s="25" t="str">
        <f>INDEX(Parametria!G:G,MATCH(Tabla_Consulta_desde_Reporte_de_Valorización_de_Instrumentos[[#This Row],[CODIGO_SBS]],Parametria!C:C,0))</f>
        <v>22RFLC</v>
      </c>
      <c r="AN80" s="25" t="str">
        <f>INDEX(Parametria!F:F,MATCH(Tabla_Consulta_desde_Reporte_de_Valorización_de_Instrumentos[[#This Row],[CODIGO_SBS]],Parametria!C:C,0))</f>
        <v>BU</v>
      </c>
      <c r="AO80" s="25" t="str">
        <f>+INDEX(Parametria!J:J,MATCH(Tabla_Consulta_desde_Reporte_de_Valorización_de_Instrumentos[[#This Row],[CODIGO_SBS]],Parametria!C:C,0))</f>
        <v>RFLBU</v>
      </c>
      <c r="AP80" s="25">
        <f>Tabla_Consulta_desde_Reporte_de_Valorización_de_Instrumentos[[#This Row],[Huella]]/$AT$4</f>
        <v>0.44533152110128404</v>
      </c>
      <c r="AQ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0" s="25" t="str">
        <f>IFERROR(INDEX('BD(MSCI)'!X:X,MATCH(Tabla_Consulta_desde_Reporte_de_Valorización_de_Instrumentos[[#This Row],[CODIGO_ISIN]],'BD(MSCI)'!C:C,0)),"Cuestionario Integra")</f>
        <v>BU</v>
      </c>
      <c r="AT80" s="25"/>
    </row>
    <row r="81" spans="2:46" x14ac:dyDescent="0.35">
      <c r="B81" s="14" t="s">
        <v>6337</v>
      </c>
      <c r="C81" t="s">
        <v>246</v>
      </c>
      <c r="D81" t="s">
        <v>10</v>
      </c>
      <c r="E81" t="s">
        <v>247</v>
      </c>
      <c r="F81" t="s">
        <v>5537</v>
      </c>
      <c r="G81" t="str">
        <f>INDEX(Parametria!H:H,MATCH(Tabla_Consulta_desde_Reporte_de_Valorización_de_Instrumentos[[#This Row],[CODIGO_SBS]],Parametria!C:C,0),1)</f>
        <v>Hunt Oil</v>
      </c>
      <c r="H81" t="s">
        <v>5538</v>
      </c>
      <c r="I81" t="s">
        <v>5539</v>
      </c>
      <c r="J81" t="s">
        <v>5138</v>
      </c>
      <c r="K81" t="s">
        <v>50</v>
      </c>
      <c r="L81">
        <v>1000</v>
      </c>
      <c r="M81" s="5">
        <v>41251573.627769999</v>
      </c>
      <c r="N81">
        <v>12106111.116</v>
      </c>
      <c r="O81">
        <v>11000</v>
      </c>
      <c r="P81" s="15">
        <v>50714</v>
      </c>
      <c r="Q81">
        <v>4511</v>
      </c>
      <c r="R81">
        <v>3.4075000000000002</v>
      </c>
      <c r="S81" t="s">
        <v>155</v>
      </c>
      <c r="T81">
        <v>41256811.490978599</v>
      </c>
      <c r="U81" s="5">
        <v>12092743.058</v>
      </c>
      <c r="V81" t="s">
        <v>156</v>
      </c>
      <c r="W81">
        <v>721469000</v>
      </c>
      <c r="X81">
        <v>616993000</v>
      </c>
      <c r="Y81">
        <v>104476000</v>
      </c>
      <c r="Z81">
        <v>1.2152780000000001</v>
      </c>
      <c r="AA81" t="str">
        <f>+MID(Tabla_Consulta_desde_Reporte_de_Valorización_de_Instrumentos[[#This Row],[CODIGO_SBS]],7,1)</f>
        <v>2</v>
      </c>
      <c r="AB81">
        <f>INDEX('Cálculo Caja'!F:F,MATCH(Tabla_Consulta_desde_Reporte_de_Valorización_de_Instrumentos[[#This Row],[PORTAFOLIO]],'Cálculo Caja'!A:A,0),1)</f>
        <v>27857085026.771736</v>
      </c>
      <c r="AC81" s="17">
        <f>Tabla_Consulta_desde_Reporte_de_Valorización_de_Instrumentos[[#This Row],[VALOR_VECTOR_LOCAL]]/Tabla_Consulta_desde_Reporte_de_Valorización_de_Instrumentos[[#This Row],[Patrimonio]]</f>
        <v>1.4808287941155953E-3</v>
      </c>
      <c r="AD81" s="4">
        <f>(Tabla_Consulta_desde_Reporte_de_Valorización_de_Instrumentos[[#This Row],[VALOR_VECTOR_LOCAL]]/INDEX('Tipo de Cambio'!$D:$D,MATCH("2",'Tipo de Cambio'!$E:$E,0),1))/1000000</f>
        <v>12.106111115999999</v>
      </c>
      <c r="AE81">
        <f>IF(Tabla_Consulta_desde_Reporte_de_Valorización_de_Instrumentos[[#This Row],[PORTAFOLIO]]="IN-FONDO0",Tabla_Consulta_desde_Reporte_de_Valorización_de_Instrumentos[[#This Row],[Inv MM$]],0)</f>
        <v>0</v>
      </c>
      <c r="AF81" s="25">
        <f>IF(Tabla_Consulta_desde_Reporte_de_Valorización_de_Instrumentos[[#This Row],[PORTAFOLIO]]="IN-FONDO1",Tabla_Consulta_desde_Reporte_de_Valorización_de_Instrumentos[[#This Row],[Inv MM$]],0)</f>
        <v>0</v>
      </c>
      <c r="AG81" s="25">
        <f>IF(Tabla_Consulta_desde_Reporte_de_Valorización_de_Instrumentos[[#This Row],[PORTAFOLIO]]="IN-FONDO2",Tabla_Consulta_desde_Reporte_de_Valorización_de_Instrumentos[[#This Row],[Inv MM$]],0)</f>
        <v>12.106111115999999</v>
      </c>
      <c r="AH81" s="25">
        <f>IF(Tabla_Consulta_desde_Reporte_de_Valorización_de_Instrumentos[[#This Row],[PORTAFOLIO]]="IN-FONDO3",Tabla_Consulta_desde_Reporte_de_Valorización_de_Instrumentos[[#This Row],[Inv MM$]],0)</f>
        <v>0</v>
      </c>
      <c r="AI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36.260003903531974</v>
      </c>
      <c r="AJ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Row],[CODIGO_SBS]],'BD(MSCI)'!$C:$C,0),1)),AL6216)</f>
        <v>208.75900278</v>
      </c>
      <c r="AK81" s="25">
        <f>Tabla_Consulta_desde_Reporte_de_Valorización_de_Instrumentos[[#This Row],[CO2-H]]*Tabla_Consulta_desde_Reporte_de_Valorización_de_Instrumentos[[#This Row],[Inv MM$]]</f>
        <v>2527.2596841200329</v>
      </c>
      <c r="AL81" s="25">
        <f>Tabla_Consulta_desde_Reporte_de_Valorización_de_Instrumentos[[#This Row],[CO2-H]]*Tabla_Consulta_desde_Reporte_de_Valorización_de_Instrumentos[[#This Row],[Weight]]</f>
        <v>0.30913634234748161</v>
      </c>
      <c r="AM81" s="25" t="str">
        <f>INDEX(Parametria!G:G,MATCH(Tabla_Consulta_desde_Reporte_de_Valorización_de_Instrumentos[[#This Row],[CODIGO_SBS]],Parametria!C:C,0))</f>
        <v>22RFLC</v>
      </c>
      <c r="AN81" s="25" t="str">
        <f>INDEX(Parametria!F:F,MATCH(Tabla_Consulta_desde_Reporte_de_Valorización_de_Instrumentos[[#This Row],[CODIGO_SBS]],Parametria!C:C,0))</f>
        <v>BU</v>
      </c>
      <c r="AO81" s="25" t="str">
        <f>+INDEX(Parametria!J:J,MATCH(Tabla_Consulta_desde_Reporte_de_Valorización_de_Instrumentos[[#This Row],[CODIGO_SBS]],Parametria!C:C,0))</f>
        <v>RFLBU</v>
      </c>
      <c r="AP81" s="25">
        <f>Tabla_Consulta_desde_Reporte_de_Valorización_de_Instrumentos[[#This Row],[Huella]]/$AT$4</f>
        <v>0.22320347802041871</v>
      </c>
      <c r="AQ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1" s="25" t="str">
        <f>IFERROR(INDEX('BD(MSCI)'!X:X,MATCH(Tabla_Consulta_desde_Reporte_de_Valorización_de_Instrumentos[[#This Row],[CODIGO_ISIN]],'BD(MSCI)'!C:C,0)),"Cuestionario Integra")</f>
        <v>BU</v>
      </c>
      <c r="AT81" s="25"/>
    </row>
    <row r="82" spans="2:46" x14ac:dyDescent="0.35">
      <c r="B82" s="14" t="s">
        <v>6337</v>
      </c>
      <c r="C82" t="s">
        <v>246</v>
      </c>
      <c r="D82" t="s">
        <v>10</v>
      </c>
      <c r="E82" t="s">
        <v>247</v>
      </c>
      <c r="F82" t="s">
        <v>286</v>
      </c>
      <c r="G82" t="str">
        <f>INDEX(Parametria!H:H,MATCH(Tabla_Consulta_desde_Reporte_de_Valorización_de_Instrumentos[[#This Row],[CODIGO_SBS]],Parametria!C:C,0),1)</f>
        <v>Inversiones Nacionales de Turismo S.A.</v>
      </c>
      <c r="H82" t="s">
        <v>287</v>
      </c>
      <c r="I82" t="s">
        <v>288</v>
      </c>
      <c r="J82" t="s">
        <v>289</v>
      </c>
      <c r="K82" t="s">
        <v>50</v>
      </c>
      <c r="L82">
        <v>5000</v>
      </c>
      <c r="M82" s="5">
        <v>58720646.194702201</v>
      </c>
      <c r="N82">
        <v>17232764.840705</v>
      </c>
      <c r="O82">
        <v>3470</v>
      </c>
      <c r="P82" s="15">
        <v>50660</v>
      </c>
      <c r="Q82">
        <v>4457</v>
      </c>
      <c r="R82">
        <v>3.4075000000000002</v>
      </c>
      <c r="S82" t="s">
        <v>155</v>
      </c>
      <c r="T82">
        <v>58784281.082174197</v>
      </c>
      <c r="U82" s="5">
        <v>17230202.269301001</v>
      </c>
      <c r="V82" t="s">
        <v>290</v>
      </c>
      <c r="W82">
        <v>1692171000</v>
      </c>
      <c r="X82">
        <v>1063440000</v>
      </c>
      <c r="Y82">
        <v>628731000</v>
      </c>
      <c r="Z82">
        <v>0.73849319999999996</v>
      </c>
      <c r="AA82" t="str">
        <f>+MID(Tabla_Consulta_desde_Reporte_de_Valorización_de_Instrumentos[[#This Row],[CODIGO_SBS]],7,1)</f>
        <v>2</v>
      </c>
      <c r="AB82">
        <f>INDEX('Cálculo Caja'!F:F,MATCH(Tabla_Consulta_desde_Reporte_de_Valorización_de_Instrumentos[[#This Row],[PORTAFOLIO]],'Cálculo Caja'!A:A,0),1)</f>
        <v>27857085026.771736</v>
      </c>
      <c r="AC82" s="17">
        <f>Tabla_Consulta_desde_Reporte_de_Valorización_de_Instrumentos[[#This Row],[VALOR_VECTOR_LOCAL]]/Tabla_Consulta_desde_Reporte_de_Valorización_de_Instrumentos[[#This Row],[Patrimonio]]</f>
        <v>2.1079250086026369E-3</v>
      </c>
      <c r="AD82" s="4">
        <f>(Tabla_Consulta_desde_Reporte_de_Valorización_de_Instrumentos[[#This Row],[VALOR_VECTOR_LOCAL]]/INDEX('Tipo de Cambio'!$D:$D,MATCH("2",'Tipo de Cambio'!$E:$E,0),1))/1000000</f>
        <v>17.232764840704974</v>
      </c>
      <c r="AE82">
        <f>IF(Tabla_Consulta_desde_Reporte_de_Valorización_de_Instrumentos[[#This Row],[PORTAFOLIO]]="IN-FONDO0",Tabla_Consulta_desde_Reporte_de_Valorización_de_Instrumentos[[#This Row],[Inv MM$]],0)</f>
        <v>0</v>
      </c>
      <c r="AF82" s="25">
        <f>IF(Tabla_Consulta_desde_Reporte_de_Valorización_de_Instrumentos[[#This Row],[PORTAFOLIO]]="IN-FONDO1",Tabla_Consulta_desde_Reporte_de_Valorización_de_Instrumentos[[#This Row],[Inv MM$]],0)</f>
        <v>0</v>
      </c>
      <c r="AG82" s="25">
        <f>IF(Tabla_Consulta_desde_Reporte_de_Valorización_de_Instrumentos[[#This Row],[PORTAFOLIO]]="IN-FONDO2",Tabla_Consulta_desde_Reporte_de_Valorización_de_Instrumentos[[#This Row],[Inv MM$]],0)</f>
        <v>17.232764840704974</v>
      </c>
      <c r="AH82" s="25">
        <f>IF(Tabla_Consulta_desde_Reporte_de_Valorización_de_Instrumentos[[#This Row],[PORTAFOLIO]]="IN-FONDO3",Tabla_Consulta_desde_Reporte_de_Valorización_de_Instrumentos[[#This Row],[Inv MM$]],0)</f>
        <v>0</v>
      </c>
      <c r="AI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34.465529681409947</v>
      </c>
      <c r="AJ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Row],[CODIGO_SBS]],'BD(MSCI)'!$C:$C,0),1)),AL6217)</f>
        <v>11.680975009999999</v>
      </c>
      <c r="AK82" s="25">
        <f>Tabla_Consulta_desde_Reporte_de_Valorización_de_Instrumentos[[#This Row],[CO2-H]]*Tabla_Consulta_desde_Reporte_de_Valorización_de_Instrumentos[[#This Row],[Inv MM$]]</f>
        <v>201.29549545748142</v>
      </c>
      <c r="AL82" s="25">
        <f>Tabla_Consulta_desde_Reporte_de_Valorización_de_Instrumentos[[#This Row],[CO2-H]]*Tabla_Consulta_desde_Reporte_de_Valorización_de_Instrumentos[[#This Row],[Weight]]</f>
        <v>2.4622619348441434E-2</v>
      </c>
      <c r="AM82" s="25" t="str">
        <f>INDEX(Parametria!G:G,MATCH(Tabla_Consulta_desde_Reporte_de_Valorización_de_Instrumentos[[#This Row],[CODIGO_SBS]],Parametria!C:C,0))</f>
        <v>22RFLC</v>
      </c>
      <c r="AN82" s="25" t="str">
        <f>INDEX(Parametria!F:F,MATCH(Tabla_Consulta_desde_Reporte_de_Valorización_de_Instrumentos[[#This Row],[CODIGO_SBS]],Parametria!C:C,0))</f>
        <v>BU</v>
      </c>
      <c r="AO82" s="25" t="str">
        <f>+INDEX(Parametria!J:J,MATCH(Tabla_Consulta_desde_Reporte_de_Valorización_de_Instrumentos[[#This Row],[CODIGO_SBS]],Parametria!C:C,0))</f>
        <v>RFLBU</v>
      </c>
      <c r="AP82" s="25">
        <f>Tabla_Consulta_desde_Reporte_de_Valorización_de_Instrumentos[[#This Row],[Huella]]/$AT$4</f>
        <v>1.7778091811565214E-2</v>
      </c>
      <c r="AQ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2" s="25" t="str">
        <f>IFERROR(INDEX('BD(MSCI)'!X:X,MATCH(Tabla_Consulta_desde_Reporte_de_Valorización_de_Instrumentos[[#This Row],[CODIGO_ISIN]],'BD(MSCI)'!C:C,0)),"Cuestionario Integra")</f>
        <v>BU</v>
      </c>
      <c r="AT82" s="25"/>
    </row>
    <row r="83" spans="2:46" x14ac:dyDescent="0.35">
      <c r="B83" s="14" t="s">
        <v>6337</v>
      </c>
      <c r="C83" t="s">
        <v>246</v>
      </c>
      <c r="D83" t="s">
        <v>12</v>
      </c>
      <c r="E83" t="s">
        <v>247</v>
      </c>
      <c r="F83" t="s">
        <v>286</v>
      </c>
      <c r="G83" t="str">
        <f>INDEX(Parametria!H:H,MATCH(Tabla_Consulta_desde_Reporte_de_Valorización_de_Instrumentos[[#This Row],[CODIGO_SBS]],Parametria!C:C,0),1)</f>
        <v>Inversiones Nacionales de Turismo S.A.</v>
      </c>
      <c r="H83" t="s">
        <v>287</v>
      </c>
      <c r="I83" t="s">
        <v>288</v>
      </c>
      <c r="J83" t="s">
        <v>289</v>
      </c>
      <c r="K83" t="s">
        <v>50</v>
      </c>
      <c r="L83">
        <v>5000</v>
      </c>
      <c r="M83" s="5">
        <v>58720646.194702201</v>
      </c>
      <c r="N83">
        <v>17232764.840705</v>
      </c>
      <c r="O83">
        <v>3470</v>
      </c>
      <c r="P83" s="15">
        <v>50660</v>
      </c>
      <c r="Q83">
        <v>4457</v>
      </c>
      <c r="R83">
        <v>3.4075000000000002</v>
      </c>
      <c r="S83" t="s">
        <v>155</v>
      </c>
      <c r="T83">
        <v>58784281.082174197</v>
      </c>
      <c r="U83" s="5">
        <v>17230202.269301001</v>
      </c>
      <c r="V83" t="s">
        <v>290</v>
      </c>
      <c r="W83">
        <v>1692171000</v>
      </c>
      <c r="X83">
        <v>1063440000</v>
      </c>
      <c r="Y83">
        <v>628731000</v>
      </c>
      <c r="Z83">
        <v>0.73849319999999996</v>
      </c>
      <c r="AA83" t="str">
        <f>+MID(Tabla_Consulta_desde_Reporte_de_Valorización_de_Instrumentos[[#This Row],[CODIGO_SBS]],7,1)</f>
        <v>2</v>
      </c>
      <c r="AB83">
        <f>INDEX('Cálculo Caja'!F:F,MATCH(Tabla_Consulta_desde_Reporte_de_Valorización_de_Instrumentos[[#This Row],[PORTAFOLIO]],'Cálculo Caja'!A:A,0),1)</f>
        <v>7928996892.6624365</v>
      </c>
      <c r="AC83" s="17">
        <f>Tabla_Consulta_desde_Reporte_de_Valorización_de_Instrumentos[[#This Row],[VALOR_VECTOR_LOCAL]]/Tabla_Consulta_desde_Reporte_de_Valorización_de_Instrumentos[[#This Row],[Patrimonio]]</f>
        <v>7.4058102165537234E-3</v>
      </c>
      <c r="AD83" s="4">
        <f>(Tabla_Consulta_desde_Reporte_de_Valorización_de_Instrumentos[[#This Row],[VALOR_VECTOR_LOCAL]]/INDEX('Tipo de Cambio'!$D:$D,MATCH("2",'Tipo de Cambio'!$E:$E,0),1))/1000000</f>
        <v>17.232764840704974</v>
      </c>
      <c r="AE83">
        <f>IF(Tabla_Consulta_desde_Reporte_de_Valorización_de_Instrumentos[[#This Row],[PORTAFOLIO]]="IN-FONDO0",Tabla_Consulta_desde_Reporte_de_Valorización_de_Instrumentos[[#This Row],[Inv MM$]],0)</f>
        <v>0</v>
      </c>
      <c r="AF83" s="25">
        <f>IF(Tabla_Consulta_desde_Reporte_de_Valorización_de_Instrumentos[[#This Row],[PORTAFOLIO]]="IN-FONDO1",Tabla_Consulta_desde_Reporte_de_Valorización_de_Instrumentos[[#This Row],[Inv MM$]],0)</f>
        <v>17.232764840704974</v>
      </c>
      <c r="AG83" s="25">
        <f>IF(Tabla_Consulta_desde_Reporte_de_Valorización_de_Instrumentos[[#This Row],[PORTAFOLIO]]="IN-FONDO2",Tabla_Consulta_desde_Reporte_de_Valorización_de_Instrumentos[[#This Row],[Inv MM$]],0)</f>
        <v>0</v>
      </c>
      <c r="AH83" s="25">
        <f>IF(Tabla_Consulta_desde_Reporte_de_Valorización_de_Instrumentos[[#This Row],[PORTAFOLIO]]="IN-FONDO3",Tabla_Consulta_desde_Reporte_de_Valorización_de_Instrumentos[[#This Row],[Inv MM$]],0)</f>
        <v>0</v>
      </c>
      <c r="AI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34.465529681409947</v>
      </c>
      <c r="AJ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Row],[CODIGO_SBS]],'BD(MSCI)'!$C:$C,0),1)),AL6218)</f>
        <v>11.680975009999999</v>
      </c>
      <c r="AK83" s="25">
        <f>Tabla_Consulta_desde_Reporte_de_Valorización_de_Instrumentos[[#This Row],[CO2-H]]*Tabla_Consulta_desde_Reporte_de_Valorización_de_Instrumentos[[#This Row],[Inv MM$]]</f>
        <v>201.29549545748142</v>
      </c>
      <c r="AL83" s="25">
        <f>Tabla_Consulta_desde_Reporte_de_Valorización_de_Instrumentos[[#This Row],[CO2-H]]*Tabla_Consulta_desde_Reporte_de_Valorización_de_Instrumentos[[#This Row],[Weight]]</f>
        <v>8.6507084068366727E-2</v>
      </c>
      <c r="AM83" s="25" t="str">
        <f>INDEX(Parametria!G:G,MATCH(Tabla_Consulta_desde_Reporte_de_Valorización_de_Instrumentos[[#This Row],[CODIGO_SBS]],Parametria!C:C,0))</f>
        <v>22RFLC</v>
      </c>
      <c r="AN83" s="25" t="str">
        <f>INDEX(Parametria!F:F,MATCH(Tabla_Consulta_desde_Reporte_de_Valorización_de_Instrumentos[[#This Row],[CODIGO_SBS]],Parametria!C:C,0))</f>
        <v>BU</v>
      </c>
      <c r="AO83" s="25" t="str">
        <f>+INDEX(Parametria!J:J,MATCH(Tabla_Consulta_desde_Reporte_de_Valorización_de_Instrumentos[[#This Row],[CODIGO_SBS]],Parametria!C:C,0))</f>
        <v>RFLBU</v>
      </c>
      <c r="AP83" s="25">
        <f>Tabla_Consulta_desde_Reporte_de_Valorización_de_Instrumentos[[#This Row],[Huella]]/$AT$4</f>
        <v>1.7778091811565214E-2</v>
      </c>
      <c r="AQ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3" s="25" t="str">
        <f>IFERROR(INDEX('BD(MSCI)'!X:X,MATCH(Tabla_Consulta_desde_Reporte_de_Valorización_de_Instrumentos[[#This Row],[CODIGO_ISIN]],'BD(MSCI)'!C:C,0)),"Cuestionario Integra")</f>
        <v>BU</v>
      </c>
      <c r="AT83" s="25"/>
    </row>
    <row r="84" spans="2:46" x14ac:dyDescent="0.35">
      <c r="B84" s="14" t="s">
        <v>6337</v>
      </c>
      <c r="C84" t="s">
        <v>246</v>
      </c>
      <c r="D84" t="s">
        <v>12</v>
      </c>
      <c r="E84" t="s">
        <v>247</v>
      </c>
      <c r="F84" t="s">
        <v>293</v>
      </c>
      <c r="G84" t="str">
        <f>INDEX(Parametria!H:H,MATCH(Tabla_Consulta_desde_Reporte_de_Valorización_de_Instrumentos[[#This Row],[CODIGO_SBS]],Parametria!C:C,0),1)</f>
        <v>Tecsup</v>
      </c>
      <c r="H84" t="s">
        <v>294</v>
      </c>
      <c r="I84" t="s">
        <v>295</v>
      </c>
      <c r="J84" t="s">
        <v>296</v>
      </c>
      <c r="K84" t="s">
        <v>90</v>
      </c>
      <c r="L84">
        <v>10000</v>
      </c>
      <c r="M84" s="5">
        <v>1692627.075036</v>
      </c>
      <c r="N84">
        <v>1692627.075036</v>
      </c>
      <c r="O84">
        <v>180</v>
      </c>
      <c r="P84" s="15">
        <v>49221</v>
      </c>
      <c r="Q84">
        <v>3018</v>
      </c>
      <c r="R84">
        <v>1</v>
      </c>
      <c r="S84" t="s">
        <v>155</v>
      </c>
      <c r="T84">
        <v>1694574.53388</v>
      </c>
      <c r="U84" s="5">
        <v>1694574.53388</v>
      </c>
      <c r="V84" t="s">
        <v>156</v>
      </c>
      <c r="W84">
        <v>208079720</v>
      </c>
      <c r="X84">
        <v>112987535</v>
      </c>
      <c r="Y84">
        <v>95092185</v>
      </c>
      <c r="Z84">
        <v>-10.8192158</v>
      </c>
      <c r="AA84" t="str">
        <f>+MID(Tabla_Consulta_desde_Reporte_de_Valorización_de_Instrumentos[[#This Row],[CODIGO_SBS]],7,1)</f>
        <v>1</v>
      </c>
      <c r="AB84">
        <f>INDEX('Cálculo Caja'!F:F,MATCH(Tabla_Consulta_desde_Reporte_de_Valorización_de_Instrumentos[[#This Row],[PORTAFOLIO]],'Cálculo Caja'!A:A,0),1)</f>
        <v>7928996892.6624365</v>
      </c>
      <c r="AC84" s="17">
        <f>Tabla_Consulta_desde_Reporte_de_Valorización_de_Instrumentos[[#This Row],[VALOR_VECTOR_LOCAL]]/Tabla_Consulta_desde_Reporte_de_Valorización_de_Instrumentos[[#This Row],[Patrimonio]]</f>
        <v>2.1347304053081064E-4</v>
      </c>
      <c r="AD84" s="4">
        <f>(Tabla_Consulta_desde_Reporte_de_Valorización_de_Instrumentos[[#This Row],[VALOR_VECTOR_LOCAL]]/INDEX('Tipo de Cambio'!$D:$D,MATCH("2",'Tipo de Cambio'!$E:$E,0),1))/1000000</f>
        <v>0.49673575202817311</v>
      </c>
      <c r="AE84">
        <f>IF(Tabla_Consulta_desde_Reporte_de_Valorización_de_Instrumentos[[#This Row],[PORTAFOLIO]]="IN-FONDO0",Tabla_Consulta_desde_Reporte_de_Valorización_de_Instrumentos[[#This Row],[Inv MM$]],0)</f>
        <v>0</v>
      </c>
      <c r="AF84" s="25">
        <f>IF(Tabla_Consulta_desde_Reporte_de_Valorización_de_Instrumentos[[#This Row],[PORTAFOLIO]]="IN-FONDO1",Tabla_Consulta_desde_Reporte_de_Valorización_de_Instrumentos[[#This Row],[Inv MM$]],0)</f>
        <v>0.49673575202817311</v>
      </c>
      <c r="AG84" s="25">
        <f>IF(Tabla_Consulta_desde_Reporte_de_Valorización_de_Instrumentos[[#This Row],[PORTAFOLIO]]="IN-FONDO2",Tabla_Consulta_desde_Reporte_de_Valorización_de_Instrumentos[[#This Row],[Inv MM$]],0)</f>
        <v>0</v>
      </c>
      <c r="AH84" s="25">
        <f>IF(Tabla_Consulta_desde_Reporte_de_Valorización_de_Instrumentos[[#This Row],[PORTAFOLIO]]="IN-FONDO3",Tabla_Consulta_desde_Reporte_de_Valorización_de_Instrumentos[[#This Row],[Inv MM$]],0)</f>
        <v>0</v>
      </c>
      <c r="AI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0.49673575202817311</v>
      </c>
      <c r="AJ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Row],[CODIGO_SBS]],'BD(MSCI)'!$C:$C,0),1)),AL6219)</f>
        <v>11.680975009999999</v>
      </c>
      <c r="AK84" s="25">
        <f>Tabla_Consulta_desde_Reporte_de_Valorización_de_Instrumentos[[#This Row],[CO2-H]]*Tabla_Consulta_desde_Reporte_de_Valorización_de_Instrumentos[[#This Row],[Inv MM$]]</f>
        <v>5.8023579060146462</v>
      </c>
      <c r="AL84" s="25">
        <f>Tabla_Consulta_desde_Reporte_de_Valorización_de_Instrumentos[[#This Row],[CO2-H]]*Tabla_Consulta_desde_Reporte_de_Valorización_de_Instrumentos[[#This Row],[Weight]]</f>
        <v>2.4935732517491161E-3</v>
      </c>
      <c r="AM84" s="25" t="str">
        <f>INDEX(Parametria!G:G,MATCH(Tabla_Consulta_desde_Reporte_de_Valorización_de_Instrumentos[[#This Row],[CODIGO_SBS]],Parametria!C:C,0))</f>
        <v>22RFLC</v>
      </c>
      <c r="AN84" s="25" t="str">
        <f>INDEX(Parametria!F:F,MATCH(Tabla_Consulta_desde_Reporte_de_Valorización_de_Instrumentos[[#This Row],[CODIGO_SBS]],Parametria!C:C,0))</f>
        <v>BU</v>
      </c>
      <c r="AO84" s="25" t="str">
        <f>+INDEX(Parametria!J:J,MATCH(Tabla_Consulta_desde_Reporte_de_Valorización_de_Instrumentos[[#This Row],[CODIGO_SBS]],Parametria!C:C,0))</f>
        <v>RFLBU</v>
      </c>
      <c r="AP84" s="25">
        <f>Tabla_Consulta_desde_Reporte_de_Valorización_de_Instrumentos[[#This Row],[Huella]]/$AT$4</f>
        <v>5.1245484327531077E-4</v>
      </c>
      <c r="AQ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4" s="25" t="str">
        <f>IFERROR(INDEX('BD(MSCI)'!X:X,MATCH(Tabla_Consulta_desde_Reporte_de_Valorización_de_Instrumentos[[#This Row],[CODIGO_ISIN]],'BD(MSCI)'!C:C,0)),"Cuestionario Integra")</f>
        <v>BU</v>
      </c>
      <c r="AT84" s="25"/>
    </row>
    <row r="85" spans="2:46" x14ac:dyDescent="0.35">
      <c r="B85" s="14" t="s">
        <v>6337</v>
      </c>
      <c r="C85" t="s">
        <v>246</v>
      </c>
      <c r="D85" t="s">
        <v>12</v>
      </c>
      <c r="E85" t="s">
        <v>247</v>
      </c>
      <c r="F85" t="s">
        <v>890</v>
      </c>
      <c r="G85" t="str">
        <f>INDEX(Parametria!H:H,MATCH(Tabla_Consulta_desde_Reporte_de_Valorización_de_Instrumentos[[#This Row],[CODIGO_SBS]],Parametria!C:C,0),1)</f>
        <v>Site del Perú</v>
      </c>
      <c r="H85" t="s">
        <v>891</v>
      </c>
      <c r="I85" t="s">
        <v>4568</v>
      </c>
      <c r="J85" t="s">
        <v>4569</v>
      </c>
      <c r="K85" t="s">
        <v>90</v>
      </c>
      <c r="L85">
        <v>1000</v>
      </c>
      <c r="M85" s="5">
        <v>82291185.605199993</v>
      </c>
      <c r="N85">
        <v>82291185.605199993</v>
      </c>
      <c r="O85">
        <v>75800</v>
      </c>
      <c r="P85" s="15">
        <v>48843</v>
      </c>
      <c r="Q85">
        <v>2640</v>
      </c>
      <c r="R85">
        <v>1</v>
      </c>
      <c r="S85" t="s">
        <v>155</v>
      </c>
      <c r="T85">
        <v>82260981.427599996</v>
      </c>
      <c r="U85" s="5">
        <v>82260981.427599996</v>
      </c>
      <c r="V85" t="s">
        <v>4570</v>
      </c>
      <c r="W85">
        <v>378150000</v>
      </c>
      <c r="X85">
        <v>380055000</v>
      </c>
      <c r="Y85">
        <v>0</v>
      </c>
      <c r="Z85">
        <v>0.39847199999999999</v>
      </c>
      <c r="AA85" t="str">
        <f>+MID(Tabla_Consulta_desde_Reporte_de_Valorización_de_Instrumentos[[#This Row],[CODIGO_SBS]],7,1)</f>
        <v>1</v>
      </c>
      <c r="AB85">
        <f>INDEX('Cálculo Caja'!F:F,MATCH(Tabla_Consulta_desde_Reporte_de_Valorización_de_Instrumentos[[#This Row],[PORTAFOLIO]],'Cálculo Caja'!A:A,0),1)</f>
        <v>7928996892.6624365</v>
      </c>
      <c r="AC85" s="17">
        <f>Tabla_Consulta_desde_Reporte_de_Valorización_de_Instrumentos[[#This Row],[VALOR_VECTOR_LOCAL]]/Tabla_Consulta_desde_Reporte_de_Valorización_de_Instrumentos[[#This Row],[Patrimonio]]</f>
        <v>1.0378511521596506E-2</v>
      </c>
      <c r="AD85" s="4">
        <f>(Tabla_Consulta_desde_Reporte_de_Valorización_de_Instrumentos[[#This Row],[VALOR_VECTOR_LOCAL]]/INDEX('Tipo de Cambio'!$D:$D,MATCH("2",'Tipo de Cambio'!$E:$E,0),1))/1000000</f>
        <v>24.150017785825383</v>
      </c>
      <c r="AE85">
        <f>IF(Tabla_Consulta_desde_Reporte_de_Valorización_de_Instrumentos[[#This Row],[PORTAFOLIO]]="IN-FONDO0",Tabla_Consulta_desde_Reporte_de_Valorización_de_Instrumentos[[#This Row],[Inv MM$]],0)</f>
        <v>0</v>
      </c>
      <c r="AF85" s="25">
        <f>IF(Tabla_Consulta_desde_Reporte_de_Valorización_de_Instrumentos[[#This Row],[PORTAFOLIO]]="IN-FONDO1",Tabla_Consulta_desde_Reporte_de_Valorización_de_Instrumentos[[#This Row],[Inv MM$]],0)</f>
        <v>24.150017785825383</v>
      </c>
      <c r="AG85" s="25">
        <f>IF(Tabla_Consulta_desde_Reporte_de_Valorización_de_Instrumentos[[#This Row],[PORTAFOLIO]]="IN-FONDO2",Tabla_Consulta_desde_Reporte_de_Valorización_de_Instrumentos[[#This Row],[Inv MM$]],0)</f>
        <v>0</v>
      </c>
      <c r="AH85" s="25">
        <f>IF(Tabla_Consulta_desde_Reporte_de_Valorización_de_Instrumentos[[#This Row],[PORTAFOLIO]]="IN-FONDO3",Tabla_Consulta_desde_Reporte_de_Valorización_de_Instrumentos[[#This Row],[Inv MM$]],0)</f>
        <v>0</v>
      </c>
      <c r="AI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64.676169004255314</v>
      </c>
      <c r="AJ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Row],[CODIGO_SBS]],'BD(MSCI)'!$C:$C,0),1)),AL6220)</f>
        <v>3.9668277399999998</v>
      </c>
      <c r="AK85" s="25">
        <f>Tabla_Consulta_desde_Reporte_de_Valorización_de_Instrumentos[[#This Row],[CO2-H]]*Tabla_Consulta_desde_Reporte_de_Valorización_de_Instrumentos[[#This Row],[Inv MM$]]</f>
        <v>95.798960474305503</v>
      </c>
      <c r="AL85" s="25">
        <f>Tabla_Consulta_desde_Reporte_de_Valorización_de_Instrumentos[[#This Row],[CO2-H]]*Tabla_Consulta_desde_Reporte_de_Valorización_de_Instrumentos[[#This Row],[Weight]]</f>
        <v>4.1169767403778625E-2</v>
      </c>
      <c r="AM85" s="25" t="str">
        <f>INDEX(Parametria!G:G,MATCH(Tabla_Consulta_desde_Reporte_de_Valorización_de_Instrumentos[[#This Row],[CODIGO_SBS]],Parametria!C:C,0))</f>
        <v>22RFLC</v>
      </c>
      <c r="AN85" s="25" t="str">
        <f>INDEX(Parametria!F:F,MATCH(Tabla_Consulta_desde_Reporte_de_Valorización_de_Instrumentos[[#This Row],[CODIGO_SBS]],Parametria!C:C,0))</f>
        <v>BU</v>
      </c>
      <c r="AO85" s="25" t="str">
        <f>+INDEX(Parametria!J:J,MATCH(Tabla_Consulta_desde_Reporte_de_Valorización_de_Instrumentos[[#This Row],[CODIGO_SBS]],Parametria!C:C,0))</f>
        <v>RFLBU</v>
      </c>
      <c r="AP85" s="25">
        <f>Tabla_Consulta_desde_Reporte_de_Valorización_de_Instrumentos[[#This Row],[Huella]]/$AT$4</f>
        <v>8.4608088764929756E-3</v>
      </c>
      <c r="AQ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5" s="25" t="str">
        <f>IFERROR(INDEX('BD(MSCI)'!X:X,MATCH(Tabla_Consulta_desde_Reporte_de_Valorización_de_Instrumentos[[#This Row],[CODIGO_ISIN]],'BD(MSCI)'!C:C,0)),"Cuestionario Integra")</f>
        <v>BU</v>
      </c>
      <c r="AT85" s="25"/>
    </row>
    <row r="86" spans="2:46" x14ac:dyDescent="0.35">
      <c r="B86" s="14" t="s">
        <v>6337</v>
      </c>
      <c r="C86" t="s">
        <v>246</v>
      </c>
      <c r="D86" t="s">
        <v>10</v>
      </c>
      <c r="E86" t="s">
        <v>247</v>
      </c>
      <c r="F86" t="s">
        <v>890</v>
      </c>
      <c r="G86" t="str">
        <f>INDEX(Parametria!H:H,MATCH(Tabla_Consulta_desde_Reporte_de_Valorización_de_Instrumentos[[#This Row],[CODIGO_SBS]],Parametria!C:C,0),1)</f>
        <v>Site del Perú</v>
      </c>
      <c r="H86" t="s">
        <v>891</v>
      </c>
      <c r="I86" t="s">
        <v>4568</v>
      </c>
      <c r="J86" t="s">
        <v>4569</v>
      </c>
      <c r="K86" t="s">
        <v>90</v>
      </c>
      <c r="L86">
        <v>1000</v>
      </c>
      <c r="M86" s="5">
        <v>138092860.27680001</v>
      </c>
      <c r="N86">
        <v>138092860.27680001</v>
      </c>
      <c r="O86">
        <v>127200</v>
      </c>
      <c r="P86" s="15">
        <v>48843</v>
      </c>
      <c r="Q86">
        <v>2640</v>
      </c>
      <c r="R86">
        <v>1</v>
      </c>
      <c r="S86" t="s">
        <v>155</v>
      </c>
      <c r="T86">
        <v>138042174.63839999</v>
      </c>
      <c r="U86" s="5">
        <v>138042174.63839999</v>
      </c>
      <c r="V86" t="s">
        <v>4570</v>
      </c>
      <c r="W86">
        <v>378150000</v>
      </c>
      <c r="X86">
        <v>380055000</v>
      </c>
      <c r="Y86">
        <v>0</v>
      </c>
      <c r="Z86">
        <v>0.39847199999999999</v>
      </c>
      <c r="AA86" t="str">
        <f>+MID(Tabla_Consulta_desde_Reporte_de_Valorización_de_Instrumentos[[#This Row],[CODIGO_SBS]],7,1)</f>
        <v>1</v>
      </c>
      <c r="AB86">
        <f>INDEX('Cálculo Caja'!F:F,MATCH(Tabla_Consulta_desde_Reporte_de_Valorización_de_Instrumentos[[#This Row],[PORTAFOLIO]],'Cálculo Caja'!A:A,0),1)</f>
        <v>27857085026.771736</v>
      </c>
      <c r="AC86" s="17">
        <f>Tabla_Consulta_desde_Reporte_de_Valorización_de_Instrumentos[[#This Row],[VALOR_VECTOR_LOCAL]]/Tabla_Consulta_desde_Reporte_de_Valorización_de_Instrumentos[[#This Row],[Patrimonio]]</f>
        <v>4.9571898906180393E-3</v>
      </c>
      <c r="AD86" s="4">
        <f>(Tabla_Consulta_desde_Reporte_de_Valorización_de_Instrumentos[[#This Row],[VALOR_VECTOR_LOCAL]]/INDEX('Tipo de Cambio'!$D:$D,MATCH("2",'Tipo de Cambio'!$E:$E,0),1))/1000000</f>
        <v>40.526151218429931</v>
      </c>
      <c r="AE86">
        <f>IF(Tabla_Consulta_desde_Reporte_de_Valorización_de_Instrumentos[[#This Row],[PORTAFOLIO]]="IN-FONDO0",Tabla_Consulta_desde_Reporte_de_Valorización_de_Instrumentos[[#This Row],[Inv MM$]],0)</f>
        <v>0</v>
      </c>
      <c r="AF86" s="25">
        <f>IF(Tabla_Consulta_desde_Reporte_de_Valorización_de_Instrumentos[[#This Row],[PORTAFOLIO]]="IN-FONDO1",Tabla_Consulta_desde_Reporte_de_Valorización_de_Instrumentos[[#This Row],[Inv MM$]],0)</f>
        <v>0</v>
      </c>
      <c r="AG86" s="25">
        <f>IF(Tabla_Consulta_desde_Reporte_de_Valorización_de_Instrumentos[[#This Row],[PORTAFOLIO]]="IN-FONDO2",Tabla_Consulta_desde_Reporte_de_Valorización_de_Instrumentos[[#This Row],[Inv MM$]],0)</f>
        <v>40.526151218429931</v>
      </c>
      <c r="AH86" s="25">
        <f>IF(Tabla_Consulta_desde_Reporte_de_Valorización_de_Instrumentos[[#This Row],[PORTAFOLIO]]="IN-FONDO3",Tabla_Consulta_desde_Reporte_de_Valorización_de_Instrumentos[[#This Row],[Inv MM$]],0)</f>
        <v>0</v>
      </c>
      <c r="AI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64.676169004255314</v>
      </c>
      <c r="AJ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Row],[CODIGO_SBS]],'BD(MSCI)'!$C:$C,0),1)),AL6221)</f>
        <v>3.9668277399999998</v>
      </c>
      <c r="AK86" s="25">
        <f>Tabla_Consulta_desde_Reporte_de_Valorización_de_Instrumentos[[#This Row],[CO2-H]]*Tabla_Consulta_desde_Reporte_de_Valorización_de_Instrumentos[[#This Row],[Inv MM$]]</f>
        <v>160.76026084870264</v>
      </c>
      <c r="AL86" s="25">
        <f>Tabla_Consulta_desde_Reporte_de_Valorización_de_Instrumentos[[#This Row],[CO2-H]]*Tabla_Consulta_desde_Reporte_de_Valorización_de_Instrumentos[[#This Row],[Weight]]</f>
        <v>1.9664318370551204E-2</v>
      </c>
      <c r="AM86" s="25" t="str">
        <f>INDEX(Parametria!G:G,MATCH(Tabla_Consulta_desde_Reporte_de_Valorización_de_Instrumentos[[#This Row],[CODIGO_SBS]],Parametria!C:C,0))</f>
        <v>22RFLC</v>
      </c>
      <c r="AN86" s="25" t="str">
        <f>INDEX(Parametria!F:F,MATCH(Tabla_Consulta_desde_Reporte_de_Valorización_de_Instrumentos[[#This Row],[CODIGO_SBS]],Parametria!C:C,0))</f>
        <v>BU</v>
      </c>
      <c r="AO86" s="25" t="str">
        <f>+INDEX(Parametria!J:J,MATCH(Tabla_Consulta_desde_Reporte_de_Valorización_de_Instrumentos[[#This Row],[CODIGO_SBS]],Parametria!C:C,0))</f>
        <v>RFLBU</v>
      </c>
      <c r="AP86" s="25">
        <f>Tabla_Consulta_desde_Reporte_de_Valorización_de_Instrumentos[[#This Row],[Huella]]/$AT$4</f>
        <v>1.419808560804626E-2</v>
      </c>
      <c r="AQ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6" s="25" t="str">
        <f>IFERROR(INDEX('BD(MSCI)'!X:X,MATCH(Tabla_Consulta_desde_Reporte_de_Valorización_de_Instrumentos[[#This Row],[CODIGO_ISIN]],'BD(MSCI)'!C:C,0)),"Cuestionario Integra")</f>
        <v>BU</v>
      </c>
      <c r="AT86" s="25"/>
    </row>
    <row r="87" spans="2:46" x14ac:dyDescent="0.35">
      <c r="B87" s="14" t="s">
        <v>6337</v>
      </c>
      <c r="C87" t="s">
        <v>246</v>
      </c>
      <c r="D87" t="s">
        <v>12</v>
      </c>
      <c r="E87" t="s">
        <v>247</v>
      </c>
      <c r="F87" t="s">
        <v>5907</v>
      </c>
      <c r="G87" t="str">
        <f>INDEX(Parametria!H:H,MATCH(Tabla_Consulta_desde_Reporte_de_Valorización_de_Instrumentos[[#This Row],[CODIGO_SBS]],Parametria!C:C,0),1)</f>
        <v>Marcobre S.A.C.</v>
      </c>
      <c r="H87" t="s">
        <v>5908</v>
      </c>
      <c r="I87" t="s">
        <v>6350</v>
      </c>
      <c r="J87" t="s">
        <v>6351</v>
      </c>
      <c r="K87" t="s">
        <v>50</v>
      </c>
      <c r="L87">
        <v>1000</v>
      </c>
      <c r="M87" s="5">
        <v>16945851.6016072</v>
      </c>
      <c r="N87">
        <v>4973103.9183</v>
      </c>
      <c r="O87">
        <v>4900</v>
      </c>
      <c r="P87" s="15">
        <v>49696</v>
      </c>
      <c r="Q87">
        <v>3493</v>
      </c>
      <c r="R87">
        <v>3.4075000000000002</v>
      </c>
      <c r="S87" t="s">
        <v>155</v>
      </c>
      <c r="U87" s="5"/>
      <c r="V87" t="s">
        <v>156</v>
      </c>
      <c r="W87">
        <v>0</v>
      </c>
      <c r="X87">
        <v>0</v>
      </c>
      <c r="Y87">
        <v>0</v>
      </c>
      <c r="Z87">
        <v>2.2880560000000001</v>
      </c>
      <c r="AA87" t="str">
        <f>+MID(Tabla_Consulta_desde_Reporte_de_Valorización_de_Instrumentos[[#This Row],[CODIGO_SBS]],7,1)</f>
        <v>2</v>
      </c>
      <c r="AB87">
        <f>INDEX('Cálculo Caja'!F:F,MATCH(Tabla_Consulta_desde_Reporte_de_Valorización_de_Instrumentos[[#This Row],[PORTAFOLIO]],'Cálculo Caja'!A:A,0),1)</f>
        <v>7928996892.6624365</v>
      </c>
      <c r="AC87" s="17">
        <f>Tabla_Consulta_desde_Reporte_de_Valorización_de_Instrumentos[[#This Row],[VALOR_VECTOR_LOCAL]]/Tabla_Consulta_desde_Reporte_de_Valorización_de_Instrumentos[[#This Row],[Patrimonio]]</f>
        <v>2.13719992970221E-3</v>
      </c>
      <c r="AD87" s="4">
        <f>(Tabla_Consulta_desde_Reporte_de_Valorización_de_Instrumentos[[#This Row],[VALOR_VECTOR_LOCAL]]/INDEX('Tipo de Cambio'!$D:$D,MATCH("2",'Tipo de Cambio'!$E:$E,0),1))/1000000</f>
        <v>4.9731039182999854</v>
      </c>
      <c r="AE87">
        <f>IF(Tabla_Consulta_desde_Reporte_de_Valorización_de_Instrumentos[[#This Row],[PORTAFOLIO]]="IN-FONDO0",Tabla_Consulta_desde_Reporte_de_Valorización_de_Instrumentos[[#This Row],[Inv MM$]],0)</f>
        <v>0</v>
      </c>
      <c r="AF87" s="25">
        <f>IF(Tabla_Consulta_desde_Reporte_de_Valorización_de_Instrumentos[[#This Row],[PORTAFOLIO]]="IN-FONDO1",Tabla_Consulta_desde_Reporte_de_Valorización_de_Instrumentos[[#This Row],[Inv MM$]],0)</f>
        <v>4.9731039182999854</v>
      </c>
      <c r="AG87" s="25">
        <f>IF(Tabla_Consulta_desde_Reporte_de_Valorización_de_Instrumentos[[#This Row],[PORTAFOLIO]]="IN-FONDO2",Tabla_Consulta_desde_Reporte_de_Valorización_de_Instrumentos[[#This Row],[Inv MM$]],0)</f>
        <v>0</v>
      </c>
      <c r="AH87" s="25">
        <f>IF(Tabla_Consulta_desde_Reporte_de_Valorización_de_Instrumentos[[#This Row],[PORTAFOLIO]]="IN-FONDO3",Tabla_Consulta_desde_Reporte_de_Valorización_de_Instrumentos[[#This Row],[Inv MM$]],0)</f>
        <v>0</v>
      </c>
      <c r="AI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4.9731039182999854</v>
      </c>
      <c r="AJ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Row],[CODIGO_SBS]],'BD(MSCI)'!$C:$C,0),1)),AL6222)</f>
        <v>116.89</v>
      </c>
      <c r="AK87" s="25">
        <f>Tabla_Consulta_desde_Reporte_de_Valorización_de_Instrumentos[[#This Row],[CO2-H]]*Tabla_Consulta_desde_Reporte_de_Valorización_de_Instrumentos[[#This Row],[Inv MM$]]</f>
        <v>581.30611701008525</v>
      </c>
      <c r="AL87" s="25">
        <f>Tabla_Consulta_desde_Reporte_de_Valorización_de_Instrumentos[[#This Row],[CO2-H]]*Tabla_Consulta_desde_Reporte_de_Valorización_de_Instrumentos[[#This Row],[Weight]]</f>
        <v>0.24981729978289133</v>
      </c>
      <c r="AM87" s="25" t="str">
        <f>INDEX(Parametria!G:G,MATCH(Tabla_Consulta_desde_Reporte_de_Valorización_de_Instrumentos[[#This Row],[CODIGO_SBS]],Parametria!C:C,0))</f>
        <v>22RFLC</v>
      </c>
      <c r="AN87" s="25" t="str">
        <f>INDEX(Parametria!F:F,MATCH(Tabla_Consulta_desde_Reporte_de_Valorización_de_Instrumentos[[#This Row],[CODIGO_SBS]],Parametria!C:C,0))</f>
        <v>BU</v>
      </c>
      <c r="AO87" s="25" t="str">
        <f>+INDEX(Parametria!J:J,MATCH(Tabla_Consulta_desde_Reporte_de_Valorización_de_Instrumentos[[#This Row],[CODIGO_SBS]],Parametria!C:C,0))</f>
        <v>RFLBU</v>
      </c>
      <c r="AP87" s="25">
        <f>Tabla_Consulta_desde_Reporte_de_Valorización_de_Instrumentos[[#This Row],[Huella]]/$AT$4</f>
        <v>5.1340013820690145E-2</v>
      </c>
      <c r="AQ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87" s="25" t="str">
        <f>IFERROR(INDEX('BD(MSCI)'!X:X,MATCH(Tabla_Consulta_desde_Reporte_de_Valorización_de_Instrumentos[[#This Row],[CODIGO_ISIN]],'BD(MSCI)'!C:C,0)),"Cuestionario Integra")</f>
        <v>Alts</v>
      </c>
      <c r="AT87" s="25"/>
    </row>
    <row r="88" spans="2:46" x14ac:dyDescent="0.35">
      <c r="B88" s="14" t="s">
        <v>6337</v>
      </c>
      <c r="C88" t="s">
        <v>246</v>
      </c>
      <c r="D88" t="s">
        <v>10</v>
      </c>
      <c r="E88" t="s">
        <v>247</v>
      </c>
      <c r="F88" t="s">
        <v>5613</v>
      </c>
      <c r="G88" t="str">
        <f>INDEX(Parametria!H:H,MATCH(Tabla_Consulta_desde_Reporte_de_Valorización_de_Instrumentos[[#This Row],[CODIGO_SBS]],Parametria!C:C,0),1)</f>
        <v xml:space="preserve">Alicorp </v>
      </c>
      <c r="H88" t="s">
        <v>5612</v>
      </c>
      <c r="I88" t="s">
        <v>5688</v>
      </c>
      <c r="J88" t="s">
        <v>297</v>
      </c>
      <c r="K88" t="s">
        <v>90</v>
      </c>
      <c r="L88">
        <v>1000</v>
      </c>
      <c r="M88" s="5">
        <v>124572887.9604</v>
      </c>
      <c r="N88">
        <v>124572887.9604</v>
      </c>
      <c r="O88">
        <v>118800</v>
      </c>
      <c r="P88" s="15">
        <v>48381</v>
      </c>
      <c r="Q88">
        <v>2178</v>
      </c>
      <c r="R88">
        <v>1</v>
      </c>
      <c r="S88" t="s">
        <v>155</v>
      </c>
      <c r="T88">
        <v>124479564.0264</v>
      </c>
      <c r="U88" s="5">
        <v>124479564.0264</v>
      </c>
      <c r="V88" t="s">
        <v>298</v>
      </c>
      <c r="W88">
        <v>9255978000</v>
      </c>
      <c r="X88">
        <v>6603309000</v>
      </c>
      <c r="Y88">
        <v>2652669000</v>
      </c>
      <c r="Z88">
        <v>0.785555</v>
      </c>
      <c r="AA88" t="str">
        <f>+MID(Tabla_Consulta_desde_Reporte_de_Valorización_de_Instrumentos[[#This Row],[CODIGO_SBS]],7,1)</f>
        <v>1</v>
      </c>
      <c r="AB88">
        <f>INDEX('Cálculo Caja'!F:F,MATCH(Tabla_Consulta_desde_Reporte_de_Valorización_de_Instrumentos[[#This Row],[PORTAFOLIO]],'Cálculo Caja'!A:A,0),1)</f>
        <v>27857085026.771736</v>
      </c>
      <c r="AC88" s="17">
        <f>Tabla_Consulta_desde_Reporte_de_Valorización_de_Instrumentos[[#This Row],[VALOR_VECTOR_LOCAL]]/Tabla_Consulta_desde_Reporte_de_Valorización_de_Instrumentos[[#This Row],[Patrimonio]]</f>
        <v>4.471856543521357E-3</v>
      </c>
      <c r="AD88" s="4">
        <f>(Tabla_Consulta_desde_Reporte_de_Valorización_de_Instrumentos[[#This Row],[VALOR_VECTOR_LOCAL]]/INDEX('Tipo de Cambio'!$D:$D,MATCH("2",'Tipo de Cambio'!$E:$E,0),1))/1000000</f>
        <v>36.558441074218628</v>
      </c>
      <c r="AE88">
        <f>IF(Tabla_Consulta_desde_Reporte_de_Valorización_de_Instrumentos[[#This Row],[PORTAFOLIO]]="IN-FONDO0",Tabla_Consulta_desde_Reporte_de_Valorización_de_Instrumentos[[#This Row],[Inv MM$]],0)</f>
        <v>0</v>
      </c>
      <c r="AF88" s="25">
        <f>IF(Tabla_Consulta_desde_Reporte_de_Valorización_de_Instrumentos[[#This Row],[PORTAFOLIO]]="IN-FONDO1",Tabla_Consulta_desde_Reporte_de_Valorización_de_Instrumentos[[#This Row],[Inv MM$]],0)</f>
        <v>0</v>
      </c>
      <c r="AG88" s="25">
        <f>IF(Tabla_Consulta_desde_Reporte_de_Valorización_de_Instrumentos[[#This Row],[PORTAFOLIO]]="IN-FONDO2",Tabla_Consulta_desde_Reporte_de_Valorización_de_Instrumentos[[#This Row],[Inv MM$]],0)</f>
        <v>36.558441074218628</v>
      </c>
      <c r="AH88" s="25">
        <f>IF(Tabla_Consulta_desde_Reporte_de_Valorización_de_Instrumentos[[#This Row],[PORTAFOLIO]]="IN-FONDO3",Tabla_Consulta_desde_Reporte_de_Valorización_de_Instrumentos[[#This Row],[Inv MM$]],0)</f>
        <v>0</v>
      </c>
      <c r="AI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76.778880875568603</v>
      </c>
      <c r="AJ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Row],[CODIGO_SBS]],'BD(MSCI)'!$C:$C,0),1)),AL6223)</f>
        <v>35.74</v>
      </c>
      <c r="AK88" s="25">
        <f>Tabla_Consulta_desde_Reporte_de_Valorización_de_Instrumentos[[#This Row],[CO2-H]]*Tabla_Consulta_desde_Reporte_de_Valorización_de_Instrumentos[[#This Row],[Inv MM$]]</f>
        <v>1306.5986839925738</v>
      </c>
      <c r="AL88" s="25">
        <f>Tabla_Consulta_desde_Reporte_de_Valorización_de_Instrumentos[[#This Row],[CO2-H]]*Tabla_Consulta_desde_Reporte_de_Valorización_de_Instrumentos[[#This Row],[Weight]]</f>
        <v>0.15982415286545332</v>
      </c>
      <c r="AM88" s="25" t="str">
        <f>INDEX(Parametria!G:G,MATCH(Tabla_Consulta_desde_Reporte_de_Valorización_de_Instrumentos[[#This Row],[CODIGO_SBS]],Parametria!C:C,0))</f>
        <v>22RFLC</v>
      </c>
      <c r="AN88" s="25" t="str">
        <f>INDEX(Parametria!F:F,MATCH(Tabla_Consulta_desde_Reporte_de_Valorización_de_Instrumentos[[#This Row],[CODIGO_SBS]],Parametria!C:C,0))</f>
        <v>BU</v>
      </c>
      <c r="AO88" s="25" t="str">
        <f>+INDEX(Parametria!J:J,MATCH(Tabla_Consulta_desde_Reporte_de_Valorización_de_Instrumentos[[#This Row],[CODIGO_SBS]],Parametria!C:C,0))</f>
        <v>RFLBU</v>
      </c>
      <c r="AP88" s="25">
        <f>Tabla_Consulta_desde_Reporte_de_Valorización_de_Instrumentos[[#This Row],[Huella]]/$AT$4</f>
        <v>0.11539667746711582</v>
      </c>
      <c r="AQ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88" s="25" t="str">
        <f>IFERROR(INDEX('BD(MSCI)'!X:X,MATCH(Tabla_Consulta_desde_Reporte_de_Valorización_de_Instrumentos[[#This Row],[CODIGO_ISIN]],'BD(MSCI)'!C:C,0)),"Cuestionario Integra")</f>
        <v>Portafolio</v>
      </c>
      <c r="AT88" s="25"/>
    </row>
    <row r="89" spans="2:46" x14ac:dyDescent="0.35">
      <c r="B89" s="14" t="s">
        <v>6337</v>
      </c>
      <c r="C89" t="s">
        <v>246</v>
      </c>
      <c r="D89" t="s">
        <v>12</v>
      </c>
      <c r="E89" t="s">
        <v>247</v>
      </c>
      <c r="F89" t="s">
        <v>5613</v>
      </c>
      <c r="G89" t="str">
        <f>INDEX(Parametria!H:H,MATCH(Tabla_Consulta_desde_Reporte_de_Valorización_de_Instrumentos[[#This Row],[CODIGO_SBS]],Parametria!C:C,0),1)</f>
        <v xml:space="preserve">Alicorp </v>
      </c>
      <c r="H89" t="s">
        <v>5612</v>
      </c>
      <c r="I89" t="s">
        <v>5688</v>
      </c>
      <c r="J89" t="s">
        <v>297</v>
      </c>
      <c r="K89" t="s">
        <v>90</v>
      </c>
      <c r="L89">
        <v>1000</v>
      </c>
      <c r="M89" s="5">
        <v>137051148.62310001</v>
      </c>
      <c r="N89">
        <v>137051148.62310001</v>
      </c>
      <c r="O89">
        <v>130700</v>
      </c>
      <c r="P89" s="15">
        <v>48381</v>
      </c>
      <c r="Q89">
        <v>2178</v>
      </c>
      <c r="R89">
        <v>1</v>
      </c>
      <c r="S89" t="s">
        <v>155</v>
      </c>
      <c r="T89">
        <v>136948476.5846</v>
      </c>
      <c r="U89" s="5">
        <v>136948476.5846</v>
      </c>
      <c r="V89" t="s">
        <v>298</v>
      </c>
      <c r="W89">
        <v>9255978000</v>
      </c>
      <c r="X89">
        <v>6603309000</v>
      </c>
      <c r="Y89">
        <v>2652669000</v>
      </c>
      <c r="Z89">
        <v>0.785555</v>
      </c>
      <c r="AA89" t="str">
        <f>+MID(Tabla_Consulta_desde_Reporte_de_Valorización_de_Instrumentos[[#This Row],[CODIGO_SBS]],7,1)</f>
        <v>1</v>
      </c>
      <c r="AB89">
        <f>INDEX('Cálculo Caja'!F:F,MATCH(Tabla_Consulta_desde_Reporte_de_Valorización_de_Instrumentos[[#This Row],[PORTAFOLIO]],'Cálculo Caja'!A:A,0),1)</f>
        <v>7928996892.6624365</v>
      </c>
      <c r="AC89" s="17">
        <f>Tabla_Consulta_desde_Reporte_de_Valorización_de_Instrumentos[[#This Row],[VALOR_VECTOR_LOCAL]]/Tabla_Consulta_desde_Reporte_de_Valorización_de_Instrumentos[[#This Row],[Patrimonio]]</f>
        <v>1.7284802917494943E-2</v>
      </c>
      <c r="AD89" s="4">
        <f>(Tabla_Consulta_desde_Reporte_de_Valorización_de_Instrumentos[[#This Row],[VALOR_VECTOR_LOCAL]]/INDEX('Tipo de Cambio'!$D:$D,MATCH("2",'Tipo de Cambio'!$E:$E,0),1))/1000000</f>
        <v>40.220439801349968</v>
      </c>
      <c r="AE89">
        <f>IF(Tabla_Consulta_desde_Reporte_de_Valorización_de_Instrumentos[[#This Row],[PORTAFOLIO]]="IN-FONDO0",Tabla_Consulta_desde_Reporte_de_Valorización_de_Instrumentos[[#This Row],[Inv MM$]],0)</f>
        <v>0</v>
      </c>
      <c r="AF89" s="25">
        <f>IF(Tabla_Consulta_desde_Reporte_de_Valorización_de_Instrumentos[[#This Row],[PORTAFOLIO]]="IN-FONDO1",Tabla_Consulta_desde_Reporte_de_Valorización_de_Instrumentos[[#This Row],[Inv MM$]],0)</f>
        <v>40.220439801349968</v>
      </c>
      <c r="AG89" s="25">
        <f>IF(Tabla_Consulta_desde_Reporte_de_Valorización_de_Instrumentos[[#This Row],[PORTAFOLIO]]="IN-FONDO2",Tabla_Consulta_desde_Reporte_de_Valorización_de_Instrumentos[[#This Row],[Inv MM$]],0)</f>
        <v>0</v>
      </c>
      <c r="AH89" s="25">
        <f>IF(Tabla_Consulta_desde_Reporte_de_Valorización_de_Instrumentos[[#This Row],[PORTAFOLIO]]="IN-FONDO3",Tabla_Consulta_desde_Reporte_de_Valorización_de_Instrumentos[[#This Row],[Inv MM$]],0)</f>
        <v>0</v>
      </c>
      <c r="AI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76.778880875568603</v>
      </c>
      <c r="AJ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Row],[CODIGO_SBS]],'BD(MSCI)'!$C:$C,0),1)),AL6224)</f>
        <v>35.74</v>
      </c>
      <c r="AK89" s="25">
        <f>Tabla_Consulta_desde_Reporte_de_Valorización_de_Instrumentos[[#This Row],[CO2-H]]*Tabla_Consulta_desde_Reporte_de_Valorización_de_Instrumentos[[#This Row],[Inv MM$]]</f>
        <v>1437.4785185002479</v>
      </c>
      <c r="AL89" s="25">
        <f>Tabla_Consulta_desde_Reporte_de_Valorización_de_Instrumentos[[#This Row],[CO2-H]]*Tabla_Consulta_desde_Reporte_de_Valorización_de_Instrumentos[[#This Row],[Weight]]</f>
        <v>0.61775885627126925</v>
      </c>
      <c r="AM89" s="25" t="str">
        <f>INDEX(Parametria!G:G,MATCH(Tabla_Consulta_desde_Reporte_de_Valorización_de_Instrumentos[[#This Row],[CODIGO_SBS]],Parametria!C:C,0))</f>
        <v>22RFLC</v>
      </c>
      <c r="AN89" s="25" t="str">
        <f>INDEX(Parametria!F:F,MATCH(Tabla_Consulta_desde_Reporte_de_Valorización_de_Instrumentos[[#This Row],[CODIGO_SBS]],Parametria!C:C,0))</f>
        <v>BU</v>
      </c>
      <c r="AO89" s="25" t="str">
        <f>+INDEX(Parametria!J:J,MATCH(Tabla_Consulta_desde_Reporte_de_Valorización_de_Instrumentos[[#This Row],[CODIGO_SBS]],Parametria!C:C,0))</f>
        <v>RFLBU</v>
      </c>
      <c r="AP89" s="25">
        <f>Tabla_Consulta_desde_Reporte_de_Valorización_de_Instrumentos[[#This Row],[Huella]]/$AT$4</f>
        <v>0.12695577226390609</v>
      </c>
      <c r="AQ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89" s="25" t="str">
        <f>IFERROR(INDEX('BD(MSCI)'!X:X,MATCH(Tabla_Consulta_desde_Reporte_de_Valorización_de_Instrumentos[[#This Row],[CODIGO_ISIN]],'BD(MSCI)'!C:C,0)),"Cuestionario Integra")</f>
        <v>Portafolio</v>
      </c>
      <c r="AT89" s="25"/>
    </row>
    <row r="90" spans="2:46" x14ac:dyDescent="0.35">
      <c r="B90" s="14" t="s">
        <v>6337</v>
      </c>
      <c r="C90" t="s">
        <v>246</v>
      </c>
      <c r="D90" t="s">
        <v>12</v>
      </c>
      <c r="E90" t="s">
        <v>247</v>
      </c>
      <c r="F90" t="s">
        <v>5384</v>
      </c>
      <c r="G90" t="str">
        <f>INDEX(Parametria!H:H,MATCH(Tabla_Consulta_desde_Reporte_de_Valorización_de_Instrumentos[[#This Row],[CODIGO_SBS]],Parametria!C:C,0),1)</f>
        <v>Buenaventura</v>
      </c>
      <c r="H90" t="s">
        <v>5383</v>
      </c>
      <c r="I90" t="s">
        <v>5453</v>
      </c>
      <c r="J90" t="s">
        <v>304</v>
      </c>
      <c r="K90" t="s">
        <v>50</v>
      </c>
      <c r="L90">
        <v>1000</v>
      </c>
      <c r="M90" s="5">
        <v>49672369.265426397</v>
      </c>
      <c r="N90">
        <v>14577364.421255</v>
      </c>
      <c r="O90">
        <v>13765</v>
      </c>
      <c r="P90" s="15">
        <v>48248</v>
      </c>
      <c r="Q90">
        <v>2045</v>
      </c>
      <c r="R90">
        <v>3.4075000000000002</v>
      </c>
      <c r="S90" t="s">
        <v>155</v>
      </c>
      <c r="T90">
        <v>49688041.007010601</v>
      </c>
      <c r="U90" s="5">
        <v>14564012.371254999</v>
      </c>
      <c r="V90" t="s">
        <v>305</v>
      </c>
      <c r="W90">
        <v>4052129000</v>
      </c>
      <c r="X90">
        <v>932087000</v>
      </c>
      <c r="Y90">
        <v>3120042000</v>
      </c>
      <c r="Z90">
        <v>0.97</v>
      </c>
      <c r="AA90" t="str">
        <f>+MID(Tabla_Consulta_desde_Reporte_de_Valorización_de_Instrumentos[[#This Row],[CODIGO_SBS]],7,1)</f>
        <v>2</v>
      </c>
      <c r="AB90">
        <f>INDEX('Cálculo Caja'!F:F,MATCH(Tabla_Consulta_desde_Reporte_de_Valorización_de_Instrumentos[[#This Row],[PORTAFOLIO]],'Cálculo Caja'!A:A,0),1)</f>
        <v>7928996892.6624365</v>
      </c>
      <c r="AC90" s="17">
        <f>Tabla_Consulta_desde_Reporte_de_Valorización_de_Instrumentos[[#This Row],[VALOR_VECTOR_LOCAL]]/Tabla_Consulta_desde_Reporte_de_Valorización_de_Instrumentos[[#This Row],[Patrimonio]]</f>
        <v>6.2646473365872606E-3</v>
      </c>
      <c r="AD90" s="4">
        <f>(Tabla_Consulta_desde_Reporte_de_Valorización_de_Instrumentos[[#This Row],[VALOR_VECTOR_LOCAL]]/INDEX('Tipo de Cambio'!$D:$D,MATCH("2",'Tipo de Cambio'!$E:$E,0),1))/1000000</f>
        <v>14.577364421254995</v>
      </c>
      <c r="AE90">
        <f>IF(Tabla_Consulta_desde_Reporte_de_Valorización_de_Instrumentos[[#This Row],[PORTAFOLIO]]="IN-FONDO0",Tabla_Consulta_desde_Reporte_de_Valorización_de_Instrumentos[[#This Row],[Inv MM$]],0)</f>
        <v>0</v>
      </c>
      <c r="AF90" s="25">
        <f>IF(Tabla_Consulta_desde_Reporte_de_Valorización_de_Instrumentos[[#This Row],[PORTAFOLIO]]="IN-FONDO1",Tabla_Consulta_desde_Reporte_de_Valorización_de_Instrumentos[[#This Row],[Inv MM$]],0)</f>
        <v>14.577364421254995</v>
      </c>
      <c r="AG90" s="25">
        <f>IF(Tabla_Consulta_desde_Reporte_de_Valorización_de_Instrumentos[[#This Row],[PORTAFOLIO]]="IN-FONDO2",Tabla_Consulta_desde_Reporte_de_Valorización_de_Instrumentos[[#This Row],[Inv MM$]],0)</f>
        <v>0</v>
      </c>
      <c r="AH90" s="25">
        <f>IF(Tabla_Consulta_desde_Reporte_de_Valorización_de_Instrumentos[[#This Row],[PORTAFOLIO]]="IN-FONDO3",Tabla_Consulta_desde_Reporte_de_Valorización_de_Instrumentos[[#This Row],[Inv MM$]],0)</f>
        <v>0</v>
      </c>
      <c r="AI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26.496597008339982</v>
      </c>
      <c r="AJ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Row],[CODIGO_SBS]],'BD(MSCI)'!$C:$C,0),1)),AL6225)</f>
        <v>32.130000000000003</v>
      </c>
      <c r="AK90" s="25">
        <f>Tabla_Consulta_desde_Reporte_de_Valorización_de_Instrumentos[[#This Row],[CO2-H]]*Tabla_Consulta_desde_Reporte_de_Valorización_de_Instrumentos[[#This Row],[Inv MM$]]</f>
        <v>468.37071885492304</v>
      </c>
      <c r="AL90" s="25">
        <f>Tabla_Consulta_desde_Reporte_de_Valorización_de_Instrumentos[[#This Row],[CO2-H]]*Tabla_Consulta_desde_Reporte_de_Valorización_de_Instrumentos[[#This Row],[Weight]]</f>
        <v>0.2012831189245487</v>
      </c>
      <c r="AM90" s="25" t="str">
        <f>INDEX(Parametria!G:G,MATCH(Tabla_Consulta_desde_Reporte_de_Valorización_de_Instrumentos[[#This Row],[CODIGO_SBS]],Parametria!C:C,0))</f>
        <v>22RFLC</v>
      </c>
      <c r="AN90" s="25" t="str">
        <f>INDEX(Parametria!F:F,MATCH(Tabla_Consulta_desde_Reporte_de_Valorización_de_Instrumentos[[#This Row],[CODIGO_SBS]],Parametria!C:C,0))</f>
        <v>BU</v>
      </c>
      <c r="AO90" s="25" t="str">
        <f>+INDEX(Parametria!J:J,MATCH(Tabla_Consulta_desde_Reporte_de_Valorización_de_Instrumentos[[#This Row],[CODIGO_SBS]],Parametria!C:C,0))</f>
        <v>RFLBU</v>
      </c>
      <c r="AP90" s="25">
        <f>Tabla_Consulta_desde_Reporte_de_Valorización_de_Instrumentos[[#This Row],[Huella]]/$AT$4</f>
        <v>4.1365742550411082E-2</v>
      </c>
      <c r="AQ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0" s="25" t="str">
        <f>IFERROR(INDEX('BD(MSCI)'!X:X,MATCH(Tabla_Consulta_desde_Reporte_de_Valorización_de_Instrumentos[[#This Row],[CODIGO_ISIN]],'BD(MSCI)'!C:C,0)),"Cuestionario Integra")</f>
        <v>Portafolio</v>
      </c>
      <c r="AT90" s="25"/>
    </row>
    <row r="91" spans="2:46" x14ac:dyDescent="0.35">
      <c r="B91" s="14" t="s">
        <v>6337</v>
      </c>
      <c r="C91" t="s">
        <v>246</v>
      </c>
      <c r="D91" t="s">
        <v>10</v>
      </c>
      <c r="E91" t="s">
        <v>247</v>
      </c>
      <c r="F91" t="s">
        <v>5384</v>
      </c>
      <c r="G91" t="str">
        <f>INDEX(Parametria!H:H,MATCH(Tabla_Consulta_desde_Reporte_de_Valorización_de_Instrumentos[[#This Row],[CODIGO_SBS]],Parametria!C:C,0),1)</f>
        <v>Buenaventura</v>
      </c>
      <c r="H91" t="s">
        <v>5383</v>
      </c>
      <c r="I91" t="s">
        <v>5453</v>
      </c>
      <c r="J91" t="s">
        <v>304</v>
      </c>
      <c r="K91" t="s">
        <v>50</v>
      </c>
      <c r="L91">
        <v>1000</v>
      </c>
      <c r="M91" s="5">
        <v>40614785.040492103</v>
      </c>
      <c r="N91">
        <v>11919232.587084999</v>
      </c>
      <c r="O91">
        <v>11255</v>
      </c>
      <c r="P91" s="15">
        <v>48248</v>
      </c>
      <c r="Q91">
        <v>2045</v>
      </c>
      <c r="R91">
        <v>3.4075000000000002</v>
      </c>
      <c r="S91" t="s">
        <v>155</v>
      </c>
      <c r="T91">
        <v>40627599.094362803</v>
      </c>
      <c r="U91" s="5">
        <v>11908315.237085</v>
      </c>
      <c r="V91" t="s">
        <v>305</v>
      </c>
      <c r="W91">
        <v>4052129000</v>
      </c>
      <c r="X91">
        <v>932087000</v>
      </c>
      <c r="Y91">
        <v>3120042000</v>
      </c>
      <c r="Z91">
        <v>0.97</v>
      </c>
      <c r="AA91" t="str">
        <f>+MID(Tabla_Consulta_desde_Reporte_de_Valorización_de_Instrumentos[[#This Row],[CODIGO_SBS]],7,1)</f>
        <v>2</v>
      </c>
      <c r="AB91">
        <f>INDEX('Cálculo Caja'!F:F,MATCH(Tabla_Consulta_desde_Reporte_de_Valorización_de_Instrumentos[[#This Row],[PORTAFOLIO]],'Cálculo Caja'!A:A,0),1)</f>
        <v>27857085026.771736</v>
      </c>
      <c r="AC91" s="17">
        <f>Tabla_Consulta_desde_Reporte_de_Valorización_de_Instrumentos[[#This Row],[VALOR_VECTOR_LOCAL]]/Tabla_Consulta_desde_Reporte_de_Valorización_de_Instrumentos[[#This Row],[Patrimonio]]</f>
        <v>1.4579696691688928E-3</v>
      </c>
      <c r="AD91" s="4">
        <f>(Tabla_Consulta_desde_Reporte_de_Valorización_de_Instrumentos[[#This Row],[VALOR_VECTOR_LOCAL]]/INDEX('Tipo de Cambio'!$D:$D,MATCH("2",'Tipo de Cambio'!$E:$E,0),1))/1000000</f>
        <v>11.919232587084988</v>
      </c>
      <c r="AE91">
        <f>IF(Tabla_Consulta_desde_Reporte_de_Valorización_de_Instrumentos[[#This Row],[PORTAFOLIO]]="IN-FONDO0",Tabla_Consulta_desde_Reporte_de_Valorización_de_Instrumentos[[#This Row],[Inv MM$]],0)</f>
        <v>0</v>
      </c>
      <c r="AF91" s="25">
        <f>IF(Tabla_Consulta_desde_Reporte_de_Valorización_de_Instrumentos[[#This Row],[PORTAFOLIO]]="IN-FONDO1",Tabla_Consulta_desde_Reporte_de_Valorización_de_Instrumentos[[#This Row],[Inv MM$]],0)</f>
        <v>0</v>
      </c>
      <c r="AG91" s="25">
        <f>IF(Tabla_Consulta_desde_Reporte_de_Valorización_de_Instrumentos[[#This Row],[PORTAFOLIO]]="IN-FONDO2",Tabla_Consulta_desde_Reporte_de_Valorización_de_Instrumentos[[#This Row],[Inv MM$]],0)</f>
        <v>11.919232587084988</v>
      </c>
      <c r="AH91" s="25">
        <f>IF(Tabla_Consulta_desde_Reporte_de_Valorización_de_Instrumentos[[#This Row],[PORTAFOLIO]]="IN-FONDO3",Tabla_Consulta_desde_Reporte_de_Valorización_de_Instrumentos[[#This Row],[Inv MM$]],0)</f>
        <v>0</v>
      </c>
      <c r="AI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26.496597008339982</v>
      </c>
      <c r="AJ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Row],[CODIGO_SBS]],'BD(MSCI)'!$C:$C,0),1)),AL6226)</f>
        <v>32.130000000000003</v>
      </c>
      <c r="AK91" s="25">
        <f>Tabla_Consulta_desde_Reporte_de_Valorización_de_Instrumentos[[#This Row],[CO2-H]]*Tabla_Consulta_desde_Reporte_de_Valorización_de_Instrumentos[[#This Row],[Inv MM$]]</f>
        <v>382.96494302304069</v>
      </c>
      <c r="AL91" s="25">
        <f>Tabla_Consulta_desde_Reporte_de_Valorización_de_Instrumentos[[#This Row],[CO2-H]]*Tabla_Consulta_desde_Reporte_de_Valorización_de_Instrumentos[[#This Row],[Weight]]</f>
        <v>4.6844565470396525E-2</v>
      </c>
      <c r="AM91" s="25" t="str">
        <f>INDEX(Parametria!G:G,MATCH(Tabla_Consulta_desde_Reporte_de_Valorización_de_Instrumentos[[#This Row],[CODIGO_SBS]],Parametria!C:C,0))</f>
        <v>22RFLC</v>
      </c>
      <c r="AN91" s="25" t="str">
        <f>INDEX(Parametria!F:F,MATCH(Tabla_Consulta_desde_Reporte_de_Valorización_de_Instrumentos[[#This Row],[CODIGO_SBS]],Parametria!C:C,0))</f>
        <v>BU</v>
      </c>
      <c r="AO91" s="25" t="str">
        <f>+INDEX(Parametria!J:J,MATCH(Tabla_Consulta_desde_Reporte_de_Valorización_de_Instrumentos[[#This Row],[CODIGO_SBS]],Parametria!C:C,0))</f>
        <v>RFLBU</v>
      </c>
      <c r="AP91" s="25">
        <f>Tabla_Consulta_desde_Reporte_de_Valorización_de_Instrumentos[[#This Row],[Huella]]/$AT$4</f>
        <v>3.3822842891745475E-2</v>
      </c>
      <c r="AQ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1" s="25" t="str">
        <f>IFERROR(INDEX('BD(MSCI)'!X:X,MATCH(Tabla_Consulta_desde_Reporte_de_Valorización_de_Instrumentos[[#This Row],[CODIGO_ISIN]],'BD(MSCI)'!C:C,0)),"Cuestionario Integra")</f>
        <v>Portafolio</v>
      </c>
      <c r="AT91" s="25"/>
    </row>
    <row r="92" spans="2:46" x14ac:dyDescent="0.35">
      <c r="B92" s="14" t="s">
        <v>6337</v>
      </c>
      <c r="C92" t="s">
        <v>246</v>
      </c>
      <c r="D92" t="s">
        <v>10</v>
      </c>
      <c r="E92" t="s">
        <v>247</v>
      </c>
      <c r="F92" t="s">
        <v>317</v>
      </c>
      <c r="G92" t="str">
        <f>INDEX(Parametria!H:H,MATCH(Tabla_Consulta_desde_Reporte_de_Valorización_de_Instrumentos[[#This Row],[CODIGO_SBS]],Parametria!C:C,0),1)</f>
        <v xml:space="preserve">Telefónica del Perú </v>
      </c>
      <c r="H92" t="s">
        <v>318</v>
      </c>
      <c r="I92" t="s">
        <v>319</v>
      </c>
      <c r="J92" t="s">
        <v>309</v>
      </c>
      <c r="K92" t="s">
        <v>121</v>
      </c>
      <c r="L92">
        <v>5000</v>
      </c>
      <c r="M92" s="5">
        <v>1994741.4045899999</v>
      </c>
      <c r="N92">
        <v>1994741.4045899999</v>
      </c>
      <c r="O92">
        <v>670</v>
      </c>
      <c r="P92" s="15">
        <v>46581</v>
      </c>
      <c r="Q92">
        <v>378</v>
      </c>
      <c r="R92">
        <v>1</v>
      </c>
      <c r="S92" t="s">
        <v>155</v>
      </c>
      <c r="T92">
        <v>1994741.4045899999</v>
      </c>
      <c r="U92" s="5">
        <v>1994741.4045899999</v>
      </c>
      <c r="V92" t="s">
        <v>310</v>
      </c>
      <c r="W92">
        <v>11275211000</v>
      </c>
      <c r="X92">
        <v>10043242000</v>
      </c>
      <c r="Y92">
        <v>1231969000</v>
      </c>
      <c r="Z92">
        <v>0</v>
      </c>
      <c r="AA92" t="str">
        <f>+MID(Tabla_Consulta_desde_Reporte_de_Valorización_de_Instrumentos[[#This Row],[CODIGO_SBS]],7,1)</f>
        <v>3</v>
      </c>
      <c r="AB92">
        <f>INDEX('Cálculo Caja'!F:F,MATCH(Tabla_Consulta_desde_Reporte_de_Valorización_de_Instrumentos[[#This Row],[PORTAFOLIO]],'Cálculo Caja'!A:A,0),1)</f>
        <v>27857085026.771736</v>
      </c>
      <c r="AC92" s="17">
        <f>Tabla_Consulta_desde_Reporte_de_Valorización_de_Instrumentos[[#This Row],[VALOR_VECTOR_LOCAL]]/Tabla_Consulta_desde_Reporte_de_Valorización_de_Instrumentos[[#This Row],[Patrimonio]]</f>
        <v>7.160625035508835E-5</v>
      </c>
      <c r="AD92" s="4">
        <f>(Tabla_Consulta_desde_Reporte_de_Valorización_de_Instrumentos[[#This Row],[VALOR_VECTOR_LOCAL]]/INDEX('Tipo de Cambio'!$D:$D,MATCH("2",'Tipo de Cambio'!$E:$E,0),1))/1000000</f>
        <v>0.58539733076742473</v>
      </c>
      <c r="AE92">
        <f>IF(Tabla_Consulta_desde_Reporte_de_Valorización_de_Instrumentos[[#This Row],[PORTAFOLIO]]="IN-FONDO0",Tabla_Consulta_desde_Reporte_de_Valorización_de_Instrumentos[[#This Row],[Inv MM$]],0)</f>
        <v>0</v>
      </c>
      <c r="AF92" s="25">
        <f>IF(Tabla_Consulta_desde_Reporte_de_Valorización_de_Instrumentos[[#This Row],[PORTAFOLIO]]="IN-FONDO1",Tabla_Consulta_desde_Reporte_de_Valorización_de_Instrumentos[[#This Row],[Inv MM$]],0)</f>
        <v>0</v>
      </c>
      <c r="AG92" s="25">
        <f>IF(Tabla_Consulta_desde_Reporte_de_Valorización_de_Instrumentos[[#This Row],[PORTAFOLIO]]="IN-FONDO2",Tabla_Consulta_desde_Reporte_de_Valorización_de_Instrumentos[[#This Row],[Inv MM$]],0)</f>
        <v>0.58539733076742473</v>
      </c>
      <c r="AH92" s="25">
        <f>IF(Tabla_Consulta_desde_Reporte_de_Valorización_de_Instrumentos[[#This Row],[PORTAFOLIO]]="IN-FONDO3",Tabla_Consulta_desde_Reporte_de_Valorización_de_Instrumentos[[#This Row],[Inv MM$]],0)</f>
        <v>0</v>
      </c>
      <c r="AI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0.73218352713895807</v>
      </c>
      <c r="AJ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Row],[CODIGO_SBS]],'BD(MSCI)'!$C:$C,0),1)),AL6227)</f>
        <v>2.4</v>
      </c>
      <c r="AK92" s="25">
        <f>Tabla_Consulta_desde_Reporte_de_Valorización_de_Instrumentos[[#This Row],[CO2-H]]*Tabla_Consulta_desde_Reporte_de_Valorización_de_Instrumentos[[#This Row],[Inv MM$]]</f>
        <v>1.4049535938418194</v>
      </c>
      <c r="AL92" s="25">
        <f>Tabla_Consulta_desde_Reporte_de_Valorización_de_Instrumentos[[#This Row],[CO2-H]]*Tabla_Consulta_desde_Reporte_de_Valorización_de_Instrumentos[[#This Row],[Weight]]</f>
        <v>1.7185500085221205E-4</v>
      </c>
      <c r="AM92" s="25" t="str">
        <f>INDEX(Parametria!G:G,MATCH(Tabla_Consulta_desde_Reporte_de_Valorización_de_Instrumentos[[#This Row],[CODIGO_SBS]],Parametria!C:C,0))</f>
        <v>22RFLC</v>
      </c>
      <c r="AN92" s="25" t="str">
        <f>INDEX(Parametria!F:F,MATCH(Tabla_Consulta_desde_Reporte_de_Valorización_de_Instrumentos[[#This Row],[CODIGO_SBS]],Parametria!C:C,0))</f>
        <v>BU</v>
      </c>
      <c r="AO92" s="25" t="str">
        <f>+INDEX(Parametria!J:J,MATCH(Tabla_Consulta_desde_Reporte_de_Valorización_de_Instrumentos[[#This Row],[CODIGO_SBS]],Parametria!C:C,0))</f>
        <v>RFLBU</v>
      </c>
      <c r="AP92" s="25">
        <f>Tabla_Consulta_desde_Reporte_de_Valorización_de_Instrumentos[[#This Row],[Huella]]/$AT$4</f>
        <v>1.2408322364860971E-4</v>
      </c>
      <c r="AQ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2" s="25" t="str">
        <f>IFERROR(INDEX('BD(MSCI)'!X:X,MATCH(Tabla_Consulta_desde_Reporte_de_Valorización_de_Instrumentos[[#This Row],[CODIGO_ISIN]],'BD(MSCI)'!C:C,0)),"Cuestionario Integra")</f>
        <v>Portafolio</v>
      </c>
      <c r="AT92" s="25"/>
    </row>
    <row r="93" spans="2:46" x14ac:dyDescent="0.35">
      <c r="B93" s="14" t="s">
        <v>6337</v>
      </c>
      <c r="C93" t="s">
        <v>246</v>
      </c>
      <c r="D93" t="s">
        <v>10</v>
      </c>
      <c r="E93" t="s">
        <v>247</v>
      </c>
      <c r="F93" t="s">
        <v>314</v>
      </c>
      <c r="G93" t="str">
        <f>INDEX(Parametria!H:H,MATCH(Tabla_Consulta_desde_Reporte_de_Valorización_de_Instrumentos[[#This Row],[CODIGO_SBS]],Parametria!C:C,0),1)</f>
        <v xml:space="preserve">Telefónica del Perú </v>
      </c>
      <c r="H93" t="s">
        <v>315</v>
      </c>
      <c r="I93" t="s">
        <v>316</v>
      </c>
      <c r="J93" t="s">
        <v>309</v>
      </c>
      <c r="K93" t="s">
        <v>90</v>
      </c>
      <c r="L93">
        <v>500000</v>
      </c>
      <c r="M93" s="5">
        <v>73081756.439999998</v>
      </c>
      <c r="N93">
        <v>73081756.439999998</v>
      </c>
      <c r="O93">
        <v>431</v>
      </c>
      <c r="P93" s="15">
        <v>46487</v>
      </c>
      <c r="Q93">
        <v>284</v>
      </c>
      <c r="R93">
        <v>1</v>
      </c>
      <c r="S93" t="s">
        <v>155</v>
      </c>
      <c r="T93">
        <v>73081756.439999998</v>
      </c>
      <c r="U93" s="5">
        <v>73081756.439999998</v>
      </c>
      <c r="V93" t="s">
        <v>310</v>
      </c>
      <c r="W93">
        <v>11275211000</v>
      </c>
      <c r="X93">
        <v>10043242000</v>
      </c>
      <c r="Y93">
        <v>1231969000</v>
      </c>
      <c r="Z93">
        <v>0</v>
      </c>
      <c r="AA93" t="str">
        <f>+MID(Tabla_Consulta_desde_Reporte_de_Valorización_de_Instrumentos[[#This Row],[CODIGO_SBS]],7,1)</f>
        <v>1</v>
      </c>
      <c r="AB93">
        <f>INDEX('Cálculo Caja'!F:F,MATCH(Tabla_Consulta_desde_Reporte_de_Valorización_de_Instrumentos[[#This Row],[PORTAFOLIO]],'Cálculo Caja'!A:A,0),1)</f>
        <v>27857085026.771736</v>
      </c>
      <c r="AC93" s="17">
        <f>Tabla_Consulta_desde_Reporte_de_Valorización_de_Instrumentos[[#This Row],[VALOR_VECTOR_LOCAL]]/Tabla_Consulta_desde_Reporte_de_Valorización_de_Instrumentos[[#This Row],[Patrimonio]]</f>
        <v>2.6234531132660003E-3</v>
      </c>
      <c r="AD93" s="4">
        <f>(Tabla_Consulta_desde_Reporte_de_Valorización_de_Instrumentos[[#This Row],[VALOR_VECTOR_LOCAL]]/INDEX('Tipo de Cambio'!$D:$D,MATCH("2",'Tipo de Cambio'!$E:$E,0),1))/1000000</f>
        <v>21.447323973587672</v>
      </c>
      <c r="AE93">
        <f>IF(Tabla_Consulta_desde_Reporte_de_Valorización_de_Instrumentos[[#This Row],[PORTAFOLIO]]="IN-FONDO0",Tabla_Consulta_desde_Reporte_de_Valorización_de_Instrumentos[[#This Row],[Inv MM$]],0)</f>
        <v>0</v>
      </c>
      <c r="AF93" s="25">
        <f>IF(Tabla_Consulta_desde_Reporte_de_Valorización_de_Instrumentos[[#This Row],[PORTAFOLIO]]="IN-FONDO1",Tabla_Consulta_desde_Reporte_de_Valorización_de_Instrumentos[[#This Row],[Inv MM$]],0)</f>
        <v>0</v>
      </c>
      <c r="AG93" s="25">
        <f>IF(Tabla_Consulta_desde_Reporte_de_Valorización_de_Instrumentos[[#This Row],[PORTAFOLIO]]="IN-FONDO2",Tabla_Consulta_desde_Reporte_de_Valorización_de_Instrumentos[[#This Row],[Inv MM$]],0)</f>
        <v>21.447323973587672</v>
      </c>
      <c r="AH93" s="25">
        <f>IF(Tabla_Consulta_desde_Reporte_de_Valorización_de_Instrumentos[[#This Row],[PORTAFOLIO]]="IN-FONDO3",Tabla_Consulta_desde_Reporte_de_Valorización_de_Instrumentos[[#This Row],[Inv MM$]],0)</f>
        <v>0</v>
      </c>
      <c r="AI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31.001584305209093</v>
      </c>
      <c r="AJ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Row],[CODIGO_SBS]],'BD(MSCI)'!$C:$C,0),1)),AL6228)</f>
        <v>2.4</v>
      </c>
      <c r="AK93" s="25">
        <f>Tabla_Consulta_desde_Reporte_de_Valorización_de_Instrumentos[[#This Row],[CO2-H]]*Tabla_Consulta_desde_Reporte_de_Valorización_de_Instrumentos[[#This Row],[Inv MM$]]</f>
        <v>51.473577536610414</v>
      </c>
      <c r="AL93" s="25">
        <f>Tabla_Consulta_desde_Reporte_de_Valorización_de_Instrumentos[[#This Row],[CO2-H]]*Tabla_Consulta_desde_Reporte_de_Valorización_de_Instrumentos[[#This Row],[Weight]]</f>
        <v>6.2962874718384002E-3</v>
      </c>
      <c r="AM93" s="25" t="str">
        <f>INDEX(Parametria!G:G,MATCH(Tabla_Consulta_desde_Reporte_de_Valorización_de_Instrumentos[[#This Row],[CODIGO_SBS]],Parametria!C:C,0))</f>
        <v>22RFLC</v>
      </c>
      <c r="AN93" s="25" t="str">
        <f>INDEX(Parametria!F:F,MATCH(Tabla_Consulta_desde_Reporte_de_Valorización_de_Instrumentos[[#This Row],[CODIGO_SBS]],Parametria!C:C,0))</f>
        <v>BU</v>
      </c>
      <c r="AO93" s="25" t="str">
        <f>+INDEX(Parametria!J:J,MATCH(Tabla_Consulta_desde_Reporte_de_Valorización_de_Instrumentos[[#This Row],[CODIGO_SBS]],Parametria!C:C,0))</f>
        <v>RFLBU</v>
      </c>
      <c r="AP93" s="25">
        <f>Tabla_Consulta_desde_Reporte_de_Valorización_de_Instrumentos[[#This Row],[Huella]]/$AT$4</f>
        <v>4.5460629172840725E-3</v>
      </c>
      <c r="AQ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3" s="25" t="str">
        <f>IFERROR(INDEX('BD(MSCI)'!X:X,MATCH(Tabla_Consulta_desde_Reporte_de_Valorización_de_Instrumentos[[#This Row],[CODIGO_ISIN]],'BD(MSCI)'!C:C,0)),"Cuestionario Integra")</f>
        <v>Portafolio</v>
      </c>
      <c r="AT93" s="25"/>
    </row>
    <row r="94" spans="2:46" x14ac:dyDescent="0.35">
      <c r="B94" s="14" t="s">
        <v>6337</v>
      </c>
      <c r="C94" t="s">
        <v>246</v>
      </c>
      <c r="D94" t="s">
        <v>10</v>
      </c>
      <c r="E94" t="s">
        <v>247</v>
      </c>
      <c r="F94" t="s">
        <v>322</v>
      </c>
      <c r="G94" t="str">
        <f>INDEX(Parametria!H:H,MATCH(Tabla_Consulta_desde_Reporte_de_Valorización_de_Instrumentos[[#This Row],[CODIGO_SBS]],Parametria!C:C,0),1)</f>
        <v xml:space="preserve">Telefónica del Perú </v>
      </c>
      <c r="H94" t="s">
        <v>323</v>
      </c>
      <c r="I94" t="s">
        <v>324</v>
      </c>
      <c r="J94" t="s">
        <v>309</v>
      </c>
      <c r="K94" t="s">
        <v>121</v>
      </c>
      <c r="L94">
        <v>5000</v>
      </c>
      <c r="M94" s="5">
        <v>562481.06640000001</v>
      </c>
      <c r="N94">
        <v>562481.06640000001</v>
      </c>
      <c r="O94">
        <v>200</v>
      </c>
      <c r="P94" s="15">
        <v>46955</v>
      </c>
      <c r="Q94">
        <v>752</v>
      </c>
      <c r="R94">
        <v>1</v>
      </c>
      <c r="S94" t="s">
        <v>155</v>
      </c>
      <c r="T94">
        <v>562481.06640000001</v>
      </c>
      <c r="U94" s="5">
        <v>562481.06640000001</v>
      </c>
      <c r="V94" t="s">
        <v>310</v>
      </c>
      <c r="W94">
        <v>11275211000</v>
      </c>
      <c r="X94">
        <v>10043242000</v>
      </c>
      <c r="Y94">
        <v>1231969000</v>
      </c>
      <c r="Z94">
        <v>0</v>
      </c>
      <c r="AA94" t="str">
        <f>+MID(Tabla_Consulta_desde_Reporte_de_Valorización_de_Instrumentos[[#This Row],[CODIGO_SBS]],7,1)</f>
        <v>3</v>
      </c>
      <c r="AB94">
        <f>INDEX('Cálculo Caja'!F:F,MATCH(Tabla_Consulta_desde_Reporte_de_Valorización_de_Instrumentos[[#This Row],[PORTAFOLIO]],'Cálculo Caja'!A:A,0),1)</f>
        <v>27857085026.771736</v>
      </c>
      <c r="AC94" s="17">
        <f>Tabla_Consulta_desde_Reporte_de_Valorización_de_Instrumentos[[#This Row],[VALOR_VECTOR_LOCAL]]/Tabla_Consulta_desde_Reporte_de_Valorización_de_Instrumentos[[#This Row],[Patrimonio]]</f>
        <v>2.0191669941755714E-5</v>
      </c>
      <c r="AD94" s="4">
        <f>(Tabla_Consulta_desde_Reporte_de_Valorización_de_Instrumentos[[#This Row],[VALOR_VECTOR_LOCAL]]/INDEX('Tipo de Cambio'!$D:$D,MATCH("2",'Tipo de Cambio'!$E:$E,0),1))/1000000</f>
        <v>0.16507147950110052</v>
      </c>
      <c r="AE94">
        <f>IF(Tabla_Consulta_desde_Reporte_de_Valorización_de_Instrumentos[[#This Row],[PORTAFOLIO]]="IN-FONDO0",Tabla_Consulta_desde_Reporte_de_Valorización_de_Instrumentos[[#This Row],[Inv MM$]],0)</f>
        <v>0</v>
      </c>
      <c r="AF94" s="25">
        <f>IF(Tabla_Consulta_desde_Reporte_de_Valorización_de_Instrumentos[[#This Row],[PORTAFOLIO]]="IN-FONDO1",Tabla_Consulta_desde_Reporte_de_Valorización_de_Instrumentos[[#This Row],[Inv MM$]],0)</f>
        <v>0</v>
      </c>
      <c r="AG94" s="25">
        <f>IF(Tabla_Consulta_desde_Reporte_de_Valorización_de_Instrumentos[[#This Row],[PORTAFOLIO]]="IN-FONDO2",Tabla_Consulta_desde_Reporte_de_Valorización_de_Instrumentos[[#This Row],[Inv MM$]],0)</f>
        <v>0.16507147950110052</v>
      </c>
      <c r="AH94" s="25">
        <f>IF(Tabla_Consulta_desde_Reporte_de_Valorización_de_Instrumentos[[#This Row],[PORTAFOLIO]]="IN-FONDO3",Tabla_Consulta_desde_Reporte_de_Valorización_de_Instrumentos[[#This Row],[Inv MM$]],0)</f>
        <v>0</v>
      </c>
      <c r="AI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0.16507147950110052</v>
      </c>
      <c r="AJ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Row],[CODIGO_SBS]],'BD(MSCI)'!$C:$C,0),1)),AL6229)</f>
        <v>2.4</v>
      </c>
      <c r="AK94" s="25">
        <f>Tabla_Consulta_desde_Reporte_de_Valorización_de_Instrumentos[[#This Row],[CO2-H]]*Tabla_Consulta_desde_Reporte_de_Valorización_de_Instrumentos[[#This Row],[Inv MM$]]</f>
        <v>0.39617155080264121</v>
      </c>
      <c r="AL94" s="25">
        <f>Tabla_Consulta_desde_Reporte_de_Valorización_de_Instrumentos[[#This Row],[CO2-H]]*Tabla_Consulta_desde_Reporte_de_Valorización_de_Instrumentos[[#This Row],[Weight]]</f>
        <v>4.8460007860213714E-5</v>
      </c>
      <c r="AM94" s="25" t="str">
        <f>INDEX(Parametria!G:G,MATCH(Tabla_Consulta_desde_Reporte_de_Valorización_de_Instrumentos[[#This Row],[CODIGO_SBS]],Parametria!C:C,0))</f>
        <v>22RFLC</v>
      </c>
      <c r="AN94" s="25" t="str">
        <f>INDEX(Parametria!F:F,MATCH(Tabla_Consulta_desde_Reporte_de_Valorización_de_Instrumentos[[#This Row],[CODIGO_SBS]],Parametria!C:C,0))</f>
        <v>BU</v>
      </c>
      <c r="AO94" s="25" t="str">
        <f>+INDEX(Parametria!J:J,MATCH(Tabla_Consulta_desde_Reporte_de_Valorización_de_Instrumentos[[#This Row],[CODIGO_SBS]],Parametria!C:C,0))</f>
        <v>RFLBU</v>
      </c>
      <c r="AP94" s="25">
        <f>Tabla_Consulta_desde_Reporte_de_Valorización_de_Instrumentos[[#This Row],[Huella]]/$AT$4</f>
        <v>3.4989229079829162E-5</v>
      </c>
      <c r="AQ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4" s="25" t="str">
        <f>IFERROR(INDEX('BD(MSCI)'!X:X,MATCH(Tabla_Consulta_desde_Reporte_de_Valorización_de_Instrumentos[[#This Row],[CODIGO_ISIN]],'BD(MSCI)'!C:C,0)),"Cuestionario Integra")</f>
        <v>Portafolio</v>
      </c>
      <c r="AT94" s="25"/>
    </row>
    <row r="95" spans="2:46" x14ac:dyDescent="0.35">
      <c r="B95" s="14" t="s">
        <v>6337</v>
      </c>
      <c r="C95" t="s">
        <v>246</v>
      </c>
      <c r="D95" t="s">
        <v>12</v>
      </c>
      <c r="E95" t="s">
        <v>247</v>
      </c>
      <c r="F95" t="s">
        <v>317</v>
      </c>
      <c r="G95" t="str">
        <f>INDEX(Parametria!H:H,MATCH(Tabla_Consulta_desde_Reporte_de_Valorización_de_Instrumentos[[#This Row],[CODIGO_SBS]],Parametria!C:C,0),1)</f>
        <v xml:space="preserve">Telefónica del Perú </v>
      </c>
      <c r="H95" t="s">
        <v>318</v>
      </c>
      <c r="I95" t="s">
        <v>319</v>
      </c>
      <c r="J95" t="s">
        <v>309</v>
      </c>
      <c r="K95" t="s">
        <v>121</v>
      </c>
      <c r="L95">
        <v>5000</v>
      </c>
      <c r="M95" s="5">
        <v>500173.96413600002</v>
      </c>
      <c r="N95">
        <v>500173.96413600002</v>
      </c>
      <c r="O95">
        <v>168</v>
      </c>
      <c r="P95" s="15">
        <v>46581</v>
      </c>
      <c r="Q95">
        <v>378</v>
      </c>
      <c r="R95">
        <v>1</v>
      </c>
      <c r="S95" t="s">
        <v>155</v>
      </c>
      <c r="T95">
        <v>500173.96413600002</v>
      </c>
      <c r="U95" s="5">
        <v>500173.96413600002</v>
      </c>
      <c r="V95" t="s">
        <v>310</v>
      </c>
      <c r="W95">
        <v>11275211000</v>
      </c>
      <c r="X95">
        <v>10043242000</v>
      </c>
      <c r="Y95">
        <v>1231969000</v>
      </c>
      <c r="Z95">
        <v>0</v>
      </c>
      <c r="AA95" t="str">
        <f>+MID(Tabla_Consulta_desde_Reporte_de_Valorización_de_Instrumentos[[#This Row],[CODIGO_SBS]],7,1)</f>
        <v>3</v>
      </c>
      <c r="AB95">
        <f>INDEX('Cálculo Caja'!F:F,MATCH(Tabla_Consulta_desde_Reporte_de_Valorización_de_Instrumentos[[#This Row],[PORTAFOLIO]],'Cálculo Caja'!A:A,0),1)</f>
        <v>7928996892.6624365</v>
      </c>
      <c r="AC95" s="17">
        <f>Tabla_Consulta_desde_Reporte_de_Valorización_de_Instrumentos[[#This Row],[VALOR_VECTOR_LOCAL]]/Tabla_Consulta_desde_Reporte_de_Valorización_de_Instrumentos[[#This Row],[Patrimonio]]</f>
        <v>6.3081619391081544E-5</v>
      </c>
      <c r="AD95" s="4">
        <f>(Tabla_Consulta_desde_Reporte_de_Valorización_de_Instrumentos[[#This Row],[VALOR_VECTOR_LOCAL]]/INDEX('Tipo de Cambio'!$D:$D,MATCH("2",'Tipo de Cambio'!$E:$E,0),1))/1000000</f>
        <v>0.1467861963715334</v>
      </c>
      <c r="AE95">
        <f>IF(Tabla_Consulta_desde_Reporte_de_Valorización_de_Instrumentos[[#This Row],[PORTAFOLIO]]="IN-FONDO0",Tabla_Consulta_desde_Reporte_de_Valorización_de_Instrumentos[[#This Row],[Inv MM$]],0)</f>
        <v>0</v>
      </c>
      <c r="AF95" s="25">
        <f>IF(Tabla_Consulta_desde_Reporte_de_Valorización_de_Instrumentos[[#This Row],[PORTAFOLIO]]="IN-FONDO1",Tabla_Consulta_desde_Reporte_de_Valorización_de_Instrumentos[[#This Row],[Inv MM$]],0)</f>
        <v>0.1467861963715334</v>
      </c>
      <c r="AG95" s="25">
        <f>IF(Tabla_Consulta_desde_Reporte_de_Valorización_de_Instrumentos[[#This Row],[PORTAFOLIO]]="IN-FONDO2",Tabla_Consulta_desde_Reporte_de_Valorización_de_Instrumentos[[#This Row],[Inv MM$]],0)</f>
        <v>0</v>
      </c>
      <c r="AH95" s="25">
        <f>IF(Tabla_Consulta_desde_Reporte_de_Valorización_de_Instrumentos[[#This Row],[PORTAFOLIO]]="IN-FONDO3",Tabla_Consulta_desde_Reporte_de_Valorización_de_Instrumentos[[#This Row],[Inv MM$]],0)</f>
        <v>0</v>
      </c>
      <c r="AI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0.73218352713895807</v>
      </c>
      <c r="AJ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Row],[CODIGO_SBS]],'BD(MSCI)'!$C:$C,0),1)),AL6230)</f>
        <v>2.4</v>
      </c>
      <c r="AK95" s="25">
        <f>Tabla_Consulta_desde_Reporte_de_Valorización_de_Instrumentos[[#This Row],[CO2-H]]*Tabla_Consulta_desde_Reporte_de_Valorización_de_Instrumentos[[#This Row],[Inv MM$]]</f>
        <v>0.35228687129168013</v>
      </c>
      <c r="AL95" s="25">
        <f>Tabla_Consulta_desde_Reporte_de_Valorización_de_Instrumentos[[#This Row],[CO2-H]]*Tabla_Consulta_desde_Reporte_de_Valorización_de_Instrumentos[[#This Row],[Weight]]</f>
        <v>1.513958865385957E-4</v>
      </c>
      <c r="AM95" s="25" t="str">
        <f>INDEX(Parametria!G:G,MATCH(Tabla_Consulta_desde_Reporte_de_Valorización_de_Instrumentos[[#This Row],[CODIGO_SBS]],Parametria!C:C,0))</f>
        <v>22RFLC</v>
      </c>
      <c r="AN95" s="25" t="str">
        <f>INDEX(Parametria!F:F,MATCH(Tabla_Consulta_desde_Reporte_de_Valorización_de_Instrumentos[[#This Row],[CODIGO_SBS]],Parametria!C:C,0))</f>
        <v>BU</v>
      </c>
      <c r="AO95" s="25" t="str">
        <f>+INDEX(Parametria!J:J,MATCH(Tabla_Consulta_desde_Reporte_de_Valorización_de_Instrumentos[[#This Row],[CODIGO_SBS]],Parametria!C:C,0))</f>
        <v>RFLBU</v>
      </c>
      <c r="AP95" s="25">
        <f>Tabla_Consulta_desde_Reporte_de_Valorización_de_Instrumentos[[#This Row],[Huella]]/$AT$4</f>
        <v>3.1113405332785726E-5</v>
      </c>
      <c r="AQ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5" s="25" t="str">
        <f>IFERROR(INDEX('BD(MSCI)'!X:X,MATCH(Tabla_Consulta_desde_Reporte_de_Valorización_de_Instrumentos[[#This Row],[CODIGO_ISIN]],'BD(MSCI)'!C:C,0)),"Cuestionario Integra")</f>
        <v>Portafolio</v>
      </c>
      <c r="AT95" s="25"/>
    </row>
    <row r="96" spans="2:46" x14ac:dyDescent="0.35">
      <c r="B96" s="14" t="s">
        <v>6337</v>
      </c>
      <c r="C96" t="s">
        <v>246</v>
      </c>
      <c r="D96" t="s">
        <v>12</v>
      </c>
      <c r="E96" t="s">
        <v>247</v>
      </c>
      <c r="F96" t="s">
        <v>314</v>
      </c>
      <c r="G96" t="str">
        <f>INDEX(Parametria!H:H,MATCH(Tabla_Consulta_desde_Reporte_de_Valorización_de_Instrumentos[[#This Row],[CODIGO_SBS]],Parametria!C:C,0),1)</f>
        <v xml:space="preserve">Telefónica del Perú </v>
      </c>
      <c r="H96" t="s">
        <v>315</v>
      </c>
      <c r="I96" t="s">
        <v>316</v>
      </c>
      <c r="J96" t="s">
        <v>309</v>
      </c>
      <c r="K96" t="s">
        <v>90</v>
      </c>
      <c r="L96">
        <v>500000</v>
      </c>
      <c r="M96" s="5">
        <v>32556142.079999998</v>
      </c>
      <c r="N96">
        <v>32556142.079999998</v>
      </c>
      <c r="O96">
        <v>192</v>
      </c>
      <c r="P96" s="15">
        <v>46487</v>
      </c>
      <c r="Q96">
        <v>284</v>
      </c>
      <c r="R96">
        <v>1</v>
      </c>
      <c r="S96" t="s">
        <v>155</v>
      </c>
      <c r="T96">
        <v>32556142.079999998</v>
      </c>
      <c r="U96" s="5">
        <v>32556142.079999998</v>
      </c>
      <c r="V96" t="s">
        <v>310</v>
      </c>
      <c r="W96">
        <v>11275211000</v>
      </c>
      <c r="X96">
        <v>10043242000</v>
      </c>
      <c r="Y96">
        <v>1231969000</v>
      </c>
      <c r="Z96">
        <v>0</v>
      </c>
      <c r="AA96" t="str">
        <f>+MID(Tabla_Consulta_desde_Reporte_de_Valorización_de_Instrumentos[[#This Row],[CODIGO_SBS]],7,1)</f>
        <v>1</v>
      </c>
      <c r="AB96">
        <f>INDEX('Cálculo Caja'!F:F,MATCH(Tabla_Consulta_desde_Reporte_de_Valorización_de_Instrumentos[[#This Row],[PORTAFOLIO]],'Cálculo Caja'!A:A,0),1)</f>
        <v>7928996892.6624365</v>
      </c>
      <c r="AC96" s="17">
        <f>Tabla_Consulta_desde_Reporte_de_Valorización_de_Instrumentos[[#This Row],[VALOR_VECTOR_LOCAL]]/Tabla_Consulta_desde_Reporte_de_Valorización_de_Instrumentos[[#This Row],[Patrimonio]]</f>
        <v>4.1059597475851884E-3</v>
      </c>
      <c r="AD96" s="4">
        <f>(Tabla_Consulta_desde_Reporte_de_Valorización_de_Instrumentos[[#This Row],[VALOR_VECTOR_LOCAL]]/INDEX('Tipo de Cambio'!$D:$D,MATCH("2",'Tipo de Cambio'!$E:$E,0),1))/1000000</f>
        <v>9.5542603316214212</v>
      </c>
      <c r="AE96">
        <f>IF(Tabla_Consulta_desde_Reporte_de_Valorización_de_Instrumentos[[#This Row],[PORTAFOLIO]]="IN-FONDO0",Tabla_Consulta_desde_Reporte_de_Valorización_de_Instrumentos[[#This Row],[Inv MM$]],0)</f>
        <v>0</v>
      </c>
      <c r="AF96" s="25">
        <f>IF(Tabla_Consulta_desde_Reporte_de_Valorización_de_Instrumentos[[#This Row],[PORTAFOLIO]]="IN-FONDO1",Tabla_Consulta_desde_Reporte_de_Valorización_de_Instrumentos[[#This Row],[Inv MM$]],0)</f>
        <v>9.5542603316214212</v>
      </c>
      <c r="AG96" s="25">
        <f>IF(Tabla_Consulta_desde_Reporte_de_Valorización_de_Instrumentos[[#This Row],[PORTAFOLIO]]="IN-FONDO2",Tabla_Consulta_desde_Reporte_de_Valorización_de_Instrumentos[[#This Row],[Inv MM$]],0)</f>
        <v>0</v>
      </c>
      <c r="AH96" s="25">
        <f>IF(Tabla_Consulta_desde_Reporte_de_Valorización_de_Instrumentos[[#This Row],[PORTAFOLIO]]="IN-FONDO3",Tabla_Consulta_desde_Reporte_de_Valorización_de_Instrumentos[[#This Row],[Inv MM$]],0)</f>
        <v>0</v>
      </c>
      <c r="AI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31.001584305209093</v>
      </c>
      <c r="AJ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Row],[CODIGO_SBS]],'BD(MSCI)'!$C:$C,0),1)),AL6231)</f>
        <v>2.4</v>
      </c>
      <c r="AK96" s="25">
        <f>Tabla_Consulta_desde_Reporte_de_Valorización_de_Instrumentos[[#This Row],[CO2-H]]*Tabla_Consulta_desde_Reporte_de_Valorización_de_Instrumentos[[#This Row],[Inv MM$]]</f>
        <v>22.930224795891409</v>
      </c>
      <c r="AL96" s="25">
        <f>Tabla_Consulta_desde_Reporte_de_Valorización_de_Instrumentos[[#This Row],[CO2-H]]*Tabla_Consulta_desde_Reporte_de_Valorización_de_Instrumentos[[#This Row],[Weight]]</f>
        <v>9.8543033942044521E-3</v>
      </c>
      <c r="AM96" s="25" t="str">
        <f>INDEX(Parametria!G:G,MATCH(Tabla_Consulta_desde_Reporte_de_Valorización_de_Instrumentos[[#This Row],[CODIGO_SBS]],Parametria!C:C,0))</f>
        <v>22RFLC</v>
      </c>
      <c r="AN96" s="25" t="str">
        <f>INDEX(Parametria!F:F,MATCH(Tabla_Consulta_desde_Reporte_de_Valorización_de_Instrumentos[[#This Row],[CODIGO_SBS]],Parametria!C:C,0))</f>
        <v>BU</v>
      </c>
      <c r="AO96" s="25" t="str">
        <f>+INDEX(Parametria!J:J,MATCH(Tabla_Consulta_desde_Reporte_de_Valorización_de_Instrumentos[[#This Row],[CODIGO_SBS]],Parametria!C:C,0))</f>
        <v>RFLBU</v>
      </c>
      <c r="AP96" s="25">
        <f>Tabla_Consulta_desde_Reporte_de_Valorización_de_Instrumentos[[#This Row],[Huella]]/$AT$4</f>
        <v>2.0251602786973124E-3</v>
      </c>
      <c r="AQ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6" s="25" t="str">
        <f>IFERROR(INDEX('BD(MSCI)'!X:X,MATCH(Tabla_Consulta_desde_Reporte_de_Valorización_de_Instrumentos[[#This Row],[CODIGO_ISIN]],'BD(MSCI)'!C:C,0)),"Cuestionario Integra")</f>
        <v>Portafolio</v>
      </c>
      <c r="AT96" s="25"/>
    </row>
    <row r="97" spans="2:46" x14ac:dyDescent="0.35">
      <c r="B97" s="14" t="s">
        <v>6337</v>
      </c>
      <c r="C97" t="s">
        <v>246</v>
      </c>
      <c r="D97" t="s">
        <v>12</v>
      </c>
      <c r="E97" t="s">
        <v>247</v>
      </c>
      <c r="F97" t="s">
        <v>311</v>
      </c>
      <c r="G97" t="str">
        <f>INDEX(Parametria!H:H,MATCH(Tabla_Consulta_desde_Reporte_de_Valorización_de_Instrumentos[[#This Row],[CODIGO_SBS]],Parametria!C:C,0),1)</f>
        <v xml:space="preserve">Telefónica del Perú </v>
      </c>
      <c r="H97" t="s">
        <v>312</v>
      </c>
      <c r="I97" t="s">
        <v>313</v>
      </c>
      <c r="J97" t="s">
        <v>309</v>
      </c>
      <c r="K97" t="s">
        <v>90</v>
      </c>
      <c r="L97">
        <v>5000</v>
      </c>
      <c r="M97" s="5">
        <v>4798302.6378870001</v>
      </c>
      <c r="N97">
        <v>4798302.6378870001</v>
      </c>
      <c r="O97">
        <v>2833</v>
      </c>
      <c r="P97" s="15">
        <v>46311</v>
      </c>
      <c r="Q97">
        <v>108</v>
      </c>
      <c r="R97">
        <v>1</v>
      </c>
      <c r="S97" t="s">
        <v>155</v>
      </c>
      <c r="T97">
        <v>4798302.6378870001</v>
      </c>
      <c r="U97" s="5">
        <v>4798302.6378870001</v>
      </c>
      <c r="V97" t="s">
        <v>310</v>
      </c>
      <c r="W97">
        <v>11275211000</v>
      </c>
      <c r="X97">
        <v>10043242000</v>
      </c>
      <c r="Y97">
        <v>1231969000</v>
      </c>
      <c r="Z97">
        <v>0</v>
      </c>
      <c r="AA97" t="str">
        <f>+MID(Tabla_Consulta_desde_Reporte_de_Valorización_de_Instrumentos[[#This Row],[CODIGO_SBS]],7,1)</f>
        <v>1</v>
      </c>
      <c r="AB97">
        <f>INDEX('Cálculo Caja'!F:F,MATCH(Tabla_Consulta_desde_Reporte_de_Valorización_de_Instrumentos[[#This Row],[PORTAFOLIO]],'Cálculo Caja'!A:A,0),1)</f>
        <v>7928996892.6624365</v>
      </c>
      <c r="AC97" s="17">
        <f>Tabla_Consulta_desde_Reporte_de_Valorización_de_Instrumentos[[#This Row],[VALOR_VECTOR_LOCAL]]/Tabla_Consulta_desde_Reporte_de_Valorización_de_Instrumentos[[#This Row],[Patrimonio]]</f>
        <v>6.0515884958000071E-4</v>
      </c>
      <c r="AD97" s="4">
        <f>(Tabla_Consulta_desde_Reporte_de_Valorización_de_Instrumentos[[#This Row],[VALOR_VECTOR_LOCAL]]/INDEX('Tipo de Cambio'!$D:$D,MATCH("2",'Tipo de Cambio'!$E:$E,0),1))/1000000</f>
        <v>1.4081592480959648</v>
      </c>
      <c r="AE97">
        <f>IF(Tabla_Consulta_desde_Reporte_de_Valorización_de_Instrumentos[[#This Row],[PORTAFOLIO]]="IN-FONDO0",Tabla_Consulta_desde_Reporte_de_Valorización_de_Instrumentos[[#This Row],[Inv MM$]],0)</f>
        <v>0</v>
      </c>
      <c r="AF97" s="25">
        <f>IF(Tabla_Consulta_desde_Reporte_de_Valorización_de_Instrumentos[[#This Row],[PORTAFOLIO]]="IN-FONDO1",Tabla_Consulta_desde_Reporte_de_Valorización_de_Instrumentos[[#This Row],[Inv MM$]],0)</f>
        <v>1.4081592480959648</v>
      </c>
      <c r="AG97" s="25">
        <f>IF(Tabla_Consulta_desde_Reporte_de_Valorización_de_Instrumentos[[#This Row],[PORTAFOLIO]]="IN-FONDO2",Tabla_Consulta_desde_Reporte_de_Valorización_de_Instrumentos[[#This Row],[Inv MM$]],0)</f>
        <v>0</v>
      </c>
      <c r="AH97" s="25">
        <f>IF(Tabla_Consulta_desde_Reporte_de_Valorización_de_Instrumentos[[#This Row],[PORTAFOLIO]]="IN-FONDO3",Tabla_Consulta_desde_Reporte_de_Valorización_de_Instrumentos[[#This Row],[Inv MM$]],0)</f>
        <v>0</v>
      </c>
      <c r="AI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1.4081592480959648</v>
      </c>
      <c r="AJ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Row],[CODIGO_SBS]],'BD(MSCI)'!$C:$C,0),1)),AL6232)</f>
        <v>2.4</v>
      </c>
      <c r="AK97" s="25">
        <f>Tabla_Consulta_desde_Reporte_de_Valorización_de_Instrumentos[[#This Row],[CO2-H]]*Tabla_Consulta_desde_Reporte_de_Valorización_de_Instrumentos[[#This Row],[Inv MM$]]</f>
        <v>3.3795821954303156</v>
      </c>
      <c r="AL97" s="25">
        <f>Tabla_Consulta_desde_Reporte_de_Valorización_de_Instrumentos[[#This Row],[CO2-H]]*Tabla_Consulta_desde_Reporte_de_Valorización_de_Instrumentos[[#This Row],[Weight]]</f>
        <v>1.4523812389920017E-3</v>
      </c>
      <c r="AM97" s="25" t="str">
        <f>INDEX(Parametria!G:G,MATCH(Tabla_Consulta_desde_Reporte_de_Valorización_de_Instrumentos[[#This Row],[CODIGO_SBS]],Parametria!C:C,0))</f>
        <v>22RFLC</v>
      </c>
      <c r="AN97" s="25" t="str">
        <f>INDEX(Parametria!F:F,MATCH(Tabla_Consulta_desde_Reporte_de_Valorización_de_Instrumentos[[#This Row],[CODIGO_SBS]],Parametria!C:C,0))</f>
        <v>BU</v>
      </c>
      <c r="AO97" s="25" t="str">
        <f>+INDEX(Parametria!J:J,MATCH(Tabla_Consulta_desde_Reporte_de_Valorización_de_Instrumentos[[#This Row],[CODIGO_SBS]],Parametria!C:C,0))</f>
        <v>RFLBU</v>
      </c>
      <c r="AP97" s="25">
        <f>Tabla_Consulta_desde_Reporte_de_Valorización_de_Instrumentos[[#This Row],[Huella]]/$AT$4</f>
        <v>2.9847922040452312E-4</v>
      </c>
      <c r="AQ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97" s="25" t="str">
        <f>IFERROR(INDEX('BD(MSCI)'!X:X,MATCH(Tabla_Consulta_desde_Reporte_de_Valorización_de_Instrumentos[[#This Row],[CODIGO_ISIN]],'BD(MSCI)'!C:C,0)),"Cuestionario Integra")</f>
        <v>Portafolio</v>
      </c>
      <c r="AT97" s="25"/>
    </row>
    <row r="98" spans="2:46" x14ac:dyDescent="0.35">
      <c r="B98" s="14" t="s">
        <v>6337</v>
      </c>
      <c r="C98" t="s">
        <v>246</v>
      </c>
      <c r="D98" t="s">
        <v>12</v>
      </c>
      <c r="E98" t="s">
        <v>247</v>
      </c>
      <c r="F98" t="s">
        <v>5689</v>
      </c>
      <c r="G98" t="str">
        <f>INDEX(Parametria!H:H,MATCH(Tabla_Consulta_desde_Reporte_de_Valorización_de_Instrumentos[[#This Row],[CODIGO_SBS]],Parametria!C:C,0),1)</f>
        <v>Pluz Energía Perú S.A.A</v>
      </c>
      <c r="H98" t="s">
        <v>5690</v>
      </c>
      <c r="I98" t="s">
        <v>5691</v>
      </c>
      <c r="J98" t="s">
        <v>325</v>
      </c>
      <c r="K98" t="s">
        <v>90</v>
      </c>
      <c r="L98">
        <v>1000</v>
      </c>
      <c r="M98" s="5">
        <v>61519751.207999997</v>
      </c>
      <c r="N98">
        <v>61519751.207999997</v>
      </c>
      <c r="O98">
        <v>60000</v>
      </c>
      <c r="P98" s="15">
        <v>48932</v>
      </c>
      <c r="Q98">
        <v>2729</v>
      </c>
      <c r="R98">
        <v>1</v>
      </c>
      <c r="S98" t="s">
        <v>155</v>
      </c>
      <c r="T98">
        <v>61624947.600000001</v>
      </c>
      <c r="U98" s="5">
        <v>61624947.600000001</v>
      </c>
      <c r="V98" t="s">
        <v>326</v>
      </c>
      <c r="W98">
        <v>6803800000</v>
      </c>
      <c r="X98">
        <v>3267830000</v>
      </c>
      <c r="Y98">
        <v>3535970000</v>
      </c>
      <c r="Z98">
        <v>-1.7532732</v>
      </c>
      <c r="AA98" t="str">
        <f>+MID(Tabla_Consulta_desde_Reporte_de_Valorización_de_Instrumentos[[#This Row],[CODIGO_SBS]],7,1)</f>
        <v>1</v>
      </c>
      <c r="AB98">
        <f>INDEX('Cálculo Caja'!F:F,MATCH(Tabla_Consulta_desde_Reporte_de_Valorización_de_Instrumentos[[#This Row],[PORTAFOLIO]],'Cálculo Caja'!A:A,0),1)</f>
        <v>7928996892.6624365</v>
      </c>
      <c r="AC98" s="17">
        <f>Tabla_Consulta_desde_Reporte_de_Valorización_de_Instrumentos[[#This Row],[VALOR_VECTOR_LOCAL]]/Tabla_Consulta_desde_Reporte_de_Valorización_de_Instrumentos[[#This Row],[Patrimonio]]</f>
        <v>7.7588315446221095E-3</v>
      </c>
      <c r="AD98" s="4">
        <f>(Tabla_Consulta_desde_Reporte_de_Valorización_de_Instrumentos[[#This Row],[VALOR_VECTOR_LOCAL]]/INDEX('Tipo de Cambio'!$D:$D,MATCH("2",'Tipo de Cambio'!$E:$E,0),1))/1000000</f>
        <v>18.05421898987527</v>
      </c>
      <c r="AE98">
        <f>IF(Tabla_Consulta_desde_Reporte_de_Valorización_de_Instrumentos[[#This Row],[PORTAFOLIO]]="IN-FONDO0",Tabla_Consulta_desde_Reporte_de_Valorización_de_Instrumentos[[#This Row],[Inv MM$]],0)</f>
        <v>0</v>
      </c>
      <c r="AF98" s="25">
        <f>IF(Tabla_Consulta_desde_Reporte_de_Valorización_de_Instrumentos[[#This Row],[PORTAFOLIO]]="IN-FONDO1",Tabla_Consulta_desde_Reporte_de_Valorización_de_Instrumentos[[#This Row],[Inv MM$]],0)</f>
        <v>18.05421898987527</v>
      </c>
      <c r="AG98" s="25">
        <f>IF(Tabla_Consulta_desde_Reporte_de_Valorización_de_Instrumentos[[#This Row],[PORTAFOLIO]]="IN-FONDO2",Tabla_Consulta_desde_Reporte_de_Valorización_de_Instrumentos[[#This Row],[Inv MM$]],0)</f>
        <v>0</v>
      </c>
      <c r="AH98" s="25">
        <f>IF(Tabla_Consulta_desde_Reporte_de_Valorización_de_Instrumentos[[#This Row],[PORTAFOLIO]]="IN-FONDO3",Tabla_Consulta_desde_Reporte_de_Valorización_de_Instrumentos[[#This Row],[Inv MM$]],0)</f>
        <v>0</v>
      </c>
      <c r="AI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18.05421898987527</v>
      </c>
      <c r="AJ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Row],[CODIGO_SBS]],'BD(MSCI)'!$C:$C,0),1)),AL6233)</f>
        <v>0</v>
      </c>
      <c r="AK98" s="25">
        <f>Tabla_Consulta_desde_Reporte_de_Valorización_de_Instrumentos[[#This Row],[CO2-H]]*Tabla_Consulta_desde_Reporte_de_Valorización_de_Instrumentos[[#This Row],[Inv MM$]]</f>
        <v>0</v>
      </c>
      <c r="AL98" s="25">
        <f>Tabla_Consulta_desde_Reporte_de_Valorización_de_Instrumentos[[#This Row],[CO2-H]]*Tabla_Consulta_desde_Reporte_de_Valorización_de_Instrumentos[[#This Row],[Weight]]</f>
        <v>0</v>
      </c>
      <c r="AM98" s="25" t="str">
        <f>INDEX(Parametria!G:G,MATCH(Tabla_Consulta_desde_Reporte_de_Valorización_de_Instrumentos[[#This Row],[CODIGO_SBS]],Parametria!C:C,0))</f>
        <v>22RFLC</v>
      </c>
      <c r="AN98" s="25" t="str">
        <f>INDEX(Parametria!F:F,MATCH(Tabla_Consulta_desde_Reporte_de_Valorización_de_Instrumentos[[#This Row],[CODIGO_SBS]],Parametria!C:C,0))</f>
        <v>BU</v>
      </c>
      <c r="AO98" s="25" t="str">
        <f>+INDEX(Parametria!J:J,MATCH(Tabla_Consulta_desde_Reporte_de_Valorización_de_Instrumentos[[#This Row],[CODIGO_SBS]],Parametria!C:C,0))</f>
        <v>RFLBU</v>
      </c>
      <c r="AP98" s="25">
        <f>Tabla_Consulta_desde_Reporte_de_Valorización_de_Instrumentos[[#This Row],[Huella]]/$AT$4</f>
        <v>0</v>
      </c>
      <c r="AQ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98" s="25" t="str">
        <f>IFERROR(INDEX('BD(MSCI)'!X:X,MATCH(Tabla_Consulta_desde_Reporte_de_Valorización_de_Instrumentos[[#This Row],[CODIGO_ISIN]],'BD(MSCI)'!C:C,0)),"Cuestionario Integra")</f>
        <v>Cuestionario Integra</v>
      </c>
      <c r="AT98" s="25"/>
    </row>
    <row r="99" spans="2:46" x14ac:dyDescent="0.35">
      <c r="B99" s="14" t="s">
        <v>6337</v>
      </c>
      <c r="C99" t="s">
        <v>246</v>
      </c>
      <c r="D99" t="s">
        <v>12</v>
      </c>
      <c r="E99" t="s">
        <v>247</v>
      </c>
      <c r="F99" t="s">
        <v>5692</v>
      </c>
      <c r="G99" t="str">
        <f>INDEX(Parametria!H:H,MATCH(Tabla_Consulta_desde_Reporte_de_Valorización_de_Instrumentos[[#This Row],[CODIGO_SBS]],Parametria!C:C,0),1)</f>
        <v>Orazen</v>
      </c>
      <c r="H99" t="s">
        <v>5693</v>
      </c>
      <c r="I99" t="s">
        <v>5694</v>
      </c>
      <c r="J99" t="s">
        <v>329</v>
      </c>
      <c r="K99" t="s">
        <v>50</v>
      </c>
      <c r="L99">
        <v>1000</v>
      </c>
      <c r="M99" s="5">
        <v>75078105.842725396</v>
      </c>
      <c r="N99">
        <v>22033193.204027999</v>
      </c>
      <c r="O99">
        <v>21563</v>
      </c>
      <c r="P99" s="15">
        <v>48474</v>
      </c>
      <c r="Q99">
        <v>2271</v>
      </c>
      <c r="R99">
        <v>3.4075000000000002</v>
      </c>
      <c r="S99" t="s">
        <v>155</v>
      </c>
      <c r="T99">
        <v>75205691.445838898</v>
      </c>
      <c r="U99" s="5">
        <v>22043465.558472</v>
      </c>
      <c r="V99" t="s">
        <v>197</v>
      </c>
      <c r="W99">
        <v>1185890000</v>
      </c>
      <c r="X99">
        <v>384194000</v>
      </c>
      <c r="Y99">
        <v>801696000</v>
      </c>
      <c r="Z99">
        <v>-0.47638799999999998</v>
      </c>
      <c r="AA99" t="str">
        <f>+MID(Tabla_Consulta_desde_Reporte_de_Valorización_de_Instrumentos[[#This Row],[CODIGO_SBS]],7,1)</f>
        <v>2</v>
      </c>
      <c r="AB99">
        <f>INDEX('Cálculo Caja'!F:F,MATCH(Tabla_Consulta_desde_Reporte_de_Valorización_de_Instrumentos[[#This Row],[PORTAFOLIO]],'Cálculo Caja'!A:A,0),1)</f>
        <v>7928996892.6624365</v>
      </c>
      <c r="AC99" s="17">
        <f>Tabla_Consulta_desde_Reporte_de_Valorización_de_Instrumentos[[#This Row],[VALOR_VECTOR_LOCAL]]/Tabla_Consulta_desde_Reporte_de_Valorización_de_Instrumentos[[#This Row],[Patrimonio]]</f>
        <v>9.4688025306458798E-3</v>
      </c>
      <c r="AD99" s="4">
        <f>(Tabla_Consulta_desde_Reporte_de_Valorización_de_Instrumentos[[#This Row],[VALOR_VECTOR_LOCAL]]/INDEX('Tipo de Cambio'!$D:$D,MATCH("2",'Tipo de Cambio'!$E:$E,0),1))/1000000</f>
        <v>22.033193204027995</v>
      </c>
      <c r="AE99">
        <f>IF(Tabla_Consulta_desde_Reporte_de_Valorización_de_Instrumentos[[#This Row],[PORTAFOLIO]]="IN-FONDO0",Tabla_Consulta_desde_Reporte_de_Valorización_de_Instrumentos[[#This Row],[Inv MM$]],0)</f>
        <v>0</v>
      </c>
      <c r="AF99" s="25">
        <f>IF(Tabla_Consulta_desde_Reporte_de_Valorización_de_Instrumentos[[#This Row],[PORTAFOLIO]]="IN-FONDO1",Tabla_Consulta_desde_Reporte_de_Valorización_de_Instrumentos[[#This Row],[Inv MM$]],0)</f>
        <v>22.033193204027995</v>
      </c>
      <c r="AG99" s="25">
        <f>IF(Tabla_Consulta_desde_Reporte_de_Valorización_de_Instrumentos[[#This Row],[PORTAFOLIO]]="IN-FONDO2",Tabla_Consulta_desde_Reporte_de_Valorización_de_Instrumentos[[#This Row],[Inv MM$]],0)</f>
        <v>0</v>
      </c>
      <c r="AH99" s="25">
        <f>IF(Tabla_Consulta_desde_Reporte_de_Valorización_de_Instrumentos[[#This Row],[PORTAFOLIO]]="IN-FONDO3",Tabla_Consulta_desde_Reporte_de_Valorización_de_Instrumentos[[#This Row],[Inv MM$]],0)</f>
        <v>0</v>
      </c>
      <c r="AI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41.722364462591983</v>
      </c>
      <c r="AJ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Row],[CODIGO_SBS]],'BD(MSCI)'!$C:$C,0),1)),AL6234)</f>
        <v>250.75648330000001</v>
      </c>
      <c r="AK99" s="25">
        <f>Tabla_Consulta_desde_Reporte_de_Valorización_de_Instrumentos[[#This Row],[CO2-H]]*Tabla_Consulta_desde_Reporte_de_Valorización_de_Instrumentos[[#This Row],[Inv MM$]]</f>
        <v>5524.9660437115199</v>
      </c>
      <c r="AL99" s="25">
        <f>Tabla_Consulta_desde_Reporte_de_Valorización_de_Instrumentos[[#This Row],[CO2-H]]*Tabla_Consulta_desde_Reporte_de_Valorización_de_Instrumentos[[#This Row],[Weight]]</f>
        <v>2.3743636236469015</v>
      </c>
      <c r="AM99" s="25" t="str">
        <f>INDEX(Parametria!G:G,MATCH(Tabla_Consulta_desde_Reporte_de_Valorización_de_Instrumentos[[#This Row],[CODIGO_SBS]],Parametria!C:C,0))</f>
        <v>22RFLC</v>
      </c>
      <c r="AN99" s="25" t="str">
        <f>INDEX(Parametria!F:F,MATCH(Tabla_Consulta_desde_Reporte_de_Valorización_de_Instrumentos[[#This Row],[CODIGO_SBS]],Parametria!C:C,0))</f>
        <v>BU</v>
      </c>
      <c r="AO99" s="25" t="str">
        <f>+INDEX(Parametria!J:J,MATCH(Tabla_Consulta_desde_Reporte_de_Valorización_de_Instrumentos[[#This Row],[CODIGO_SBS]],Parametria!C:C,0))</f>
        <v>RFLBU</v>
      </c>
      <c r="AP99" s="25">
        <f>Tabla_Consulta_desde_Reporte_de_Valorización_de_Instrumentos[[#This Row],[Huella]]/$AT$4</f>
        <v>0.48795604371400764</v>
      </c>
      <c r="AQ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99" s="25" t="str">
        <f>IFERROR(INDEX('BD(MSCI)'!X:X,MATCH(Tabla_Consulta_desde_Reporte_de_Valorización_de_Instrumentos[[#This Row],[CODIGO_ISIN]],'BD(MSCI)'!C:C,0)),"Cuestionario Integra")</f>
        <v>BU</v>
      </c>
      <c r="AT99" s="25"/>
    </row>
    <row r="100" spans="2:46" x14ac:dyDescent="0.35">
      <c r="B100" s="14" t="s">
        <v>6337</v>
      </c>
      <c r="C100" t="s">
        <v>246</v>
      </c>
      <c r="D100" t="s">
        <v>10</v>
      </c>
      <c r="E100" t="s">
        <v>247</v>
      </c>
      <c r="F100" t="s">
        <v>5692</v>
      </c>
      <c r="G100" t="str">
        <f>INDEX(Parametria!H:H,MATCH(Tabla_Consulta_desde_Reporte_de_Valorización_de_Instrumentos[[#This Row],[CODIGO_SBS]],Parametria!C:C,0),1)</f>
        <v>Orazen</v>
      </c>
      <c r="H100" t="s">
        <v>5693</v>
      </c>
      <c r="I100" t="s">
        <v>5694</v>
      </c>
      <c r="J100" t="s">
        <v>329</v>
      </c>
      <c r="K100" t="s">
        <v>50</v>
      </c>
      <c r="L100">
        <v>1000</v>
      </c>
      <c r="M100" s="5">
        <v>67090851.063556798</v>
      </c>
      <c r="N100">
        <v>19689171.258563999</v>
      </c>
      <c r="O100">
        <v>19269</v>
      </c>
      <c r="P100" s="15">
        <v>48474</v>
      </c>
      <c r="Q100">
        <v>2271</v>
      </c>
      <c r="R100">
        <v>3.4075000000000002</v>
      </c>
      <c r="S100" t="s">
        <v>155</v>
      </c>
      <c r="T100">
        <v>67204863.352495894</v>
      </c>
      <c r="U100" s="5">
        <v>19698350.778935999</v>
      </c>
      <c r="V100" t="s">
        <v>197</v>
      </c>
      <c r="W100">
        <v>1185890000</v>
      </c>
      <c r="X100">
        <v>384194000</v>
      </c>
      <c r="Y100">
        <v>801696000</v>
      </c>
      <c r="Z100">
        <v>-0.47638799999999998</v>
      </c>
      <c r="AA100" t="str">
        <f>+MID(Tabla_Consulta_desde_Reporte_de_Valorización_de_Instrumentos[[#This Row],[CODIGO_SBS]],7,1)</f>
        <v>2</v>
      </c>
      <c r="AB100">
        <f>INDEX('Cálculo Caja'!F:F,MATCH(Tabla_Consulta_desde_Reporte_de_Valorización_de_Instrumentos[[#This Row],[PORTAFOLIO]],'Cálculo Caja'!A:A,0),1)</f>
        <v>27857085026.771736</v>
      </c>
      <c r="AC100" s="17">
        <f>Tabla_Consulta_desde_Reporte_de_Valorización_de_Instrumentos[[#This Row],[VALOR_VECTOR_LOCAL]]/Tabla_Consulta_desde_Reporte_de_Valorización_de_Instrumentos[[#This Row],[Patrimonio]]</f>
        <v>2.408394525094061E-3</v>
      </c>
      <c r="AD100" s="4">
        <f>(Tabla_Consulta_desde_Reporte_de_Valorización_de_Instrumentos[[#This Row],[VALOR_VECTOR_LOCAL]]/INDEX('Tipo de Cambio'!$D:$D,MATCH("2",'Tipo de Cambio'!$E:$E,0),1))/1000000</f>
        <v>19.689171258563988</v>
      </c>
      <c r="AE100">
        <f>IF(Tabla_Consulta_desde_Reporte_de_Valorización_de_Instrumentos[[#This Row],[PORTAFOLIO]]="IN-FONDO0",Tabla_Consulta_desde_Reporte_de_Valorización_de_Instrumentos[[#This Row],[Inv MM$]],0)</f>
        <v>0</v>
      </c>
      <c r="AF100" s="25">
        <f>IF(Tabla_Consulta_desde_Reporte_de_Valorización_de_Instrumentos[[#This Row],[PORTAFOLIO]]="IN-FONDO1",Tabla_Consulta_desde_Reporte_de_Valorización_de_Instrumentos[[#This Row],[Inv MM$]],0)</f>
        <v>0</v>
      </c>
      <c r="AG100" s="25">
        <f>IF(Tabla_Consulta_desde_Reporte_de_Valorización_de_Instrumentos[[#This Row],[PORTAFOLIO]]="IN-FONDO2",Tabla_Consulta_desde_Reporte_de_Valorización_de_Instrumentos[[#This Row],[Inv MM$]],0)</f>
        <v>19.689171258563988</v>
      </c>
      <c r="AH100" s="25">
        <f>IF(Tabla_Consulta_desde_Reporte_de_Valorización_de_Instrumentos[[#This Row],[PORTAFOLIO]]="IN-FONDO3",Tabla_Consulta_desde_Reporte_de_Valorización_de_Instrumentos[[#This Row],[Inv MM$]],0)</f>
        <v>0</v>
      </c>
      <c r="AI1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41.722364462591983</v>
      </c>
      <c r="AJ1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Row],[CODIGO_SBS]],'BD(MSCI)'!$C:$C,0),1)),AL6235)</f>
        <v>250.75648330000001</v>
      </c>
      <c r="AK100" s="25">
        <f>Tabla_Consulta_desde_Reporte_de_Valorización_de_Instrumentos[[#This Row],[CO2-H]]*Tabla_Consulta_desde_Reporte_de_Valorización_de_Instrumentos[[#This Row],[Inv MM$]]</f>
        <v>4937.1873438889406</v>
      </c>
      <c r="AL100" s="25">
        <f>Tabla_Consulta_desde_Reporte_de_Valorización_de_Instrumentos[[#This Row],[CO2-H]]*Tabla_Consulta_desde_Reporte_de_Valorización_de_Instrumentos[[#This Row],[Weight]]</f>
        <v>0.60392054151156038</v>
      </c>
      <c r="AM100" s="25" t="str">
        <f>INDEX(Parametria!G:G,MATCH(Tabla_Consulta_desde_Reporte_de_Valorización_de_Instrumentos[[#This Row],[CODIGO_SBS]],Parametria!C:C,0))</f>
        <v>22RFLC</v>
      </c>
      <c r="AN100" s="25" t="str">
        <f>INDEX(Parametria!F:F,MATCH(Tabla_Consulta_desde_Reporte_de_Valorización_de_Instrumentos[[#This Row],[CODIGO_SBS]],Parametria!C:C,0))</f>
        <v>BU</v>
      </c>
      <c r="AO100" s="25" t="str">
        <f>+INDEX(Parametria!J:J,MATCH(Tabla_Consulta_desde_Reporte_de_Valorización_de_Instrumentos[[#This Row],[CODIGO_SBS]],Parametria!C:C,0))</f>
        <v>RFLBU</v>
      </c>
      <c r="AP100" s="25">
        <f>Tabla_Consulta_desde_Reporte_de_Valorización_de_Instrumentos[[#This Row],[Huella]]/$AT$4</f>
        <v>0.43604438187289379</v>
      </c>
      <c r="AQ1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00" s="25" t="str">
        <f>IFERROR(INDEX('BD(MSCI)'!X:X,MATCH(Tabla_Consulta_desde_Reporte_de_Valorización_de_Instrumentos[[#This Row],[CODIGO_ISIN]],'BD(MSCI)'!C:C,0)),"Cuestionario Integra")</f>
        <v>BU</v>
      </c>
      <c r="AT100" s="25"/>
    </row>
    <row r="101" spans="2:46" x14ac:dyDescent="0.35">
      <c r="B101" s="14" t="s">
        <v>6337</v>
      </c>
      <c r="C101" t="s">
        <v>246</v>
      </c>
      <c r="D101" t="s">
        <v>10</v>
      </c>
      <c r="E101" t="s">
        <v>247</v>
      </c>
      <c r="F101" t="s">
        <v>5695</v>
      </c>
      <c r="G101" t="str">
        <f>INDEX(Parametria!H:H,MATCH(Tabla_Consulta_desde_Reporte_de_Valorización_de_Instrumentos[[#This Row],[CODIGO_SBS]],Parametria!C:C,0),1)</f>
        <v xml:space="preserve">Luz del Sur </v>
      </c>
      <c r="H101" t="s">
        <v>5696</v>
      </c>
      <c r="I101" t="s">
        <v>5697</v>
      </c>
      <c r="J101" t="s">
        <v>830</v>
      </c>
      <c r="K101" t="s">
        <v>90</v>
      </c>
      <c r="L101">
        <v>1000</v>
      </c>
      <c r="M101" s="5">
        <v>72156000</v>
      </c>
      <c r="N101">
        <v>72156000</v>
      </c>
      <c r="O101">
        <v>70000</v>
      </c>
      <c r="P101" s="15">
        <v>48496</v>
      </c>
      <c r="Q101">
        <v>2293</v>
      </c>
      <c r="R101">
        <v>1</v>
      </c>
      <c r="S101" t="s">
        <v>155</v>
      </c>
      <c r="T101">
        <v>72141825</v>
      </c>
      <c r="U101" s="5">
        <v>72141825</v>
      </c>
      <c r="V101" t="s">
        <v>831</v>
      </c>
      <c r="W101">
        <v>9755108000</v>
      </c>
      <c r="X101">
        <v>5037943000</v>
      </c>
      <c r="Y101">
        <v>4717165000</v>
      </c>
      <c r="Z101">
        <v>0.20250000000000001</v>
      </c>
      <c r="AA101" t="str">
        <f>+MID(Tabla_Consulta_desde_Reporte_de_Valorización_de_Instrumentos[[#This Row],[CODIGO_SBS]],7,1)</f>
        <v>1</v>
      </c>
      <c r="AB101">
        <f>INDEX('Cálculo Caja'!F:F,MATCH(Tabla_Consulta_desde_Reporte_de_Valorización_de_Instrumentos[[#This Row],[PORTAFOLIO]],'Cálculo Caja'!A:A,0),1)</f>
        <v>27857085026.771736</v>
      </c>
      <c r="AC101" s="17">
        <f>Tabla_Consulta_desde_Reporte_de_Valorización_de_Instrumentos[[#This Row],[VALOR_VECTOR_LOCAL]]/Tabla_Consulta_desde_Reporte_de_Valorización_de_Instrumentos[[#This Row],[Patrimonio]]</f>
        <v>2.5902207618153619E-3</v>
      </c>
      <c r="AD101" s="4">
        <f>(Tabla_Consulta_desde_Reporte_de_Valorización_de_Instrumentos[[#This Row],[VALOR_VECTOR_LOCAL]]/INDEX('Tipo de Cambio'!$D:$D,MATCH("2",'Tipo de Cambio'!$E:$E,0),1))/1000000</f>
        <v>21.175641966250915</v>
      </c>
      <c r="AE101">
        <f>IF(Tabla_Consulta_desde_Reporte_de_Valorización_de_Instrumentos[[#This Row],[PORTAFOLIO]]="IN-FONDO0",Tabla_Consulta_desde_Reporte_de_Valorización_de_Instrumentos[[#This Row],[Inv MM$]],0)</f>
        <v>0</v>
      </c>
      <c r="AF101" s="25">
        <f>IF(Tabla_Consulta_desde_Reporte_de_Valorización_de_Instrumentos[[#This Row],[PORTAFOLIO]]="IN-FONDO1",Tabla_Consulta_desde_Reporte_de_Valorización_de_Instrumentos[[#This Row],[Inv MM$]],0)</f>
        <v>0</v>
      </c>
      <c r="AG101" s="25">
        <f>IF(Tabla_Consulta_desde_Reporte_de_Valorización_de_Instrumentos[[#This Row],[PORTAFOLIO]]="IN-FONDO2",Tabla_Consulta_desde_Reporte_de_Valorización_de_Instrumentos[[#This Row],[Inv MM$]],0)</f>
        <v>21.175641966250915</v>
      </c>
      <c r="AH101" s="25">
        <f>IF(Tabla_Consulta_desde_Reporte_de_Valorización_de_Instrumentos[[#This Row],[PORTAFOLIO]]="IN-FONDO3",Tabla_Consulta_desde_Reporte_de_Valorización_de_Instrumentos[[#This Row],[Inv MM$]],0)</f>
        <v>0</v>
      </c>
      <c r="AI1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55.691938371239907</v>
      </c>
      <c r="AJ1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Row],[CODIGO_SBS]],'BD(MSCI)'!$C:$C,0),1)),AL6236)</f>
        <v>108.97</v>
      </c>
      <c r="AK101" s="25">
        <f>Tabla_Consulta_desde_Reporte_de_Valorización_de_Instrumentos[[#This Row],[CO2-H]]*Tabla_Consulta_desde_Reporte_de_Valorización_de_Instrumentos[[#This Row],[Inv MM$]]</f>
        <v>2307.5097050623622</v>
      </c>
      <c r="AL101" s="25">
        <f>Tabla_Consulta_desde_Reporte_de_Valorización_de_Instrumentos[[#This Row],[CO2-H]]*Tabla_Consulta_desde_Reporte_de_Valorización_de_Instrumentos[[#This Row],[Weight]]</f>
        <v>0.28225635641502</v>
      </c>
      <c r="AM101" s="25" t="str">
        <f>INDEX(Parametria!G:G,MATCH(Tabla_Consulta_desde_Reporte_de_Valorización_de_Instrumentos[[#This Row],[CODIGO_SBS]],Parametria!C:C,0))</f>
        <v>22RFLC</v>
      </c>
      <c r="AN101" s="25" t="str">
        <f>INDEX(Parametria!F:F,MATCH(Tabla_Consulta_desde_Reporte_de_Valorización_de_Instrumentos[[#This Row],[CODIGO_SBS]],Parametria!C:C,0))</f>
        <v>BU</v>
      </c>
      <c r="AO101" s="25" t="str">
        <f>+INDEX(Parametria!J:J,MATCH(Tabla_Consulta_desde_Reporte_de_Valorización_de_Instrumentos[[#This Row],[CODIGO_SBS]],Parametria!C:C,0))</f>
        <v>RFLBU</v>
      </c>
      <c r="AP101" s="25">
        <f>Tabla_Consulta_desde_Reporte_de_Valorización_de_Instrumentos[[#This Row],[Huella]]/$AT$4</f>
        <v>0.2037955161363337</v>
      </c>
      <c r="AQ1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01" s="25" t="str">
        <f>IFERROR(INDEX('BD(MSCI)'!X:X,MATCH(Tabla_Consulta_desde_Reporte_de_Valorización_de_Instrumentos[[#This Row],[CODIGO_ISIN]],'BD(MSCI)'!C:C,0)),"Cuestionario Integra")</f>
        <v>Portafolio</v>
      </c>
      <c r="AT101" s="25"/>
    </row>
    <row r="102" spans="2:46" x14ac:dyDescent="0.35">
      <c r="B102" s="14" t="s">
        <v>6337</v>
      </c>
      <c r="C102" t="s">
        <v>246</v>
      </c>
      <c r="D102" t="s">
        <v>12</v>
      </c>
      <c r="E102" t="s">
        <v>247</v>
      </c>
      <c r="F102" t="s">
        <v>5695</v>
      </c>
      <c r="G102" t="str">
        <f>INDEX(Parametria!H:H,MATCH(Tabla_Consulta_desde_Reporte_de_Valorización_de_Instrumentos[[#This Row],[CODIGO_SBS]],Parametria!C:C,0),1)</f>
        <v xml:space="preserve">Luz del Sur </v>
      </c>
      <c r="H102" t="s">
        <v>5696</v>
      </c>
      <c r="I102" t="s">
        <v>5697</v>
      </c>
      <c r="J102" t="s">
        <v>830</v>
      </c>
      <c r="K102" t="s">
        <v>90</v>
      </c>
      <c r="L102">
        <v>1000</v>
      </c>
      <c r="M102" s="5">
        <v>117614280</v>
      </c>
      <c r="N102">
        <v>117614280</v>
      </c>
      <c r="O102">
        <v>114100</v>
      </c>
      <c r="P102" s="15">
        <v>48496</v>
      </c>
      <c r="Q102">
        <v>2293</v>
      </c>
      <c r="R102">
        <v>1</v>
      </c>
      <c r="S102" t="s">
        <v>155</v>
      </c>
      <c r="T102">
        <v>117591174.75</v>
      </c>
      <c r="U102" s="5">
        <v>117591174.75</v>
      </c>
      <c r="V102" t="s">
        <v>831</v>
      </c>
      <c r="W102">
        <v>9755108000</v>
      </c>
      <c r="X102">
        <v>5037943000</v>
      </c>
      <c r="Y102">
        <v>4717165000</v>
      </c>
      <c r="Z102">
        <v>0.20250000000000001</v>
      </c>
      <c r="AA102" t="str">
        <f>+MID(Tabla_Consulta_desde_Reporte_de_Valorización_de_Instrumentos[[#This Row],[CODIGO_SBS]],7,1)</f>
        <v>1</v>
      </c>
      <c r="AB102">
        <f>INDEX('Cálculo Caja'!F:F,MATCH(Tabla_Consulta_desde_Reporte_de_Valorización_de_Instrumentos[[#This Row],[PORTAFOLIO]],'Cálculo Caja'!A:A,0),1)</f>
        <v>7928996892.6624365</v>
      </c>
      <c r="AC102" s="17">
        <f>Tabla_Consulta_desde_Reporte_de_Valorización_de_Instrumentos[[#This Row],[VALOR_VECTOR_LOCAL]]/Tabla_Consulta_desde_Reporte_de_Valorización_de_Instrumentos[[#This Row],[Patrimonio]]</f>
        <v>1.4833437519548191E-2</v>
      </c>
      <c r="AD102" s="4">
        <f>(Tabla_Consulta_desde_Reporte_de_Valorización_de_Instrumentos[[#This Row],[VALOR_VECTOR_LOCAL]]/INDEX('Tipo de Cambio'!$D:$D,MATCH("2",'Tipo de Cambio'!$E:$E,0),1))/1000000</f>
        <v>34.516296404988992</v>
      </c>
      <c r="AE102">
        <f>IF(Tabla_Consulta_desde_Reporte_de_Valorización_de_Instrumentos[[#This Row],[PORTAFOLIO]]="IN-FONDO0",Tabla_Consulta_desde_Reporte_de_Valorización_de_Instrumentos[[#This Row],[Inv MM$]],0)</f>
        <v>0</v>
      </c>
      <c r="AF102" s="25">
        <f>IF(Tabla_Consulta_desde_Reporte_de_Valorización_de_Instrumentos[[#This Row],[PORTAFOLIO]]="IN-FONDO1",Tabla_Consulta_desde_Reporte_de_Valorización_de_Instrumentos[[#This Row],[Inv MM$]],0)</f>
        <v>34.516296404988992</v>
      </c>
      <c r="AG102" s="25">
        <f>IF(Tabla_Consulta_desde_Reporte_de_Valorización_de_Instrumentos[[#This Row],[PORTAFOLIO]]="IN-FONDO2",Tabla_Consulta_desde_Reporte_de_Valorización_de_Instrumentos[[#This Row],[Inv MM$]],0)</f>
        <v>0</v>
      </c>
      <c r="AH102" s="25">
        <f>IF(Tabla_Consulta_desde_Reporte_de_Valorización_de_Instrumentos[[#This Row],[PORTAFOLIO]]="IN-FONDO3",Tabla_Consulta_desde_Reporte_de_Valorización_de_Instrumentos[[#This Row],[Inv MM$]],0)</f>
        <v>0</v>
      </c>
      <c r="AI1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55.691938371239907</v>
      </c>
      <c r="AJ1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Row],[CODIGO_SBS]],'BD(MSCI)'!$C:$C,0),1)),AL6237)</f>
        <v>108.97</v>
      </c>
      <c r="AK102" s="25">
        <f>Tabla_Consulta_desde_Reporte_de_Valorización_de_Instrumentos[[#This Row],[CO2-H]]*Tabla_Consulta_desde_Reporte_de_Valorización_de_Instrumentos[[#This Row],[Inv MM$]]</f>
        <v>3761.2408192516505</v>
      </c>
      <c r="AL102" s="25">
        <f>Tabla_Consulta_desde_Reporte_de_Valorización_de_Instrumentos[[#This Row],[CO2-H]]*Tabla_Consulta_desde_Reporte_de_Valorización_de_Instrumentos[[#This Row],[Weight]]</f>
        <v>1.6163996865051664</v>
      </c>
      <c r="AM102" s="25" t="str">
        <f>INDEX(Parametria!G:G,MATCH(Tabla_Consulta_desde_Reporte_de_Valorización_de_Instrumentos[[#This Row],[CODIGO_SBS]],Parametria!C:C,0))</f>
        <v>22RFLC</v>
      </c>
      <c r="AN102" s="25" t="str">
        <f>INDEX(Parametria!F:F,MATCH(Tabla_Consulta_desde_Reporte_de_Valorización_de_Instrumentos[[#This Row],[CODIGO_SBS]],Parametria!C:C,0))</f>
        <v>BU</v>
      </c>
      <c r="AO102" s="25" t="str">
        <f>+INDEX(Parametria!J:J,MATCH(Tabla_Consulta_desde_Reporte_de_Valorización_de_Instrumentos[[#This Row],[CODIGO_SBS]],Parametria!C:C,0))</f>
        <v>RFLBU</v>
      </c>
      <c r="AP102" s="25">
        <f>Tabla_Consulta_desde_Reporte_de_Valorización_de_Instrumentos[[#This Row],[Huella]]/$AT$4</f>
        <v>0.33218669130222395</v>
      </c>
      <c r="AQ1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02" s="25" t="str">
        <f>IFERROR(INDEX('BD(MSCI)'!X:X,MATCH(Tabla_Consulta_desde_Reporte_de_Valorización_de_Instrumentos[[#This Row],[CODIGO_ISIN]],'BD(MSCI)'!C:C,0)),"Cuestionario Integra")</f>
        <v>Portafolio</v>
      </c>
      <c r="AT102" s="25"/>
    </row>
    <row r="103" spans="2:46" x14ac:dyDescent="0.35">
      <c r="B103" s="14" t="s">
        <v>6337</v>
      </c>
      <c r="C103" t="s">
        <v>339</v>
      </c>
      <c r="D103" t="s">
        <v>9</v>
      </c>
      <c r="E103" t="s">
        <v>340</v>
      </c>
      <c r="F103" t="s">
        <v>6352</v>
      </c>
      <c r="G103" t="e">
        <f>INDEX(Parametria!H:H,MATCH(Tabla_Consulta_desde_Reporte_de_Valorización_de_Instrumentos[[#This Row],[CODIGO_SBS]],Parametria!C:C,0),1)</f>
        <v>#N/A</v>
      </c>
      <c r="H103" t="s">
        <v>6353</v>
      </c>
      <c r="I103" t="s">
        <v>6354</v>
      </c>
      <c r="J103" t="s">
        <v>4571</v>
      </c>
      <c r="K103" t="s">
        <v>90</v>
      </c>
      <c r="L103">
        <v>10000</v>
      </c>
      <c r="M103" s="5">
        <v>27420546.548433602</v>
      </c>
      <c r="N103">
        <v>27420546.548433602</v>
      </c>
      <c r="O103">
        <v>2819</v>
      </c>
      <c r="P103" s="15">
        <v>46424</v>
      </c>
      <c r="Q103">
        <v>221</v>
      </c>
      <c r="R103">
        <v>1</v>
      </c>
      <c r="S103" t="s">
        <v>155</v>
      </c>
      <c r="T103">
        <v>27420049.6447131</v>
      </c>
      <c r="U103" s="5">
        <v>27420049.6447131</v>
      </c>
      <c r="V103" t="s">
        <v>4572</v>
      </c>
      <c r="W103">
        <v>1453460000</v>
      </c>
      <c r="X103">
        <v>1237682000</v>
      </c>
      <c r="Y103">
        <v>215778000</v>
      </c>
      <c r="Z103">
        <v>0.1762695</v>
      </c>
      <c r="AA103" t="str">
        <f>+MID(Tabla_Consulta_desde_Reporte_de_Valorización_de_Instrumentos[[#This Row],[CODIGO_SBS]],7,1)</f>
        <v>1</v>
      </c>
      <c r="AB103">
        <f>INDEX('Cálculo Caja'!F:F,MATCH(Tabla_Consulta_desde_Reporte_de_Valorización_de_Instrumentos[[#This Row],[PORTAFOLIO]],'Cálculo Caja'!A:A,0),1)</f>
        <v>2998225111.1967454</v>
      </c>
      <c r="AC103" s="17">
        <f>Tabla_Consulta_desde_Reporte_de_Valorización_de_Instrumentos[[#This Row],[VALOR_VECTOR_LOCAL]]/Tabla_Consulta_desde_Reporte_de_Valorización_de_Instrumentos[[#This Row],[Patrimonio]]</f>
        <v>9.145592986341395E-3</v>
      </c>
      <c r="AD103" s="4">
        <f>(Tabla_Consulta_desde_Reporte_de_Valorización_de_Instrumentos[[#This Row],[VALOR_VECTOR_LOCAL]]/INDEX('Tipo de Cambio'!$D:$D,MATCH("2",'Tipo de Cambio'!$E:$E,0),1))/1000000</f>
        <v>8.0471156415065597</v>
      </c>
      <c r="AE103">
        <f>IF(Tabla_Consulta_desde_Reporte_de_Valorización_de_Instrumentos[[#This Row],[PORTAFOLIO]]="IN-FONDO0",Tabla_Consulta_desde_Reporte_de_Valorización_de_Instrumentos[[#This Row],[Inv MM$]],0)</f>
        <v>8.0471156415065597</v>
      </c>
      <c r="AF103" s="25">
        <f>IF(Tabla_Consulta_desde_Reporte_de_Valorización_de_Instrumentos[[#This Row],[PORTAFOLIO]]="IN-FONDO1",Tabla_Consulta_desde_Reporte_de_Valorización_de_Instrumentos[[#This Row],[Inv MM$]],0)</f>
        <v>0</v>
      </c>
      <c r="AG103" s="25">
        <f>IF(Tabla_Consulta_desde_Reporte_de_Valorización_de_Instrumentos[[#This Row],[PORTAFOLIO]]="IN-FONDO2",Tabla_Consulta_desde_Reporte_de_Valorización_de_Instrumentos[[#This Row],[Inv MM$]],0)</f>
        <v>0</v>
      </c>
      <c r="AH103" s="25">
        <f>IF(Tabla_Consulta_desde_Reporte_de_Valorización_de_Instrumentos[[#This Row],[PORTAFOLIO]]="IN-FONDO3",Tabla_Consulta_desde_Reporte_de_Valorización_de_Instrumentos[[#This Row],[Inv MM$]],0)</f>
        <v>0</v>
      </c>
      <c r="AI1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Row],[CODIGO_SBS]],'BD(MSCI)'!$C:$C,0),1)),AL6238)</f>
        <v>0</v>
      </c>
      <c r="AK103" s="25">
        <f>Tabla_Consulta_desde_Reporte_de_Valorización_de_Instrumentos[[#This Row],[CO2-H]]*Tabla_Consulta_desde_Reporte_de_Valorización_de_Instrumentos[[#This Row],[Inv MM$]]</f>
        <v>0</v>
      </c>
      <c r="AL103" s="25">
        <f>Tabla_Consulta_desde_Reporte_de_Valorización_de_Instrumentos[[#This Row],[CO2-H]]*Tabla_Consulta_desde_Reporte_de_Valorización_de_Instrumentos[[#This Row],[Weight]]</f>
        <v>0</v>
      </c>
      <c r="AM103" s="25" t="e">
        <f>INDEX(Parametria!G:G,MATCH(Tabla_Consulta_desde_Reporte_de_Valorización_de_Instrumentos[[#This Row],[CODIGO_SBS]],Parametria!C:C,0))</f>
        <v>#N/A</v>
      </c>
      <c r="AN103" s="25" t="e">
        <f>INDEX(Parametria!F:F,MATCH(Tabla_Consulta_desde_Reporte_de_Valorización_de_Instrumentos[[#This Row],[CODIGO_SBS]],Parametria!C:C,0))</f>
        <v>#N/A</v>
      </c>
      <c r="AO103" s="25" t="e">
        <f>+INDEX(Parametria!J:J,MATCH(Tabla_Consulta_desde_Reporte_de_Valorización_de_Instrumentos[[#This Row],[CODIGO_SBS]],Parametria!C:C,0))</f>
        <v>#N/A</v>
      </c>
      <c r="AP103" s="25">
        <f>Tabla_Consulta_desde_Reporte_de_Valorización_de_Instrumentos[[#This Row],[Huella]]/$AT$4</f>
        <v>0</v>
      </c>
      <c r="AQ10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3" s="25" t="str">
        <f>IFERROR(INDEX('BD(MSCI)'!X:X,MATCH(Tabla_Consulta_desde_Reporte_de_Valorización_de_Instrumentos[[#This Row],[CODIGO_ISIN]],'BD(MSCI)'!C:C,0)),"Cuestionario Integra")</f>
        <v>Cuestionario Integra</v>
      </c>
      <c r="AT103" s="25"/>
    </row>
    <row r="104" spans="2:46" x14ac:dyDescent="0.35">
      <c r="B104" s="14" t="s">
        <v>6337</v>
      </c>
      <c r="C104" t="s">
        <v>339</v>
      </c>
      <c r="D104" t="s">
        <v>9</v>
      </c>
      <c r="E104" t="s">
        <v>340</v>
      </c>
      <c r="F104" t="s">
        <v>6355</v>
      </c>
      <c r="G104" t="e">
        <f>INDEX(Parametria!H:H,MATCH(Tabla_Consulta_desde_Reporte_de_Valorización_de_Instrumentos[[#This Row],[CODIGO_SBS]],Parametria!C:C,0),1)</f>
        <v>#N/A</v>
      </c>
      <c r="H104" t="s">
        <v>6356</v>
      </c>
      <c r="I104" t="s">
        <v>6357</v>
      </c>
      <c r="J104" t="s">
        <v>4571</v>
      </c>
      <c r="K104" t="s">
        <v>90</v>
      </c>
      <c r="L104">
        <v>10000</v>
      </c>
      <c r="M104" s="5">
        <v>17771697.789223999</v>
      </c>
      <c r="N104">
        <v>17771697.789223999</v>
      </c>
      <c r="O104">
        <v>1844</v>
      </c>
      <c r="P104" s="15">
        <v>46501</v>
      </c>
      <c r="Q104">
        <v>298</v>
      </c>
      <c r="R104">
        <v>1</v>
      </c>
      <c r="S104" t="s">
        <v>155</v>
      </c>
      <c r="T104">
        <v>17772242.639407601</v>
      </c>
      <c r="U104" s="5">
        <v>17772242.639407601</v>
      </c>
      <c r="V104" t="s">
        <v>4572</v>
      </c>
      <c r="W104">
        <v>1453460000</v>
      </c>
      <c r="X104">
        <v>1237682000</v>
      </c>
      <c r="Y104">
        <v>215778000</v>
      </c>
      <c r="Z104">
        <v>-0.29547190000000001</v>
      </c>
      <c r="AA104" t="str">
        <f>+MID(Tabla_Consulta_desde_Reporte_de_Valorización_de_Instrumentos[[#This Row],[CODIGO_SBS]],7,1)</f>
        <v>1</v>
      </c>
      <c r="AB104">
        <f>INDEX('Cálculo Caja'!F:F,MATCH(Tabla_Consulta_desde_Reporte_de_Valorización_de_Instrumentos[[#This Row],[PORTAFOLIO]],'Cálculo Caja'!A:A,0),1)</f>
        <v>2998225111.1967454</v>
      </c>
      <c r="AC104" s="17">
        <f>Tabla_Consulta_desde_Reporte_de_Valorización_de_Instrumentos[[#This Row],[VALOR_VECTOR_LOCAL]]/Tabla_Consulta_desde_Reporte_de_Valorización_de_Instrumentos[[#This Row],[Patrimonio]]</f>
        <v>5.9274060919763298E-3</v>
      </c>
      <c r="AD104" s="4">
        <f>(Tabla_Consulta_desde_Reporte_de_Valorización_de_Instrumentos[[#This Row],[VALOR_VECTOR_LOCAL]]/INDEX('Tipo de Cambio'!$D:$D,MATCH("2",'Tipo de Cambio'!$E:$E,0),1))/1000000</f>
        <v>5.2154652352821707</v>
      </c>
      <c r="AE104">
        <f>IF(Tabla_Consulta_desde_Reporte_de_Valorización_de_Instrumentos[[#This Row],[PORTAFOLIO]]="IN-FONDO0",Tabla_Consulta_desde_Reporte_de_Valorización_de_Instrumentos[[#This Row],[Inv MM$]],0)</f>
        <v>5.2154652352821707</v>
      </c>
      <c r="AF104" s="25">
        <f>IF(Tabla_Consulta_desde_Reporte_de_Valorización_de_Instrumentos[[#This Row],[PORTAFOLIO]]="IN-FONDO1",Tabla_Consulta_desde_Reporte_de_Valorización_de_Instrumentos[[#This Row],[Inv MM$]],0)</f>
        <v>0</v>
      </c>
      <c r="AG104" s="25">
        <f>IF(Tabla_Consulta_desde_Reporte_de_Valorización_de_Instrumentos[[#This Row],[PORTAFOLIO]]="IN-FONDO2",Tabla_Consulta_desde_Reporte_de_Valorización_de_Instrumentos[[#This Row],[Inv MM$]],0)</f>
        <v>0</v>
      </c>
      <c r="AH104" s="25">
        <f>IF(Tabla_Consulta_desde_Reporte_de_Valorización_de_Instrumentos[[#This Row],[PORTAFOLIO]]="IN-FONDO3",Tabla_Consulta_desde_Reporte_de_Valorización_de_Instrumentos[[#This Row],[Inv MM$]],0)</f>
        <v>0</v>
      </c>
      <c r="AI1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Row],[CODIGO_SBS]],'BD(MSCI)'!$C:$C,0),1)),AL6239)</f>
        <v>0</v>
      </c>
      <c r="AK104" s="25">
        <f>Tabla_Consulta_desde_Reporte_de_Valorización_de_Instrumentos[[#This Row],[CO2-H]]*Tabla_Consulta_desde_Reporte_de_Valorización_de_Instrumentos[[#This Row],[Inv MM$]]</f>
        <v>0</v>
      </c>
      <c r="AL104" s="25">
        <f>Tabla_Consulta_desde_Reporte_de_Valorización_de_Instrumentos[[#This Row],[CO2-H]]*Tabla_Consulta_desde_Reporte_de_Valorización_de_Instrumentos[[#This Row],[Weight]]</f>
        <v>0</v>
      </c>
      <c r="AM104" s="25" t="e">
        <f>INDEX(Parametria!G:G,MATCH(Tabla_Consulta_desde_Reporte_de_Valorización_de_Instrumentos[[#This Row],[CODIGO_SBS]],Parametria!C:C,0))</f>
        <v>#N/A</v>
      </c>
      <c r="AN104" s="25" t="e">
        <f>INDEX(Parametria!F:F,MATCH(Tabla_Consulta_desde_Reporte_de_Valorización_de_Instrumentos[[#This Row],[CODIGO_SBS]],Parametria!C:C,0))</f>
        <v>#N/A</v>
      </c>
      <c r="AO104" s="25" t="e">
        <f>+INDEX(Parametria!J:J,MATCH(Tabla_Consulta_desde_Reporte_de_Valorización_de_Instrumentos[[#This Row],[CODIGO_SBS]],Parametria!C:C,0))</f>
        <v>#N/A</v>
      </c>
      <c r="AP104" s="25">
        <f>Tabla_Consulta_desde_Reporte_de_Valorización_de_Instrumentos[[#This Row],[Huella]]/$AT$4</f>
        <v>0</v>
      </c>
      <c r="AQ10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4" s="25" t="str">
        <f>IFERROR(INDEX('BD(MSCI)'!X:X,MATCH(Tabla_Consulta_desde_Reporte_de_Valorización_de_Instrumentos[[#This Row],[CODIGO_ISIN]],'BD(MSCI)'!C:C,0)),"Cuestionario Integra")</f>
        <v>Cuestionario Integra</v>
      </c>
      <c r="AT104" s="25"/>
    </row>
    <row r="105" spans="2:46" x14ac:dyDescent="0.35">
      <c r="B105" s="14" t="s">
        <v>6337</v>
      </c>
      <c r="C105" t="s">
        <v>339</v>
      </c>
      <c r="D105" t="s">
        <v>9</v>
      </c>
      <c r="E105" t="s">
        <v>340</v>
      </c>
      <c r="F105" t="s">
        <v>5698</v>
      </c>
      <c r="G105" t="e">
        <f>INDEX(Parametria!H:H,MATCH(Tabla_Consulta_desde_Reporte_de_Valorización_de_Instrumentos[[#This Row],[CODIGO_SBS]],Parametria!C:C,0),1)</f>
        <v>#N/A</v>
      </c>
      <c r="H105" t="s">
        <v>5699</v>
      </c>
      <c r="I105" t="s">
        <v>5700</v>
      </c>
      <c r="J105" t="s">
        <v>4571</v>
      </c>
      <c r="K105" t="s">
        <v>90</v>
      </c>
      <c r="L105">
        <v>10000</v>
      </c>
      <c r="M105" s="5">
        <v>15799945.7981475</v>
      </c>
      <c r="N105">
        <v>15799945.7981475</v>
      </c>
      <c r="O105">
        <v>1595</v>
      </c>
      <c r="P105" s="15">
        <v>46277</v>
      </c>
      <c r="Q105">
        <v>74</v>
      </c>
      <c r="R105">
        <v>1</v>
      </c>
      <c r="S105" t="s">
        <v>155</v>
      </c>
      <c r="T105">
        <v>15798369.112735</v>
      </c>
      <c r="U105" s="5">
        <v>15798369.112735</v>
      </c>
      <c r="V105" t="s">
        <v>4572</v>
      </c>
      <c r="W105">
        <v>1453460000</v>
      </c>
      <c r="X105">
        <v>1237682000</v>
      </c>
      <c r="Y105">
        <v>215778000</v>
      </c>
      <c r="Z105">
        <v>0.98851750000000005</v>
      </c>
      <c r="AA105" t="str">
        <f>+MID(Tabla_Consulta_desde_Reporte_de_Valorización_de_Instrumentos[[#This Row],[CODIGO_SBS]],7,1)</f>
        <v>1</v>
      </c>
      <c r="AB105">
        <f>INDEX('Cálculo Caja'!F:F,MATCH(Tabla_Consulta_desde_Reporte_de_Valorización_de_Instrumentos[[#This Row],[PORTAFOLIO]],'Cálculo Caja'!A:A,0),1)</f>
        <v>2998225111.1967454</v>
      </c>
      <c r="AC105" s="17">
        <f>Tabla_Consulta_desde_Reporte_de_Valorización_de_Instrumentos[[#This Row],[VALOR_VECTOR_LOCAL]]/Tabla_Consulta_desde_Reporte_de_Valorización_de_Instrumentos[[#This Row],[Patrimonio]]</f>
        <v>5.2697663491454551E-3</v>
      </c>
      <c r="AD105" s="4">
        <f>(Tabla_Consulta_desde_Reporte_de_Valorización_de_Instrumentos[[#This Row],[VALOR_VECTOR_LOCAL]]/INDEX('Tipo de Cambio'!$D:$D,MATCH("2",'Tipo de Cambio'!$E:$E,0),1))/1000000</f>
        <v>4.6368146142765951</v>
      </c>
      <c r="AE105">
        <f>IF(Tabla_Consulta_desde_Reporte_de_Valorización_de_Instrumentos[[#This Row],[PORTAFOLIO]]="IN-FONDO0",Tabla_Consulta_desde_Reporte_de_Valorización_de_Instrumentos[[#This Row],[Inv MM$]],0)</f>
        <v>4.6368146142765951</v>
      </c>
      <c r="AF105" s="25">
        <f>IF(Tabla_Consulta_desde_Reporte_de_Valorización_de_Instrumentos[[#This Row],[PORTAFOLIO]]="IN-FONDO1",Tabla_Consulta_desde_Reporte_de_Valorización_de_Instrumentos[[#This Row],[Inv MM$]],0)</f>
        <v>0</v>
      </c>
      <c r="AG105" s="25">
        <f>IF(Tabla_Consulta_desde_Reporte_de_Valorización_de_Instrumentos[[#This Row],[PORTAFOLIO]]="IN-FONDO2",Tabla_Consulta_desde_Reporte_de_Valorización_de_Instrumentos[[#This Row],[Inv MM$]],0)</f>
        <v>0</v>
      </c>
      <c r="AH105" s="25">
        <f>IF(Tabla_Consulta_desde_Reporte_de_Valorización_de_Instrumentos[[#This Row],[PORTAFOLIO]]="IN-FONDO3",Tabla_Consulta_desde_Reporte_de_Valorización_de_Instrumentos[[#This Row],[Inv MM$]],0)</f>
        <v>0</v>
      </c>
      <c r="AI1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Row],[CODIGO_SBS]],'BD(MSCI)'!$C:$C,0),1)),AL6240)</f>
        <v>0</v>
      </c>
      <c r="AK105" s="25">
        <f>Tabla_Consulta_desde_Reporte_de_Valorización_de_Instrumentos[[#This Row],[CO2-H]]*Tabla_Consulta_desde_Reporte_de_Valorización_de_Instrumentos[[#This Row],[Inv MM$]]</f>
        <v>0</v>
      </c>
      <c r="AL105" s="25">
        <f>Tabla_Consulta_desde_Reporte_de_Valorización_de_Instrumentos[[#This Row],[CO2-H]]*Tabla_Consulta_desde_Reporte_de_Valorización_de_Instrumentos[[#This Row],[Weight]]</f>
        <v>0</v>
      </c>
      <c r="AM105" s="25" t="e">
        <f>INDEX(Parametria!G:G,MATCH(Tabla_Consulta_desde_Reporte_de_Valorización_de_Instrumentos[[#This Row],[CODIGO_SBS]],Parametria!C:C,0))</f>
        <v>#N/A</v>
      </c>
      <c r="AN105" s="25" t="e">
        <f>INDEX(Parametria!F:F,MATCH(Tabla_Consulta_desde_Reporte_de_Valorización_de_Instrumentos[[#This Row],[CODIGO_SBS]],Parametria!C:C,0))</f>
        <v>#N/A</v>
      </c>
      <c r="AO105" s="25" t="e">
        <f>+INDEX(Parametria!J:J,MATCH(Tabla_Consulta_desde_Reporte_de_Valorización_de_Instrumentos[[#This Row],[CODIGO_SBS]],Parametria!C:C,0))</f>
        <v>#N/A</v>
      </c>
      <c r="AP105" s="25">
        <f>Tabla_Consulta_desde_Reporte_de_Valorización_de_Instrumentos[[#This Row],[Huella]]/$AT$4</f>
        <v>0</v>
      </c>
      <c r="AQ10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5" s="25" t="str">
        <f>IFERROR(INDEX('BD(MSCI)'!X:X,MATCH(Tabla_Consulta_desde_Reporte_de_Valorización_de_Instrumentos[[#This Row],[CODIGO_ISIN]],'BD(MSCI)'!C:C,0)),"Cuestionario Integra")</f>
        <v>Cuestionario Integra</v>
      </c>
      <c r="AT105" s="25"/>
    </row>
    <row r="106" spans="2:46" x14ac:dyDescent="0.35">
      <c r="B106" s="14" t="s">
        <v>6337</v>
      </c>
      <c r="C106" t="s">
        <v>339</v>
      </c>
      <c r="D106" t="s">
        <v>9</v>
      </c>
      <c r="E106" t="s">
        <v>340</v>
      </c>
      <c r="F106" t="s">
        <v>6358</v>
      </c>
      <c r="G106" t="e">
        <f>INDEX(Parametria!H:H,MATCH(Tabla_Consulta_desde_Reporte_de_Valorización_de_Instrumentos[[#This Row],[CODIGO_SBS]],Parametria!C:C,0),1)</f>
        <v>#N/A</v>
      </c>
      <c r="H106" t="s">
        <v>6359</v>
      </c>
      <c r="I106" t="s">
        <v>6360</v>
      </c>
      <c r="J106" t="s">
        <v>4571</v>
      </c>
      <c r="K106" t="s">
        <v>90</v>
      </c>
      <c r="L106">
        <v>10000</v>
      </c>
      <c r="M106" s="5">
        <v>5622851.7908667997</v>
      </c>
      <c r="N106">
        <v>5622851.7908667997</v>
      </c>
      <c r="O106">
        <v>581</v>
      </c>
      <c r="P106" s="15">
        <v>46466</v>
      </c>
      <c r="Q106">
        <v>263</v>
      </c>
      <c r="R106">
        <v>1</v>
      </c>
      <c r="S106" t="s">
        <v>155</v>
      </c>
      <c r="T106">
        <v>5622898.5966916</v>
      </c>
      <c r="U106" s="5">
        <v>5622898.5966916</v>
      </c>
      <c r="V106" t="s">
        <v>4572</v>
      </c>
      <c r="W106">
        <v>1453460000</v>
      </c>
      <c r="X106">
        <v>1237682000</v>
      </c>
      <c r="Y106">
        <v>215778000</v>
      </c>
      <c r="Z106">
        <v>-8.0560800000000002E-2</v>
      </c>
      <c r="AA106" t="str">
        <f>+MID(Tabla_Consulta_desde_Reporte_de_Valorización_de_Instrumentos[[#This Row],[CODIGO_SBS]],7,1)</f>
        <v>1</v>
      </c>
      <c r="AB106">
        <f>INDEX('Cálculo Caja'!F:F,MATCH(Tabla_Consulta_desde_Reporte_de_Valorización_de_Instrumentos[[#This Row],[PORTAFOLIO]],'Cálculo Caja'!A:A,0),1)</f>
        <v>2998225111.1967454</v>
      </c>
      <c r="AC106" s="17">
        <f>Tabla_Consulta_desde_Reporte_de_Valorización_de_Instrumentos[[#This Row],[VALOR_VECTOR_LOCAL]]/Tabla_Consulta_desde_Reporte_de_Valorización_de_Instrumentos[[#This Row],[Patrimonio]]</f>
        <v>1.8753934685786255E-3</v>
      </c>
      <c r="AD106" s="4">
        <f>(Tabla_Consulta_desde_Reporte_de_Valorización_de_Instrumentos[[#This Row],[VALOR_VECTOR_LOCAL]]/INDEX('Tipo de Cambio'!$D:$D,MATCH("2",'Tipo de Cambio'!$E:$E,0),1))/1000000</f>
        <v>1.6501399239521055</v>
      </c>
      <c r="AE106">
        <f>IF(Tabla_Consulta_desde_Reporte_de_Valorización_de_Instrumentos[[#This Row],[PORTAFOLIO]]="IN-FONDO0",Tabla_Consulta_desde_Reporte_de_Valorización_de_Instrumentos[[#This Row],[Inv MM$]],0)</f>
        <v>1.6501399239521055</v>
      </c>
      <c r="AF106" s="25">
        <f>IF(Tabla_Consulta_desde_Reporte_de_Valorización_de_Instrumentos[[#This Row],[PORTAFOLIO]]="IN-FONDO1",Tabla_Consulta_desde_Reporte_de_Valorización_de_Instrumentos[[#This Row],[Inv MM$]],0)</f>
        <v>0</v>
      </c>
      <c r="AG106" s="25">
        <f>IF(Tabla_Consulta_desde_Reporte_de_Valorización_de_Instrumentos[[#This Row],[PORTAFOLIO]]="IN-FONDO2",Tabla_Consulta_desde_Reporte_de_Valorización_de_Instrumentos[[#This Row],[Inv MM$]],0)</f>
        <v>0</v>
      </c>
      <c r="AH106" s="25">
        <f>IF(Tabla_Consulta_desde_Reporte_de_Valorización_de_Instrumentos[[#This Row],[PORTAFOLIO]]="IN-FONDO3",Tabla_Consulta_desde_Reporte_de_Valorización_de_Instrumentos[[#This Row],[Inv MM$]],0)</f>
        <v>0</v>
      </c>
      <c r="AI1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Row],[CODIGO_SBS]],'BD(MSCI)'!$C:$C,0),1)),AL6241)</f>
        <v>0</v>
      </c>
      <c r="AK106" s="25">
        <f>Tabla_Consulta_desde_Reporte_de_Valorización_de_Instrumentos[[#This Row],[CO2-H]]*Tabla_Consulta_desde_Reporte_de_Valorización_de_Instrumentos[[#This Row],[Inv MM$]]</f>
        <v>0</v>
      </c>
      <c r="AL106" s="25">
        <f>Tabla_Consulta_desde_Reporte_de_Valorización_de_Instrumentos[[#This Row],[CO2-H]]*Tabla_Consulta_desde_Reporte_de_Valorización_de_Instrumentos[[#This Row],[Weight]]</f>
        <v>0</v>
      </c>
      <c r="AM106" s="25" t="e">
        <f>INDEX(Parametria!G:G,MATCH(Tabla_Consulta_desde_Reporte_de_Valorización_de_Instrumentos[[#This Row],[CODIGO_SBS]],Parametria!C:C,0))</f>
        <v>#N/A</v>
      </c>
      <c r="AN106" s="25" t="e">
        <f>INDEX(Parametria!F:F,MATCH(Tabla_Consulta_desde_Reporte_de_Valorización_de_Instrumentos[[#This Row],[CODIGO_SBS]],Parametria!C:C,0))</f>
        <v>#N/A</v>
      </c>
      <c r="AO106" s="25" t="e">
        <f>+INDEX(Parametria!J:J,MATCH(Tabla_Consulta_desde_Reporte_de_Valorización_de_Instrumentos[[#This Row],[CODIGO_SBS]],Parametria!C:C,0))</f>
        <v>#N/A</v>
      </c>
      <c r="AP106" s="25">
        <f>Tabla_Consulta_desde_Reporte_de_Valorización_de_Instrumentos[[#This Row],[Huella]]/$AT$4</f>
        <v>0</v>
      </c>
      <c r="AQ10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6" s="25" t="str">
        <f>IFERROR(INDEX('BD(MSCI)'!X:X,MATCH(Tabla_Consulta_desde_Reporte_de_Valorización_de_Instrumentos[[#This Row],[CODIGO_ISIN]],'BD(MSCI)'!C:C,0)),"Cuestionario Integra")</f>
        <v>Cuestionario Integra</v>
      </c>
      <c r="AT106" s="25"/>
    </row>
    <row r="107" spans="2:46" x14ac:dyDescent="0.35">
      <c r="B107" s="14" t="s">
        <v>6337</v>
      </c>
      <c r="C107" t="s">
        <v>339</v>
      </c>
      <c r="D107" t="s">
        <v>9</v>
      </c>
      <c r="E107" t="s">
        <v>340</v>
      </c>
      <c r="F107" t="s">
        <v>5701</v>
      </c>
      <c r="G107" t="e">
        <f>INDEX(Parametria!H:H,MATCH(Tabla_Consulta_desde_Reporte_de_Valorización_de_Instrumentos[[#This Row],[CODIGO_SBS]],Parametria!C:C,0),1)</f>
        <v>#N/A</v>
      </c>
      <c r="H107" t="s">
        <v>5702</v>
      </c>
      <c r="I107" t="s">
        <v>5703</v>
      </c>
      <c r="J107" t="s">
        <v>4571</v>
      </c>
      <c r="K107" t="s">
        <v>90</v>
      </c>
      <c r="L107">
        <v>10000</v>
      </c>
      <c r="M107" s="5">
        <v>35629282.5487324</v>
      </c>
      <c r="N107">
        <v>35629282.5487324</v>
      </c>
      <c r="O107">
        <v>3628</v>
      </c>
      <c r="P107" s="15">
        <v>46346</v>
      </c>
      <c r="Q107">
        <v>143</v>
      </c>
      <c r="R107">
        <v>1</v>
      </c>
      <c r="S107" t="s">
        <v>155</v>
      </c>
      <c r="T107">
        <v>35626987.665676802</v>
      </c>
      <c r="U107" s="5">
        <v>35626987.665676802</v>
      </c>
      <c r="V107" t="s">
        <v>4572</v>
      </c>
      <c r="W107">
        <v>1453460000</v>
      </c>
      <c r="X107">
        <v>1237682000</v>
      </c>
      <c r="Y107">
        <v>215778000</v>
      </c>
      <c r="Z107">
        <v>0.63254770000000005</v>
      </c>
      <c r="AA107" t="str">
        <f>+MID(Tabla_Consulta_desde_Reporte_de_Valorización_de_Instrumentos[[#This Row],[CODIGO_SBS]],7,1)</f>
        <v>1</v>
      </c>
      <c r="AB107">
        <f>INDEX('Cálculo Caja'!F:F,MATCH(Tabla_Consulta_desde_Reporte_de_Valorización_de_Instrumentos[[#This Row],[PORTAFOLIO]],'Cálculo Caja'!A:A,0),1)</f>
        <v>2998225111.1967454</v>
      </c>
      <c r="AC107" s="17">
        <f>Tabla_Consulta_desde_Reporte_de_Valorización_de_Instrumentos[[#This Row],[VALOR_VECTOR_LOCAL]]/Tabla_Consulta_desde_Reporte_de_Valorización_de_Instrumentos[[#This Row],[Patrimonio]]</f>
        <v>1.1883458121832261E-2</v>
      </c>
      <c r="AD107" s="4">
        <f>(Tabla_Consulta_desde_Reporte_de_Valorización_de_Instrumentos[[#This Row],[VALOR_VECTOR_LOCAL]]/INDEX('Tipo de Cambio'!$D:$D,MATCH("2",'Tipo de Cambio'!$E:$E,0),1))/1000000</f>
        <v>10.456135744308847</v>
      </c>
      <c r="AE107">
        <f>IF(Tabla_Consulta_desde_Reporte_de_Valorización_de_Instrumentos[[#This Row],[PORTAFOLIO]]="IN-FONDO0",Tabla_Consulta_desde_Reporte_de_Valorización_de_Instrumentos[[#This Row],[Inv MM$]],0)</f>
        <v>10.456135744308847</v>
      </c>
      <c r="AF107" s="25">
        <f>IF(Tabla_Consulta_desde_Reporte_de_Valorización_de_Instrumentos[[#This Row],[PORTAFOLIO]]="IN-FONDO1",Tabla_Consulta_desde_Reporte_de_Valorización_de_Instrumentos[[#This Row],[Inv MM$]],0)</f>
        <v>0</v>
      </c>
      <c r="AG107" s="25">
        <f>IF(Tabla_Consulta_desde_Reporte_de_Valorización_de_Instrumentos[[#This Row],[PORTAFOLIO]]="IN-FONDO2",Tabla_Consulta_desde_Reporte_de_Valorización_de_Instrumentos[[#This Row],[Inv MM$]],0)</f>
        <v>0</v>
      </c>
      <c r="AH107" s="25">
        <f>IF(Tabla_Consulta_desde_Reporte_de_Valorización_de_Instrumentos[[#This Row],[PORTAFOLIO]]="IN-FONDO3",Tabla_Consulta_desde_Reporte_de_Valorización_de_Instrumentos[[#This Row],[Inv MM$]],0)</f>
        <v>0</v>
      </c>
      <c r="AI1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Row],[CODIGO_SBS]],'BD(MSCI)'!$C:$C,0),1)),AL6242)</f>
        <v>0</v>
      </c>
      <c r="AK107" s="25">
        <f>Tabla_Consulta_desde_Reporte_de_Valorización_de_Instrumentos[[#This Row],[CO2-H]]*Tabla_Consulta_desde_Reporte_de_Valorización_de_Instrumentos[[#This Row],[Inv MM$]]</f>
        <v>0</v>
      </c>
      <c r="AL107" s="25">
        <f>Tabla_Consulta_desde_Reporte_de_Valorización_de_Instrumentos[[#This Row],[CO2-H]]*Tabla_Consulta_desde_Reporte_de_Valorización_de_Instrumentos[[#This Row],[Weight]]</f>
        <v>0</v>
      </c>
      <c r="AM107" s="25" t="e">
        <f>INDEX(Parametria!G:G,MATCH(Tabla_Consulta_desde_Reporte_de_Valorización_de_Instrumentos[[#This Row],[CODIGO_SBS]],Parametria!C:C,0))</f>
        <v>#N/A</v>
      </c>
      <c r="AN107" s="25" t="e">
        <f>INDEX(Parametria!F:F,MATCH(Tabla_Consulta_desde_Reporte_de_Valorización_de_Instrumentos[[#This Row],[CODIGO_SBS]],Parametria!C:C,0))</f>
        <v>#N/A</v>
      </c>
      <c r="AO107" s="25" t="e">
        <f>+INDEX(Parametria!J:J,MATCH(Tabla_Consulta_desde_Reporte_de_Valorización_de_Instrumentos[[#This Row],[CODIGO_SBS]],Parametria!C:C,0))</f>
        <v>#N/A</v>
      </c>
      <c r="AP107" s="25">
        <f>Tabla_Consulta_desde_Reporte_de_Valorización_de_Instrumentos[[#This Row],[Huella]]/$AT$4</f>
        <v>0</v>
      </c>
      <c r="AQ10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7" s="25" t="str">
        <f>IFERROR(INDEX('BD(MSCI)'!X:X,MATCH(Tabla_Consulta_desde_Reporte_de_Valorización_de_Instrumentos[[#This Row],[CODIGO_ISIN]],'BD(MSCI)'!C:C,0)),"Cuestionario Integra")</f>
        <v>Cuestionario Integra</v>
      </c>
      <c r="AT107" s="25"/>
    </row>
    <row r="108" spans="2:46" x14ac:dyDescent="0.35">
      <c r="B108" s="14" t="s">
        <v>6337</v>
      </c>
      <c r="C108" t="s">
        <v>339</v>
      </c>
      <c r="D108" t="s">
        <v>9</v>
      </c>
      <c r="E108" t="s">
        <v>340</v>
      </c>
      <c r="F108" t="s">
        <v>6361</v>
      </c>
      <c r="G108" t="e">
        <f>INDEX(Parametria!H:H,MATCH(Tabla_Consulta_desde_Reporte_de_Valorización_de_Instrumentos[[#This Row],[CODIGO_SBS]],Parametria!C:C,0),1)</f>
        <v>#N/A</v>
      </c>
      <c r="H108" t="s">
        <v>6362</v>
      </c>
      <c r="I108" t="s">
        <v>6363</v>
      </c>
      <c r="J108" t="s">
        <v>4571</v>
      </c>
      <c r="K108" t="s">
        <v>90</v>
      </c>
      <c r="L108">
        <v>10000</v>
      </c>
      <c r="M108" s="5">
        <v>33517409.118549999</v>
      </c>
      <c r="N108">
        <v>33517409.118549999</v>
      </c>
      <c r="O108">
        <v>3500</v>
      </c>
      <c r="P108" s="15">
        <v>46557</v>
      </c>
      <c r="Q108">
        <v>354</v>
      </c>
      <c r="R108">
        <v>1</v>
      </c>
      <c r="S108" t="s">
        <v>155</v>
      </c>
      <c r="T108">
        <v>33513311.242249999</v>
      </c>
      <c r="U108" s="5">
        <v>33513311.242249999</v>
      </c>
      <c r="V108" t="s">
        <v>4572</v>
      </c>
      <c r="W108">
        <v>1453460000</v>
      </c>
      <c r="X108">
        <v>1237682000</v>
      </c>
      <c r="Y108">
        <v>215778000</v>
      </c>
      <c r="Z108">
        <v>1.1708217999999999</v>
      </c>
      <c r="AA108" t="str">
        <f>+MID(Tabla_Consulta_desde_Reporte_de_Valorización_de_Instrumentos[[#This Row],[CODIGO_SBS]],7,1)</f>
        <v>1</v>
      </c>
      <c r="AB108">
        <f>INDEX('Cálculo Caja'!F:F,MATCH(Tabla_Consulta_desde_Reporte_de_Valorización_de_Instrumentos[[#This Row],[PORTAFOLIO]],'Cálculo Caja'!A:A,0),1)</f>
        <v>2998225111.1967454</v>
      </c>
      <c r="AC108" s="17">
        <f>Tabla_Consulta_desde_Reporte_de_Valorización_de_Instrumentos[[#This Row],[VALOR_VECTOR_LOCAL]]/Tabla_Consulta_desde_Reporte_de_Valorización_de_Instrumentos[[#This Row],[Patrimonio]]</f>
        <v>1.1179083582944005E-2</v>
      </c>
      <c r="AD108" s="4">
        <f>(Tabla_Consulta_desde_Reporte_de_Valorización_de_Instrumentos[[#This Row],[VALOR_VECTOR_LOCAL]]/INDEX('Tipo de Cambio'!$D:$D,MATCH("2",'Tipo de Cambio'!$E:$E,0),1))/1000000</f>
        <v>9.836363644475421</v>
      </c>
      <c r="AE108">
        <f>IF(Tabla_Consulta_desde_Reporte_de_Valorización_de_Instrumentos[[#This Row],[PORTAFOLIO]]="IN-FONDO0",Tabla_Consulta_desde_Reporte_de_Valorización_de_Instrumentos[[#This Row],[Inv MM$]],0)</f>
        <v>9.836363644475421</v>
      </c>
      <c r="AF108" s="25">
        <f>IF(Tabla_Consulta_desde_Reporte_de_Valorización_de_Instrumentos[[#This Row],[PORTAFOLIO]]="IN-FONDO1",Tabla_Consulta_desde_Reporte_de_Valorización_de_Instrumentos[[#This Row],[Inv MM$]],0)</f>
        <v>0</v>
      </c>
      <c r="AG108" s="25">
        <f>IF(Tabla_Consulta_desde_Reporte_de_Valorización_de_Instrumentos[[#This Row],[PORTAFOLIO]]="IN-FONDO2",Tabla_Consulta_desde_Reporte_de_Valorización_de_Instrumentos[[#This Row],[Inv MM$]],0)</f>
        <v>0</v>
      </c>
      <c r="AH108" s="25">
        <f>IF(Tabla_Consulta_desde_Reporte_de_Valorización_de_Instrumentos[[#This Row],[PORTAFOLIO]]="IN-FONDO3",Tabla_Consulta_desde_Reporte_de_Valorización_de_Instrumentos[[#This Row],[Inv MM$]],0)</f>
        <v>0</v>
      </c>
      <c r="AI1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Row],[CODIGO_SBS]],'BD(MSCI)'!$C:$C,0),1)),AL6243)</f>
        <v>0</v>
      </c>
      <c r="AK108" s="25">
        <f>Tabla_Consulta_desde_Reporte_de_Valorización_de_Instrumentos[[#This Row],[CO2-H]]*Tabla_Consulta_desde_Reporte_de_Valorización_de_Instrumentos[[#This Row],[Inv MM$]]</f>
        <v>0</v>
      </c>
      <c r="AL108" s="25">
        <f>Tabla_Consulta_desde_Reporte_de_Valorización_de_Instrumentos[[#This Row],[CO2-H]]*Tabla_Consulta_desde_Reporte_de_Valorización_de_Instrumentos[[#This Row],[Weight]]</f>
        <v>0</v>
      </c>
      <c r="AM108" s="25" t="e">
        <f>INDEX(Parametria!G:G,MATCH(Tabla_Consulta_desde_Reporte_de_Valorización_de_Instrumentos[[#This Row],[CODIGO_SBS]],Parametria!C:C,0))</f>
        <v>#N/A</v>
      </c>
      <c r="AN108" s="25" t="e">
        <f>INDEX(Parametria!F:F,MATCH(Tabla_Consulta_desde_Reporte_de_Valorización_de_Instrumentos[[#This Row],[CODIGO_SBS]],Parametria!C:C,0))</f>
        <v>#N/A</v>
      </c>
      <c r="AO108" s="25" t="e">
        <f>+INDEX(Parametria!J:J,MATCH(Tabla_Consulta_desde_Reporte_de_Valorización_de_Instrumentos[[#This Row],[CODIGO_SBS]],Parametria!C:C,0))</f>
        <v>#N/A</v>
      </c>
      <c r="AP108" s="25">
        <f>Tabla_Consulta_desde_Reporte_de_Valorización_de_Instrumentos[[#This Row],[Huella]]/$AT$4</f>
        <v>0</v>
      </c>
      <c r="AQ10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8" s="25" t="str">
        <f>IFERROR(INDEX('BD(MSCI)'!X:X,MATCH(Tabla_Consulta_desde_Reporte_de_Valorización_de_Instrumentos[[#This Row],[CODIGO_ISIN]],'BD(MSCI)'!C:C,0)),"Cuestionario Integra")</f>
        <v>Cuestionario Integra</v>
      </c>
      <c r="AT108" s="25"/>
    </row>
    <row r="109" spans="2:46" x14ac:dyDescent="0.35">
      <c r="B109" s="14" t="s">
        <v>6337</v>
      </c>
      <c r="C109" t="s">
        <v>339</v>
      </c>
      <c r="D109" t="s">
        <v>9</v>
      </c>
      <c r="E109" t="s">
        <v>340</v>
      </c>
      <c r="F109" t="s">
        <v>5704</v>
      </c>
      <c r="G109" t="e">
        <f>INDEX(Parametria!H:H,MATCH(Tabla_Consulta_desde_Reporte_de_Valorización_de_Instrumentos[[#This Row],[CODIGO_SBS]],Parametria!C:C,0),1)</f>
        <v>#N/A</v>
      </c>
      <c r="H109" t="s">
        <v>5705</v>
      </c>
      <c r="I109" t="s">
        <v>5706</v>
      </c>
      <c r="J109" t="s">
        <v>325</v>
      </c>
      <c r="K109" t="s">
        <v>90</v>
      </c>
      <c r="L109">
        <v>1000</v>
      </c>
      <c r="M109" s="5">
        <v>4993193.7965000002</v>
      </c>
      <c r="N109">
        <v>4993193.7965000002</v>
      </c>
      <c r="O109">
        <v>5000</v>
      </c>
      <c r="P109" s="15">
        <v>46214</v>
      </c>
      <c r="Q109">
        <v>11</v>
      </c>
      <c r="R109">
        <v>1</v>
      </c>
      <c r="S109" t="s">
        <v>155</v>
      </c>
      <c r="T109">
        <v>4992593.8985000001</v>
      </c>
      <c r="U109" s="5">
        <v>4992593.8985000001</v>
      </c>
      <c r="V109" t="s">
        <v>326</v>
      </c>
      <c r="W109">
        <v>6803800000</v>
      </c>
      <c r="X109">
        <v>3267830000</v>
      </c>
      <c r="Y109">
        <v>3535970000</v>
      </c>
      <c r="Z109">
        <v>0.11997960000000001</v>
      </c>
      <c r="AA109" t="str">
        <f>+MID(Tabla_Consulta_desde_Reporte_de_Valorización_de_Instrumentos[[#This Row],[CODIGO_SBS]],7,1)</f>
        <v>1</v>
      </c>
      <c r="AB109">
        <f>INDEX('Cálculo Caja'!F:F,MATCH(Tabla_Consulta_desde_Reporte_de_Valorización_de_Instrumentos[[#This Row],[PORTAFOLIO]],'Cálculo Caja'!A:A,0),1)</f>
        <v>2998225111.1967454</v>
      </c>
      <c r="AC109" s="17">
        <f>Tabla_Consulta_desde_Reporte_de_Valorización_de_Instrumentos[[#This Row],[VALOR_VECTOR_LOCAL]]/Tabla_Consulta_desde_Reporte_de_Valorización_de_Instrumentos[[#This Row],[Patrimonio]]</f>
        <v>1.6653832221780573E-3</v>
      </c>
      <c r="AD109" s="4">
        <f>(Tabla_Consulta_desde_Reporte_de_Valorización_de_Instrumentos[[#This Row],[VALOR_VECTOR_LOCAL]]/INDEX('Tipo de Cambio'!$D:$D,MATCH("2",'Tipo de Cambio'!$E:$E,0),1))/1000000</f>
        <v>1.4653540121790167</v>
      </c>
      <c r="AE109">
        <f>IF(Tabla_Consulta_desde_Reporte_de_Valorización_de_Instrumentos[[#This Row],[PORTAFOLIO]]="IN-FONDO0",Tabla_Consulta_desde_Reporte_de_Valorización_de_Instrumentos[[#This Row],[Inv MM$]],0)</f>
        <v>1.4653540121790167</v>
      </c>
      <c r="AF109" s="25">
        <f>IF(Tabla_Consulta_desde_Reporte_de_Valorización_de_Instrumentos[[#This Row],[PORTAFOLIO]]="IN-FONDO1",Tabla_Consulta_desde_Reporte_de_Valorización_de_Instrumentos[[#This Row],[Inv MM$]],0)</f>
        <v>0</v>
      </c>
      <c r="AG109" s="25">
        <f>IF(Tabla_Consulta_desde_Reporte_de_Valorización_de_Instrumentos[[#This Row],[PORTAFOLIO]]="IN-FONDO2",Tabla_Consulta_desde_Reporte_de_Valorización_de_Instrumentos[[#This Row],[Inv MM$]],0)</f>
        <v>0</v>
      </c>
      <c r="AH109" s="25">
        <f>IF(Tabla_Consulta_desde_Reporte_de_Valorización_de_Instrumentos[[#This Row],[PORTAFOLIO]]="IN-FONDO3",Tabla_Consulta_desde_Reporte_de_Valorización_de_Instrumentos[[#This Row],[Inv MM$]],0)</f>
        <v>0</v>
      </c>
      <c r="AI1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Row],[CODIGO_SBS]],'BD(MSCI)'!$C:$C,0),1)),AL6244)</f>
        <v>0</v>
      </c>
      <c r="AK109" s="25">
        <f>Tabla_Consulta_desde_Reporte_de_Valorización_de_Instrumentos[[#This Row],[CO2-H]]*Tabla_Consulta_desde_Reporte_de_Valorización_de_Instrumentos[[#This Row],[Inv MM$]]</f>
        <v>0</v>
      </c>
      <c r="AL109" s="25">
        <f>Tabla_Consulta_desde_Reporte_de_Valorización_de_Instrumentos[[#This Row],[CO2-H]]*Tabla_Consulta_desde_Reporte_de_Valorización_de_Instrumentos[[#This Row],[Weight]]</f>
        <v>0</v>
      </c>
      <c r="AM109" s="25" t="e">
        <f>INDEX(Parametria!G:G,MATCH(Tabla_Consulta_desde_Reporte_de_Valorización_de_Instrumentos[[#This Row],[CODIGO_SBS]],Parametria!C:C,0))</f>
        <v>#N/A</v>
      </c>
      <c r="AN109" s="25" t="e">
        <f>INDEX(Parametria!F:F,MATCH(Tabla_Consulta_desde_Reporte_de_Valorización_de_Instrumentos[[#This Row],[CODIGO_SBS]],Parametria!C:C,0))</f>
        <v>#N/A</v>
      </c>
      <c r="AO109" s="25" t="e">
        <f>+INDEX(Parametria!J:J,MATCH(Tabla_Consulta_desde_Reporte_de_Valorización_de_Instrumentos[[#This Row],[CODIGO_SBS]],Parametria!C:C,0))</f>
        <v>#N/A</v>
      </c>
      <c r="AP109" s="25">
        <f>Tabla_Consulta_desde_Reporte_de_Valorización_de_Instrumentos[[#This Row],[Huella]]/$AT$4</f>
        <v>0</v>
      </c>
      <c r="AQ10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09" s="25" t="str">
        <f>IFERROR(INDEX('BD(MSCI)'!X:X,MATCH(Tabla_Consulta_desde_Reporte_de_Valorización_de_Instrumentos[[#This Row],[CODIGO_ISIN]],'BD(MSCI)'!C:C,0)),"Cuestionario Integra")</f>
        <v>Cuestionario Integra</v>
      </c>
      <c r="AT109" s="25"/>
    </row>
    <row r="110" spans="2:46" x14ac:dyDescent="0.35">
      <c r="B110" s="14" t="s">
        <v>6337</v>
      </c>
      <c r="C110" t="s">
        <v>339</v>
      </c>
      <c r="D110" t="s">
        <v>9</v>
      </c>
      <c r="E110" t="s">
        <v>340</v>
      </c>
      <c r="F110" t="s">
        <v>6364</v>
      </c>
      <c r="G110" t="e">
        <f>INDEX(Parametria!H:H,MATCH(Tabla_Consulta_desde_Reporte_de_Valorización_de_Instrumentos[[#This Row],[CODIGO_SBS]],Parametria!C:C,0),1)</f>
        <v>#N/A</v>
      </c>
      <c r="H110" t="s">
        <v>6365</v>
      </c>
      <c r="I110" t="s">
        <v>6366</v>
      </c>
      <c r="J110" t="s">
        <v>325</v>
      </c>
      <c r="K110" t="s">
        <v>90</v>
      </c>
      <c r="L110">
        <v>1000</v>
      </c>
      <c r="M110" s="5">
        <v>45208895.745044</v>
      </c>
      <c r="N110">
        <v>45208895.745044</v>
      </c>
      <c r="O110">
        <v>46667</v>
      </c>
      <c r="P110" s="15">
        <v>46468</v>
      </c>
      <c r="Q110">
        <v>265</v>
      </c>
      <c r="R110">
        <v>1</v>
      </c>
      <c r="S110" t="s">
        <v>155</v>
      </c>
      <c r="T110">
        <v>45209550.987057596</v>
      </c>
      <c r="U110" s="5">
        <v>45209550.987057596</v>
      </c>
      <c r="V110" t="s">
        <v>326</v>
      </c>
      <c r="W110">
        <v>6803800000</v>
      </c>
      <c r="X110">
        <v>3267830000</v>
      </c>
      <c r="Y110">
        <v>3535970000</v>
      </c>
      <c r="Z110">
        <v>-1.4040800000000001E-2</v>
      </c>
      <c r="AA110" t="str">
        <f>+MID(Tabla_Consulta_desde_Reporte_de_Valorización_de_Instrumentos[[#This Row],[CODIGO_SBS]],7,1)</f>
        <v>1</v>
      </c>
      <c r="AB110">
        <f>INDEX('Cálculo Caja'!F:F,MATCH(Tabla_Consulta_desde_Reporte_de_Valorización_de_Instrumentos[[#This Row],[PORTAFOLIO]],'Cálculo Caja'!A:A,0),1)</f>
        <v>2998225111.1967454</v>
      </c>
      <c r="AC110" s="17">
        <f>Tabla_Consulta_desde_Reporte_de_Valorización_de_Instrumentos[[#This Row],[VALOR_VECTOR_LOCAL]]/Tabla_Consulta_desde_Reporte_de_Valorización_de_Instrumentos[[#This Row],[Patrimonio]]</f>
        <v>1.5078552833212317E-2</v>
      </c>
      <c r="AD110" s="4">
        <f>(Tabla_Consulta_desde_Reporte_de_Valorización_de_Instrumentos[[#This Row],[VALOR_VECTOR_LOCAL]]/INDEX('Tipo de Cambio'!$D:$D,MATCH("2",'Tipo de Cambio'!$E:$E,0),1))/1000000</f>
        <v>13.267467570078942</v>
      </c>
      <c r="AE110">
        <f>IF(Tabla_Consulta_desde_Reporte_de_Valorización_de_Instrumentos[[#This Row],[PORTAFOLIO]]="IN-FONDO0",Tabla_Consulta_desde_Reporte_de_Valorización_de_Instrumentos[[#This Row],[Inv MM$]],0)</f>
        <v>13.267467570078942</v>
      </c>
      <c r="AF110" s="25">
        <f>IF(Tabla_Consulta_desde_Reporte_de_Valorización_de_Instrumentos[[#This Row],[PORTAFOLIO]]="IN-FONDO1",Tabla_Consulta_desde_Reporte_de_Valorización_de_Instrumentos[[#This Row],[Inv MM$]],0)</f>
        <v>0</v>
      </c>
      <c r="AG110" s="25">
        <f>IF(Tabla_Consulta_desde_Reporte_de_Valorización_de_Instrumentos[[#This Row],[PORTAFOLIO]]="IN-FONDO2",Tabla_Consulta_desde_Reporte_de_Valorización_de_Instrumentos[[#This Row],[Inv MM$]],0)</f>
        <v>0</v>
      </c>
      <c r="AH110" s="25">
        <f>IF(Tabla_Consulta_desde_Reporte_de_Valorización_de_Instrumentos[[#This Row],[PORTAFOLIO]]="IN-FONDO3",Tabla_Consulta_desde_Reporte_de_Valorización_de_Instrumentos[[#This Row],[Inv MM$]],0)</f>
        <v>0</v>
      </c>
      <c r="AI1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Row],[CODIGO_SBS]],'BD(MSCI)'!$C:$C,0),1)),AL6245)</f>
        <v>0</v>
      </c>
      <c r="AK110" s="25">
        <f>Tabla_Consulta_desde_Reporte_de_Valorización_de_Instrumentos[[#This Row],[CO2-H]]*Tabla_Consulta_desde_Reporte_de_Valorización_de_Instrumentos[[#This Row],[Inv MM$]]</f>
        <v>0</v>
      </c>
      <c r="AL110" s="25">
        <f>Tabla_Consulta_desde_Reporte_de_Valorización_de_Instrumentos[[#This Row],[CO2-H]]*Tabla_Consulta_desde_Reporte_de_Valorización_de_Instrumentos[[#This Row],[Weight]]</f>
        <v>0</v>
      </c>
      <c r="AM110" s="25" t="e">
        <f>INDEX(Parametria!G:G,MATCH(Tabla_Consulta_desde_Reporte_de_Valorización_de_Instrumentos[[#This Row],[CODIGO_SBS]],Parametria!C:C,0))</f>
        <v>#N/A</v>
      </c>
      <c r="AN110" s="25" t="e">
        <f>INDEX(Parametria!F:F,MATCH(Tabla_Consulta_desde_Reporte_de_Valorización_de_Instrumentos[[#This Row],[CODIGO_SBS]],Parametria!C:C,0))</f>
        <v>#N/A</v>
      </c>
      <c r="AO110" s="25" t="e">
        <f>+INDEX(Parametria!J:J,MATCH(Tabla_Consulta_desde_Reporte_de_Valorización_de_Instrumentos[[#This Row],[CODIGO_SBS]],Parametria!C:C,0))</f>
        <v>#N/A</v>
      </c>
      <c r="AP110" s="25">
        <f>Tabla_Consulta_desde_Reporte_de_Valorización_de_Instrumentos[[#This Row],[Huella]]/$AT$4</f>
        <v>0</v>
      </c>
      <c r="AQ11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0" s="25" t="str">
        <f>IFERROR(INDEX('BD(MSCI)'!X:X,MATCH(Tabla_Consulta_desde_Reporte_de_Valorización_de_Instrumentos[[#This Row],[CODIGO_ISIN]],'BD(MSCI)'!C:C,0)),"Cuestionario Integra")</f>
        <v>Cuestionario Integra</v>
      </c>
      <c r="AT110" s="25"/>
    </row>
    <row r="111" spans="2:46" x14ac:dyDescent="0.35">
      <c r="B111" s="14" t="s">
        <v>6337</v>
      </c>
      <c r="C111" t="s">
        <v>339</v>
      </c>
      <c r="D111" t="s">
        <v>9</v>
      </c>
      <c r="E111" t="s">
        <v>340</v>
      </c>
      <c r="F111" t="s">
        <v>6367</v>
      </c>
      <c r="G111" t="e">
        <f>INDEX(Parametria!H:H,MATCH(Tabla_Consulta_desde_Reporte_de_Valorización_de_Instrumentos[[#This Row],[CODIGO_SBS]],Parametria!C:C,0),1)</f>
        <v>#N/A</v>
      </c>
      <c r="H111" t="s">
        <v>6368</v>
      </c>
      <c r="I111" t="s">
        <v>6369</v>
      </c>
      <c r="J111" t="s">
        <v>830</v>
      </c>
      <c r="K111" t="s">
        <v>90</v>
      </c>
      <c r="L111">
        <v>1000</v>
      </c>
      <c r="M111" s="5">
        <v>21036396.131017201</v>
      </c>
      <c r="N111">
        <v>21036396.131017201</v>
      </c>
      <c r="O111">
        <v>21741</v>
      </c>
      <c r="P111" s="15">
        <v>46489</v>
      </c>
      <c r="Q111">
        <v>286</v>
      </c>
      <c r="R111">
        <v>1</v>
      </c>
      <c r="S111" t="s">
        <v>155</v>
      </c>
      <c r="T111">
        <v>21037076.8091157</v>
      </c>
      <c r="U111" s="5">
        <v>21037076.8091157</v>
      </c>
      <c r="V111" t="s">
        <v>831</v>
      </c>
      <c r="W111">
        <v>9755108000</v>
      </c>
      <c r="X111">
        <v>5037943000</v>
      </c>
      <c r="Y111">
        <v>4717165000</v>
      </c>
      <c r="Z111">
        <v>-3.1308500000000003E-2</v>
      </c>
      <c r="AA111" t="str">
        <f>+MID(Tabla_Consulta_desde_Reporte_de_Valorización_de_Instrumentos[[#This Row],[CODIGO_SBS]],7,1)</f>
        <v>1</v>
      </c>
      <c r="AB111">
        <f>INDEX('Cálculo Caja'!F:F,MATCH(Tabla_Consulta_desde_Reporte_de_Valorización_de_Instrumentos[[#This Row],[PORTAFOLIO]],'Cálculo Caja'!A:A,0),1)</f>
        <v>2998225111.1967454</v>
      </c>
      <c r="AC111" s="17">
        <f>Tabla_Consulta_desde_Reporte_de_Valorización_de_Instrumentos[[#This Row],[VALOR_VECTOR_LOCAL]]/Tabla_Consulta_desde_Reporte_de_Valorización_de_Instrumentos[[#This Row],[Patrimonio]]</f>
        <v>7.0162830844347429E-3</v>
      </c>
      <c r="AD111" s="4">
        <f>(Tabla_Consulta_desde_Reporte_de_Valorización_de_Instrumentos[[#This Row],[VALOR_VECTOR_LOCAL]]/INDEX('Tipo de Cambio'!$D:$D,MATCH("2",'Tipo de Cambio'!$E:$E,0),1))/1000000</f>
        <v>6.1735571917878795</v>
      </c>
      <c r="AE111">
        <f>IF(Tabla_Consulta_desde_Reporte_de_Valorización_de_Instrumentos[[#This Row],[PORTAFOLIO]]="IN-FONDO0",Tabla_Consulta_desde_Reporte_de_Valorización_de_Instrumentos[[#This Row],[Inv MM$]],0)</f>
        <v>6.1735571917878795</v>
      </c>
      <c r="AF111" s="25">
        <f>IF(Tabla_Consulta_desde_Reporte_de_Valorización_de_Instrumentos[[#This Row],[PORTAFOLIO]]="IN-FONDO1",Tabla_Consulta_desde_Reporte_de_Valorización_de_Instrumentos[[#This Row],[Inv MM$]],0)</f>
        <v>0</v>
      </c>
      <c r="AG111" s="25">
        <f>IF(Tabla_Consulta_desde_Reporte_de_Valorización_de_Instrumentos[[#This Row],[PORTAFOLIO]]="IN-FONDO2",Tabla_Consulta_desde_Reporte_de_Valorización_de_Instrumentos[[#This Row],[Inv MM$]],0)</f>
        <v>0</v>
      </c>
      <c r="AH111" s="25">
        <f>IF(Tabla_Consulta_desde_Reporte_de_Valorización_de_Instrumentos[[#This Row],[PORTAFOLIO]]="IN-FONDO3",Tabla_Consulta_desde_Reporte_de_Valorización_de_Instrumentos[[#This Row],[Inv MM$]],0)</f>
        <v>0</v>
      </c>
      <c r="AI1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Row],[CODIGO_SBS]],'BD(MSCI)'!$C:$C,0),1)),AL6246)</f>
        <v>0</v>
      </c>
      <c r="AK111" s="25">
        <f>Tabla_Consulta_desde_Reporte_de_Valorización_de_Instrumentos[[#This Row],[CO2-H]]*Tabla_Consulta_desde_Reporte_de_Valorización_de_Instrumentos[[#This Row],[Inv MM$]]</f>
        <v>0</v>
      </c>
      <c r="AL111" s="25">
        <f>Tabla_Consulta_desde_Reporte_de_Valorización_de_Instrumentos[[#This Row],[CO2-H]]*Tabla_Consulta_desde_Reporte_de_Valorización_de_Instrumentos[[#This Row],[Weight]]</f>
        <v>0</v>
      </c>
      <c r="AM111" s="25" t="e">
        <f>INDEX(Parametria!G:G,MATCH(Tabla_Consulta_desde_Reporte_de_Valorización_de_Instrumentos[[#This Row],[CODIGO_SBS]],Parametria!C:C,0))</f>
        <v>#N/A</v>
      </c>
      <c r="AN111" s="25" t="e">
        <f>INDEX(Parametria!F:F,MATCH(Tabla_Consulta_desde_Reporte_de_Valorización_de_Instrumentos[[#This Row],[CODIGO_SBS]],Parametria!C:C,0))</f>
        <v>#N/A</v>
      </c>
      <c r="AO111" s="25" t="e">
        <f>+INDEX(Parametria!J:J,MATCH(Tabla_Consulta_desde_Reporte_de_Valorización_de_Instrumentos[[#This Row],[CODIGO_SBS]],Parametria!C:C,0))</f>
        <v>#N/A</v>
      </c>
      <c r="AP111" s="25">
        <f>Tabla_Consulta_desde_Reporte_de_Valorización_de_Instrumentos[[#This Row],[Huella]]/$AT$4</f>
        <v>0</v>
      </c>
      <c r="AQ11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1" s="25" t="str">
        <f>IFERROR(INDEX('BD(MSCI)'!X:X,MATCH(Tabla_Consulta_desde_Reporte_de_Valorización_de_Instrumentos[[#This Row],[CODIGO_ISIN]],'BD(MSCI)'!C:C,0)),"Cuestionario Integra")</f>
        <v>Cuestionario Integra</v>
      </c>
      <c r="AT111" s="25"/>
    </row>
    <row r="112" spans="2:46" x14ac:dyDescent="0.35">
      <c r="B112" s="14" t="s">
        <v>6337</v>
      </c>
      <c r="C112" t="s">
        <v>339</v>
      </c>
      <c r="D112" t="s">
        <v>9</v>
      </c>
      <c r="E112" t="s">
        <v>340</v>
      </c>
      <c r="F112" t="s">
        <v>6370</v>
      </c>
      <c r="G112" t="e">
        <f>INDEX(Parametria!H:H,MATCH(Tabla_Consulta_desde_Reporte_de_Valorización_de_Instrumentos[[#This Row],[CODIGO_SBS]],Parametria!C:C,0),1)</f>
        <v>#N/A</v>
      </c>
      <c r="H112" t="s">
        <v>6371</v>
      </c>
      <c r="I112" t="s">
        <v>6372</v>
      </c>
      <c r="J112" t="s">
        <v>830</v>
      </c>
      <c r="K112" t="s">
        <v>90</v>
      </c>
      <c r="L112">
        <v>1000</v>
      </c>
      <c r="M112" s="5">
        <v>13708097.4058758</v>
      </c>
      <c r="N112">
        <v>13708097.4058758</v>
      </c>
      <c r="O112">
        <v>14211</v>
      </c>
      <c r="P112" s="15">
        <v>46517</v>
      </c>
      <c r="Q112">
        <v>314</v>
      </c>
      <c r="R112">
        <v>1</v>
      </c>
      <c r="S112" t="s">
        <v>155</v>
      </c>
      <c r="T112">
        <v>13708786.1064633</v>
      </c>
      <c r="U112" s="5">
        <v>13708786.1064633</v>
      </c>
      <c r="V112" t="s">
        <v>831</v>
      </c>
      <c r="W112">
        <v>9755108000</v>
      </c>
      <c r="X112">
        <v>5037943000</v>
      </c>
      <c r="Y112">
        <v>4717165000</v>
      </c>
      <c r="Z112">
        <v>-4.8462499999999999E-2</v>
      </c>
      <c r="AA112" t="str">
        <f>+MID(Tabla_Consulta_desde_Reporte_de_Valorización_de_Instrumentos[[#This Row],[CODIGO_SBS]],7,1)</f>
        <v>1</v>
      </c>
      <c r="AB112">
        <f>INDEX('Cálculo Caja'!F:F,MATCH(Tabla_Consulta_desde_Reporte_de_Valorización_de_Instrumentos[[#This Row],[PORTAFOLIO]],'Cálculo Caja'!A:A,0),1)</f>
        <v>2998225111.1967454</v>
      </c>
      <c r="AC112" s="17">
        <f>Tabla_Consulta_desde_Reporte_de_Valorización_de_Instrumentos[[#This Row],[VALOR_VECTOR_LOCAL]]/Tabla_Consulta_desde_Reporte_de_Valorización_de_Instrumentos[[#This Row],[Patrimonio]]</f>
        <v>4.5720707743669708E-3</v>
      </c>
      <c r="AD112" s="4">
        <f>(Tabla_Consulta_desde_Reporte_de_Valorización_de_Instrumentos[[#This Row],[VALOR_VECTOR_LOCAL]]/INDEX('Tipo de Cambio'!$D:$D,MATCH("2",'Tipo de Cambio'!$E:$E,0),1))/1000000</f>
        <v>4.022919268048657</v>
      </c>
      <c r="AE112">
        <f>IF(Tabla_Consulta_desde_Reporte_de_Valorización_de_Instrumentos[[#This Row],[PORTAFOLIO]]="IN-FONDO0",Tabla_Consulta_desde_Reporte_de_Valorización_de_Instrumentos[[#This Row],[Inv MM$]],0)</f>
        <v>4.022919268048657</v>
      </c>
      <c r="AF112" s="25">
        <f>IF(Tabla_Consulta_desde_Reporte_de_Valorización_de_Instrumentos[[#This Row],[PORTAFOLIO]]="IN-FONDO1",Tabla_Consulta_desde_Reporte_de_Valorización_de_Instrumentos[[#This Row],[Inv MM$]],0)</f>
        <v>0</v>
      </c>
      <c r="AG112" s="25">
        <f>IF(Tabla_Consulta_desde_Reporte_de_Valorización_de_Instrumentos[[#This Row],[PORTAFOLIO]]="IN-FONDO2",Tabla_Consulta_desde_Reporte_de_Valorización_de_Instrumentos[[#This Row],[Inv MM$]],0)</f>
        <v>0</v>
      </c>
      <c r="AH112" s="25">
        <f>IF(Tabla_Consulta_desde_Reporte_de_Valorización_de_Instrumentos[[#This Row],[PORTAFOLIO]]="IN-FONDO3",Tabla_Consulta_desde_Reporte_de_Valorización_de_Instrumentos[[#This Row],[Inv MM$]],0)</f>
        <v>0</v>
      </c>
      <c r="AI1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1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Row],[CODIGO_SBS]],'BD(MSCI)'!$C:$C,0),1)),AL6247)</f>
        <v>0</v>
      </c>
      <c r="AK112" s="25">
        <f>Tabla_Consulta_desde_Reporte_de_Valorización_de_Instrumentos[[#This Row],[CO2-H]]*Tabla_Consulta_desde_Reporte_de_Valorización_de_Instrumentos[[#This Row],[Inv MM$]]</f>
        <v>0</v>
      </c>
      <c r="AL112" s="25">
        <f>Tabla_Consulta_desde_Reporte_de_Valorización_de_Instrumentos[[#This Row],[CO2-H]]*Tabla_Consulta_desde_Reporte_de_Valorización_de_Instrumentos[[#This Row],[Weight]]</f>
        <v>0</v>
      </c>
      <c r="AM112" s="25" t="e">
        <f>INDEX(Parametria!G:G,MATCH(Tabla_Consulta_desde_Reporte_de_Valorización_de_Instrumentos[[#This Row],[CODIGO_SBS]],Parametria!C:C,0))</f>
        <v>#N/A</v>
      </c>
      <c r="AN112" s="25" t="e">
        <f>INDEX(Parametria!F:F,MATCH(Tabla_Consulta_desde_Reporte_de_Valorización_de_Instrumentos[[#This Row],[CODIGO_SBS]],Parametria!C:C,0))</f>
        <v>#N/A</v>
      </c>
      <c r="AO112" s="25" t="e">
        <f>+INDEX(Parametria!J:J,MATCH(Tabla_Consulta_desde_Reporte_de_Valorización_de_Instrumentos[[#This Row],[CODIGO_SBS]],Parametria!C:C,0))</f>
        <v>#N/A</v>
      </c>
      <c r="AP112" s="25">
        <f>Tabla_Consulta_desde_Reporte_de_Valorización_de_Instrumentos[[#This Row],[Huella]]/$AT$4</f>
        <v>0</v>
      </c>
      <c r="AQ11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112" s="25" t="str">
        <f>IFERROR(INDEX('BD(MSCI)'!X:X,MATCH(Tabla_Consulta_desde_Reporte_de_Valorización_de_Instrumentos[[#This Row],[CODIGO_ISIN]],'BD(MSCI)'!C:C,0)),"Cuestionario Integra")</f>
        <v>Cuestionario Integra</v>
      </c>
      <c r="AT112" s="25"/>
    </row>
    <row r="113" spans="2:46" x14ac:dyDescent="0.35">
      <c r="B113" s="14" t="s">
        <v>6337</v>
      </c>
      <c r="C113" t="s">
        <v>341</v>
      </c>
      <c r="D113" t="s">
        <v>10</v>
      </c>
      <c r="E113" t="s">
        <v>342</v>
      </c>
      <c r="F113" t="s">
        <v>351</v>
      </c>
      <c r="G113" t="str">
        <f>INDEX(Parametria!H:H,MATCH(Tabla_Consulta_desde_Reporte_de_Valorización_de_Instrumentos[[#This Row],[CODIGO_SBS]],Parametria!C:C,0),1)</f>
        <v>Intercorp Perú</v>
      </c>
      <c r="H113" t="s">
        <v>352</v>
      </c>
      <c r="I113" t="s">
        <v>353</v>
      </c>
      <c r="J113" t="s">
        <v>354</v>
      </c>
      <c r="K113" t="s">
        <v>90</v>
      </c>
      <c r="L113">
        <v>10000</v>
      </c>
      <c r="M113" s="5">
        <v>46320346.71435</v>
      </c>
      <c r="N113">
        <v>46320346.71435</v>
      </c>
      <c r="O113">
        <v>4300</v>
      </c>
      <c r="P113" s="15">
        <v>47524</v>
      </c>
      <c r="Q113">
        <v>1321</v>
      </c>
      <c r="R113">
        <v>1</v>
      </c>
      <c r="S113" t="s">
        <v>155</v>
      </c>
      <c r="T113">
        <v>46345602.3838</v>
      </c>
      <c r="U113" s="5">
        <v>46345602.3838</v>
      </c>
      <c r="V113" t="s">
        <v>225</v>
      </c>
      <c r="W113">
        <v>13456823000</v>
      </c>
      <c r="X113">
        <v>1811056000</v>
      </c>
      <c r="Y113">
        <v>11645767000</v>
      </c>
      <c r="Z113">
        <v>-5.8734114999999996</v>
      </c>
      <c r="AA113" t="str">
        <f>+MID(Tabla_Consulta_desde_Reporte_de_Valorización_de_Instrumentos[[#This Row],[CODIGO_SBS]],7,1)</f>
        <v>1</v>
      </c>
      <c r="AB113">
        <f>INDEX('Cálculo Caja'!F:F,MATCH(Tabla_Consulta_desde_Reporte_de_Valorización_de_Instrumentos[[#This Row],[PORTAFOLIO]],'Cálculo Caja'!A:A,0),1)</f>
        <v>27857085026.771736</v>
      </c>
      <c r="AC113" s="17">
        <f>Tabla_Consulta_desde_Reporte_de_Valorización_de_Instrumentos[[#This Row],[VALOR_VECTOR_LOCAL]]/Tabla_Consulta_desde_Reporte_de_Valorización_de_Instrumentos[[#This Row],[Patrimonio]]</f>
        <v>1.6627851288041932E-3</v>
      </c>
      <c r="AD113" s="4">
        <f>(Tabla_Consulta_desde_Reporte_de_Valorización_de_Instrumentos[[#This Row],[VALOR_VECTOR_LOCAL]]/INDEX('Tipo de Cambio'!$D:$D,MATCH("2",'Tipo de Cambio'!$E:$E,0),1))/1000000</f>
        <v>13.593645404064562</v>
      </c>
      <c r="AE113">
        <f>IF(Tabla_Consulta_desde_Reporte_de_Valorización_de_Instrumentos[[#This Row],[PORTAFOLIO]]="IN-FONDO0",Tabla_Consulta_desde_Reporte_de_Valorización_de_Instrumentos[[#This Row],[Inv MM$]],0)</f>
        <v>0</v>
      </c>
      <c r="AF113" s="25">
        <f>IF(Tabla_Consulta_desde_Reporte_de_Valorización_de_Instrumentos[[#This Row],[PORTAFOLIO]]="IN-FONDO1",Tabla_Consulta_desde_Reporte_de_Valorización_de_Instrumentos[[#This Row],[Inv MM$]],0)</f>
        <v>0</v>
      </c>
      <c r="AG113" s="25">
        <f>IF(Tabla_Consulta_desde_Reporte_de_Valorización_de_Instrumentos[[#This Row],[PORTAFOLIO]]="IN-FONDO2",Tabla_Consulta_desde_Reporte_de_Valorización_de_Instrumentos[[#This Row],[Inv MM$]],0)</f>
        <v>13.593645404064562</v>
      </c>
      <c r="AH113" s="25">
        <f>IF(Tabla_Consulta_desde_Reporte_de_Valorización_de_Instrumentos[[#This Row],[PORTAFOLIO]]="IN-FONDO3",Tabla_Consulta_desde_Reporte_de_Valorización_de_Instrumentos[[#This Row],[Inv MM$]],0)</f>
        <v>0</v>
      </c>
      <c r="AI1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17.703352154130592</v>
      </c>
      <c r="AJ1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Row],[CODIGO_SBS]],'BD(MSCI)'!$C:$C,0),1)),AL6248)</f>
        <v>0.71</v>
      </c>
      <c r="AK113" s="25">
        <f>Tabla_Consulta_desde_Reporte_de_Valorización_de_Instrumentos[[#This Row],[CO2-H]]*Tabla_Consulta_desde_Reporte_de_Valorización_de_Instrumentos[[#This Row],[Inv MM$]]</f>
        <v>9.6514882368858377</v>
      </c>
      <c r="AL113" s="25">
        <f>Tabla_Consulta_desde_Reporte_de_Valorización_de_Instrumentos[[#This Row],[CO2-H]]*Tabla_Consulta_desde_Reporte_de_Valorización_de_Instrumentos[[#This Row],[Weight]]</f>
        <v>1.180577441450977E-3</v>
      </c>
      <c r="AM113" s="25" t="str">
        <f>INDEX(Parametria!G:G,MATCH(Tabla_Consulta_desde_Reporte_de_Valorización_de_Instrumentos[[#This Row],[CODIGO_SBS]],Parametria!C:C,0))</f>
        <v>25RFLC</v>
      </c>
      <c r="AN113" s="25" t="str">
        <f>INDEX(Parametria!F:F,MATCH(Tabla_Consulta_desde_Reporte_de_Valorización_de_Instrumentos[[#This Row],[CODIGO_SBS]],Parametria!C:C,0))</f>
        <v>BU</v>
      </c>
      <c r="AO113" s="25" t="str">
        <f>+INDEX(Parametria!J:J,MATCH(Tabla_Consulta_desde_Reporte_de_Valorización_de_Instrumentos[[#This Row],[CODIGO_SBS]],Parametria!C:C,0))</f>
        <v>RFLBU</v>
      </c>
      <c r="AP113" s="25">
        <f>Tabla_Consulta_desde_Reporte_de_Valorización_de_Instrumentos[[#This Row],[Huella]]/$AT$4</f>
        <v>8.5240379375424772E-4</v>
      </c>
      <c r="AQ1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3" s="25" t="str">
        <f>IFERROR(INDEX('BD(MSCI)'!X:X,MATCH(Tabla_Consulta_desde_Reporte_de_Valorización_de_Instrumentos[[#This Row],[CODIGO_ISIN]],'BD(MSCI)'!C:C,0)),"Cuestionario Integra")</f>
        <v>Cuestionario Integra</v>
      </c>
      <c r="AT113" s="25"/>
    </row>
    <row r="114" spans="2:46" x14ac:dyDescent="0.35">
      <c r="B114" s="14" t="s">
        <v>6337</v>
      </c>
      <c r="C114" t="s">
        <v>341</v>
      </c>
      <c r="D114" t="s">
        <v>10</v>
      </c>
      <c r="E114" t="s">
        <v>342</v>
      </c>
      <c r="F114" t="s">
        <v>355</v>
      </c>
      <c r="G114" t="str">
        <f>INDEX(Parametria!H:H,MATCH(Tabla_Consulta_desde_Reporte_de_Valorización_de_Instrumentos[[#This Row],[CODIGO_SBS]],Parametria!C:C,0),1)</f>
        <v>Intercorp Perú</v>
      </c>
      <c r="H114" t="s">
        <v>356</v>
      </c>
      <c r="I114" t="s">
        <v>357</v>
      </c>
      <c r="J114" t="s">
        <v>354</v>
      </c>
      <c r="K114" t="s">
        <v>90</v>
      </c>
      <c r="L114">
        <v>10000</v>
      </c>
      <c r="M114" s="5">
        <v>12243215.870999999</v>
      </c>
      <c r="N114">
        <v>12243215.870999999</v>
      </c>
      <c r="O114">
        <v>1200</v>
      </c>
      <c r="P114" s="15">
        <v>47324</v>
      </c>
      <c r="Q114">
        <v>1121</v>
      </c>
      <c r="R114">
        <v>1</v>
      </c>
      <c r="S114" t="s">
        <v>155</v>
      </c>
      <c r="T114">
        <v>12248287.79064</v>
      </c>
      <c r="U114" s="5">
        <v>12248287.79064</v>
      </c>
      <c r="V114" t="s">
        <v>225</v>
      </c>
      <c r="W114">
        <v>13456823000</v>
      </c>
      <c r="X114">
        <v>1811056000</v>
      </c>
      <c r="Y114">
        <v>11645767000</v>
      </c>
      <c r="Z114">
        <v>-4.2265997000000004</v>
      </c>
      <c r="AA114" t="str">
        <f>+MID(Tabla_Consulta_desde_Reporte_de_Valorización_de_Instrumentos[[#This Row],[CODIGO_SBS]],7,1)</f>
        <v>1</v>
      </c>
      <c r="AB114">
        <f>INDEX('Cálculo Caja'!F:F,MATCH(Tabla_Consulta_desde_Reporte_de_Valorización_de_Instrumentos[[#This Row],[PORTAFOLIO]],'Cálculo Caja'!A:A,0),1)</f>
        <v>27857085026.771736</v>
      </c>
      <c r="AC114" s="17">
        <f>Tabla_Consulta_desde_Reporte_de_Valorización_de_Instrumentos[[#This Row],[VALOR_VECTOR_LOCAL]]/Tabla_Consulta_desde_Reporte_de_Valorización_de_Instrumentos[[#This Row],[Patrimonio]]</f>
        <v>4.395009692950212E-4</v>
      </c>
      <c r="AD114" s="4">
        <f>(Tabla_Consulta_desde_Reporte_de_Valorización_de_Instrumentos[[#This Row],[VALOR_VECTOR_LOCAL]]/INDEX('Tipo de Cambio'!$D:$D,MATCH("2",'Tipo de Cambio'!$E:$E,0),1))/1000000</f>
        <v>3.5930200648569328</v>
      </c>
      <c r="AE114">
        <f>IF(Tabla_Consulta_desde_Reporte_de_Valorización_de_Instrumentos[[#This Row],[PORTAFOLIO]]="IN-FONDO0",Tabla_Consulta_desde_Reporte_de_Valorización_de_Instrumentos[[#This Row],[Inv MM$]],0)</f>
        <v>0</v>
      </c>
      <c r="AF114" s="25">
        <f>IF(Tabla_Consulta_desde_Reporte_de_Valorización_de_Instrumentos[[#This Row],[PORTAFOLIO]]="IN-FONDO1",Tabla_Consulta_desde_Reporte_de_Valorización_de_Instrumentos[[#This Row],[Inv MM$]],0)</f>
        <v>0</v>
      </c>
      <c r="AG114" s="25">
        <f>IF(Tabla_Consulta_desde_Reporte_de_Valorización_de_Instrumentos[[#This Row],[PORTAFOLIO]]="IN-FONDO2",Tabla_Consulta_desde_Reporte_de_Valorización_de_Instrumentos[[#This Row],[Inv MM$]],0)</f>
        <v>3.5930200648569328</v>
      </c>
      <c r="AH114" s="25">
        <f>IF(Tabla_Consulta_desde_Reporte_de_Valorización_de_Instrumentos[[#This Row],[PORTAFOLIO]]="IN-FONDO3",Tabla_Consulta_desde_Reporte_de_Valorización_de_Instrumentos[[#This Row],[Inv MM$]],0)</f>
        <v>0</v>
      </c>
      <c r="AI1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8.9825501621423314</v>
      </c>
      <c r="AJ1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Row],[CODIGO_SBS]],'BD(MSCI)'!$C:$C,0),1)),AL6249)</f>
        <v>0.71</v>
      </c>
      <c r="AK114" s="25">
        <f>Tabla_Consulta_desde_Reporte_de_Valorización_de_Instrumentos[[#This Row],[CO2-H]]*Tabla_Consulta_desde_Reporte_de_Valorización_de_Instrumentos[[#This Row],[Inv MM$]]</f>
        <v>2.5510442460484222</v>
      </c>
      <c r="AL114" s="25">
        <f>Tabla_Consulta_desde_Reporte_de_Valorización_de_Instrumentos[[#This Row],[CO2-H]]*Tabla_Consulta_desde_Reporte_de_Valorización_de_Instrumentos[[#This Row],[Weight]]</f>
        <v>3.1204568819946502E-4</v>
      </c>
      <c r="AM114" s="25" t="str">
        <f>INDEX(Parametria!G:G,MATCH(Tabla_Consulta_desde_Reporte_de_Valorización_de_Instrumentos[[#This Row],[CODIGO_SBS]],Parametria!C:C,0))</f>
        <v>25RFLC</v>
      </c>
      <c r="AN114" s="25" t="str">
        <f>INDEX(Parametria!F:F,MATCH(Tabla_Consulta_desde_Reporte_de_Valorización_de_Instrumentos[[#This Row],[CODIGO_SBS]],Parametria!C:C,0))</f>
        <v>BU</v>
      </c>
      <c r="AO114" s="25" t="str">
        <f>+INDEX(Parametria!J:J,MATCH(Tabla_Consulta_desde_Reporte_de_Valorización_de_Instrumentos[[#This Row],[CODIGO_SBS]],Parametria!C:C,0))</f>
        <v>RFLBU</v>
      </c>
      <c r="AP114" s="25">
        <f>Tabla_Consulta_desde_Reporte_de_Valorización_de_Instrumentos[[#This Row],[Huella]]/$AT$4</f>
        <v>2.2530409196957723E-4</v>
      </c>
      <c r="AQ1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4" s="25" t="str">
        <f>IFERROR(INDEX('BD(MSCI)'!X:X,MATCH(Tabla_Consulta_desde_Reporte_de_Valorización_de_Instrumentos[[#This Row],[CODIGO_ISIN]],'BD(MSCI)'!C:C,0)),"Cuestionario Integra")</f>
        <v>Cuestionario Integra</v>
      </c>
      <c r="AT114" s="25"/>
    </row>
    <row r="115" spans="2:46" x14ac:dyDescent="0.35">
      <c r="B115" s="14" t="s">
        <v>6337</v>
      </c>
      <c r="C115" t="s">
        <v>341</v>
      </c>
      <c r="D115" t="s">
        <v>12</v>
      </c>
      <c r="E115" t="s">
        <v>342</v>
      </c>
      <c r="F115" t="s">
        <v>351</v>
      </c>
      <c r="G115" t="str">
        <f>INDEX(Parametria!H:H,MATCH(Tabla_Consulta_desde_Reporte_de_Valorización_de_Instrumentos[[#This Row],[CODIGO_SBS]],Parametria!C:C,0),1)</f>
        <v>Intercorp Perú</v>
      </c>
      <c r="H115" t="s">
        <v>352</v>
      </c>
      <c r="I115" t="s">
        <v>353</v>
      </c>
      <c r="J115" t="s">
        <v>354</v>
      </c>
      <c r="K115" t="s">
        <v>90</v>
      </c>
      <c r="L115">
        <v>10000</v>
      </c>
      <c r="M115" s="5">
        <v>14003825.750849999</v>
      </c>
      <c r="N115">
        <v>14003825.750849999</v>
      </c>
      <c r="O115">
        <v>1300</v>
      </c>
      <c r="P115" s="15">
        <v>47524</v>
      </c>
      <c r="Q115">
        <v>1321</v>
      </c>
      <c r="R115">
        <v>1</v>
      </c>
      <c r="S115" t="s">
        <v>155</v>
      </c>
      <c r="T115">
        <v>14011461.185799999</v>
      </c>
      <c r="U115" s="5">
        <v>14011461.185799999</v>
      </c>
      <c r="V115" t="s">
        <v>225</v>
      </c>
      <c r="W115">
        <v>13456823000</v>
      </c>
      <c r="X115">
        <v>1811056000</v>
      </c>
      <c r="Y115">
        <v>11645767000</v>
      </c>
      <c r="Z115">
        <v>-5.8734114999999996</v>
      </c>
      <c r="AA115" t="str">
        <f>+MID(Tabla_Consulta_desde_Reporte_de_Valorización_de_Instrumentos[[#This Row],[CODIGO_SBS]],7,1)</f>
        <v>1</v>
      </c>
      <c r="AB115">
        <f>INDEX('Cálculo Caja'!F:F,MATCH(Tabla_Consulta_desde_Reporte_de_Valorización_de_Instrumentos[[#This Row],[PORTAFOLIO]],'Cálculo Caja'!A:A,0),1)</f>
        <v>7928996892.6624365</v>
      </c>
      <c r="AC115" s="17">
        <f>Tabla_Consulta_desde_Reporte_de_Valorización_de_Instrumentos[[#This Row],[VALOR_VECTOR_LOCAL]]/Tabla_Consulta_desde_Reporte_de_Valorización_de_Instrumentos[[#This Row],[Patrimonio]]</f>
        <v>1.7661535173269223E-3</v>
      </c>
      <c r="AD115" s="4">
        <f>(Tabla_Consulta_desde_Reporte_de_Valorización_de_Instrumentos[[#This Row],[VALOR_VECTOR_LOCAL]]/INDEX('Tipo de Cambio'!$D:$D,MATCH("2",'Tipo de Cambio'!$E:$E,0),1))/1000000</f>
        <v>4.1097067500660307</v>
      </c>
      <c r="AE115">
        <f>IF(Tabla_Consulta_desde_Reporte_de_Valorización_de_Instrumentos[[#This Row],[PORTAFOLIO]]="IN-FONDO0",Tabla_Consulta_desde_Reporte_de_Valorización_de_Instrumentos[[#This Row],[Inv MM$]],0)</f>
        <v>0</v>
      </c>
      <c r="AF115" s="25">
        <f>IF(Tabla_Consulta_desde_Reporte_de_Valorización_de_Instrumentos[[#This Row],[PORTAFOLIO]]="IN-FONDO1",Tabla_Consulta_desde_Reporte_de_Valorización_de_Instrumentos[[#This Row],[Inv MM$]],0)</f>
        <v>4.1097067500660307</v>
      </c>
      <c r="AG115" s="25">
        <f>IF(Tabla_Consulta_desde_Reporte_de_Valorización_de_Instrumentos[[#This Row],[PORTAFOLIO]]="IN-FONDO2",Tabla_Consulta_desde_Reporte_de_Valorización_de_Instrumentos[[#This Row],[Inv MM$]],0)</f>
        <v>0</v>
      </c>
      <c r="AH115" s="25">
        <f>IF(Tabla_Consulta_desde_Reporte_de_Valorización_de_Instrumentos[[#This Row],[PORTAFOLIO]]="IN-FONDO3",Tabla_Consulta_desde_Reporte_de_Valorización_de_Instrumentos[[#This Row],[Inv MM$]],0)</f>
        <v>0</v>
      </c>
      <c r="AI1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17.703352154130592</v>
      </c>
      <c r="AJ1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Row],[CODIGO_SBS]],'BD(MSCI)'!$C:$C,0),1)),AL6250)</f>
        <v>0.71</v>
      </c>
      <c r="AK115" s="25">
        <f>Tabla_Consulta_desde_Reporte_de_Valorización_de_Instrumentos[[#This Row],[CO2-H]]*Tabla_Consulta_desde_Reporte_de_Valorización_de_Instrumentos[[#This Row],[Inv MM$]]</f>
        <v>2.9178917925468815</v>
      </c>
      <c r="AL115" s="25">
        <f>Tabla_Consulta_desde_Reporte_de_Valorización_de_Instrumentos[[#This Row],[CO2-H]]*Tabla_Consulta_desde_Reporte_de_Valorización_de_Instrumentos[[#This Row],[Weight]]</f>
        <v>1.2539689973021149E-3</v>
      </c>
      <c r="AM115" s="25" t="str">
        <f>INDEX(Parametria!G:G,MATCH(Tabla_Consulta_desde_Reporte_de_Valorización_de_Instrumentos[[#This Row],[CODIGO_SBS]],Parametria!C:C,0))</f>
        <v>25RFLC</v>
      </c>
      <c r="AN115" s="25" t="str">
        <f>INDEX(Parametria!F:F,MATCH(Tabla_Consulta_desde_Reporte_de_Valorización_de_Instrumentos[[#This Row],[CODIGO_SBS]],Parametria!C:C,0))</f>
        <v>BU</v>
      </c>
      <c r="AO115" s="25" t="str">
        <f>+INDEX(Parametria!J:J,MATCH(Tabla_Consulta_desde_Reporte_de_Valorización_de_Instrumentos[[#This Row],[CODIGO_SBS]],Parametria!C:C,0))</f>
        <v>RFLBU</v>
      </c>
      <c r="AP115" s="25">
        <f>Tabla_Consulta_desde_Reporte_de_Valorización_de_Instrumentos[[#This Row],[Huella]]/$AT$4</f>
        <v>2.5770347253035401E-4</v>
      </c>
      <c r="AQ1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5" s="25" t="str">
        <f>IFERROR(INDEX('BD(MSCI)'!X:X,MATCH(Tabla_Consulta_desde_Reporte_de_Valorización_de_Instrumentos[[#This Row],[CODIGO_ISIN]],'BD(MSCI)'!C:C,0)),"Cuestionario Integra")</f>
        <v>Cuestionario Integra</v>
      </c>
      <c r="AT115" s="25"/>
    </row>
    <row r="116" spans="2:46" x14ac:dyDescent="0.35">
      <c r="B116" s="14" t="s">
        <v>6337</v>
      </c>
      <c r="C116" t="s">
        <v>341</v>
      </c>
      <c r="D116" t="s">
        <v>12</v>
      </c>
      <c r="E116" t="s">
        <v>342</v>
      </c>
      <c r="F116" t="s">
        <v>355</v>
      </c>
      <c r="G116" t="str">
        <f>INDEX(Parametria!H:H,MATCH(Tabla_Consulta_desde_Reporte_de_Valorización_de_Instrumentos[[#This Row],[CODIGO_SBS]],Parametria!C:C,0),1)</f>
        <v>Intercorp Perú</v>
      </c>
      <c r="H116" t="s">
        <v>356</v>
      </c>
      <c r="I116" t="s">
        <v>357</v>
      </c>
      <c r="J116" t="s">
        <v>354</v>
      </c>
      <c r="K116" t="s">
        <v>90</v>
      </c>
      <c r="L116">
        <v>10000</v>
      </c>
      <c r="M116" s="5">
        <v>18364823.806499999</v>
      </c>
      <c r="N116">
        <v>18364823.806499999</v>
      </c>
      <c r="O116">
        <v>1800</v>
      </c>
      <c r="P116" s="15">
        <v>47324</v>
      </c>
      <c r="Q116">
        <v>1121</v>
      </c>
      <c r="R116">
        <v>1</v>
      </c>
      <c r="S116" t="s">
        <v>155</v>
      </c>
      <c r="T116">
        <v>18372431.685959999</v>
      </c>
      <c r="U116" s="5">
        <v>18372431.685959999</v>
      </c>
      <c r="V116" t="s">
        <v>225</v>
      </c>
      <c r="W116">
        <v>13456823000</v>
      </c>
      <c r="X116">
        <v>1811056000</v>
      </c>
      <c r="Y116">
        <v>11645767000</v>
      </c>
      <c r="Z116">
        <v>-4.2265997000000004</v>
      </c>
      <c r="AA116" t="str">
        <f>+MID(Tabla_Consulta_desde_Reporte_de_Valorización_de_Instrumentos[[#This Row],[CODIGO_SBS]],7,1)</f>
        <v>1</v>
      </c>
      <c r="AB116">
        <f>INDEX('Cálculo Caja'!F:F,MATCH(Tabla_Consulta_desde_Reporte_de_Valorización_de_Instrumentos[[#This Row],[PORTAFOLIO]],'Cálculo Caja'!A:A,0),1)</f>
        <v>7928996892.6624365</v>
      </c>
      <c r="AC116" s="17">
        <f>Tabla_Consulta_desde_Reporte_de_Valorización_de_Instrumentos[[#This Row],[VALOR_VECTOR_LOCAL]]/Tabla_Consulta_desde_Reporte_de_Valorización_de_Instrumentos[[#This Row],[Patrimonio]]</f>
        <v>2.3161597936171433E-3</v>
      </c>
      <c r="AD116" s="4">
        <f>(Tabla_Consulta_desde_Reporte_de_Valorización_de_Instrumentos[[#This Row],[VALOR_VECTOR_LOCAL]]/INDEX('Tipo de Cambio'!$D:$D,MATCH("2",'Tipo de Cambio'!$E:$E,0),1))/1000000</f>
        <v>5.389530097285399</v>
      </c>
      <c r="AE116">
        <f>IF(Tabla_Consulta_desde_Reporte_de_Valorización_de_Instrumentos[[#This Row],[PORTAFOLIO]]="IN-FONDO0",Tabla_Consulta_desde_Reporte_de_Valorización_de_Instrumentos[[#This Row],[Inv MM$]],0)</f>
        <v>0</v>
      </c>
      <c r="AF116" s="25">
        <f>IF(Tabla_Consulta_desde_Reporte_de_Valorización_de_Instrumentos[[#This Row],[PORTAFOLIO]]="IN-FONDO1",Tabla_Consulta_desde_Reporte_de_Valorización_de_Instrumentos[[#This Row],[Inv MM$]],0)</f>
        <v>5.389530097285399</v>
      </c>
      <c r="AG116" s="25">
        <f>IF(Tabla_Consulta_desde_Reporte_de_Valorización_de_Instrumentos[[#This Row],[PORTAFOLIO]]="IN-FONDO2",Tabla_Consulta_desde_Reporte_de_Valorización_de_Instrumentos[[#This Row],[Inv MM$]],0)</f>
        <v>0</v>
      </c>
      <c r="AH116" s="25">
        <f>IF(Tabla_Consulta_desde_Reporte_de_Valorización_de_Instrumentos[[#This Row],[PORTAFOLIO]]="IN-FONDO3",Tabla_Consulta_desde_Reporte_de_Valorización_de_Instrumentos[[#This Row],[Inv MM$]],0)</f>
        <v>0</v>
      </c>
      <c r="AI1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8.9825501621423314</v>
      </c>
      <c r="AJ1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Row],[CODIGO_SBS]],'BD(MSCI)'!$C:$C,0),1)),AL6251)</f>
        <v>0.71</v>
      </c>
      <c r="AK116" s="25">
        <f>Tabla_Consulta_desde_Reporte_de_Valorización_de_Instrumentos[[#This Row],[CO2-H]]*Tabla_Consulta_desde_Reporte_de_Valorización_de_Instrumentos[[#This Row],[Inv MM$]]</f>
        <v>3.826566369072633</v>
      </c>
      <c r="AL116" s="25">
        <f>Tabla_Consulta_desde_Reporte_de_Valorización_de_Instrumentos[[#This Row],[CO2-H]]*Tabla_Consulta_desde_Reporte_de_Valorización_de_Instrumentos[[#This Row],[Weight]]</f>
        <v>1.6444734534681717E-3</v>
      </c>
      <c r="AM116" s="25" t="str">
        <f>INDEX(Parametria!G:G,MATCH(Tabla_Consulta_desde_Reporte_de_Valorización_de_Instrumentos[[#This Row],[CODIGO_SBS]],Parametria!C:C,0))</f>
        <v>25RFLC</v>
      </c>
      <c r="AN116" s="25" t="str">
        <f>INDEX(Parametria!F:F,MATCH(Tabla_Consulta_desde_Reporte_de_Valorización_de_Instrumentos[[#This Row],[CODIGO_SBS]],Parametria!C:C,0))</f>
        <v>BU</v>
      </c>
      <c r="AO116" s="25" t="str">
        <f>+INDEX(Parametria!J:J,MATCH(Tabla_Consulta_desde_Reporte_de_Valorización_de_Instrumentos[[#This Row],[CODIGO_SBS]],Parametria!C:C,0))</f>
        <v>RFLBU</v>
      </c>
      <c r="AP116" s="25">
        <f>Tabla_Consulta_desde_Reporte_de_Valorización_de_Instrumentos[[#This Row],[Huella]]/$AT$4</f>
        <v>3.379561379543658E-4</v>
      </c>
      <c r="AQ1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Cuestionario Integra</v>
      </c>
      <c r="AR116" s="25" t="str">
        <f>IFERROR(INDEX('BD(MSCI)'!X:X,MATCH(Tabla_Consulta_desde_Reporte_de_Valorización_de_Instrumentos[[#This Row],[CODIGO_ISIN]],'BD(MSCI)'!C:C,0)),"Cuestionario Integra")</f>
        <v>Cuestionario Integra</v>
      </c>
      <c r="AT116" s="25"/>
    </row>
    <row r="117" spans="2:46" x14ac:dyDescent="0.35">
      <c r="B117" s="14" t="s">
        <v>6337</v>
      </c>
      <c r="C117" t="s">
        <v>341</v>
      </c>
      <c r="D117" t="s">
        <v>10</v>
      </c>
      <c r="E117" t="s">
        <v>342</v>
      </c>
      <c r="F117" t="s">
        <v>4564</v>
      </c>
      <c r="G117" t="str">
        <f>INDEX(Parametria!H:H,MATCH(Tabla_Consulta_desde_Reporte_de_Valorización_de_Instrumentos[[#This Row],[CODIGO_SBS]],Parametria!C:C,0),1)</f>
        <v>Banco de Crédito del Perú</v>
      </c>
      <c r="H117" t="s">
        <v>4686</v>
      </c>
      <c r="I117" t="s">
        <v>4687</v>
      </c>
      <c r="J117" t="s">
        <v>361</v>
      </c>
      <c r="K117" t="s">
        <v>90</v>
      </c>
      <c r="L117">
        <v>1000</v>
      </c>
      <c r="M117" s="5">
        <v>119808211.99028</v>
      </c>
      <c r="N117">
        <v>119808211.99028</v>
      </c>
      <c r="O117">
        <v>109370</v>
      </c>
      <c r="P117" s="15">
        <v>47129</v>
      </c>
      <c r="Q117">
        <v>926</v>
      </c>
      <c r="R117">
        <v>1</v>
      </c>
      <c r="S117" t="s">
        <v>155</v>
      </c>
      <c r="T117">
        <v>119780535.36493</v>
      </c>
      <c r="U117" s="5">
        <v>119780535.36493</v>
      </c>
      <c r="V117" t="s">
        <v>226</v>
      </c>
      <c r="W117">
        <v>187469765000</v>
      </c>
      <c r="X117">
        <v>164938084000</v>
      </c>
      <c r="Y117">
        <v>22531681000</v>
      </c>
      <c r="Z117">
        <v>0.25305499999999997</v>
      </c>
      <c r="AA117" t="str">
        <f>+MID(Tabla_Consulta_desde_Reporte_de_Valorización_de_Instrumentos[[#This Row],[CODIGO_SBS]],7,1)</f>
        <v>1</v>
      </c>
      <c r="AB117">
        <f>INDEX('Cálculo Caja'!F:F,MATCH(Tabla_Consulta_desde_Reporte_de_Valorización_de_Instrumentos[[#This Row],[PORTAFOLIO]],'Cálculo Caja'!A:A,0),1)</f>
        <v>27857085026.771736</v>
      </c>
      <c r="AC117" s="17">
        <f>Tabla_Consulta_desde_Reporte_de_Valorización_de_Instrumentos[[#This Row],[VALOR_VECTOR_LOCAL]]/Tabla_Consulta_desde_Reporte_de_Valorización_de_Instrumentos[[#This Row],[Patrimonio]]</f>
        <v>4.3008165382393626E-3</v>
      </c>
      <c r="AD117" s="4">
        <f>(Tabla_Consulta_desde_Reporte_de_Valorización_de_Instrumentos[[#This Row],[VALOR_VECTOR_LOCAL]]/INDEX('Tipo de Cambio'!$D:$D,MATCH("2",'Tipo de Cambio'!$E:$E,0),1))/1000000</f>
        <v>35.160150253933963</v>
      </c>
      <c r="AE117">
        <f>IF(Tabla_Consulta_desde_Reporte_de_Valorización_de_Instrumentos[[#This Row],[PORTAFOLIO]]="IN-FONDO0",Tabla_Consulta_desde_Reporte_de_Valorización_de_Instrumentos[[#This Row],[Inv MM$]],0)</f>
        <v>0</v>
      </c>
      <c r="AF117" s="25">
        <f>IF(Tabla_Consulta_desde_Reporte_de_Valorización_de_Instrumentos[[#This Row],[PORTAFOLIO]]="IN-FONDO1",Tabla_Consulta_desde_Reporte_de_Valorización_de_Instrumentos[[#This Row],[Inv MM$]],0)</f>
        <v>0</v>
      </c>
      <c r="AG117" s="25">
        <f>IF(Tabla_Consulta_desde_Reporte_de_Valorización_de_Instrumentos[[#This Row],[PORTAFOLIO]]="IN-FONDO2",Tabla_Consulta_desde_Reporte_de_Valorización_de_Instrumentos[[#This Row],[Inv MM$]],0)</f>
        <v>35.160150253933963</v>
      </c>
      <c r="AH117" s="25">
        <f>IF(Tabla_Consulta_desde_Reporte_de_Valorización_de_Instrumentos[[#This Row],[PORTAFOLIO]]="IN-FONDO3",Tabla_Consulta_desde_Reporte_de_Valorización_de_Instrumentos[[#This Row],[Inv MM$]],0)</f>
        <v>0</v>
      </c>
      <c r="AI1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35.160150253933963</v>
      </c>
      <c r="AJ1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Row],[CODIGO_SBS]],'BD(MSCI)'!$C:$C,0),1)),AL6252)</f>
        <v>0.44</v>
      </c>
      <c r="AK117" s="25">
        <f>Tabla_Consulta_desde_Reporte_de_Valorización_de_Instrumentos[[#This Row],[CO2-H]]*Tabla_Consulta_desde_Reporte_de_Valorización_de_Instrumentos[[#This Row],[Inv MM$]]</f>
        <v>15.470466111730945</v>
      </c>
      <c r="AL117" s="25">
        <f>Tabla_Consulta_desde_Reporte_de_Valorización_de_Instrumentos[[#This Row],[CO2-H]]*Tabla_Consulta_desde_Reporte_de_Valorización_de_Instrumentos[[#This Row],[Weight]]</f>
        <v>1.8923592768253195E-3</v>
      </c>
      <c r="AM117" s="25" t="str">
        <f>INDEX(Parametria!G:G,MATCH(Tabla_Consulta_desde_Reporte_de_Valorización_de_Instrumentos[[#This Row],[CODIGO_SBS]],Parametria!C:C,0))</f>
        <v>25RFLC</v>
      </c>
      <c r="AN117" s="25" t="str">
        <f>INDEX(Parametria!F:F,MATCH(Tabla_Consulta_desde_Reporte_de_Valorización_de_Instrumentos[[#This Row],[CODIGO_SBS]],Parametria!C:C,0))</f>
        <v>BU</v>
      </c>
      <c r="AO117" s="25" t="str">
        <f>+INDEX(Parametria!J:J,MATCH(Tabla_Consulta_desde_Reporte_de_Valorización_de_Instrumentos[[#This Row],[CODIGO_SBS]],Parametria!C:C,0))</f>
        <v>RFLBU</v>
      </c>
      <c r="AP117" s="25">
        <f>Tabla_Consulta_desde_Reporte_de_Valorización_de_Instrumentos[[#This Row],[Huella]]/$AT$4</f>
        <v>1.3663264857317948E-3</v>
      </c>
      <c r="AQ1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7" s="25" t="str">
        <f>IFERROR(INDEX('BD(MSCI)'!X:X,MATCH(Tabla_Consulta_desde_Reporte_de_Valorización_de_Instrumentos[[#This Row],[CODIGO_ISIN]],'BD(MSCI)'!C:C,0)),"Cuestionario Integra")</f>
        <v>Portafolio</v>
      </c>
      <c r="AT117" s="25"/>
    </row>
    <row r="118" spans="2:46" x14ac:dyDescent="0.35">
      <c r="B118" s="14" t="s">
        <v>6337</v>
      </c>
      <c r="C118" t="s">
        <v>341</v>
      </c>
      <c r="D118" t="s">
        <v>10</v>
      </c>
      <c r="E118" t="s">
        <v>342</v>
      </c>
      <c r="F118" t="s">
        <v>364</v>
      </c>
      <c r="G118" t="str">
        <f>INDEX(Parametria!H:H,MATCH(Tabla_Consulta_desde_Reporte_de_Valorización_de_Instrumentos[[#This Row],[CODIGO_SBS]],Parametria!C:C,0),1)</f>
        <v xml:space="preserve">Banco Internacional del Perú </v>
      </c>
      <c r="H118" t="s">
        <v>365</v>
      </c>
      <c r="I118" t="s">
        <v>366</v>
      </c>
      <c r="J118" t="s">
        <v>242</v>
      </c>
      <c r="K118" t="s">
        <v>90</v>
      </c>
      <c r="L118">
        <v>10000</v>
      </c>
      <c r="M118" s="5">
        <v>55713832.820249997</v>
      </c>
      <c r="N118">
        <v>55713832.820249997</v>
      </c>
      <c r="O118">
        <v>5500</v>
      </c>
      <c r="P118" s="15">
        <v>46296</v>
      </c>
      <c r="Q118">
        <v>93</v>
      </c>
      <c r="R118">
        <v>1</v>
      </c>
      <c r="S118" t="s">
        <v>155</v>
      </c>
      <c r="T118">
        <v>55707506.132299997</v>
      </c>
      <c r="U118" s="5">
        <v>55707506.132299997</v>
      </c>
      <c r="V118" t="s">
        <v>225</v>
      </c>
      <c r="W118">
        <v>71698610000</v>
      </c>
      <c r="X118">
        <v>64045988000</v>
      </c>
      <c r="Y118">
        <v>7652622000</v>
      </c>
      <c r="Z118">
        <v>1.1503068999999999</v>
      </c>
      <c r="AA118" t="str">
        <f>+MID(Tabla_Consulta_desde_Reporte_de_Valorización_de_Instrumentos[[#This Row],[CODIGO_SBS]],7,1)</f>
        <v>1</v>
      </c>
      <c r="AB118">
        <f>INDEX('Cálculo Caja'!F:F,MATCH(Tabla_Consulta_desde_Reporte_de_Valorización_de_Instrumentos[[#This Row],[PORTAFOLIO]],'Cálculo Caja'!A:A,0),1)</f>
        <v>27857085026.771736</v>
      </c>
      <c r="AC118" s="17">
        <f>Tabla_Consulta_desde_Reporte_de_Valorización_de_Instrumentos[[#This Row],[VALOR_VECTOR_LOCAL]]/Tabla_Consulta_desde_Reporte_de_Valorización_de_Instrumentos[[#This Row],[Patrimonio]]</f>
        <v>1.9999878941643337E-3</v>
      </c>
      <c r="AD118" s="4">
        <f>(Tabla_Consulta_desde_Reporte_de_Valorización_de_Instrumentos[[#This Row],[VALOR_VECTOR_LOCAL]]/INDEX('Tipo de Cambio'!$D:$D,MATCH("2",'Tipo de Cambio'!$E:$E,0),1))/1000000</f>
        <v>16.350354459354364</v>
      </c>
      <c r="AE118">
        <f>IF(Tabla_Consulta_desde_Reporte_de_Valorización_de_Instrumentos[[#This Row],[PORTAFOLIO]]="IN-FONDO0",Tabla_Consulta_desde_Reporte_de_Valorización_de_Instrumentos[[#This Row],[Inv MM$]],0)</f>
        <v>0</v>
      </c>
      <c r="AF118" s="25">
        <f>IF(Tabla_Consulta_desde_Reporte_de_Valorización_de_Instrumentos[[#This Row],[PORTAFOLIO]]="IN-FONDO1",Tabla_Consulta_desde_Reporte_de_Valorización_de_Instrumentos[[#This Row],[Inv MM$]],0)</f>
        <v>0</v>
      </c>
      <c r="AG118" s="25">
        <f>IF(Tabla_Consulta_desde_Reporte_de_Valorización_de_Instrumentos[[#This Row],[PORTAFOLIO]]="IN-FONDO2",Tabla_Consulta_desde_Reporte_de_Valorización_de_Instrumentos[[#This Row],[Inv MM$]],0)</f>
        <v>16.350354459354364</v>
      </c>
      <c r="AH118" s="25">
        <f>IF(Tabla_Consulta_desde_Reporte_de_Valorización_de_Instrumentos[[#This Row],[PORTAFOLIO]]="IN-FONDO3",Tabla_Consulta_desde_Reporte_de_Valorización_de_Instrumentos[[#This Row],[Inv MM$]],0)</f>
        <v>0</v>
      </c>
      <c r="AI1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27.052404650931766</v>
      </c>
      <c r="AJ1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Row],[CODIGO_SBS]],'BD(MSCI)'!$C:$C,0),1)),AL6253)</f>
        <v>0.47</v>
      </c>
      <c r="AK118" s="25">
        <f>Tabla_Consulta_desde_Reporte_de_Valorización_de_Instrumentos[[#This Row],[CO2-H]]*Tabla_Consulta_desde_Reporte_de_Valorización_de_Instrumentos[[#This Row],[Inv MM$]]</f>
        <v>7.6846665958965508</v>
      </c>
      <c r="AL118" s="25">
        <f>Tabla_Consulta_desde_Reporte_de_Valorización_de_Instrumentos[[#This Row],[CO2-H]]*Tabla_Consulta_desde_Reporte_de_Valorización_de_Instrumentos[[#This Row],[Weight]]</f>
        <v>9.3999431025723677E-4</v>
      </c>
      <c r="AM118" s="25" t="str">
        <f>INDEX(Parametria!G:G,MATCH(Tabla_Consulta_desde_Reporte_de_Valorización_de_Instrumentos[[#This Row],[CODIGO_SBS]],Parametria!C:C,0))</f>
        <v>25RFLC</v>
      </c>
      <c r="AN118" s="25" t="str">
        <f>INDEX(Parametria!F:F,MATCH(Tabla_Consulta_desde_Reporte_de_Valorización_de_Instrumentos[[#This Row],[CODIGO_SBS]],Parametria!C:C,0))</f>
        <v>BU</v>
      </c>
      <c r="AO118" s="25" t="str">
        <f>+INDEX(Parametria!J:J,MATCH(Tabla_Consulta_desde_Reporte_de_Valorización_de_Instrumentos[[#This Row],[CODIGO_SBS]],Parametria!C:C,0))</f>
        <v>RFLBU</v>
      </c>
      <c r="AP118" s="25">
        <f>Tabla_Consulta_desde_Reporte_de_Valorización_de_Instrumentos[[#This Row],[Huella]]/$AT$4</f>
        <v>6.786972951015411E-4</v>
      </c>
      <c r="AQ1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8" s="25" t="str">
        <f>IFERROR(INDEX('BD(MSCI)'!X:X,MATCH(Tabla_Consulta_desde_Reporte_de_Valorización_de_Instrumentos[[#This Row],[CODIGO_ISIN]],'BD(MSCI)'!C:C,0)),"Cuestionario Integra")</f>
        <v>Portafolio</v>
      </c>
      <c r="AT118" s="25"/>
    </row>
    <row r="119" spans="2:46" x14ac:dyDescent="0.35">
      <c r="B119" s="14" t="s">
        <v>6337</v>
      </c>
      <c r="C119" t="s">
        <v>341</v>
      </c>
      <c r="D119" t="s">
        <v>12</v>
      </c>
      <c r="E119" t="s">
        <v>342</v>
      </c>
      <c r="F119" t="s">
        <v>364</v>
      </c>
      <c r="G119" t="str">
        <f>INDEX(Parametria!H:H,MATCH(Tabla_Consulta_desde_Reporte_de_Valorización_de_Instrumentos[[#This Row],[CODIGO_SBS]],Parametria!C:C,0),1)</f>
        <v xml:space="preserve">Banco Internacional del Perú </v>
      </c>
      <c r="H119" t="s">
        <v>365</v>
      </c>
      <c r="I119" t="s">
        <v>366</v>
      </c>
      <c r="J119" t="s">
        <v>242</v>
      </c>
      <c r="K119" t="s">
        <v>90</v>
      </c>
      <c r="L119">
        <v>10000</v>
      </c>
      <c r="M119" s="5">
        <v>36467236.027800001</v>
      </c>
      <c r="N119">
        <v>36467236.027800001</v>
      </c>
      <c r="O119">
        <v>3600</v>
      </c>
      <c r="P119" s="15">
        <v>46296</v>
      </c>
      <c r="Q119">
        <v>93</v>
      </c>
      <c r="R119">
        <v>1</v>
      </c>
      <c r="S119" t="s">
        <v>155</v>
      </c>
      <c r="T119">
        <v>36463094.922959998</v>
      </c>
      <c r="U119" s="5">
        <v>36463094.922959998</v>
      </c>
      <c r="V119" t="s">
        <v>225</v>
      </c>
      <c r="W119">
        <v>71698610000</v>
      </c>
      <c r="X119">
        <v>64045988000</v>
      </c>
      <c r="Y119">
        <v>7652622000</v>
      </c>
      <c r="Z119">
        <v>1.1503068999999999</v>
      </c>
      <c r="AA119" t="str">
        <f>+MID(Tabla_Consulta_desde_Reporte_de_Valorización_de_Instrumentos[[#This Row],[CODIGO_SBS]],7,1)</f>
        <v>1</v>
      </c>
      <c r="AB119">
        <f>INDEX('Cálculo Caja'!F:F,MATCH(Tabla_Consulta_desde_Reporte_de_Valorización_de_Instrumentos[[#This Row],[PORTAFOLIO]],'Cálculo Caja'!A:A,0),1)</f>
        <v>7928996892.6624365</v>
      </c>
      <c r="AC119" s="17">
        <f>Tabla_Consulta_desde_Reporte_de_Valorización_de_Instrumentos[[#This Row],[VALOR_VECTOR_LOCAL]]/Tabla_Consulta_desde_Reporte_de_Valorización_de_Instrumentos[[#This Row],[Patrimonio]]</f>
        <v>4.5992244065005379E-3</v>
      </c>
      <c r="AD119" s="4">
        <f>(Tabla_Consulta_desde_Reporte_de_Valorización_de_Instrumentos[[#This Row],[VALOR_VECTOR_LOCAL]]/INDEX('Tipo de Cambio'!$D:$D,MATCH("2",'Tipo de Cambio'!$E:$E,0),1))/1000000</f>
        <v>10.702050191577403</v>
      </c>
      <c r="AE119">
        <f>IF(Tabla_Consulta_desde_Reporte_de_Valorización_de_Instrumentos[[#This Row],[PORTAFOLIO]]="IN-FONDO0",Tabla_Consulta_desde_Reporte_de_Valorización_de_Instrumentos[[#This Row],[Inv MM$]],0)</f>
        <v>0</v>
      </c>
      <c r="AF119" s="25">
        <f>IF(Tabla_Consulta_desde_Reporte_de_Valorización_de_Instrumentos[[#This Row],[PORTAFOLIO]]="IN-FONDO1",Tabla_Consulta_desde_Reporte_de_Valorización_de_Instrumentos[[#This Row],[Inv MM$]],0)</f>
        <v>10.702050191577403</v>
      </c>
      <c r="AG119" s="25">
        <f>IF(Tabla_Consulta_desde_Reporte_de_Valorización_de_Instrumentos[[#This Row],[PORTAFOLIO]]="IN-FONDO2",Tabla_Consulta_desde_Reporte_de_Valorización_de_Instrumentos[[#This Row],[Inv MM$]],0)</f>
        <v>0</v>
      </c>
      <c r="AH119" s="25">
        <f>IF(Tabla_Consulta_desde_Reporte_de_Valorización_de_Instrumentos[[#This Row],[PORTAFOLIO]]="IN-FONDO3",Tabla_Consulta_desde_Reporte_de_Valorización_de_Instrumentos[[#This Row],[Inv MM$]],0)</f>
        <v>0</v>
      </c>
      <c r="AI1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27.052404650931766</v>
      </c>
      <c r="AJ1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Row],[CODIGO_SBS]],'BD(MSCI)'!$C:$C,0),1)),AL6254)</f>
        <v>0.47</v>
      </c>
      <c r="AK119" s="25">
        <f>Tabla_Consulta_desde_Reporte_de_Valorización_de_Instrumentos[[#This Row],[CO2-H]]*Tabla_Consulta_desde_Reporte_de_Valorización_de_Instrumentos[[#This Row],[Inv MM$]]</f>
        <v>5.0299635900413788</v>
      </c>
      <c r="AL119" s="25">
        <f>Tabla_Consulta_desde_Reporte_de_Valorización_de_Instrumentos[[#This Row],[CO2-H]]*Tabla_Consulta_desde_Reporte_de_Valorización_de_Instrumentos[[#This Row],[Weight]]</f>
        <v>2.1616354710552528E-3</v>
      </c>
      <c r="AM119" s="25" t="str">
        <f>INDEX(Parametria!G:G,MATCH(Tabla_Consulta_desde_Reporte_de_Valorización_de_Instrumentos[[#This Row],[CODIGO_SBS]],Parametria!C:C,0))</f>
        <v>25RFLC</v>
      </c>
      <c r="AN119" s="25" t="str">
        <f>INDEX(Parametria!F:F,MATCH(Tabla_Consulta_desde_Reporte_de_Valorización_de_Instrumentos[[#This Row],[CODIGO_SBS]],Parametria!C:C,0))</f>
        <v>BU</v>
      </c>
      <c r="AO119" s="25" t="str">
        <f>+INDEX(Parametria!J:J,MATCH(Tabla_Consulta_desde_Reporte_de_Valorización_de_Instrumentos[[#This Row],[CODIGO_SBS]],Parametria!C:C,0))</f>
        <v>RFLBU</v>
      </c>
      <c r="AP119" s="25">
        <f>Tabla_Consulta_desde_Reporte_de_Valorización_de_Instrumentos[[#This Row],[Huella]]/$AT$4</f>
        <v>4.4423822952100876E-4</v>
      </c>
      <c r="AQ1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19" s="25" t="str">
        <f>IFERROR(INDEX('BD(MSCI)'!X:X,MATCH(Tabla_Consulta_desde_Reporte_de_Valorización_de_Instrumentos[[#This Row],[CODIGO_ISIN]],'BD(MSCI)'!C:C,0)),"Cuestionario Integra")</f>
        <v>Portafolio</v>
      </c>
      <c r="AT119" s="25"/>
    </row>
    <row r="120" spans="2:46" x14ac:dyDescent="0.35">
      <c r="B120" s="14" t="s">
        <v>6337</v>
      </c>
      <c r="C120" t="s">
        <v>367</v>
      </c>
      <c r="D120" t="s">
        <v>12</v>
      </c>
      <c r="E120" t="s">
        <v>368</v>
      </c>
      <c r="F120" t="s">
        <v>5707</v>
      </c>
      <c r="G120" t="str">
        <f>INDEX(Parametria!H:H,MATCH(Tabla_Consulta_desde_Reporte_de_Valorización_de_Instrumentos[[#This Row],[CODIGO_SBS]],Parametria!C:C,0),1)</f>
        <v>InRetail Shopping Malls</v>
      </c>
      <c r="H120" t="s">
        <v>5708</v>
      </c>
      <c r="I120" t="s">
        <v>5709</v>
      </c>
      <c r="J120" t="s">
        <v>372</v>
      </c>
      <c r="K120" t="s">
        <v>90</v>
      </c>
      <c r="L120">
        <v>10000</v>
      </c>
      <c r="M120" s="5">
        <v>62293955.888400003</v>
      </c>
      <c r="N120">
        <v>62293955.888400003</v>
      </c>
      <c r="O120">
        <v>6000</v>
      </c>
      <c r="P120" s="15">
        <v>48507</v>
      </c>
      <c r="Q120">
        <v>2304</v>
      </c>
      <c r="R120">
        <v>1</v>
      </c>
      <c r="S120" t="s">
        <v>155</v>
      </c>
      <c r="T120">
        <v>62358496.875600003</v>
      </c>
      <c r="U120" s="5">
        <v>62358496.875600003</v>
      </c>
      <c r="V120" t="s">
        <v>225</v>
      </c>
      <c r="W120">
        <v>5958165000</v>
      </c>
      <c r="X120">
        <v>3039391000</v>
      </c>
      <c r="Y120">
        <v>2918774000</v>
      </c>
      <c r="Z120">
        <v>-10.756831200000001</v>
      </c>
      <c r="AA120" t="str">
        <f>+MID(Tabla_Consulta_desde_Reporte_de_Valorización_de_Instrumentos[[#This Row],[CODIGO_SBS]],7,1)</f>
        <v>1</v>
      </c>
      <c r="AB120">
        <f>INDEX('Cálculo Caja'!F:F,MATCH(Tabla_Consulta_desde_Reporte_de_Valorización_de_Instrumentos[[#This Row],[PORTAFOLIO]],'Cálculo Caja'!A:A,0),1)</f>
        <v>7928996892.6624365</v>
      </c>
      <c r="AC120" s="17">
        <f>Tabla_Consulta_desde_Reporte_de_Valorización_de_Instrumentos[[#This Row],[VALOR_VECTOR_LOCAL]]/Tabla_Consulta_desde_Reporte_de_Valorización_de_Instrumentos[[#This Row],[Patrimonio]]</f>
        <v>7.8564737421006406E-3</v>
      </c>
      <c r="AD120" s="4">
        <f>(Tabla_Consulta_desde_Reporte_de_Valorización_de_Instrumentos[[#This Row],[VALOR_VECTOR_LOCAL]]/INDEX('Tipo de Cambio'!$D:$D,MATCH("2",'Tipo de Cambio'!$E:$E,0),1))/1000000</f>
        <v>18.281425058958181</v>
      </c>
      <c r="AE120">
        <f>IF(Tabla_Consulta_desde_Reporte_de_Valorización_de_Instrumentos[[#This Row],[PORTAFOLIO]]="IN-FONDO0",Tabla_Consulta_desde_Reporte_de_Valorización_de_Instrumentos[[#This Row],[Inv MM$]],0)</f>
        <v>0</v>
      </c>
      <c r="AF120" s="25">
        <f>IF(Tabla_Consulta_desde_Reporte_de_Valorización_de_Instrumentos[[#This Row],[PORTAFOLIO]]="IN-FONDO1",Tabla_Consulta_desde_Reporte_de_Valorización_de_Instrumentos[[#This Row],[Inv MM$]],0)</f>
        <v>18.281425058958181</v>
      </c>
      <c r="AG120" s="25">
        <f>IF(Tabla_Consulta_desde_Reporte_de_Valorización_de_Instrumentos[[#This Row],[PORTAFOLIO]]="IN-FONDO2",Tabla_Consulta_desde_Reporte_de_Valorización_de_Instrumentos[[#This Row],[Inv MM$]],0)</f>
        <v>0</v>
      </c>
      <c r="AH120" s="25">
        <f>IF(Tabla_Consulta_desde_Reporte_de_Valorización_de_Instrumentos[[#This Row],[PORTAFOLIO]]="IN-FONDO3",Tabla_Consulta_desde_Reporte_de_Valorización_de_Instrumentos[[#This Row],[Inv MM$]],0)</f>
        <v>0</v>
      </c>
      <c r="AI1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18.281425058958181</v>
      </c>
      <c r="AJ1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Row],[CODIGO_SBS]],'BD(MSCI)'!$C:$C,0),1)),AL6255)</f>
        <v>21.25</v>
      </c>
      <c r="AK120" s="25">
        <f>Tabla_Consulta_desde_Reporte_de_Valorización_de_Instrumentos[[#This Row],[CO2-H]]*Tabla_Consulta_desde_Reporte_de_Valorización_de_Instrumentos[[#This Row],[Inv MM$]]</f>
        <v>388.48028250286137</v>
      </c>
      <c r="AL120" s="25">
        <f>Tabla_Consulta_desde_Reporte_de_Valorización_de_Instrumentos[[#This Row],[CO2-H]]*Tabla_Consulta_desde_Reporte_de_Valorización_de_Instrumentos[[#This Row],[Weight]]</f>
        <v>0.1669500670196386</v>
      </c>
      <c r="AM120" s="25" t="str">
        <f>INDEX(Parametria!G:G,MATCH(Tabla_Consulta_desde_Reporte_de_Valorización_de_Instrumentos[[#This Row],[CODIGO_SBS]],Parametria!C:C,0))</f>
        <v>27RFLC</v>
      </c>
      <c r="AN120" s="25" t="str">
        <f>INDEX(Parametria!F:F,MATCH(Tabla_Consulta_desde_Reporte_de_Valorización_de_Instrumentos[[#This Row],[CODIGO_SBS]],Parametria!C:C,0))</f>
        <v>BU</v>
      </c>
      <c r="AO120" s="25" t="str">
        <f>+INDEX(Parametria!J:J,MATCH(Tabla_Consulta_desde_Reporte_de_Valorización_de_Instrumentos[[#This Row],[CODIGO_SBS]],Parametria!C:C,0))</f>
        <v>RFLBU</v>
      </c>
      <c r="AP120" s="25">
        <f>Tabla_Consulta_desde_Reporte_de_Valorización_de_Instrumentos[[#This Row],[Huella]]/$AT$4</f>
        <v>3.430994873294356E-2</v>
      </c>
      <c r="AQ1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0" s="25" t="str">
        <f>IFERROR(INDEX('BD(MSCI)'!X:X,MATCH(Tabla_Consulta_desde_Reporte_de_Valorización_de_Instrumentos[[#This Row],[CODIGO_ISIN]],'BD(MSCI)'!C:C,0)),"Cuestionario Integra")</f>
        <v>Portafolio</v>
      </c>
      <c r="AT120" s="25"/>
    </row>
    <row r="121" spans="2:46" x14ac:dyDescent="0.35">
      <c r="B121" s="14" t="s">
        <v>6337</v>
      </c>
      <c r="C121" t="s">
        <v>367</v>
      </c>
      <c r="D121" t="s">
        <v>10</v>
      </c>
      <c r="E121" t="s">
        <v>368</v>
      </c>
      <c r="F121" t="s">
        <v>369</v>
      </c>
      <c r="G121" t="str">
        <f>INDEX(Parametria!H:H,MATCH(Tabla_Consulta_desde_Reporte_de_Valorización_de_Instrumentos[[#This Row],[CODIGO_SBS]],Parametria!C:C,0),1)</f>
        <v>TITIRSM1 - InRetail</v>
      </c>
      <c r="H121" t="s">
        <v>370</v>
      </c>
      <c r="I121" t="s">
        <v>371</v>
      </c>
      <c r="J121" t="s">
        <v>372</v>
      </c>
      <c r="K121" t="s">
        <v>90</v>
      </c>
      <c r="L121">
        <v>10000</v>
      </c>
      <c r="M121" s="5">
        <v>27285968.89875</v>
      </c>
      <c r="N121">
        <v>27285968.89875</v>
      </c>
      <c r="O121">
        <v>2500</v>
      </c>
      <c r="P121" s="15">
        <v>49150</v>
      </c>
      <c r="Q121">
        <v>2947</v>
      </c>
      <c r="R121">
        <v>1</v>
      </c>
      <c r="S121" t="s">
        <v>155</v>
      </c>
      <c r="T121">
        <v>27307115.77025</v>
      </c>
      <c r="U121" s="5">
        <v>27307115.77025</v>
      </c>
      <c r="V121" t="s">
        <v>225</v>
      </c>
      <c r="W121">
        <v>5958165000</v>
      </c>
      <c r="X121">
        <v>3039391000</v>
      </c>
      <c r="Y121">
        <v>2918774000</v>
      </c>
      <c r="Z121">
        <v>-8.4587485999999998</v>
      </c>
      <c r="AA121" t="str">
        <f>+MID(Tabla_Consulta_desde_Reporte_de_Valorización_de_Instrumentos[[#This Row],[CODIGO_SBS]],7,1)</f>
        <v>1</v>
      </c>
      <c r="AB121">
        <f>INDEX('Cálculo Caja'!F:F,MATCH(Tabla_Consulta_desde_Reporte_de_Valorización_de_Instrumentos[[#This Row],[PORTAFOLIO]],'Cálculo Caja'!A:A,0),1)</f>
        <v>27857085026.771736</v>
      </c>
      <c r="AC121" s="17">
        <f>Tabla_Consulta_desde_Reporte_de_Valorización_de_Instrumentos[[#This Row],[VALOR_VECTOR_LOCAL]]/Tabla_Consulta_desde_Reporte_de_Valorización_de_Instrumentos[[#This Row],[Patrimonio]]</f>
        <v>9.794983528437066E-4</v>
      </c>
      <c r="AD121" s="4">
        <f>(Tabla_Consulta_desde_Reporte_de_Valorización_de_Instrumentos[[#This Row],[VALOR_VECTOR_LOCAL]]/INDEX('Tipo de Cambio'!$D:$D,MATCH("2",'Tipo de Cambio'!$E:$E,0),1))/1000000</f>
        <v>8.0076211001467339</v>
      </c>
      <c r="AE121">
        <f>IF(Tabla_Consulta_desde_Reporte_de_Valorización_de_Instrumentos[[#This Row],[PORTAFOLIO]]="IN-FONDO0",Tabla_Consulta_desde_Reporte_de_Valorización_de_Instrumentos[[#This Row],[Inv MM$]],0)</f>
        <v>0</v>
      </c>
      <c r="AF121" s="25">
        <f>IF(Tabla_Consulta_desde_Reporte_de_Valorización_de_Instrumentos[[#This Row],[PORTAFOLIO]]="IN-FONDO1",Tabla_Consulta_desde_Reporte_de_Valorización_de_Instrumentos[[#This Row],[Inv MM$]],0)</f>
        <v>0</v>
      </c>
      <c r="AG121" s="25">
        <f>IF(Tabla_Consulta_desde_Reporte_de_Valorización_de_Instrumentos[[#This Row],[PORTAFOLIO]]="IN-FONDO2",Tabla_Consulta_desde_Reporte_de_Valorización_de_Instrumentos[[#This Row],[Inv MM$]],0)</f>
        <v>8.0076211001467339</v>
      </c>
      <c r="AH121" s="25">
        <f>IF(Tabla_Consulta_desde_Reporte_de_Valorización_de_Instrumentos[[#This Row],[PORTAFOLIO]]="IN-FONDO3",Tabla_Consulta_desde_Reporte_de_Valorización_de_Instrumentos[[#This Row],[Inv MM$]],0)</f>
        <v>0</v>
      </c>
      <c r="AI1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8.0076211001467339</v>
      </c>
      <c r="AJ1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Row],[CODIGO_SBS]],'BD(MSCI)'!$C:$C,0),1)),AL6256)</f>
        <v>21.25</v>
      </c>
      <c r="AK121" s="25">
        <f>Tabla_Consulta_desde_Reporte_de_Valorización_de_Instrumentos[[#This Row],[CO2-H]]*Tabla_Consulta_desde_Reporte_de_Valorización_de_Instrumentos[[#This Row],[Inv MM$]]</f>
        <v>170.1619483781181</v>
      </c>
      <c r="AL121" s="25">
        <f>Tabla_Consulta_desde_Reporte_de_Valorización_de_Instrumentos[[#This Row],[CO2-H]]*Tabla_Consulta_desde_Reporte_de_Valorización_de_Instrumentos[[#This Row],[Weight]]</f>
        <v>2.0814339997928765E-2</v>
      </c>
      <c r="AM121" s="25" t="str">
        <f>INDEX(Parametria!G:G,MATCH(Tabla_Consulta_desde_Reporte_de_Valorización_de_Instrumentos[[#This Row],[CODIGO_SBS]],Parametria!C:C,0))</f>
        <v>27RFLC</v>
      </c>
      <c r="AN121" s="25" t="str">
        <f>INDEX(Parametria!F:F,MATCH(Tabla_Consulta_desde_Reporte_de_Valorización_de_Instrumentos[[#This Row],[CODIGO_SBS]],Parametria!C:C,0))</f>
        <v>BU</v>
      </c>
      <c r="AO121" s="25" t="str">
        <f>+INDEX(Parametria!J:J,MATCH(Tabla_Consulta_desde_Reporte_de_Valorización_de_Instrumentos[[#This Row],[CODIGO_SBS]],Parametria!C:C,0))</f>
        <v>RFLBU</v>
      </c>
      <c r="AP121" s="25">
        <f>Tabla_Consulta_desde_Reporte_de_Valorización_de_Instrumentos[[#This Row],[Huella]]/$AT$4</f>
        <v>1.5028427408302295E-2</v>
      </c>
      <c r="AQ1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1" s="25" t="str">
        <f>IFERROR(INDEX('BD(MSCI)'!X:X,MATCH(Tabla_Consulta_desde_Reporte_de_Valorización_de_Instrumentos[[#This Row],[CODIGO_ISIN]],'BD(MSCI)'!C:C,0)),"Cuestionario Integra")</f>
        <v>Portafolio</v>
      </c>
      <c r="AT121" s="25"/>
    </row>
    <row r="122" spans="2:46" x14ac:dyDescent="0.35">
      <c r="B122" s="14" t="s">
        <v>6337</v>
      </c>
      <c r="C122" t="s">
        <v>367</v>
      </c>
      <c r="D122" t="s">
        <v>10</v>
      </c>
      <c r="E122" t="s">
        <v>368</v>
      </c>
      <c r="F122" t="s">
        <v>374</v>
      </c>
      <c r="G122" t="str">
        <f>INDEX(Parametria!H:H,MATCH(Tabla_Consulta_desde_Reporte_de_Valorización_de_Instrumentos[[#This Row],[CODIGO_SBS]],Parametria!C:C,0),1)</f>
        <v>SINT1INR1U - InRetail</v>
      </c>
      <c r="H122" t="s">
        <v>375</v>
      </c>
      <c r="I122" t="s">
        <v>376</v>
      </c>
      <c r="J122" t="s">
        <v>377</v>
      </c>
      <c r="K122" t="s">
        <v>90</v>
      </c>
      <c r="L122">
        <v>10000</v>
      </c>
      <c r="M122" s="5">
        <v>127853592.09901001</v>
      </c>
      <c r="N122">
        <v>127853592.09901001</v>
      </c>
      <c r="O122">
        <v>12700</v>
      </c>
      <c r="P122" s="15">
        <v>46827</v>
      </c>
      <c r="Q122">
        <v>624</v>
      </c>
      <c r="R122">
        <v>1</v>
      </c>
      <c r="S122" t="s">
        <v>155</v>
      </c>
      <c r="T122">
        <v>127862928.12936001</v>
      </c>
      <c r="U122" s="5">
        <v>127862928.12936001</v>
      </c>
      <c r="V122" t="s">
        <v>225</v>
      </c>
      <c r="W122">
        <v>15587660000</v>
      </c>
      <c r="X122">
        <v>12914429000</v>
      </c>
      <c r="Y122">
        <v>2673231000</v>
      </c>
      <c r="Z122">
        <v>-0.73512049999999995</v>
      </c>
      <c r="AA122" t="str">
        <f>+MID(Tabla_Consulta_desde_Reporte_de_Valorización_de_Instrumentos[[#This Row],[CODIGO_SBS]],7,1)</f>
        <v>1</v>
      </c>
      <c r="AB122">
        <f>INDEX('Cálculo Caja'!F:F,MATCH(Tabla_Consulta_desde_Reporte_de_Valorización_de_Instrumentos[[#This Row],[PORTAFOLIO]],'Cálculo Caja'!A:A,0),1)</f>
        <v>27857085026.771736</v>
      </c>
      <c r="AC122" s="17">
        <f>Tabla_Consulta_desde_Reporte_de_Valorización_de_Instrumentos[[#This Row],[VALOR_VECTOR_LOCAL]]/Tabla_Consulta_desde_Reporte_de_Valorización_de_Instrumentos[[#This Row],[Patrimonio]]</f>
        <v>4.5896256545197665E-3</v>
      </c>
      <c r="AD122" s="4">
        <f>(Tabla_Consulta_desde_Reporte_de_Valorización_de_Instrumentos[[#This Row],[VALOR_VECTOR_LOCAL]]/INDEX('Tipo de Cambio'!$D:$D,MATCH("2",'Tipo de Cambio'!$E:$E,0),1))/1000000</f>
        <v>37.521230256495969</v>
      </c>
      <c r="AE122">
        <f>IF(Tabla_Consulta_desde_Reporte_de_Valorización_de_Instrumentos[[#This Row],[PORTAFOLIO]]="IN-FONDO0",Tabla_Consulta_desde_Reporte_de_Valorización_de_Instrumentos[[#This Row],[Inv MM$]],0)</f>
        <v>0</v>
      </c>
      <c r="AF122" s="25">
        <f>IF(Tabla_Consulta_desde_Reporte_de_Valorización_de_Instrumentos[[#This Row],[PORTAFOLIO]]="IN-FONDO1",Tabla_Consulta_desde_Reporte_de_Valorización_de_Instrumentos[[#This Row],[Inv MM$]],0)</f>
        <v>0</v>
      </c>
      <c r="AG122" s="25">
        <f>IF(Tabla_Consulta_desde_Reporte_de_Valorización_de_Instrumentos[[#This Row],[PORTAFOLIO]]="IN-FONDO2",Tabla_Consulta_desde_Reporte_de_Valorización_de_Instrumentos[[#This Row],[Inv MM$]],0)</f>
        <v>37.521230256495969</v>
      </c>
      <c r="AH122" s="25">
        <f>IF(Tabla_Consulta_desde_Reporte_de_Valorización_de_Instrumentos[[#This Row],[PORTAFOLIO]]="IN-FONDO3",Tabla_Consulta_desde_Reporte_de_Valorización_de_Instrumentos[[#This Row],[Inv MM$]],0)</f>
        <v>0</v>
      </c>
      <c r="AI1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47.270841268026416</v>
      </c>
      <c r="AJ1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Row],[CODIGO_SBS]],'BD(MSCI)'!$C:$C,0),1)),AL6257)</f>
        <v>21.25</v>
      </c>
      <c r="AK122" s="25">
        <f>Tabla_Consulta_desde_Reporte_de_Valorización_de_Instrumentos[[#This Row],[CO2-H]]*Tabla_Consulta_desde_Reporte_de_Valorización_de_Instrumentos[[#This Row],[Inv MM$]]</f>
        <v>797.32614295053929</v>
      </c>
      <c r="AL122" s="25">
        <f>Tabla_Consulta_desde_Reporte_de_Valorización_de_Instrumentos[[#This Row],[CO2-H]]*Tabla_Consulta_desde_Reporte_de_Valorización_de_Instrumentos[[#This Row],[Weight]]</f>
        <v>9.7529545158545033E-2</v>
      </c>
      <c r="AM122" s="25" t="str">
        <f>INDEX(Parametria!G:G,MATCH(Tabla_Consulta_desde_Reporte_de_Valorización_de_Instrumentos[[#This Row],[CODIGO_SBS]],Parametria!C:C,0))</f>
        <v>27RFLC</v>
      </c>
      <c r="AN122" s="25" t="str">
        <f>INDEX(Parametria!F:F,MATCH(Tabla_Consulta_desde_Reporte_de_Valorización_de_Instrumentos[[#This Row],[CODIGO_SBS]],Parametria!C:C,0))</f>
        <v>BU</v>
      </c>
      <c r="AO122" s="25" t="str">
        <f>+INDEX(Parametria!J:J,MATCH(Tabla_Consulta_desde_Reporte_de_Valorización_de_Instrumentos[[#This Row],[CODIGO_SBS]],Parametria!C:C,0))</f>
        <v>RFLBU</v>
      </c>
      <c r="AP122" s="25">
        <f>Tabla_Consulta_desde_Reporte_de_Valorización_de_Instrumentos[[#This Row],[Huella]]/$AT$4</f>
        <v>7.0418552292591932E-2</v>
      </c>
      <c r="AQ1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2" s="25" t="str">
        <f>IFERROR(INDEX('BD(MSCI)'!X:X,MATCH(Tabla_Consulta_desde_Reporte_de_Valorización_de_Instrumentos[[#This Row],[CODIGO_ISIN]],'BD(MSCI)'!C:C,0)),"Cuestionario Integra")</f>
        <v>Portafolio</v>
      </c>
      <c r="AT122" s="25"/>
    </row>
    <row r="123" spans="2:46" x14ac:dyDescent="0.35">
      <c r="B123" s="14" t="s">
        <v>6337</v>
      </c>
      <c r="C123" t="s">
        <v>367</v>
      </c>
      <c r="D123" t="s">
        <v>12</v>
      </c>
      <c r="E123" t="s">
        <v>368</v>
      </c>
      <c r="F123" t="s">
        <v>374</v>
      </c>
      <c r="G123" t="str">
        <f>INDEX(Parametria!H:H,MATCH(Tabla_Consulta_desde_Reporte_de_Valorización_de_Instrumentos[[#This Row],[CODIGO_SBS]],Parametria!C:C,0),1)</f>
        <v>SINT1INR1U - InRetail</v>
      </c>
      <c r="H123" t="s">
        <v>375</v>
      </c>
      <c r="I123" t="s">
        <v>376</v>
      </c>
      <c r="J123" t="s">
        <v>377</v>
      </c>
      <c r="K123" t="s">
        <v>90</v>
      </c>
      <c r="L123">
        <v>10000</v>
      </c>
      <c r="M123" s="5">
        <v>33221799.521790002</v>
      </c>
      <c r="N123">
        <v>33221799.521790002</v>
      </c>
      <c r="O123">
        <v>3300</v>
      </c>
      <c r="P123" s="15">
        <v>46827</v>
      </c>
      <c r="Q123">
        <v>624</v>
      </c>
      <c r="R123">
        <v>1</v>
      </c>
      <c r="S123" t="s">
        <v>155</v>
      </c>
      <c r="T123">
        <v>33224225.419440001</v>
      </c>
      <c r="U123" s="5">
        <v>33224225.419440001</v>
      </c>
      <c r="V123" t="s">
        <v>225</v>
      </c>
      <c r="W123">
        <v>15587660000</v>
      </c>
      <c r="X123">
        <v>12914429000</v>
      </c>
      <c r="Y123">
        <v>2673231000</v>
      </c>
      <c r="Z123">
        <v>-0.73512049999999995</v>
      </c>
      <c r="AA123" t="str">
        <f>+MID(Tabla_Consulta_desde_Reporte_de_Valorización_de_Instrumentos[[#This Row],[CODIGO_SBS]],7,1)</f>
        <v>1</v>
      </c>
      <c r="AB123">
        <f>INDEX('Cálculo Caja'!F:F,MATCH(Tabla_Consulta_desde_Reporte_de_Valorización_de_Instrumentos[[#This Row],[PORTAFOLIO]],'Cálculo Caja'!A:A,0),1)</f>
        <v>7928996892.6624365</v>
      </c>
      <c r="AC123" s="17">
        <f>Tabla_Consulta_desde_Reporte_de_Valorización_de_Instrumentos[[#This Row],[VALOR_VECTOR_LOCAL]]/Tabla_Consulta_desde_Reporte_de_Valorización_de_Instrumentos[[#This Row],[Patrimonio]]</f>
        <v>4.1899120369858827E-3</v>
      </c>
      <c r="AD123" s="4">
        <f>(Tabla_Consulta_desde_Reporte_de_Valorización_de_Instrumentos[[#This Row],[VALOR_VECTOR_LOCAL]]/INDEX('Tipo de Cambio'!$D:$D,MATCH("2",'Tipo de Cambio'!$E:$E,0),1))/1000000</f>
        <v>9.7496110115304475</v>
      </c>
      <c r="AE123">
        <f>IF(Tabla_Consulta_desde_Reporte_de_Valorización_de_Instrumentos[[#This Row],[PORTAFOLIO]]="IN-FONDO0",Tabla_Consulta_desde_Reporte_de_Valorización_de_Instrumentos[[#This Row],[Inv MM$]],0)</f>
        <v>0</v>
      </c>
      <c r="AF123" s="25">
        <f>IF(Tabla_Consulta_desde_Reporte_de_Valorización_de_Instrumentos[[#This Row],[PORTAFOLIO]]="IN-FONDO1",Tabla_Consulta_desde_Reporte_de_Valorización_de_Instrumentos[[#This Row],[Inv MM$]],0)</f>
        <v>9.7496110115304475</v>
      </c>
      <c r="AG123" s="25">
        <f>IF(Tabla_Consulta_desde_Reporte_de_Valorización_de_Instrumentos[[#This Row],[PORTAFOLIO]]="IN-FONDO2",Tabla_Consulta_desde_Reporte_de_Valorización_de_Instrumentos[[#This Row],[Inv MM$]],0)</f>
        <v>0</v>
      </c>
      <c r="AH123" s="25">
        <f>IF(Tabla_Consulta_desde_Reporte_de_Valorización_de_Instrumentos[[#This Row],[PORTAFOLIO]]="IN-FONDO3",Tabla_Consulta_desde_Reporte_de_Valorización_de_Instrumentos[[#This Row],[Inv MM$]],0)</f>
        <v>0</v>
      </c>
      <c r="AI1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47.270841268026416</v>
      </c>
      <c r="AJ1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Row],[CODIGO_SBS]],'BD(MSCI)'!$C:$C,0),1)),AL6258)</f>
        <v>21.25</v>
      </c>
      <c r="AK123" s="25">
        <f>Tabla_Consulta_desde_Reporte_de_Valorización_de_Instrumentos[[#This Row],[CO2-H]]*Tabla_Consulta_desde_Reporte_de_Valorización_de_Instrumentos[[#This Row],[Inv MM$]]</f>
        <v>207.179233995022</v>
      </c>
      <c r="AL123" s="25">
        <f>Tabla_Consulta_desde_Reporte_de_Valorización_de_Instrumentos[[#This Row],[CO2-H]]*Tabla_Consulta_desde_Reporte_de_Valorización_de_Instrumentos[[#This Row],[Weight]]</f>
        <v>8.9035630785950004E-2</v>
      </c>
      <c r="AM123" s="25" t="str">
        <f>INDEX(Parametria!G:G,MATCH(Tabla_Consulta_desde_Reporte_de_Valorización_de_Instrumentos[[#This Row],[CODIGO_SBS]],Parametria!C:C,0))</f>
        <v>27RFLC</v>
      </c>
      <c r="AN123" s="25" t="str">
        <f>INDEX(Parametria!F:F,MATCH(Tabla_Consulta_desde_Reporte_de_Valorización_de_Instrumentos[[#This Row],[CODIGO_SBS]],Parametria!C:C,0))</f>
        <v>BU</v>
      </c>
      <c r="AO123" s="25" t="str">
        <f>+INDEX(Parametria!J:J,MATCH(Tabla_Consulta_desde_Reporte_de_Valorización_de_Instrumentos[[#This Row],[CODIGO_SBS]],Parametria!C:C,0))</f>
        <v>RFLBU</v>
      </c>
      <c r="AP123" s="25">
        <f>Tabla_Consulta_desde_Reporte_de_Valorización_de_Instrumentos[[#This Row],[Huella]]/$AT$4</f>
        <v>1.8297734060279795E-2</v>
      </c>
      <c r="AQ1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23" s="25" t="str">
        <f>IFERROR(INDEX('BD(MSCI)'!X:X,MATCH(Tabla_Consulta_desde_Reporte_de_Valorización_de_Instrumentos[[#This Row],[CODIGO_ISIN]],'BD(MSCI)'!C:C,0)),"Cuestionario Integra")</f>
        <v>Portafolio</v>
      </c>
      <c r="AT123" s="25"/>
    </row>
    <row r="124" spans="2:46" x14ac:dyDescent="0.35">
      <c r="B124" s="14" t="s">
        <v>6337</v>
      </c>
      <c r="C124" t="s">
        <v>367</v>
      </c>
      <c r="D124" t="s">
        <v>12</v>
      </c>
      <c r="E124" t="s">
        <v>368</v>
      </c>
      <c r="F124" t="s">
        <v>384</v>
      </c>
      <c r="G124" t="str">
        <f>INDEX(Parametria!H:H,MATCH(Tabla_Consulta_desde_Reporte_de_Valorización_de_Instrumentos[[#This Row],[CODIGO_SBS]],Parametria!C:C,0),1)</f>
        <v>Huascacocha Finance Limited</v>
      </c>
      <c r="H124" t="s">
        <v>385</v>
      </c>
      <c r="I124" t="s">
        <v>386</v>
      </c>
      <c r="J124" t="s">
        <v>383</v>
      </c>
      <c r="K124" t="s">
        <v>121</v>
      </c>
      <c r="L124">
        <v>1000</v>
      </c>
      <c r="M124" s="5">
        <v>334926.57641600003</v>
      </c>
      <c r="N124">
        <v>334926.57641600003</v>
      </c>
      <c r="O124">
        <v>2131</v>
      </c>
      <c r="P124" s="15">
        <v>46844</v>
      </c>
      <c r="Q124">
        <v>641</v>
      </c>
      <c r="R124">
        <v>1</v>
      </c>
      <c r="S124" t="s">
        <v>155</v>
      </c>
      <c r="T124">
        <v>334972.81059200002</v>
      </c>
      <c r="U124" s="5">
        <v>334972.81059200002</v>
      </c>
      <c r="V124" t="s">
        <v>156</v>
      </c>
      <c r="W124">
        <v>0</v>
      </c>
      <c r="X124">
        <v>0</v>
      </c>
      <c r="Y124">
        <v>0</v>
      </c>
      <c r="Z124">
        <v>-2.1696E-2</v>
      </c>
      <c r="AA124" t="str">
        <f>+MID(Tabla_Consulta_desde_Reporte_de_Valorización_de_Instrumentos[[#This Row],[CODIGO_SBS]],7,1)</f>
        <v>3</v>
      </c>
      <c r="AB124">
        <f>INDEX('Cálculo Caja'!F:F,MATCH(Tabla_Consulta_desde_Reporte_de_Valorización_de_Instrumentos[[#This Row],[PORTAFOLIO]],'Cálculo Caja'!A:A,0),1)</f>
        <v>7928996892.6624365</v>
      </c>
      <c r="AC124" s="17">
        <f>Tabla_Consulta_desde_Reporte_de_Valorización_de_Instrumentos[[#This Row],[VALOR_VECTOR_LOCAL]]/Tabla_Consulta_desde_Reporte_de_Valorización_de_Instrumentos[[#This Row],[Patrimonio]]</f>
        <v>4.2240724892444345E-5</v>
      </c>
      <c r="AD124" s="4">
        <f>(Tabla_Consulta_desde_Reporte_de_Valorización_de_Instrumentos[[#This Row],[VALOR_VECTOR_LOCAL]]/INDEX('Tipo de Cambio'!$D:$D,MATCH("2",'Tipo de Cambio'!$E:$E,0),1))/1000000</f>
        <v>9.829099821452679E-2</v>
      </c>
      <c r="AE124">
        <f>IF(Tabla_Consulta_desde_Reporte_de_Valorización_de_Instrumentos[[#This Row],[PORTAFOLIO]]="IN-FONDO0",Tabla_Consulta_desde_Reporte_de_Valorización_de_Instrumentos[[#This Row],[Inv MM$]],0)</f>
        <v>0</v>
      </c>
      <c r="AF124" s="25">
        <f>IF(Tabla_Consulta_desde_Reporte_de_Valorización_de_Instrumentos[[#This Row],[PORTAFOLIO]]="IN-FONDO1",Tabla_Consulta_desde_Reporte_de_Valorización_de_Instrumentos[[#This Row],[Inv MM$]],0)</f>
        <v>9.829099821452679E-2</v>
      </c>
      <c r="AG124" s="25">
        <f>IF(Tabla_Consulta_desde_Reporte_de_Valorización_de_Instrumentos[[#This Row],[PORTAFOLIO]]="IN-FONDO2",Tabla_Consulta_desde_Reporte_de_Valorización_de_Instrumentos[[#This Row],[Inv MM$]],0)</f>
        <v>0</v>
      </c>
      <c r="AH124" s="25">
        <f>IF(Tabla_Consulta_desde_Reporte_de_Valorización_de_Instrumentos[[#This Row],[PORTAFOLIO]]="IN-FONDO3",Tabla_Consulta_desde_Reporte_de_Valorización_de_Instrumentos[[#This Row],[Inv MM$]],0)</f>
        <v>0</v>
      </c>
      <c r="AI1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1.2215112650001465</v>
      </c>
      <c r="AJ1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Row],[CODIGO_SBS]],'BD(MSCI)'!$C:$C,0),1)),AL6259)</f>
        <v>250.75648330000001</v>
      </c>
      <c r="AK124" s="25">
        <f>Tabla_Consulta_desde_Reporte_de_Valorización_de_Instrumentos[[#This Row],[CO2-H]]*Tabla_Consulta_desde_Reporte_de_Valorización_de_Instrumentos[[#This Row],[Inv MM$]]</f>
        <v>24.647105052321319</v>
      </c>
      <c r="AL124" s="25">
        <f>Tabla_Consulta_desde_Reporte_de_Valorización_de_Instrumentos[[#This Row],[CO2-H]]*Tabla_Consulta_desde_Reporte_de_Valorización_de_Instrumentos[[#This Row],[Weight]]</f>
        <v>1.0592135626072115E-2</v>
      </c>
      <c r="AM124" s="25" t="str">
        <f>INDEX(Parametria!G:G,MATCH(Tabla_Consulta_desde_Reporte_de_Valorización_de_Instrumentos[[#This Row],[CODIGO_SBS]],Parametria!C:C,0))</f>
        <v>27RFLC</v>
      </c>
      <c r="AN124" s="25" t="str">
        <f>INDEX(Parametria!F:F,MATCH(Tabla_Consulta_desde_Reporte_de_Valorización_de_Instrumentos[[#This Row],[CODIGO_SBS]],Parametria!C:C,0))</f>
        <v>BU</v>
      </c>
      <c r="AO124" s="25" t="str">
        <f>+INDEX(Parametria!J:J,MATCH(Tabla_Consulta_desde_Reporte_de_Valorización_de_Instrumentos[[#This Row],[CODIGO_SBS]],Parametria!C:C,0))</f>
        <v>RFLBU</v>
      </c>
      <c r="AP124" s="25">
        <f>Tabla_Consulta_desde_Reporte_de_Valorización_de_Instrumentos[[#This Row],[Huella]]/$AT$4</f>
        <v>2.1767923594793771E-3</v>
      </c>
      <c r="AQ1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4" s="25" t="str">
        <f>IFERROR(INDEX('BD(MSCI)'!X:X,MATCH(Tabla_Consulta_desde_Reporte_de_Valorización_de_Instrumentos[[#This Row],[CODIGO_ISIN]],'BD(MSCI)'!C:C,0)),"Cuestionario Integra")</f>
        <v>BU</v>
      </c>
      <c r="AT124" s="25"/>
    </row>
    <row r="125" spans="2:46" x14ac:dyDescent="0.35">
      <c r="B125" s="14" t="s">
        <v>6337</v>
      </c>
      <c r="C125" t="s">
        <v>367</v>
      </c>
      <c r="D125" t="s">
        <v>12</v>
      </c>
      <c r="E125" t="s">
        <v>368</v>
      </c>
      <c r="F125" t="s">
        <v>380</v>
      </c>
      <c r="G125" t="str">
        <f>INDEX(Parametria!H:H,MATCH(Tabla_Consulta_desde_Reporte_de_Valorización_de_Instrumentos[[#This Row],[CODIGO_SBS]],Parametria!C:C,0),1)</f>
        <v>Huascacocha Finance Limited</v>
      </c>
      <c r="H125" t="s">
        <v>381</v>
      </c>
      <c r="I125" t="s">
        <v>382</v>
      </c>
      <c r="J125" t="s">
        <v>383</v>
      </c>
      <c r="K125" t="s">
        <v>121</v>
      </c>
      <c r="L125">
        <v>1000</v>
      </c>
      <c r="M125" s="5">
        <v>216774.21854830001</v>
      </c>
      <c r="N125">
        <v>216774.21854830001</v>
      </c>
      <c r="O125">
        <v>1379</v>
      </c>
      <c r="P125" s="15">
        <v>46844</v>
      </c>
      <c r="Q125">
        <v>641</v>
      </c>
      <c r="R125">
        <v>1</v>
      </c>
      <c r="S125" t="s">
        <v>155</v>
      </c>
      <c r="T125">
        <v>216804.39768749999</v>
      </c>
      <c r="U125" s="5">
        <v>216804.39768749999</v>
      </c>
      <c r="V125" t="s">
        <v>156</v>
      </c>
      <c r="W125">
        <v>0</v>
      </c>
      <c r="X125">
        <v>0</v>
      </c>
      <c r="Y125">
        <v>0</v>
      </c>
      <c r="Z125">
        <v>-2.1884799999999999E-2</v>
      </c>
      <c r="AA125" t="str">
        <f>+MID(Tabla_Consulta_desde_Reporte_de_Valorización_de_Instrumentos[[#This Row],[CODIGO_SBS]],7,1)</f>
        <v>3</v>
      </c>
      <c r="AB125">
        <f>INDEX('Cálculo Caja'!F:F,MATCH(Tabla_Consulta_desde_Reporte_de_Valorización_de_Instrumentos[[#This Row],[PORTAFOLIO]],'Cálculo Caja'!A:A,0),1)</f>
        <v>7928996892.6624365</v>
      </c>
      <c r="AC125" s="17">
        <f>Tabla_Consulta_desde_Reporte_de_Valorización_de_Instrumentos[[#This Row],[VALOR_VECTOR_LOCAL]]/Tabla_Consulta_desde_Reporte_de_Valorización_de_Instrumentos[[#This Row],[Patrimonio]]</f>
        <v>2.7339425337510825E-5</v>
      </c>
      <c r="AD125" s="4">
        <f>(Tabla_Consulta_desde_Reporte_de_Valorización_de_Instrumentos[[#This Row],[VALOR_VECTOR_LOCAL]]/INDEX('Tipo de Cambio'!$D:$D,MATCH("2",'Tipo de Cambio'!$E:$E,0),1))/1000000</f>
        <v>6.3616791943741743E-2</v>
      </c>
      <c r="AE125">
        <f>IF(Tabla_Consulta_desde_Reporte_de_Valorización_de_Instrumentos[[#This Row],[PORTAFOLIO]]="IN-FONDO0",Tabla_Consulta_desde_Reporte_de_Valorización_de_Instrumentos[[#This Row],[Inv MM$]],0)</f>
        <v>0</v>
      </c>
      <c r="AF125" s="25">
        <f>IF(Tabla_Consulta_desde_Reporte_de_Valorización_de_Instrumentos[[#This Row],[PORTAFOLIO]]="IN-FONDO1",Tabla_Consulta_desde_Reporte_de_Valorización_de_Instrumentos[[#This Row],[Inv MM$]],0)</f>
        <v>6.3616791943741743E-2</v>
      </c>
      <c r="AG125" s="25">
        <f>IF(Tabla_Consulta_desde_Reporte_de_Valorización_de_Instrumentos[[#This Row],[PORTAFOLIO]]="IN-FONDO2",Tabla_Consulta_desde_Reporte_de_Valorización_de_Instrumentos[[#This Row],[Inv MM$]],0)</f>
        <v>0</v>
      </c>
      <c r="AH125" s="25">
        <f>IF(Tabla_Consulta_desde_Reporte_de_Valorización_de_Instrumentos[[#This Row],[PORTAFOLIO]]="IN-FONDO3",Tabla_Consulta_desde_Reporte_de_Valorización_de_Instrumentos[[#This Row],[Inv MM$]],0)</f>
        <v>0</v>
      </c>
      <c r="AI1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0.79038904740545846</v>
      </c>
      <c r="AJ1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Row],[CODIGO_SBS]],'BD(MSCI)'!$C:$C,0),1)),AL6260)</f>
        <v>250.75648330000001</v>
      </c>
      <c r="AK125" s="25">
        <f>Tabla_Consulta_desde_Reporte_de_Valorización_de_Instrumentos[[#This Row],[CO2-H]]*Tabla_Consulta_desde_Reporte_de_Valorización_de_Instrumentos[[#This Row],[Inv MM$]]</f>
        <v>15.952323026640451</v>
      </c>
      <c r="AL125" s="25">
        <f>Tabla_Consulta_desde_Reporte_de_Valorización_de_Instrumentos[[#This Row],[CO2-H]]*Tabla_Consulta_desde_Reporte_de_Valorización_de_Instrumentos[[#This Row],[Weight]]</f>
        <v>6.8555381530771304E-3</v>
      </c>
      <c r="AM125" s="25" t="str">
        <f>INDEX(Parametria!G:G,MATCH(Tabla_Consulta_desde_Reporte_de_Valorización_de_Instrumentos[[#This Row],[CODIGO_SBS]],Parametria!C:C,0))</f>
        <v>27RFLC</v>
      </c>
      <c r="AN125" s="25" t="str">
        <f>INDEX(Parametria!F:F,MATCH(Tabla_Consulta_desde_Reporte_de_Valorización_de_Instrumentos[[#This Row],[CODIGO_SBS]],Parametria!C:C,0))</f>
        <v>BU</v>
      </c>
      <c r="AO125" s="25" t="str">
        <f>+INDEX(Parametria!J:J,MATCH(Tabla_Consulta_desde_Reporte_de_Valorización_de_Instrumentos[[#This Row],[CODIGO_SBS]],Parametria!C:C,0))</f>
        <v>RFLBU</v>
      </c>
      <c r="AP125" s="25">
        <f>Tabla_Consulta_desde_Reporte_de_Valorización_de_Instrumentos[[#This Row],[Huella]]/$AT$4</f>
        <v>1.4088833072534578E-3</v>
      </c>
      <c r="AQ1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5" s="25" t="str">
        <f>IFERROR(INDEX('BD(MSCI)'!X:X,MATCH(Tabla_Consulta_desde_Reporte_de_Valorización_de_Instrumentos[[#This Row],[CODIGO_ISIN]],'BD(MSCI)'!C:C,0)),"Cuestionario Integra")</f>
        <v>BU</v>
      </c>
      <c r="AT125" s="25"/>
    </row>
    <row r="126" spans="2:46" x14ac:dyDescent="0.35">
      <c r="B126" s="14" t="s">
        <v>6337</v>
      </c>
      <c r="C126" t="s">
        <v>367</v>
      </c>
      <c r="D126" t="s">
        <v>10</v>
      </c>
      <c r="E126" t="s">
        <v>368</v>
      </c>
      <c r="F126" t="s">
        <v>384</v>
      </c>
      <c r="G126" t="str">
        <f>INDEX(Parametria!H:H,MATCH(Tabla_Consulta_desde_Reporte_de_Valorización_de_Instrumentos[[#This Row],[CODIGO_SBS]],Parametria!C:C,0),1)</f>
        <v>Huascacocha Finance Limited</v>
      </c>
      <c r="H126" t="s">
        <v>385</v>
      </c>
      <c r="I126" t="s">
        <v>386</v>
      </c>
      <c r="J126" t="s">
        <v>383</v>
      </c>
      <c r="K126" t="s">
        <v>121</v>
      </c>
      <c r="L126">
        <v>1000</v>
      </c>
      <c r="M126" s="5">
        <v>3827373.059072</v>
      </c>
      <c r="N126">
        <v>3827373.059072</v>
      </c>
      <c r="O126">
        <v>24352</v>
      </c>
      <c r="P126" s="15">
        <v>46844</v>
      </c>
      <c r="Q126">
        <v>641</v>
      </c>
      <c r="R126">
        <v>1</v>
      </c>
      <c r="S126" t="s">
        <v>155</v>
      </c>
      <c r="T126">
        <v>3827901.4000639999</v>
      </c>
      <c r="U126" s="5">
        <v>3827901.4000639999</v>
      </c>
      <c r="V126" t="s">
        <v>156</v>
      </c>
      <c r="W126">
        <v>0</v>
      </c>
      <c r="X126">
        <v>0</v>
      </c>
      <c r="Y126">
        <v>0</v>
      </c>
      <c r="Z126">
        <v>-2.1696E-2</v>
      </c>
      <c r="AA126" t="str">
        <f>+MID(Tabla_Consulta_desde_Reporte_de_Valorización_de_Instrumentos[[#This Row],[CODIGO_SBS]],7,1)</f>
        <v>3</v>
      </c>
      <c r="AB126">
        <f>INDEX('Cálculo Caja'!F:F,MATCH(Tabla_Consulta_desde_Reporte_de_Valorización_de_Instrumentos[[#This Row],[PORTAFOLIO]],'Cálculo Caja'!A:A,0),1)</f>
        <v>27857085026.771736</v>
      </c>
      <c r="AC126" s="17">
        <f>Tabla_Consulta_desde_Reporte_de_Valorización_de_Instrumentos[[#This Row],[VALOR_VECTOR_LOCAL]]/Tabla_Consulta_desde_Reporte_de_Valorización_de_Instrumentos[[#This Row],[Patrimonio]]</f>
        <v>1.3739316426660385E-4</v>
      </c>
      <c r="AD126" s="4">
        <f>(Tabla_Consulta_desde_Reporte_de_Valorización_de_Instrumentos[[#This Row],[VALOR_VECTOR_LOCAL]]/INDEX('Tipo de Cambio'!$D:$D,MATCH("2",'Tipo de Cambio'!$E:$E,0),1))/1000000</f>
        <v>1.1232202667856197</v>
      </c>
      <c r="AE126">
        <f>IF(Tabla_Consulta_desde_Reporte_de_Valorización_de_Instrumentos[[#This Row],[PORTAFOLIO]]="IN-FONDO0",Tabla_Consulta_desde_Reporte_de_Valorización_de_Instrumentos[[#This Row],[Inv MM$]],0)</f>
        <v>0</v>
      </c>
      <c r="AF126" s="25">
        <f>IF(Tabla_Consulta_desde_Reporte_de_Valorización_de_Instrumentos[[#This Row],[PORTAFOLIO]]="IN-FONDO1",Tabla_Consulta_desde_Reporte_de_Valorización_de_Instrumentos[[#This Row],[Inv MM$]],0)</f>
        <v>0</v>
      </c>
      <c r="AG126" s="25">
        <f>IF(Tabla_Consulta_desde_Reporte_de_Valorización_de_Instrumentos[[#This Row],[PORTAFOLIO]]="IN-FONDO2",Tabla_Consulta_desde_Reporte_de_Valorización_de_Instrumentos[[#This Row],[Inv MM$]],0)</f>
        <v>1.1232202667856197</v>
      </c>
      <c r="AH126" s="25">
        <f>IF(Tabla_Consulta_desde_Reporte_de_Valorización_de_Instrumentos[[#This Row],[PORTAFOLIO]]="IN-FONDO3",Tabla_Consulta_desde_Reporte_de_Valorización_de_Instrumentos[[#This Row],[Inv MM$]],0)</f>
        <v>0</v>
      </c>
      <c r="AI1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1.2215112650001465</v>
      </c>
      <c r="AJ1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Row],[CODIGO_SBS]],'BD(MSCI)'!$C:$C,0),1)),AL6261)</f>
        <v>250.75648330000001</v>
      </c>
      <c r="AK126" s="25">
        <f>Tabla_Consulta_desde_Reporte_de_Valorización_de_Instrumentos[[#This Row],[CO2-H]]*Tabla_Consulta_desde_Reporte_de_Valorización_de_Instrumentos[[#This Row],[Inv MM$]]</f>
        <v>281.6547640704498</v>
      </c>
      <c r="AL126" s="25">
        <f>Tabla_Consulta_desde_Reporte_de_Valorización_de_Instrumentos[[#This Row],[CO2-H]]*Tabla_Consulta_desde_Reporte_de_Valorización_de_Instrumentos[[#This Row],[Weight]]</f>
        <v>3.4452226700952805E-2</v>
      </c>
      <c r="AM126" s="25" t="str">
        <f>INDEX(Parametria!G:G,MATCH(Tabla_Consulta_desde_Reporte_de_Valorización_de_Instrumentos[[#This Row],[CODIGO_SBS]],Parametria!C:C,0))</f>
        <v>27RFLC</v>
      </c>
      <c r="AN126" s="25" t="str">
        <f>INDEX(Parametria!F:F,MATCH(Tabla_Consulta_desde_Reporte_de_Valorización_de_Instrumentos[[#This Row],[CODIGO_SBS]],Parametria!C:C,0))</f>
        <v>BU</v>
      </c>
      <c r="AO126" s="25" t="str">
        <f>+INDEX(Parametria!J:J,MATCH(Tabla_Consulta_desde_Reporte_de_Valorización_de_Instrumentos[[#This Row],[CODIGO_SBS]],Parametria!C:C,0))</f>
        <v>RFLBU</v>
      </c>
      <c r="AP126" s="25">
        <f>Tabla_Consulta_desde_Reporte_de_Valorización_de_Instrumentos[[#This Row],[Huella]]/$AT$4</f>
        <v>2.4875292134228896E-2</v>
      </c>
      <c r="AQ1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6" s="25" t="str">
        <f>IFERROR(INDEX('BD(MSCI)'!X:X,MATCH(Tabla_Consulta_desde_Reporte_de_Valorización_de_Instrumentos[[#This Row],[CODIGO_ISIN]],'BD(MSCI)'!C:C,0)),"Cuestionario Integra")</f>
        <v>BU</v>
      </c>
      <c r="AT126" s="25"/>
    </row>
    <row r="127" spans="2:46" x14ac:dyDescent="0.35">
      <c r="B127" s="14" t="s">
        <v>6337</v>
      </c>
      <c r="C127" t="s">
        <v>367</v>
      </c>
      <c r="D127" t="s">
        <v>10</v>
      </c>
      <c r="E127" t="s">
        <v>368</v>
      </c>
      <c r="F127" t="s">
        <v>380</v>
      </c>
      <c r="G127" t="str">
        <f>INDEX(Parametria!H:H,MATCH(Tabla_Consulta_desde_Reporte_de_Valorización_de_Instrumentos[[#This Row],[CODIGO_SBS]],Parametria!C:C,0),1)</f>
        <v>Huascacocha Finance Limited</v>
      </c>
      <c r="H127" t="s">
        <v>381</v>
      </c>
      <c r="I127" t="s">
        <v>382</v>
      </c>
      <c r="J127" t="s">
        <v>383</v>
      </c>
      <c r="K127" t="s">
        <v>121</v>
      </c>
      <c r="L127">
        <v>1000</v>
      </c>
      <c r="M127" s="5">
        <v>2476476.4604858002</v>
      </c>
      <c r="N127">
        <v>2476476.4604858002</v>
      </c>
      <c r="O127">
        <v>15754</v>
      </c>
      <c r="P127" s="15">
        <v>46844</v>
      </c>
      <c r="Q127">
        <v>641</v>
      </c>
      <c r="R127">
        <v>1</v>
      </c>
      <c r="S127" t="s">
        <v>155</v>
      </c>
      <c r="T127">
        <v>2476821.2336249999</v>
      </c>
      <c r="U127" s="5">
        <v>2476821.2336249999</v>
      </c>
      <c r="V127" t="s">
        <v>156</v>
      </c>
      <c r="W127">
        <v>0</v>
      </c>
      <c r="X127">
        <v>0</v>
      </c>
      <c r="Y127">
        <v>0</v>
      </c>
      <c r="Z127">
        <v>-2.1884799999999999E-2</v>
      </c>
      <c r="AA127" t="str">
        <f>+MID(Tabla_Consulta_desde_Reporte_de_Valorización_de_Instrumentos[[#This Row],[CODIGO_SBS]],7,1)</f>
        <v>3</v>
      </c>
      <c r="AB127">
        <f>INDEX('Cálculo Caja'!F:F,MATCH(Tabla_Consulta_desde_Reporte_de_Valorización_de_Instrumentos[[#This Row],[PORTAFOLIO]],'Cálculo Caja'!A:A,0),1)</f>
        <v>27857085026.771736</v>
      </c>
      <c r="AC127" s="17">
        <f>Tabla_Consulta_desde_Reporte_de_Valorización_de_Instrumentos[[#This Row],[VALOR_VECTOR_LOCAL]]/Tabla_Consulta_desde_Reporte_de_Valorización_de_Instrumentos[[#This Row],[Patrimonio]]</f>
        <v>8.8899339543452251E-5</v>
      </c>
      <c r="AD127" s="4">
        <f>(Tabla_Consulta_desde_Reporte_de_Valorización_de_Instrumentos[[#This Row],[VALOR_VECTOR_LOCAL]]/INDEX('Tipo de Cambio'!$D:$D,MATCH("2",'Tipo de Cambio'!$E:$E,0),1))/1000000</f>
        <v>0.72677225546171675</v>
      </c>
      <c r="AE127">
        <f>IF(Tabla_Consulta_desde_Reporte_de_Valorización_de_Instrumentos[[#This Row],[PORTAFOLIO]]="IN-FONDO0",Tabla_Consulta_desde_Reporte_de_Valorización_de_Instrumentos[[#This Row],[Inv MM$]],0)</f>
        <v>0</v>
      </c>
      <c r="AF127" s="25">
        <f>IF(Tabla_Consulta_desde_Reporte_de_Valorización_de_Instrumentos[[#This Row],[PORTAFOLIO]]="IN-FONDO1",Tabla_Consulta_desde_Reporte_de_Valorización_de_Instrumentos[[#This Row],[Inv MM$]],0)</f>
        <v>0</v>
      </c>
      <c r="AG127" s="25">
        <f>IF(Tabla_Consulta_desde_Reporte_de_Valorización_de_Instrumentos[[#This Row],[PORTAFOLIO]]="IN-FONDO2",Tabla_Consulta_desde_Reporte_de_Valorización_de_Instrumentos[[#This Row],[Inv MM$]],0)</f>
        <v>0.72677225546171675</v>
      </c>
      <c r="AH127" s="25">
        <f>IF(Tabla_Consulta_desde_Reporte_de_Valorización_de_Instrumentos[[#This Row],[PORTAFOLIO]]="IN-FONDO3",Tabla_Consulta_desde_Reporte_de_Valorización_de_Instrumentos[[#This Row],[Inv MM$]],0)</f>
        <v>0</v>
      </c>
      <c r="AI1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0.79038904740545846</v>
      </c>
      <c r="AJ1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Row],[CODIGO_SBS]],'BD(MSCI)'!$C:$C,0),1)),AL6262)</f>
        <v>250.75648330000001</v>
      </c>
      <c r="AK127" s="25">
        <f>Tabla_Consulta_desde_Reporte_de_Valorización_de_Instrumentos[[#This Row],[CO2-H]]*Tabla_Consulta_desde_Reporte_de_Valorización_de_Instrumentos[[#This Row],[Inv MM$]]</f>
        <v>182.24285493958931</v>
      </c>
      <c r="AL127" s="25">
        <f>Tabla_Consulta_desde_Reporte_de_Valorización_de_Instrumentos[[#This Row],[CO2-H]]*Tabla_Consulta_desde_Reporte_de_Valorización_de_Instrumentos[[#This Row],[Weight]]</f>
        <v>2.2292085751608716E-2</v>
      </c>
      <c r="AM127" s="25" t="str">
        <f>INDEX(Parametria!G:G,MATCH(Tabla_Consulta_desde_Reporte_de_Valorización_de_Instrumentos[[#This Row],[CODIGO_SBS]],Parametria!C:C,0))</f>
        <v>27RFLC</v>
      </c>
      <c r="AN127" s="25" t="str">
        <f>INDEX(Parametria!F:F,MATCH(Tabla_Consulta_desde_Reporte_de_Valorización_de_Instrumentos[[#This Row],[CODIGO_SBS]],Parametria!C:C,0))</f>
        <v>BU</v>
      </c>
      <c r="AO127" s="25" t="str">
        <f>+INDEX(Parametria!J:J,MATCH(Tabla_Consulta_desde_Reporte_de_Valorización_de_Instrumentos[[#This Row],[CODIGO_SBS]],Parametria!C:C,0))</f>
        <v>RFLBU</v>
      </c>
      <c r="AP127" s="25">
        <f>Tabla_Consulta_desde_Reporte_de_Valorización_de_Instrumentos[[#This Row],[Huella]]/$AT$4</f>
        <v>1.6095393489826668E-2</v>
      </c>
      <c r="AQ1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7" s="25" t="str">
        <f>IFERROR(INDEX('BD(MSCI)'!X:X,MATCH(Tabla_Consulta_desde_Reporte_de_Valorización_de_Instrumentos[[#This Row],[CODIGO_ISIN]],'BD(MSCI)'!C:C,0)),"Cuestionario Integra")</f>
        <v>BU</v>
      </c>
      <c r="AT127" s="25"/>
    </row>
    <row r="128" spans="2:46" x14ac:dyDescent="0.35">
      <c r="B128" s="14" t="s">
        <v>6337</v>
      </c>
      <c r="C128" t="s">
        <v>367</v>
      </c>
      <c r="D128" t="s">
        <v>10</v>
      </c>
      <c r="E128" t="s">
        <v>368</v>
      </c>
      <c r="F128" t="s">
        <v>400</v>
      </c>
      <c r="G128" t="str">
        <f>INDEX(Parametria!H:H,MATCH(Tabla_Consulta_desde_Reporte_de_Valorización_de_Instrumentos[[#This Row],[CODIGO_SBS]],Parametria!C:C,0),1)</f>
        <v>Internacional de Titulos Soc. Titulizadora</v>
      </c>
      <c r="H128" t="s">
        <v>401</v>
      </c>
      <c r="I128" t="s">
        <v>402</v>
      </c>
      <c r="J128" t="s">
        <v>396</v>
      </c>
      <c r="K128" t="s">
        <v>90</v>
      </c>
      <c r="L128">
        <v>1000</v>
      </c>
      <c r="M128" s="5">
        <v>41289724.509750001</v>
      </c>
      <c r="N128">
        <v>41289724.509750001</v>
      </c>
      <c r="O128">
        <v>47500</v>
      </c>
      <c r="P128" s="15">
        <v>49197</v>
      </c>
      <c r="Q128">
        <v>2994</v>
      </c>
      <c r="R128">
        <v>1</v>
      </c>
      <c r="S128" t="s">
        <v>155</v>
      </c>
      <c r="T128">
        <v>41313448.280249998</v>
      </c>
      <c r="U128" s="5">
        <v>41313448.280249998</v>
      </c>
      <c r="V128" t="s">
        <v>225</v>
      </c>
      <c r="W128">
        <v>0</v>
      </c>
      <c r="X128">
        <v>0</v>
      </c>
      <c r="Y128">
        <v>0</v>
      </c>
      <c r="Z128">
        <v>-0.4994478</v>
      </c>
      <c r="AA128" t="str">
        <f>+MID(Tabla_Consulta_desde_Reporte_de_Valorización_de_Instrumentos[[#This Row],[CODIGO_SBS]],7,1)</f>
        <v>1</v>
      </c>
      <c r="AB128">
        <f>INDEX('Cálculo Caja'!F:F,MATCH(Tabla_Consulta_desde_Reporte_de_Valorización_de_Instrumentos[[#This Row],[PORTAFOLIO]],'Cálculo Caja'!A:A,0),1)</f>
        <v>27857085026.771736</v>
      </c>
      <c r="AC128" s="17">
        <f>Tabla_Consulta_desde_Reporte_de_Valorización_de_Instrumentos[[#This Row],[VALOR_VECTOR_LOCAL]]/Tabla_Consulta_desde_Reporte_de_Valorización_de_Instrumentos[[#This Row],[Patrimonio]]</f>
        <v>1.4821983157989782E-3</v>
      </c>
      <c r="AD128" s="4">
        <f>(Tabla_Consulta_desde_Reporte_de_Valorización_de_Instrumentos[[#This Row],[VALOR_VECTOR_LOCAL]]/INDEX('Tipo de Cambio'!$D:$D,MATCH("2",'Tipo de Cambio'!$E:$E,0),1))/1000000</f>
        <v>12.117307266250917</v>
      </c>
      <c r="AE128">
        <f>IF(Tabla_Consulta_desde_Reporte_de_Valorización_de_Instrumentos[[#This Row],[PORTAFOLIO]]="IN-FONDO0",Tabla_Consulta_desde_Reporte_de_Valorización_de_Instrumentos[[#This Row],[Inv MM$]],0)</f>
        <v>0</v>
      </c>
      <c r="AF128" s="25">
        <f>IF(Tabla_Consulta_desde_Reporte_de_Valorización_de_Instrumentos[[#This Row],[PORTAFOLIO]]="IN-FONDO1",Tabla_Consulta_desde_Reporte_de_Valorización_de_Instrumentos[[#This Row],[Inv MM$]],0)</f>
        <v>0</v>
      </c>
      <c r="AG128" s="25">
        <f>IF(Tabla_Consulta_desde_Reporte_de_Valorización_de_Instrumentos[[#This Row],[PORTAFOLIO]]="IN-FONDO2",Tabla_Consulta_desde_Reporte_de_Valorización_de_Instrumentos[[#This Row],[Inv MM$]],0)</f>
        <v>12.117307266250917</v>
      </c>
      <c r="AH128" s="25">
        <f>IF(Tabla_Consulta_desde_Reporte_de_Valorización_de_Instrumentos[[#This Row],[PORTAFOLIO]]="IN-FONDO3",Tabla_Consulta_desde_Reporte_de_Valorización_de_Instrumentos[[#This Row],[Inv MM$]],0)</f>
        <v>0</v>
      </c>
      <c r="AI1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27.295828999765224</v>
      </c>
      <c r="AJ1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Row],[CODIGO_SBS]],'BD(MSCI)'!$C:$C,0),1)),AL6263)</f>
        <v>11.680975009999999</v>
      </c>
      <c r="AK128" s="25">
        <f>Tabla_Consulta_desde_Reporte_de_Valorización_de_Instrumentos[[#This Row],[CO2-H]]*Tabla_Consulta_desde_Reporte_de_Valorización_de_Instrumentos[[#This Row],[Inv MM$]]</f>
        <v>141.54196336556836</v>
      </c>
      <c r="AL128" s="25">
        <f>Tabla_Consulta_desde_Reporte_de_Valorización_de_Instrumentos[[#This Row],[CO2-H]]*Tabla_Consulta_desde_Reporte_de_Valorización_de_Instrumentos[[#This Row],[Weight]]</f>
        <v>1.731352148671195E-2</v>
      </c>
      <c r="AM128" s="25" t="str">
        <f>INDEX(Parametria!G:G,MATCH(Tabla_Consulta_desde_Reporte_de_Valorización_de_Instrumentos[[#This Row],[CODIGO_SBS]],Parametria!C:C,0))</f>
        <v>27RFLC</v>
      </c>
      <c r="AN128" s="25" t="str">
        <f>INDEX(Parametria!F:F,MATCH(Tabla_Consulta_desde_Reporte_de_Valorización_de_Instrumentos[[#This Row],[CODIGO_SBS]],Parametria!C:C,0))</f>
        <v>BU</v>
      </c>
      <c r="AO128" s="25" t="str">
        <f>+INDEX(Parametria!J:J,MATCH(Tabla_Consulta_desde_Reporte_de_Valorización_de_Instrumentos[[#This Row],[CODIGO_SBS]],Parametria!C:C,0))</f>
        <v>RFLBU</v>
      </c>
      <c r="AP128" s="25">
        <f>Tabla_Consulta_desde_Reporte_de_Valorización_de_Instrumentos[[#This Row],[Huella]]/$AT$4</f>
        <v>1.2500756731706343E-2</v>
      </c>
      <c r="AQ1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8" s="25" t="str">
        <f>IFERROR(INDEX('BD(MSCI)'!X:X,MATCH(Tabla_Consulta_desde_Reporte_de_Valorización_de_Instrumentos[[#This Row],[CODIGO_ISIN]],'BD(MSCI)'!C:C,0)),"Cuestionario Integra")</f>
        <v>BU</v>
      </c>
      <c r="AT128" s="25"/>
    </row>
    <row r="129" spans="2:46" x14ac:dyDescent="0.35">
      <c r="B129" s="14" t="s">
        <v>6337</v>
      </c>
      <c r="C129" t="s">
        <v>367</v>
      </c>
      <c r="D129" t="s">
        <v>12</v>
      </c>
      <c r="E129" t="s">
        <v>368</v>
      </c>
      <c r="F129" t="s">
        <v>400</v>
      </c>
      <c r="G129" t="str">
        <f>INDEX(Parametria!H:H,MATCH(Tabla_Consulta_desde_Reporte_de_Valorización_de_Instrumentos[[#This Row],[CODIGO_SBS]],Parametria!C:C,0),1)</f>
        <v>Internacional de Titulos Soc. Titulizadora</v>
      </c>
      <c r="H129" t="s">
        <v>401</v>
      </c>
      <c r="I129" t="s">
        <v>402</v>
      </c>
      <c r="J129" t="s">
        <v>396</v>
      </c>
      <c r="K129" t="s">
        <v>90</v>
      </c>
      <c r="L129">
        <v>1000</v>
      </c>
      <c r="M129" s="5">
        <v>51720812.806950003</v>
      </c>
      <c r="N129">
        <v>51720812.806950003</v>
      </c>
      <c r="O129">
        <v>59500</v>
      </c>
      <c r="P129" s="15">
        <v>49197</v>
      </c>
      <c r="Q129">
        <v>2994</v>
      </c>
      <c r="R129">
        <v>1</v>
      </c>
      <c r="S129" t="s">
        <v>155</v>
      </c>
      <c r="T129">
        <v>51750529.951049998</v>
      </c>
      <c r="U129" s="5">
        <v>51750529.951049998</v>
      </c>
      <c r="V129" t="s">
        <v>225</v>
      </c>
      <c r="W129">
        <v>0</v>
      </c>
      <c r="X129">
        <v>0</v>
      </c>
      <c r="Y129">
        <v>0</v>
      </c>
      <c r="Z129">
        <v>-0.4994478</v>
      </c>
      <c r="AA129" t="str">
        <f>+MID(Tabla_Consulta_desde_Reporte_de_Valorización_de_Instrumentos[[#This Row],[CODIGO_SBS]],7,1)</f>
        <v>1</v>
      </c>
      <c r="AB129">
        <f>INDEX('Cálculo Caja'!F:F,MATCH(Tabla_Consulta_desde_Reporte_de_Valorización_de_Instrumentos[[#This Row],[PORTAFOLIO]],'Cálculo Caja'!A:A,0),1)</f>
        <v>7928996892.6624365</v>
      </c>
      <c r="AC129" s="17">
        <f>Tabla_Consulta_desde_Reporte_de_Valorización_de_Instrumentos[[#This Row],[VALOR_VECTOR_LOCAL]]/Tabla_Consulta_desde_Reporte_de_Valorización_de_Instrumentos[[#This Row],[Patrimonio]]</f>
        <v>6.5229957215411317E-3</v>
      </c>
      <c r="AD129" s="4">
        <f>(Tabla_Consulta_desde_Reporte_de_Valorización_de_Instrumentos[[#This Row],[VALOR_VECTOR_LOCAL]]/INDEX('Tipo de Cambio'!$D:$D,MATCH("2",'Tipo de Cambio'!$E:$E,0),1))/1000000</f>
        <v>15.178521733514307</v>
      </c>
      <c r="AE129">
        <f>IF(Tabla_Consulta_desde_Reporte_de_Valorización_de_Instrumentos[[#This Row],[PORTAFOLIO]]="IN-FONDO0",Tabla_Consulta_desde_Reporte_de_Valorización_de_Instrumentos[[#This Row],[Inv MM$]],0)</f>
        <v>0</v>
      </c>
      <c r="AF129" s="25">
        <f>IF(Tabla_Consulta_desde_Reporte_de_Valorización_de_Instrumentos[[#This Row],[PORTAFOLIO]]="IN-FONDO1",Tabla_Consulta_desde_Reporte_de_Valorización_de_Instrumentos[[#This Row],[Inv MM$]],0)</f>
        <v>15.178521733514307</v>
      </c>
      <c r="AG129" s="25">
        <f>IF(Tabla_Consulta_desde_Reporte_de_Valorización_de_Instrumentos[[#This Row],[PORTAFOLIO]]="IN-FONDO2",Tabla_Consulta_desde_Reporte_de_Valorización_de_Instrumentos[[#This Row],[Inv MM$]],0)</f>
        <v>0</v>
      </c>
      <c r="AH129" s="25">
        <f>IF(Tabla_Consulta_desde_Reporte_de_Valorización_de_Instrumentos[[#This Row],[PORTAFOLIO]]="IN-FONDO3",Tabla_Consulta_desde_Reporte_de_Valorización_de_Instrumentos[[#This Row],[Inv MM$]],0)</f>
        <v>0</v>
      </c>
      <c r="AI1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27.295828999765224</v>
      </c>
      <c r="AJ1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Row],[CODIGO_SBS]],'BD(MSCI)'!$C:$C,0),1)),AL6264)</f>
        <v>11.680975009999999</v>
      </c>
      <c r="AK129" s="25">
        <f>Tabla_Consulta_desde_Reporte_de_Valorización_de_Instrumentos[[#This Row],[CO2-H]]*Tabla_Consulta_desde_Reporte_de_Valorización_de_Instrumentos[[#This Row],[Inv MM$]]</f>
        <v>177.29993305792249</v>
      </c>
      <c r="AL129" s="25">
        <f>Tabla_Consulta_desde_Reporte_de_Valorización_de_Instrumentos[[#This Row],[CO2-H]]*Tabla_Consulta_desde_Reporte_de_Valorización_de_Instrumentos[[#This Row],[Weight]]</f>
        <v>7.6194950013658877E-2</v>
      </c>
      <c r="AM129" s="25" t="str">
        <f>INDEX(Parametria!G:G,MATCH(Tabla_Consulta_desde_Reporte_de_Valorización_de_Instrumentos[[#This Row],[CODIGO_SBS]],Parametria!C:C,0))</f>
        <v>27RFLC</v>
      </c>
      <c r="AN129" s="25" t="str">
        <f>INDEX(Parametria!F:F,MATCH(Tabla_Consulta_desde_Reporte_de_Valorización_de_Instrumentos[[#This Row],[CODIGO_SBS]],Parametria!C:C,0))</f>
        <v>BU</v>
      </c>
      <c r="AO129" s="25" t="str">
        <f>+INDEX(Parametria!J:J,MATCH(Tabla_Consulta_desde_Reporte_de_Valorización_de_Instrumentos[[#This Row],[CODIGO_SBS]],Parametria!C:C,0))</f>
        <v>RFLBU</v>
      </c>
      <c r="AP129" s="25">
        <f>Tabla_Consulta_desde_Reporte_de_Valorización_de_Instrumentos[[#This Row],[Huella]]/$AT$4</f>
        <v>1.5658842642874263E-2</v>
      </c>
      <c r="AQ1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29" s="25" t="str">
        <f>IFERROR(INDEX('BD(MSCI)'!X:X,MATCH(Tabla_Consulta_desde_Reporte_de_Valorización_de_Instrumentos[[#This Row],[CODIGO_ISIN]],'BD(MSCI)'!C:C,0)),"Cuestionario Integra")</f>
        <v>BU</v>
      </c>
      <c r="AT129" s="25"/>
    </row>
    <row r="130" spans="2:46" x14ac:dyDescent="0.35">
      <c r="B130" s="14" t="s">
        <v>6337</v>
      </c>
      <c r="C130" t="s">
        <v>367</v>
      </c>
      <c r="D130" t="s">
        <v>12</v>
      </c>
      <c r="E130" t="s">
        <v>368</v>
      </c>
      <c r="F130" t="s">
        <v>393</v>
      </c>
      <c r="G130" t="str">
        <f>INDEX(Parametria!H:H,MATCH(Tabla_Consulta_desde_Reporte_de_Valorización_de_Instrumentos[[#This Row],[CODIGO_SBS]],Parametria!C:C,0),1)</f>
        <v>Internacional de Titulos Soc. Titulizadora</v>
      </c>
      <c r="H130" t="s">
        <v>394</v>
      </c>
      <c r="I130" t="s">
        <v>395</v>
      </c>
      <c r="J130" t="s">
        <v>396</v>
      </c>
      <c r="K130" t="s">
        <v>90</v>
      </c>
      <c r="L130">
        <v>1000</v>
      </c>
      <c r="M130" s="5">
        <v>17603295.588750001</v>
      </c>
      <c r="N130">
        <v>17603295.588750001</v>
      </c>
      <c r="O130">
        <v>18750</v>
      </c>
      <c r="P130" s="15">
        <v>49534</v>
      </c>
      <c r="Q130">
        <v>3331</v>
      </c>
      <c r="R130">
        <v>1</v>
      </c>
      <c r="S130" t="s">
        <v>155</v>
      </c>
      <c r="T130">
        <v>17619103.473749999</v>
      </c>
      <c r="U130" s="5">
        <v>17619103.473749999</v>
      </c>
      <c r="V130" t="s">
        <v>225</v>
      </c>
      <c r="W130">
        <v>0</v>
      </c>
      <c r="X130">
        <v>0</v>
      </c>
      <c r="Y130">
        <v>0</v>
      </c>
      <c r="Z130">
        <v>-0.84308720000000004</v>
      </c>
      <c r="AA130" t="str">
        <f>+MID(Tabla_Consulta_desde_Reporte_de_Valorización_de_Instrumentos[[#This Row],[CODIGO_SBS]],7,1)</f>
        <v>1</v>
      </c>
      <c r="AB130">
        <f>INDEX('Cálculo Caja'!F:F,MATCH(Tabla_Consulta_desde_Reporte_de_Valorización_de_Instrumentos[[#This Row],[PORTAFOLIO]],'Cálculo Caja'!A:A,0),1)</f>
        <v>7928996892.6624365</v>
      </c>
      <c r="AC130" s="17">
        <f>Tabla_Consulta_desde_Reporte_de_Valorización_de_Instrumentos[[#This Row],[VALOR_VECTOR_LOCAL]]/Tabla_Consulta_desde_Reporte_de_Valorización_de_Instrumentos[[#This Row],[Patrimonio]]</f>
        <v>2.2201163434734405E-3</v>
      </c>
      <c r="AD130" s="4">
        <f>(Tabla_Consulta_desde_Reporte_de_Valorización_de_Instrumentos[[#This Row],[VALOR_VECTOR_LOCAL]]/INDEX('Tipo de Cambio'!$D:$D,MATCH("2",'Tipo de Cambio'!$E:$E,0),1))/1000000</f>
        <v>5.1660441933235504</v>
      </c>
      <c r="AE130">
        <f>IF(Tabla_Consulta_desde_Reporte_de_Valorización_de_Instrumentos[[#This Row],[PORTAFOLIO]]="IN-FONDO0",Tabla_Consulta_desde_Reporte_de_Valorización_de_Instrumentos[[#This Row],[Inv MM$]],0)</f>
        <v>0</v>
      </c>
      <c r="AF130" s="25">
        <f>IF(Tabla_Consulta_desde_Reporte_de_Valorización_de_Instrumentos[[#This Row],[PORTAFOLIO]]="IN-FONDO1",Tabla_Consulta_desde_Reporte_de_Valorización_de_Instrumentos[[#This Row],[Inv MM$]],0)</f>
        <v>5.1660441933235504</v>
      </c>
      <c r="AG130" s="25">
        <f>IF(Tabla_Consulta_desde_Reporte_de_Valorización_de_Instrumentos[[#This Row],[PORTAFOLIO]]="IN-FONDO2",Tabla_Consulta_desde_Reporte_de_Valorización_de_Instrumentos[[#This Row],[Inv MM$]],0)</f>
        <v>0</v>
      </c>
      <c r="AH130" s="25">
        <f>IF(Tabla_Consulta_desde_Reporte_de_Valorización_de_Instrumentos[[#This Row],[PORTAFOLIO]]="IN-FONDO3",Tabla_Consulta_desde_Reporte_de_Valorización_de_Instrumentos[[#This Row],[Inv MM$]],0)</f>
        <v>0</v>
      </c>
      <c r="AI1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5.1660441933235504</v>
      </c>
      <c r="AJ1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Row],[CODIGO_SBS]],'BD(MSCI)'!$C:$C,0),1)),AL6265)</f>
        <v>11.680975009999999</v>
      </c>
      <c r="AK130" s="25">
        <f>Tabla_Consulta_desde_Reporte_de_Valorización_de_Instrumentos[[#This Row],[CO2-H]]*Tabla_Consulta_desde_Reporte_de_Valorización_de_Instrumentos[[#This Row],[Inv MM$]]</f>
        <v>60.344433122767995</v>
      </c>
      <c r="AL130" s="25">
        <f>Tabla_Consulta_desde_Reporte_de_Valorización_de_Instrumentos[[#This Row],[CO2-H]]*Tabla_Consulta_desde_Reporte_de_Valorización_de_Instrumentos[[#This Row],[Weight]]</f>
        <v>2.5933123527405833E-2</v>
      </c>
      <c r="AM130" s="25" t="str">
        <f>INDEX(Parametria!G:G,MATCH(Tabla_Consulta_desde_Reporte_de_Valorización_de_Instrumentos[[#This Row],[CODIGO_SBS]],Parametria!C:C,0))</f>
        <v>27RFLC</v>
      </c>
      <c r="AN130" s="25" t="str">
        <f>INDEX(Parametria!F:F,MATCH(Tabla_Consulta_desde_Reporte_de_Valorización_de_Instrumentos[[#This Row],[CODIGO_SBS]],Parametria!C:C,0))</f>
        <v>BU</v>
      </c>
      <c r="AO130" s="25" t="str">
        <f>+INDEX(Parametria!J:J,MATCH(Tabla_Consulta_desde_Reporte_de_Valorización_de_Instrumentos[[#This Row],[CODIGO_SBS]],Parametria!C:C,0))</f>
        <v>RFLBU</v>
      </c>
      <c r="AP130" s="25">
        <f>Tabla_Consulta_desde_Reporte_de_Valorización_de_Instrumentos[[#This Row],[Huella]]/$AT$4</f>
        <v>5.3295225009147313E-3</v>
      </c>
      <c r="AQ1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0" s="25" t="str">
        <f>IFERROR(INDEX('BD(MSCI)'!X:X,MATCH(Tabla_Consulta_desde_Reporte_de_Valorización_de_Instrumentos[[#This Row],[CODIGO_ISIN]],'BD(MSCI)'!C:C,0)),"Cuestionario Integra")</f>
        <v>BU</v>
      </c>
      <c r="AT130" s="25"/>
    </row>
    <row r="131" spans="2:46" x14ac:dyDescent="0.35">
      <c r="B131" s="14" t="s">
        <v>6337</v>
      </c>
      <c r="C131" t="s">
        <v>367</v>
      </c>
      <c r="D131" t="s">
        <v>12</v>
      </c>
      <c r="E131" t="s">
        <v>368</v>
      </c>
      <c r="F131" t="s">
        <v>397</v>
      </c>
      <c r="G131" t="str">
        <f>INDEX(Parametria!H:H,MATCH(Tabla_Consulta_desde_Reporte_de_Valorización_de_Instrumentos[[#This Row],[CODIGO_SBS]],Parametria!C:C,0),1)</f>
        <v>Colegios Peruanos - Internacional de Titulos Soc. Titulizadora</v>
      </c>
      <c r="H131" t="s">
        <v>398</v>
      </c>
      <c r="I131" t="s">
        <v>399</v>
      </c>
      <c r="J131" t="s">
        <v>396</v>
      </c>
      <c r="K131" t="s">
        <v>90</v>
      </c>
      <c r="L131">
        <v>975</v>
      </c>
      <c r="M131" s="5">
        <v>23454684.724569999</v>
      </c>
      <c r="N131">
        <v>23454684.724569999</v>
      </c>
      <c r="O131">
        <v>30700</v>
      </c>
      <c r="P131" s="15">
        <v>50273</v>
      </c>
      <c r="Q131">
        <v>4070</v>
      </c>
      <c r="R131">
        <v>1</v>
      </c>
      <c r="S131" t="s">
        <v>155</v>
      </c>
      <c r="T131">
        <v>23482847.329659998</v>
      </c>
      <c r="U131" s="5">
        <v>23482847.329659998</v>
      </c>
      <c r="V131" t="s">
        <v>225</v>
      </c>
      <c r="W131">
        <v>0</v>
      </c>
      <c r="X131">
        <v>0</v>
      </c>
      <c r="Y131">
        <v>0</v>
      </c>
      <c r="Z131">
        <v>-0.91734870000000002</v>
      </c>
      <c r="AA131" t="str">
        <f>+MID(Tabla_Consulta_desde_Reporte_de_Valorización_de_Instrumentos[[#This Row],[CODIGO_SBS]],7,1)</f>
        <v>1</v>
      </c>
      <c r="AB131">
        <f>INDEX('Cálculo Caja'!F:F,MATCH(Tabla_Consulta_desde_Reporte_de_Valorización_de_Instrumentos[[#This Row],[PORTAFOLIO]],'Cálculo Caja'!A:A,0),1)</f>
        <v>7928996892.6624365</v>
      </c>
      <c r="AC131" s="17">
        <f>Tabla_Consulta_desde_Reporte_de_Valorización_de_Instrumentos[[#This Row],[VALOR_VECTOR_LOCAL]]/Tabla_Consulta_desde_Reporte_de_Valorización_de_Instrumentos[[#This Row],[Patrimonio]]</f>
        <v>2.9580897863984751E-3</v>
      </c>
      <c r="AD131" s="4">
        <f>(Tabla_Consulta_desde_Reporte_de_Valorización_de_Instrumentos[[#This Row],[VALOR_VECTOR_LOCAL]]/INDEX('Tipo de Cambio'!$D:$D,MATCH("2",'Tipo de Cambio'!$E:$E,0),1))/1000000</f>
        <v>6.8832530372912686</v>
      </c>
      <c r="AE131">
        <f>IF(Tabla_Consulta_desde_Reporte_de_Valorización_de_Instrumentos[[#This Row],[PORTAFOLIO]]="IN-FONDO0",Tabla_Consulta_desde_Reporte_de_Valorización_de_Instrumentos[[#This Row],[Inv MM$]],0)</f>
        <v>0</v>
      </c>
      <c r="AF131" s="25">
        <f>IF(Tabla_Consulta_desde_Reporte_de_Valorización_de_Instrumentos[[#This Row],[PORTAFOLIO]]="IN-FONDO1",Tabla_Consulta_desde_Reporte_de_Valorización_de_Instrumentos[[#This Row],[Inv MM$]],0)</f>
        <v>6.8832530372912686</v>
      </c>
      <c r="AG131" s="25">
        <f>IF(Tabla_Consulta_desde_Reporte_de_Valorización_de_Instrumentos[[#This Row],[PORTAFOLIO]]="IN-FONDO2",Tabla_Consulta_desde_Reporte_de_Valorización_de_Instrumentos[[#This Row],[Inv MM$]],0)</f>
        <v>0</v>
      </c>
      <c r="AH131" s="25">
        <f>IF(Tabla_Consulta_desde_Reporte_de_Valorización_de_Instrumentos[[#This Row],[PORTAFOLIO]]="IN-FONDO3",Tabla_Consulta_desde_Reporte_de_Valorización_de_Instrumentos[[#This Row],[Inv MM$]],0)</f>
        <v>0</v>
      </c>
      <c r="AI1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6.8832530372912686</v>
      </c>
      <c r="AJ1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Row],[CODIGO_SBS]],'BD(MSCI)'!$C:$C,0),1)),AL6266)</f>
        <v>11.680975009999999</v>
      </c>
      <c r="AK131" s="25">
        <f>Tabla_Consulta_desde_Reporte_de_Valorización_de_Instrumentos[[#This Row],[CO2-H]]*Tabla_Consulta_desde_Reporte_de_Valorización_de_Instrumentos[[#This Row],[Inv MM$]]</f>
        <v>80.403106716105896</v>
      </c>
      <c r="AL131" s="25">
        <f>Tabla_Consulta_desde_Reporte_de_Valorización_de_Instrumentos[[#This Row],[CO2-H]]*Tabla_Consulta_desde_Reporte_de_Valorización_de_Instrumentos[[#This Row],[Weight]]</f>
        <v>3.4553372872256821E-2</v>
      </c>
      <c r="AM131" s="25" t="str">
        <f>INDEX(Parametria!G:G,MATCH(Tabla_Consulta_desde_Reporte_de_Valorización_de_Instrumentos[[#This Row],[CODIGO_SBS]],Parametria!C:C,0))</f>
        <v>27RFLC</v>
      </c>
      <c r="AN131" s="25" t="str">
        <f>INDEX(Parametria!F:F,MATCH(Tabla_Consulta_desde_Reporte_de_Valorización_de_Instrumentos[[#This Row],[CODIGO_SBS]],Parametria!C:C,0))</f>
        <v>BU</v>
      </c>
      <c r="AO131" s="25" t="str">
        <f>+INDEX(Parametria!J:J,MATCH(Tabla_Consulta_desde_Reporte_de_Valorización_de_Instrumentos[[#This Row],[CODIGO_SBS]],Parametria!C:C,0))</f>
        <v>RFLBU</v>
      </c>
      <c r="AP131" s="25">
        <f>Tabla_Consulta_desde_Reporte_de_Valorización_de_Instrumentos[[#This Row],[Huella]]/$AT$4</f>
        <v>7.1010720328609327E-3</v>
      </c>
      <c r="AQ1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1" s="25" t="str">
        <f>IFERROR(INDEX('BD(MSCI)'!X:X,MATCH(Tabla_Consulta_desde_Reporte_de_Valorización_de_Instrumentos[[#This Row],[CODIGO_ISIN]],'BD(MSCI)'!C:C,0)),"Cuestionario Integra")</f>
        <v>BU</v>
      </c>
      <c r="AT131" s="25"/>
    </row>
    <row r="132" spans="2:46" x14ac:dyDescent="0.35">
      <c r="B132" s="14" t="s">
        <v>6337</v>
      </c>
      <c r="C132" t="s">
        <v>367</v>
      </c>
      <c r="D132" t="s">
        <v>12</v>
      </c>
      <c r="E132" t="s">
        <v>368</v>
      </c>
      <c r="F132" t="s">
        <v>403</v>
      </c>
      <c r="G132" t="str">
        <f>INDEX(Parametria!H:H,MATCH(Tabla_Consulta_desde_Reporte_de_Valorización_de_Instrumentos[[#This Row],[CODIGO_SBS]],Parametria!C:C,0),1)</f>
        <v>Casa Andina (Scotia Sociedad Titulizadora)</v>
      </c>
      <c r="H132" t="s">
        <v>404</v>
      </c>
      <c r="I132" t="s">
        <v>405</v>
      </c>
      <c r="J132" t="s">
        <v>406</v>
      </c>
      <c r="K132" t="s">
        <v>50</v>
      </c>
      <c r="L132">
        <v>10000</v>
      </c>
      <c r="M132" s="5">
        <v>25873992.755672202</v>
      </c>
      <c r="N132">
        <v>7593248.0574240005</v>
      </c>
      <c r="O132">
        <v>920</v>
      </c>
      <c r="P132" s="15">
        <v>49290</v>
      </c>
      <c r="Q132">
        <v>3087</v>
      </c>
      <c r="R132">
        <v>3.4075000000000002</v>
      </c>
      <c r="S132" t="s">
        <v>155</v>
      </c>
      <c r="T132">
        <v>25908484.1754703</v>
      </c>
      <c r="U132" s="5">
        <v>7594010.0757600004</v>
      </c>
      <c r="V132" t="s">
        <v>238</v>
      </c>
      <c r="W132">
        <v>0</v>
      </c>
      <c r="X132">
        <v>0</v>
      </c>
      <c r="Y132">
        <v>0</v>
      </c>
      <c r="Z132">
        <v>-0.82828080000000004</v>
      </c>
      <c r="AA132" t="str">
        <f>+MID(Tabla_Consulta_desde_Reporte_de_Valorización_de_Instrumentos[[#This Row],[CODIGO_SBS]],7,1)</f>
        <v>2</v>
      </c>
      <c r="AB132">
        <f>INDEX('Cálculo Caja'!F:F,MATCH(Tabla_Consulta_desde_Reporte_de_Valorización_de_Instrumentos[[#This Row],[PORTAFOLIO]],'Cálculo Caja'!A:A,0),1)</f>
        <v>7928996892.6624365</v>
      </c>
      <c r="AC132" s="17">
        <f>Tabla_Consulta_desde_Reporte_de_Valorización_de_Instrumentos[[#This Row],[VALOR_VECTOR_LOCAL]]/Tabla_Consulta_desde_Reporte_de_Valorización_de_Instrumentos[[#This Row],[Patrimonio]]</f>
        <v>3.2632113627912027E-3</v>
      </c>
      <c r="AD132" s="4">
        <f>(Tabla_Consulta_desde_Reporte_de_Valorización_de_Instrumentos[[#This Row],[VALOR_VECTOR_LOCAL]]/INDEX('Tipo de Cambio'!$D:$D,MATCH("2",'Tipo de Cambio'!$E:$E,0),1))/1000000</f>
        <v>7.5932480574239767</v>
      </c>
      <c r="AE132">
        <f>IF(Tabla_Consulta_desde_Reporte_de_Valorización_de_Instrumentos[[#This Row],[PORTAFOLIO]]="IN-FONDO0",Tabla_Consulta_desde_Reporte_de_Valorización_de_Instrumentos[[#This Row],[Inv MM$]],0)</f>
        <v>0</v>
      </c>
      <c r="AF132" s="25">
        <f>IF(Tabla_Consulta_desde_Reporte_de_Valorización_de_Instrumentos[[#This Row],[PORTAFOLIO]]="IN-FONDO1",Tabla_Consulta_desde_Reporte_de_Valorización_de_Instrumentos[[#This Row],[Inv MM$]],0)</f>
        <v>7.5932480574239767</v>
      </c>
      <c r="AG132" s="25">
        <f>IF(Tabla_Consulta_desde_Reporte_de_Valorización_de_Instrumentos[[#This Row],[PORTAFOLIO]]="IN-FONDO2",Tabla_Consulta_desde_Reporte_de_Valorización_de_Instrumentos[[#This Row],[Inv MM$]],0)</f>
        <v>0</v>
      </c>
      <c r="AH132" s="25">
        <f>IF(Tabla_Consulta_desde_Reporte_de_Valorización_de_Instrumentos[[#This Row],[PORTAFOLIO]]="IN-FONDO3",Tabla_Consulta_desde_Reporte_de_Valorización_de_Instrumentos[[#This Row],[Inv MM$]],0)</f>
        <v>0</v>
      </c>
      <c r="AI1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8.0059245822839618</v>
      </c>
      <c r="AJ1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Row],[CODIGO_SBS]],'BD(MSCI)'!$C:$C,0),1)),AL6267)</f>
        <v>11.680975009999999</v>
      </c>
      <c r="AK132" s="25">
        <f>Tabla_Consulta_desde_Reporte_de_Valorización_de_Instrumentos[[#This Row],[CO2-H]]*Tabla_Consulta_desde_Reporte_de_Valorización_de_Instrumentos[[#This Row],[Inv MM$]]</f>
        <v>88.696540803500511</v>
      </c>
      <c r="AL132" s="25">
        <f>Tabla_Consulta_desde_Reporte_de_Valorización_de_Instrumentos[[#This Row],[CO2-H]]*Tabla_Consulta_desde_Reporte_de_Valorización_de_Instrumentos[[#This Row],[Weight]]</f>
        <v>3.8117490381112083E-2</v>
      </c>
      <c r="AM132" s="25" t="str">
        <f>INDEX(Parametria!G:G,MATCH(Tabla_Consulta_desde_Reporte_de_Valorización_de_Instrumentos[[#This Row],[CODIGO_SBS]],Parametria!C:C,0))</f>
        <v>27RFLC</v>
      </c>
      <c r="AN132" s="25" t="str">
        <f>INDEX(Parametria!F:F,MATCH(Tabla_Consulta_desde_Reporte_de_Valorización_de_Instrumentos[[#This Row],[CODIGO_SBS]],Parametria!C:C,0))</f>
        <v>BU</v>
      </c>
      <c r="AO132" s="25" t="str">
        <f>+INDEX(Parametria!J:J,MATCH(Tabla_Consulta_desde_Reporte_de_Valorización_de_Instrumentos[[#This Row],[CODIGO_SBS]],Parametria!C:C,0))</f>
        <v>RFLBU</v>
      </c>
      <c r="AP132" s="25">
        <f>Tabla_Consulta_desde_Reporte_de_Valorización_de_Instrumentos[[#This Row],[Huella]]/$AT$4</f>
        <v>7.833534685856609E-3</v>
      </c>
      <c r="AQ1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2" s="25" t="str">
        <f>IFERROR(INDEX('BD(MSCI)'!X:X,MATCH(Tabla_Consulta_desde_Reporte_de_Valorización_de_Instrumentos[[#This Row],[CODIGO_ISIN]],'BD(MSCI)'!C:C,0)),"Cuestionario Integra")</f>
        <v>BU</v>
      </c>
      <c r="AT132" s="25"/>
    </row>
    <row r="133" spans="2:46" x14ac:dyDescent="0.35">
      <c r="B133" s="14" t="s">
        <v>6337</v>
      </c>
      <c r="C133" t="s">
        <v>367</v>
      </c>
      <c r="D133" t="s">
        <v>10</v>
      </c>
      <c r="E133" t="s">
        <v>368</v>
      </c>
      <c r="F133" t="s">
        <v>403</v>
      </c>
      <c r="G133" t="str">
        <f>INDEX(Parametria!H:H,MATCH(Tabla_Consulta_desde_Reporte_de_Valorización_de_Instrumentos[[#This Row],[CODIGO_SBS]],Parametria!C:C,0),1)</f>
        <v>Casa Andina (Scotia Sociedad Titulizadora)</v>
      </c>
      <c r="H133" t="s">
        <v>404</v>
      </c>
      <c r="I133" t="s">
        <v>405</v>
      </c>
      <c r="J133" t="s">
        <v>406</v>
      </c>
      <c r="K133" t="s">
        <v>50</v>
      </c>
      <c r="L133">
        <v>10000</v>
      </c>
      <c r="M133" s="5">
        <v>1406195.2584603999</v>
      </c>
      <c r="N133">
        <v>412676.52486</v>
      </c>
      <c r="O133">
        <v>50</v>
      </c>
      <c r="P133" s="15">
        <v>49290</v>
      </c>
      <c r="Q133">
        <v>3087</v>
      </c>
      <c r="R133">
        <v>3.4075000000000002</v>
      </c>
      <c r="S133" t="s">
        <v>155</v>
      </c>
      <c r="T133">
        <v>1408069.7921451</v>
      </c>
      <c r="U133" s="5">
        <v>412717.93890000001</v>
      </c>
      <c r="V133" t="s">
        <v>238</v>
      </c>
      <c r="W133">
        <v>0</v>
      </c>
      <c r="X133">
        <v>0</v>
      </c>
      <c r="Y133">
        <v>0</v>
      </c>
      <c r="Z133">
        <v>-0.82828080000000004</v>
      </c>
      <c r="AA133" t="str">
        <f>+MID(Tabla_Consulta_desde_Reporte_de_Valorización_de_Instrumentos[[#This Row],[CODIGO_SBS]],7,1)</f>
        <v>2</v>
      </c>
      <c r="AB133">
        <f>INDEX('Cálculo Caja'!F:F,MATCH(Tabla_Consulta_desde_Reporte_de_Valorización_de_Instrumentos[[#This Row],[PORTAFOLIO]],'Cálculo Caja'!A:A,0),1)</f>
        <v>27857085026.771736</v>
      </c>
      <c r="AC133" s="17">
        <f>Tabla_Consulta_desde_Reporte_de_Valorización_de_Instrumentos[[#This Row],[VALOR_VECTOR_LOCAL]]/Tabla_Consulta_desde_Reporte_de_Valorización_de_Instrumentos[[#This Row],[Patrimonio]]</f>
        <v>5.0478908942159305E-5</v>
      </c>
      <c r="AD133" s="4">
        <f>(Tabla_Consulta_desde_Reporte_de_Valorización_de_Instrumentos[[#This Row],[VALOR_VECTOR_LOCAL]]/INDEX('Tipo de Cambio'!$D:$D,MATCH("2",'Tipo de Cambio'!$E:$E,0),1))/1000000</f>
        <v>0.41267652485998529</v>
      </c>
      <c r="AE133">
        <f>IF(Tabla_Consulta_desde_Reporte_de_Valorización_de_Instrumentos[[#This Row],[PORTAFOLIO]]="IN-FONDO0",Tabla_Consulta_desde_Reporte_de_Valorización_de_Instrumentos[[#This Row],[Inv MM$]],0)</f>
        <v>0</v>
      </c>
      <c r="AF133" s="25">
        <f>IF(Tabla_Consulta_desde_Reporte_de_Valorización_de_Instrumentos[[#This Row],[PORTAFOLIO]]="IN-FONDO1",Tabla_Consulta_desde_Reporte_de_Valorización_de_Instrumentos[[#This Row],[Inv MM$]],0)</f>
        <v>0</v>
      </c>
      <c r="AG133" s="25">
        <f>IF(Tabla_Consulta_desde_Reporte_de_Valorización_de_Instrumentos[[#This Row],[PORTAFOLIO]]="IN-FONDO2",Tabla_Consulta_desde_Reporte_de_Valorización_de_Instrumentos[[#This Row],[Inv MM$]],0)</f>
        <v>0.41267652485998529</v>
      </c>
      <c r="AH133" s="25">
        <f>IF(Tabla_Consulta_desde_Reporte_de_Valorización_de_Instrumentos[[#This Row],[PORTAFOLIO]]="IN-FONDO3",Tabla_Consulta_desde_Reporte_de_Valorización_de_Instrumentos[[#This Row],[Inv MM$]],0)</f>
        <v>0</v>
      </c>
      <c r="AI1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8.0059245822839618</v>
      </c>
      <c r="AJ1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Row],[CODIGO_SBS]],'BD(MSCI)'!$C:$C,0),1)),AL6268)</f>
        <v>11.680975009999999</v>
      </c>
      <c r="AK133" s="25">
        <f>Tabla_Consulta_desde_Reporte_de_Valorización_de_Instrumentos[[#This Row],[CO2-H]]*Tabla_Consulta_desde_Reporte_de_Valorización_de_Instrumentos[[#This Row],[Inv MM$]]</f>
        <v>4.8204641741031313</v>
      </c>
      <c r="AL133" s="25">
        <f>Tabla_Consulta_desde_Reporte_de_Valorización_de_Instrumentos[[#This Row],[CO2-H]]*Tabla_Consulta_desde_Reporte_de_Valorización_de_Instrumentos[[#This Row],[Weight]]</f>
        <v>5.8964287388542835E-4</v>
      </c>
      <c r="AM133" s="25" t="str">
        <f>INDEX(Parametria!G:G,MATCH(Tabla_Consulta_desde_Reporte_de_Valorización_de_Instrumentos[[#This Row],[CODIGO_SBS]],Parametria!C:C,0))</f>
        <v>27RFLC</v>
      </c>
      <c r="AN133" s="25" t="str">
        <f>INDEX(Parametria!F:F,MATCH(Tabla_Consulta_desde_Reporte_de_Valorización_de_Instrumentos[[#This Row],[CODIGO_SBS]],Parametria!C:C,0))</f>
        <v>BU</v>
      </c>
      <c r="AO133" s="25" t="str">
        <f>+INDEX(Parametria!J:J,MATCH(Tabla_Consulta_desde_Reporte_de_Valorización_de_Instrumentos[[#This Row],[CODIGO_SBS]],Parametria!C:C,0))</f>
        <v>RFLBU</v>
      </c>
      <c r="AP133" s="25">
        <f>Tabla_Consulta_desde_Reporte_de_Valorización_de_Instrumentos[[#This Row],[Huella]]/$AT$4</f>
        <v>4.2573558075306272E-4</v>
      </c>
      <c r="AQ1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33" s="25" t="str">
        <f>IFERROR(INDEX('BD(MSCI)'!X:X,MATCH(Tabla_Consulta_desde_Reporte_de_Valorización_de_Instrumentos[[#This Row],[CODIGO_ISIN]],'BD(MSCI)'!C:C,0)),"Cuestionario Integra")</f>
        <v>BU</v>
      </c>
      <c r="AT133" s="25"/>
    </row>
    <row r="134" spans="2:46" x14ac:dyDescent="0.35">
      <c r="B134" s="14" t="s">
        <v>6337</v>
      </c>
      <c r="C134" t="s">
        <v>407</v>
      </c>
      <c r="D134" t="s">
        <v>10</v>
      </c>
      <c r="E134" t="s">
        <v>408</v>
      </c>
      <c r="F134" t="s">
        <v>409</v>
      </c>
      <c r="G134" t="str">
        <f>INDEX(Parametria!H:H,MATCH(Tabla_Consulta_desde_Reporte_de_Valorización_de_Instrumentos[[#This Row],[CODIGO_SBS]],Parametria!C:C,0),1)</f>
        <v>Inretail Peru Corp</v>
      </c>
      <c r="H134" t="s">
        <v>410</v>
      </c>
      <c r="I134" t="s">
        <v>411</v>
      </c>
      <c r="J134" t="s">
        <v>412</v>
      </c>
      <c r="K134" t="s">
        <v>50</v>
      </c>
      <c r="L134">
        <v>10</v>
      </c>
      <c r="M134" s="5">
        <v>449938169.98682588</v>
      </c>
      <c r="N134">
        <v>132043483.4884302</v>
      </c>
      <c r="O134">
        <v>3611359</v>
      </c>
      <c r="P134" s="15"/>
      <c r="R134">
        <v>3.4075000000000002</v>
      </c>
      <c r="S134" t="s">
        <v>413</v>
      </c>
      <c r="T134">
        <v>448479795.41092002</v>
      </c>
      <c r="U134" s="5">
        <v>131453467.59999999</v>
      </c>
      <c r="V134" t="s">
        <v>225</v>
      </c>
      <c r="W134">
        <v>8247269000</v>
      </c>
      <c r="X134">
        <v>3281203000</v>
      </c>
      <c r="Y134">
        <v>4966066000</v>
      </c>
      <c r="Z134">
        <v>0.16337779999999999</v>
      </c>
      <c r="AA134" t="str">
        <f>+MID(Tabla_Consulta_desde_Reporte_de_Valorización_de_Instrumentos[[#This Row],[CODIGO_SBS]],7,1)</f>
        <v>2</v>
      </c>
      <c r="AB134">
        <f>INDEX('Cálculo Caja'!F:F,MATCH(Tabla_Consulta_desde_Reporte_de_Valorización_de_Instrumentos[[#This Row],[PORTAFOLIO]],'Cálculo Caja'!A:A,0),1)</f>
        <v>27857085026.771736</v>
      </c>
      <c r="AC134" s="17">
        <f>Tabla_Consulta_desde_Reporte_de_Valorización_de_Instrumentos[[#This Row],[VALOR_VECTOR_LOCAL]]/Tabla_Consulta_desde_Reporte_de_Valorización_de_Instrumentos[[#This Row],[Patrimonio]]</f>
        <v>1.6151660145145047E-2</v>
      </c>
      <c r="AD134" s="4">
        <f>(Tabla_Consulta_desde_Reporte_de_Valorización_de_Instrumentos[[#This Row],[VALOR_VECTOR_LOCAL]]/INDEX('Tipo de Cambio'!$D:$D,MATCH("2",'Tipo de Cambio'!$E:$E,0),1))/1000000</f>
        <v>132.04348348843018</v>
      </c>
      <c r="AE134">
        <f>IF(Tabla_Consulta_desde_Reporte_de_Valorización_de_Instrumentos[[#This Row],[PORTAFOLIO]]="IN-FONDO0",Tabla_Consulta_desde_Reporte_de_Valorización_de_Instrumentos[[#This Row],[Inv MM$]],0)</f>
        <v>0</v>
      </c>
      <c r="AF134" s="25">
        <f>IF(Tabla_Consulta_desde_Reporte_de_Valorización_de_Instrumentos[[#This Row],[PORTAFOLIO]]="IN-FONDO1",Tabla_Consulta_desde_Reporte_de_Valorización_de_Instrumentos[[#This Row],[Inv MM$]],0)</f>
        <v>0</v>
      </c>
      <c r="AG134" s="25">
        <f>IF(Tabla_Consulta_desde_Reporte_de_Valorización_de_Instrumentos[[#This Row],[PORTAFOLIO]]="IN-FONDO2",Tabla_Consulta_desde_Reporte_de_Valorización_de_Instrumentos[[#This Row],[Inv MM$]],0)</f>
        <v>132.04348348843018</v>
      </c>
      <c r="AH134" s="25">
        <f>IF(Tabla_Consulta_desde_Reporte_de_Valorización_de_Instrumentos[[#This Row],[PORTAFOLIO]]="IN-FONDO3",Tabla_Consulta_desde_Reporte_de_Valorización_de_Instrumentos[[#This Row],[Inv MM$]],0)</f>
        <v>0</v>
      </c>
      <c r="AI1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Row],[CODIGO_SBS]],'BD(MSCI)'!$C:$C,0),1)),AL6269)</f>
        <v>23.09</v>
      </c>
      <c r="AK134" s="25">
        <f>Tabla_Consulta_desde_Reporte_de_Valorización_de_Instrumentos[[#This Row],[CO2-H]]*Tabla_Consulta_desde_Reporte_de_Valorización_de_Instrumentos[[#This Row],[Inv MM$]]</f>
        <v>3048.8840337478528</v>
      </c>
      <c r="AL134" s="25">
        <f>Tabla_Consulta_desde_Reporte_de_Valorización_de_Instrumentos[[#This Row],[CO2-H]]*Tabla_Consulta_desde_Reporte_de_Valorización_de_Instrumentos[[#This Row],[Weight]]</f>
        <v>0.37294183275139914</v>
      </c>
      <c r="AM134" s="25" t="str">
        <f>INDEX(Parametria!G:G,MATCH(Tabla_Consulta_desde_Reporte_de_Valorización_de_Instrumentos[[#This Row],[CODIGO_SBS]],Parametria!C:C,0))</f>
        <v>30RVL</v>
      </c>
      <c r="AN134" s="25" t="str">
        <f>INDEX(Parametria!F:F,MATCH(Tabla_Consulta_desde_Reporte_de_Valorización_de_Instrumentos[[#This Row],[CODIGO_SBS]],Parametria!C:C,0))</f>
        <v>BU</v>
      </c>
      <c r="AO134" s="25" t="str">
        <f>+INDEX(Parametria!J:J,MATCH(Tabla_Consulta_desde_Reporte_de_Valorización_de_Instrumentos[[#This Row],[CODIGO_SBS]],Parametria!C:C,0))</f>
        <v>RVLBU</v>
      </c>
      <c r="AP134" s="25">
        <f>Tabla_Consulta_desde_Reporte_de_Valorización_de_Instrumentos[[#This Row],[Huella]]/$AT$4</f>
        <v>0.26927249490405863</v>
      </c>
      <c r="AQ1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4" s="25" t="str">
        <f>IFERROR(INDEX('BD(MSCI)'!X:X,MATCH(Tabla_Consulta_desde_Reporte_de_Valorización_de_Instrumentos[[#This Row],[CODIGO_ISIN]],'BD(MSCI)'!C:C,0)),"Cuestionario Integra")</f>
        <v>Portafolio</v>
      </c>
      <c r="AT134" s="25"/>
    </row>
    <row r="135" spans="2:46" x14ac:dyDescent="0.35">
      <c r="B135" s="14" t="s">
        <v>6337</v>
      </c>
      <c r="C135" t="s">
        <v>407</v>
      </c>
      <c r="D135" t="s">
        <v>12</v>
      </c>
      <c r="E135" t="s">
        <v>408</v>
      </c>
      <c r="F135" t="s">
        <v>409</v>
      </c>
      <c r="G135" t="str">
        <f>INDEX(Parametria!H:H,MATCH(Tabla_Consulta_desde_Reporte_de_Valorización_de_Instrumentos[[#This Row],[CODIGO_SBS]],Parametria!C:C,0),1)</f>
        <v>Inretail Peru Corp</v>
      </c>
      <c r="H135" t="s">
        <v>410</v>
      </c>
      <c r="I135" t="s">
        <v>411</v>
      </c>
      <c r="J135" t="s">
        <v>412</v>
      </c>
      <c r="K135" t="s">
        <v>50</v>
      </c>
      <c r="L135">
        <v>10</v>
      </c>
      <c r="M135" s="5">
        <v>5619120.5041027004</v>
      </c>
      <c r="N135">
        <v>1649044.9021578</v>
      </c>
      <c r="O135">
        <v>45101</v>
      </c>
      <c r="P135" s="15"/>
      <c r="R135">
        <v>3.4075000000000002</v>
      </c>
      <c r="S135" t="s">
        <v>413</v>
      </c>
      <c r="T135">
        <v>5600907.3738799999</v>
      </c>
      <c r="U135" s="5">
        <v>1641676.4</v>
      </c>
      <c r="V135" t="s">
        <v>225</v>
      </c>
      <c r="W135">
        <v>8247269000</v>
      </c>
      <c r="X135">
        <v>3281203000</v>
      </c>
      <c r="Y135">
        <v>4966066000</v>
      </c>
      <c r="Z135">
        <v>0.16337779999999999</v>
      </c>
      <c r="AA135" t="str">
        <f>+MID(Tabla_Consulta_desde_Reporte_de_Valorización_de_Instrumentos[[#This Row],[CODIGO_SBS]],7,1)</f>
        <v>2</v>
      </c>
      <c r="AB135">
        <f>INDEX('Cálculo Caja'!F:F,MATCH(Tabla_Consulta_desde_Reporte_de_Valorización_de_Instrumentos[[#This Row],[PORTAFOLIO]],'Cálculo Caja'!A:A,0),1)</f>
        <v>7928996892.6624365</v>
      </c>
      <c r="AC135" s="17">
        <f>Tabla_Consulta_desde_Reporte_de_Valorización_de_Instrumentos[[#This Row],[VALOR_VECTOR_LOCAL]]/Tabla_Consulta_desde_Reporte_de_Valorización_de_Instrumentos[[#This Row],[Patrimonio]]</f>
        <v>7.0867987214154218E-4</v>
      </c>
      <c r="AD135" s="4">
        <f>(Tabla_Consulta_desde_Reporte_de_Valorización_de_Instrumentos[[#This Row],[VALOR_VECTOR_LOCAL]]/INDEX('Tipo de Cambio'!$D:$D,MATCH("2",'Tipo de Cambio'!$E:$E,0),1))/1000000</f>
        <v>1.6490449021577991</v>
      </c>
      <c r="AE135">
        <f>IF(Tabla_Consulta_desde_Reporte_de_Valorización_de_Instrumentos[[#This Row],[PORTAFOLIO]]="IN-FONDO0",Tabla_Consulta_desde_Reporte_de_Valorización_de_Instrumentos[[#This Row],[Inv MM$]],0)</f>
        <v>0</v>
      </c>
      <c r="AF135" s="25">
        <f>IF(Tabla_Consulta_desde_Reporte_de_Valorización_de_Instrumentos[[#This Row],[PORTAFOLIO]]="IN-FONDO1",Tabla_Consulta_desde_Reporte_de_Valorización_de_Instrumentos[[#This Row],[Inv MM$]],0)</f>
        <v>1.6490449021577991</v>
      </c>
      <c r="AG135" s="25">
        <f>IF(Tabla_Consulta_desde_Reporte_de_Valorización_de_Instrumentos[[#This Row],[PORTAFOLIO]]="IN-FONDO2",Tabla_Consulta_desde_Reporte_de_Valorización_de_Instrumentos[[#This Row],[Inv MM$]],0)</f>
        <v>0</v>
      </c>
      <c r="AH135" s="25">
        <f>IF(Tabla_Consulta_desde_Reporte_de_Valorización_de_Instrumentos[[#This Row],[PORTAFOLIO]]="IN-FONDO3",Tabla_Consulta_desde_Reporte_de_Valorización_de_Instrumentos[[#This Row],[Inv MM$]],0)</f>
        <v>0</v>
      </c>
      <c r="AI1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Row],[CODIGO_SBS]],'BD(MSCI)'!$C:$C,0),1)),AL6270)</f>
        <v>23.09</v>
      </c>
      <c r="AK135" s="25">
        <f>Tabla_Consulta_desde_Reporte_de_Valorización_de_Instrumentos[[#This Row],[CO2-H]]*Tabla_Consulta_desde_Reporte_de_Valorización_de_Instrumentos[[#This Row],[Inv MM$]]</f>
        <v>38.076446790823582</v>
      </c>
      <c r="AL135" s="25">
        <f>Tabla_Consulta_desde_Reporte_de_Valorización_de_Instrumentos[[#This Row],[CO2-H]]*Tabla_Consulta_desde_Reporte_de_Valorización_de_Instrumentos[[#This Row],[Weight]]</f>
        <v>1.6363418247748208E-2</v>
      </c>
      <c r="AM135" s="25" t="str">
        <f>INDEX(Parametria!G:G,MATCH(Tabla_Consulta_desde_Reporte_de_Valorización_de_Instrumentos[[#This Row],[CODIGO_SBS]],Parametria!C:C,0))</f>
        <v>30RVL</v>
      </c>
      <c r="AN135" s="25" t="str">
        <f>INDEX(Parametria!F:F,MATCH(Tabla_Consulta_desde_Reporte_de_Valorización_de_Instrumentos[[#This Row],[CODIGO_SBS]],Parametria!C:C,0))</f>
        <v>BU</v>
      </c>
      <c r="AO135" s="25" t="str">
        <f>+INDEX(Parametria!J:J,MATCH(Tabla_Consulta_desde_Reporte_de_Valorización_de_Instrumentos[[#This Row],[CODIGO_SBS]],Parametria!C:C,0))</f>
        <v>RVLBU</v>
      </c>
      <c r="AP135" s="25">
        <f>Tabla_Consulta_desde_Reporte_de_Valorización_de_Instrumentos[[#This Row],[Huella]]/$AT$4</f>
        <v>3.362850049709249E-3</v>
      </c>
      <c r="AQ1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5" s="25" t="str">
        <f>IFERROR(INDEX('BD(MSCI)'!X:X,MATCH(Tabla_Consulta_desde_Reporte_de_Valorización_de_Instrumentos[[#This Row],[CODIGO_ISIN]],'BD(MSCI)'!C:C,0)),"Cuestionario Integra")</f>
        <v>Portafolio</v>
      </c>
      <c r="AT135" s="25"/>
    </row>
    <row r="136" spans="2:46" x14ac:dyDescent="0.35">
      <c r="B136" s="14" t="s">
        <v>6337</v>
      </c>
      <c r="C136" t="s">
        <v>407</v>
      </c>
      <c r="D136" t="s">
        <v>11</v>
      </c>
      <c r="E136" t="s">
        <v>408</v>
      </c>
      <c r="F136" t="s">
        <v>409</v>
      </c>
      <c r="G136" t="str">
        <f>INDEX(Parametria!H:H,MATCH(Tabla_Consulta_desde_Reporte_de_Valorización_de_Instrumentos[[#This Row],[CODIGO_SBS]],Parametria!C:C,0),1)</f>
        <v>Inretail Peru Corp</v>
      </c>
      <c r="H136" t="s">
        <v>410</v>
      </c>
      <c r="I136" t="s">
        <v>411</v>
      </c>
      <c r="J136" t="s">
        <v>412</v>
      </c>
      <c r="K136" t="s">
        <v>50</v>
      </c>
      <c r="L136">
        <v>10</v>
      </c>
      <c r="M136" s="5">
        <v>86604549.933945194</v>
      </c>
      <c r="N136">
        <v>25415862.049580399</v>
      </c>
      <c r="O136">
        <v>695118</v>
      </c>
      <c r="P136" s="15"/>
      <c r="R136">
        <v>3.4075000000000002</v>
      </c>
      <c r="S136" t="s">
        <v>413</v>
      </c>
      <c r="T136">
        <v>86323840.533840001</v>
      </c>
      <c r="U136" s="5">
        <v>25302295.199999999</v>
      </c>
      <c r="V136" t="s">
        <v>225</v>
      </c>
      <c r="W136">
        <v>8247269000</v>
      </c>
      <c r="X136">
        <v>3281203000</v>
      </c>
      <c r="Y136">
        <v>4966066000</v>
      </c>
      <c r="Z136">
        <v>0.16337779999999999</v>
      </c>
      <c r="AA136" t="str">
        <f>+MID(Tabla_Consulta_desde_Reporte_de_Valorización_de_Instrumentos[[#This Row],[CODIGO_SBS]],7,1)</f>
        <v>2</v>
      </c>
      <c r="AB136">
        <f>INDEX('Cálculo Caja'!F:F,MATCH(Tabla_Consulta_desde_Reporte_de_Valorización_de_Instrumentos[[#This Row],[PORTAFOLIO]],'Cálculo Caja'!A:A,0),1)</f>
        <v>3525404726.9048524</v>
      </c>
      <c r="AC136" s="17">
        <f>Tabla_Consulta_desde_Reporte_de_Valorización_de_Instrumentos[[#This Row],[VALOR_VECTOR_LOCAL]]/Tabla_Consulta_desde_Reporte_de_Valorización_de_Instrumentos[[#This Row],[Patrimonio]]</f>
        <v>2.4565846092224456E-2</v>
      </c>
      <c r="AD136" s="4">
        <f>(Tabla_Consulta_desde_Reporte_de_Valorización_de_Instrumentos[[#This Row],[VALOR_VECTOR_LOCAL]]/INDEX('Tipo de Cambio'!$D:$D,MATCH("2",'Tipo de Cambio'!$E:$E,0),1))/1000000</f>
        <v>25.41586204958039</v>
      </c>
      <c r="AE136">
        <f>IF(Tabla_Consulta_desde_Reporte_de_Valorización_de_Instrumentos[[#This Row],[PORTAFOLIO]]="IN-FONDO0",Tabla_Consulta_desde_Reporte_de_Valorización_de_Instrumentos[[#This Row],[Inv MM$]],0)</f>
        <v>0</v>
      </c>
      <c r="AF136" s="25">
        <f>IF(Tabla_Consulta_desde_Reporte_de_Valorización_de_Instrumentos[[#This Row],[PORTAFOLIO]]="IN-FONDO1",Tabla_Consulta_desde_Reporte_de_Valorización_de_Instrumentos[[#This Row],[Inv MM$]],0)</f>
        <v>0</v>
      </c>
      <c r="AG136" s="25">
        <f>IF(Tabla_Consulta_desde_Reporte_de_Valorización_de_Instrumentos[[#This Row],[PORTAFOLIO]]="IN-FONDO2",Tabla_Consulta_desde_Reporte_de_Valorización_de_Instrumentos[[#This Row],[Inv MM$]],0)</f>
        <v>0</v>
      </c>
      <c r="AH136" s="25">
        <f>IF(Tabla_Consulta_desde_Reporte_de_Valorización_de_Instrumentos[[#This Row],[PORTAFOLIO]]="IN-FONDO3",Tabla_Consulta_desde_Reporte_de_Valorización_de_Instrumentos[[#This Row],[Inv MM$]],0)</f>
        <v>25.41586204958039</v>
      </c>
      <c r="AI1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159.10839044016839</v>
      </c>
      <c r="AJ1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Row],[CODIGO_SBS]],'BD(MSCI)'!$C:$C,0),1)),AL6271)</f>
        <v>23.09</v>
      </c>
      <c r="AK136" s="25">
        <f>Tabla_Consulta_desde_Reporte_de_Valorización_de_Instrumentos[[#This Row],[CO2-H]]*Tabla_Consulta_desde_Reporte_de_Valorización_de_Instrumentos[[#This Row],[Inv MM$]]</f>
        <v>586.85225472481125</v>
      </c>
      <c r="AL136" s="25">
        <f>Tabla_Consulta_desde_Reporte_de_Valorización_de_Instrumentos[[#This Row],[CO2-H]]*Tabla_Consulta_desde_Reporte_de_Valorización_de_Instrumentos[[#This Row],[Weight]]</f>
        <v>0.56722538626946273</v>
      </c>
      <c r="AM136" s="25" t="str">
        <f>INDEX(Parametria!G:G,MATCH(Tabla_Consulta_desde_Reporte_de_Valorización_de_Instrumentos[[#This Row],[CODIGO_SBS]],Parametria!C:C,0))</f>
        <v>30RVL</v>
      </c>
      <c r="AN136" s="25" t="str">
        <f>INDEX(Parametria!F:F,MATCH(Tabla_Consulta_desde_Reporte_de_Valorización_de_Instrumentos[[#This Row],[CODIGO_SBS]],Parametria!C:C,0))</f>
        <v>BU</v>
      </c>
      <c r="AO136" s="25" t="str">
        <f>+INDEX(Parametria!J:J,MATCH(Tabla_Consulta_desde_Reporte_de_Valorización_de_Instrumentos[[#This Row],[CODIGO_SBS]],Parametria!C:C,0))</f>
        <v>RVLBU</v>
      </c>
      <c r="AP136" s="25">
        <f>Tabla_Consulta_desde_Reporte_de_Valorización_de_Instrumentos[[#This Row],[Huella]]/$AT$4</f>
        <v>5.1829839712063903E-2</v>
      </c>
      <c r="AQ1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6" s="25" t="str">
        <f>IFERROR(INDEX('BD(MSCI)'!X:X,MATCH(Tabla_Consulta_desde_Reporte_de_Valorización_de_Instrumentos[[#This Row],[CODIGO_ISIN]],'BD(MSCI)'!C:C,0)),"Cuestionario Integra")</f>
        <v>Portafolio</v>
      </c>
      <c r="AT136" s="25"/>
    </row>
    <row r="137" spans="2:46" x14ac:dyDescent="0.35">
      <c r="B137" s="14" t="s">
        <v>6337</v>
      </c>
      <c r="C137" t="s">
        <v>407</v>
      </c>
      <c r="D137" t="s">
        <v>11</v>
      </c>
      <c r="E137" t="s">
        <v>408</v>
      </c>
      <c r="F137" t="s">
        <v>414</v>
      </c>
      <c r="G137" t="str">
        <f>INDEX(Parametria!H:H,MATCH(Tabla_Consulta_desde_Reporte_de_Valorización_de_Instrumentos[[#This Row],[CODIGO_SBS]],Parametria!C:C,0),1)</f>
        <v>Ferreyros S.A.A.</v>
      </c>
      <c r="H137" t="s">
        <v>415</v>
      </c>
      <c r="I137" t="s">
        <v>416</v>
      </c>
      <c r="J137" t="s">
        <v>417</v>
      </c>
      <c r="K137" t="s">
        <v>90</v>
      </c>
      <c r="L137">
        <v>1</v>
      </c>
      <c r="M137" s="5">
        <v>89773911.827534199</v>
      </c>
      <c r="N137">
        <v>89773911.827534199</v>
      </c>
      <c r="O137">
        <v>21490838</v>
      </c>
      <c r="P137" s="15"/>
      <c r="R137">
        <v>1</v>
      </c>
      <c r="S137" t="s">
        <v>413</v>
      </c>
      <c r="T137">
        <v>89875084.245586798</v>
      </c>
      <c r="U137" s="5">
        <v>89875084.245586798</v>
      </c>
      <c r="V137" t="s">
        <v>418</v>
      </c>
      <c r="W137">
        <v>2788216000</v>
      </c>
      <c r="X137">
        <v>117726000</v>
      </c>
      <c r="Y137">
        <v>2670490000</v>
      </c>
      <c r="Z137">
        <v>-4.7077000000000004E-3</v>
      </c>
      <c r="AA137" t="str">
        <f>+MID(Tabla_Consulta_desde_Reporte_de_Valorización_de_Instrumentos[[#This Row],[CODIGO_SBS]],7,1)</f>
        <v>1</v>
      </c>
      <c r="AB137">
        <f>INDEX('Cálculo Caja'!F:F,MATCH(Tabla_Consulta_desde_Reporte_de_Valorización_de_Instrumentos[[#This Row],[PORTAFOLIO]],'Cálculo Caja'!A:A,0),1)</f>
        <v>3525404726.9048524</v>
      </c>
      <c r="AC137" s="17">
        <f>Tabla_Consulta_desde_Reporte_de_Valorización_de_Instrumentos[[#This Row],[VALOR_VECTOR_LOCAL]]/Tabla_Consulta_desde_Reporte_de_Valorización_de_Instrumentos[[#This Row],[Patrimonio]]</f>
        <v>2.5464852628807721E-2</v>
      </c>
      <c r="AD137" s="4">
        <f>(Tabla_Consulta_desde_Reporte_de_Valorización_de_Instrumentos[[#This Row],[VALOR_VECTOR_LOCAL]]/INDEX('Tipo de Cambio'!$D:$D,MATCH("2",'Tipo de Cambio'!$E:$E,0),1))/1000000</f>
        <v>26.345975591352659</v>
      </c>
      <c r="AE137">
        <f>IF(Tabla_Consulta_desde_Reporte_de_Valorización_de_Instrumentos[[#This Row],[PORTAFOLIO]]="IN-FONDO0",Tabla_Consulta_desde_Reporte_de_Valorización_de_Instrumentos[[#This Row],[Inv MM$]],0)</f>
        <v>0</v>
      </c>
      <c r="AF137" s="25">
        <f>IF(Tabla_Consulta_desde_Reporte_de_Valorización_de_Instrumentos[[#This Row],[PORTAFOLIO]]="IN-FONDO1",Tabla_Consulta_desde_Reporte_de_Valorización_de_Instrumentos[[#This Row],[Inv MM$]],0)</f>
        <v>0</v>
      </c>
      <c r="AG137" s="25">
        <f>IF(Tabla_Consulta_desde_Reporte_de_Valorización_de_Instrumentos[[#This Row],[PORTAFOLIO]]="IN-FONDO2",Tabla_Consulta_desde_Reporte_de_Valorización_de_Instrumentos[[#This Row],[Inv MM$]],0)</f>
        <v>0</v>
      </c>
      <c r="AH137" s="25">
        <f>IF(Tabla_Consulta_desde_Reporte_de_Valorización_de_Instrumentos[[#This Row],[PORTAFOLIO]]="IN-FONDO3",Tabla_Consulta_desde_Reporte_de_Valorización_de_Instrumentos[[#This Row],[Inv MM$]],0)</f>
        <v>26.345975591352659</v>
      </c>
      <c r="AI1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Row],[CODIGO_SBS]],'BD(MSCI)'!$C:$C,0),1)),AL6272)</f>
        <v>6.24</v>
      </c>
      <c r="AK137" s="25">
        <f>Tabla_Consulta_desde_Reporte_de_Valorización_de_Instrumentos[[#This Row],[CO2-H]]*Tabla_Consulta_desde_Reporte_de_Valorización_de_Instrumentos[[#This Row],[Inv MM$]]</f>
        <v>164.3988876900406</v>
      </c>
      <c r="AL137" s="25">
        <f>Tabla_Consulta_desde_Reporte_de_Valorización_de_Instrumentos[[#This Row],[CO2-H]]*Tabla_Consulta_desde_Reporte_de_Valorización_de_Instrumentos[[#This Row],[Weight]]</f>
        <v>0.15890068040376018</v>
      </c>
      <c r="AM137" s="25" t="str">
        <f>INDEX(Parametria!G:G,MATCH(Tabla_Consulta_desde_Reporte_de_Valorización_de_Instrumentos[[#This Row],[CODIGO_SBS]],Parametria!C:C,0))</f>
        <v>30RVL</v>
      </c>
      <c r="AN137" s="25" t="str">
        <f>INDEX(Parametria!F:F,MATCH(Tabla_Consulta_desde_Reporte_de_Valorización_de_Instrumentos[[#This Row],[CODIGO_SBS]],Parametria!C:C,0))</f>
        <v>BU</v>
      </c>
      <c r="AO137" s="25" t="str">
        <f>+INDEX(Parametria!J:J,MATCH(Tabla_Consulta_desde_Reporte_de_Valorización_de_Instrumentos[[#This Row],[CODIGO_SBS]],Parametria!C:C,0))</f>
        <v>RVLBU</v>
      </c>
      <c r="AP137" s="25">
        <f>Tabla_Consulta_desde_Reporte_de_Valorización_de_Instrumentos[[#This Row],[Huella]]/$AT$4</f>
        <v>1.4519443231605181E-2</v>
      </c>
      <c r="AQ1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7" s="25" t="str">
        <f>IFERROR(INDEX('BD(MSCI)'!X:X,MATCH(Tabla_Consulta_desde_Reporte_de_Valorización_de_Instrumentos[[#This Row],[CODIGO_ISIN]],'BD(MSCI)'!C:C,0)),"Cuestionario Integra")</f>
        <v>Portafolio</v>
      </c>
      <c r="AT137" s="25"/>
    </row>
    <row r="138" spans="2:46" x14ac:dyDescent="0.35">
      <c r="B138" s="14" t="s">
        <v>6337</v>
      </c>
      <c r="C138" t="s">
        <v>407</v>
      </c>
      <c r="D138" t="s">
        <v>10</v>
      </c>
      <c r="E138" t="s">
        <v>408</v>
      </c>
      <c r="F138" t="s">
        <v>414</v>
      </c>
      <c r="G138" t="str">
        <f>INDEX(Parametria!H:H,MATCH(Tabla_Consulta_desde_Reporte_de_Valorización_de_Instrumentos[[#This Row],[CODIGO_SBS]],Parametria!C:C,0),1)</f>
        <v>Ferreyros S.A.A.</v>
      </c>
      <c r="H138" t="s">
        <v>415</v>
      </c>
      <c r="I138" t="s">
        <v>416</v>
      </c>
      <c r="J138" t="s">
        <v>417</v>
      </c>
      <c r="K138" t="s">
        <v>90</v>
      </c>
      <c r="L138">
        <v>1</v>
      </c>
      <c r="M138" s="5">
        <v>362121235.99920869</v>
      </c>
      <c r="N138">
        <v>362121235.99920869</v>
      </c>
      <c r="O138">
        <v>86687643</v>
      </c>
      <c r="P138" s="15"/>
      <c r="R138">
        <v>1</v>
      </c>
      <c r="S138" t="s">
        <v>413</v>
      </c>
      <c r="T138">
        <v>362529335.41615981</v>
      </c>
      <c r="U138" s="5">
        <v>362529335.41615981</v>
      </c>
      <c r="V138" t="s">
        <v>418</v>
      </c>
      <c r="W138">
        <v>2788216000</v>
      </c>
      <c r="X138">
        <v>117726000</v>
      </c>
      <c r="Y138">
        <v>2670490000</v>
      </c>
      <c r="Z138">
        <v>-4.7077000000000004E-3</v>
      </c>
      <c r="AA138" t="str">
        <f>+MID(Tabla_Consulta_desde_Reporte_de_Valorización_de_Instrumentos[[#This Row],[CODIGO_SBS]],7,1)</f>
        <v>1</v>
      </c>
      <c r="AB138">
        <f>INDEX('Cálculo Caja'!F:F,MATCH(Tabla_Consulta_desde_Reporte_de_Valorización_de_Instrumentos[[#This Row],[PORTAFOLIO]],'Cálculo Caja'!A:A,0),1)</f>
        <v>27857085026.771736</v>
      </c>
      <c r="AC138" s="17">
        <f>Tabla_Consulta_desde_Reporte_de_Valorización_de_Instrumentos[[#This Row],[VALOR_VECTOR_LOCAL]]/Tabla_Consulta_desde_Reporte_de_Valorización_de_Instrumentos[[#This Row],[Patrimonio]]</f>
        <v>1.299925084233315E-2</v>
      </c>
      <c r="AD138" s="4">
        <f>(Tabla_Consulta_desde_Reporte_de_Valorización_de_Instrumentos[[#This Row],[VALOR_VECTOR_LOCAL]]/INDEX('Tipo de Cambio'!$D:$D,MATCH("2",'Tipo de Cambio'!$E:$E,0),1))/1000000</f>
        <v>106.27182274371495</v>
      </c>
      <c r="AE138">
        <f>IF(Tabla_Consulta_desde_Reporte_de_Valorización_de_Instrumentos[[#This Row],[PORTAFOLIO]]="IN-FONDO0",Tabla_Consulta_desde_Reporte_de_Valorización_de_Instrumentos[[#This Row],[Inv MM$]],0)</f>
        <v>0</v>
      </c>
      <c r="AF138" s="25">
        <f>IF(Tabla_Consulta_desde_Reporte_de_Valorización_de_Instrumentos[[#This Row],[PORTAFOLIO]]="IN-FONDO1",Tabla_Consulta_desde_Reporte_de_Valorización_de_Instrumentos[[#This Row],[Inv MM$]],0)</f>
        <v>0</v>
      </c>
      <c r="AG138" s="25">
        <f>IF(Tabla_Consulta_desde_Reporte_de_Valorización_de_Instrumentos[[#This Row],[PORTAFOLIO]]="IN-FONDO2",Tabla_Consulta_desde_Reporte_de_Valorización_de_Instrumentos[[#This Row],[Inv MM$]],0)</f>
        <v>106.27182274371495</v>
      </c>
      <c r="AH138" s="25">
        <f>IF(Tabla_Consulta_desde_Reporte_de_Valorización_de_Instrumentos[[#This Row],[PORTAFOLIO]]="IN-FONDO3",Tabla_Consulta_desde_Reporte_de_Valorización_de_Instrumentos[[#This Row],[Inv MM$]],0)</f>
        <v>0</v>
      </c>
      <c r="AI1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Row],[CODIGO_SBS]],'BD(MSCI)'!$C:$C,0),1)),AL6273)</f>
        <v>6.24</v>
      </c>
      <c r="AK138" s="25">
        <f>Tabla_Consulta_desde_Reporte_de_Valorización_de_Instrumentos[[#This Row],[CO2-H]]*Tabla_Consulta_desde_Reporte_de_Valorización_de_Instrumentos[[#This Row],[Inv MM$]]</f>
        <v>663.13617392078129</v>
      </c>
      <c r="AL138" s="25">
        <f>Tabla_Consulta_desde_Reporte_de_Valorización_de_Instrumentos[[#This Row],[CO2-H]]*Tabla_Consulta_desde_Reporte_de_Valorización_de_Instrumentos[[#This Row],[Weight]]</f>
        <v>8.111532525615886E-2</v>
      </c>
      <c r="AM138" s="25" t="str">
        <f>INDEX(Parametria!G:G,MATCH(Tabla_Consulta_desde_Reporte_de_Valorización_de_Instrumentos[[#This Row],[CODIGO_SBS]],Parametria!C:C,0))</f>
        <v>30RVL</v>
      </c>
      <c r="AN138" s="25" t="str">
        <f>INDEX(Parametria!F:F,MATCH(Tabla_Consulta_desde_Reporte_de_Valorización_de_Instrumentos[[#This Row],[CODIGO_SBS]],Parametria!C:C,0))</f>
        <v>BU</v>
      </c>
      <c r="AO138" s="25" t="str">
        <f>+INDEX(Parametria!J:J,MATCH(Tabla_Consulta_desde_Reporte_de_Valorización_de_Instrumentos[[#This Row],[CODIGO_SBS]],Parametria!C:C,0))</f>
        <v>RVLBU</v>
      </c>
      <c r="AP138" s="25">
        <f>Tabla_Consulta_desde_Reporte_de_Valorización_de_Instrumentos[[#This Row],[Huella]]/$AT$4</f>
        <v>5.8567111781316128E-2</v>
      </c>
      <c r="AQ1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8" s="25" t="str">
        <f>IFERROR(INDEX('BD(MSCI)'!X:X,MATCH(Tabla_Consulta_desde_Reporte_de_Valorización_de_Instrumentos[[#This Row],[CODIGO_ISIN]],'BD(MSCI)'!C:C,0)),"Cuestionario Integra")</f>
        <v>Portafolio</v>
      </c>
      <c r="AT138" s="25"/>
    </row>
    <row r="139" spans="2:46" x14ac:dyDescent="0.35">
      <c r="B139" s="14" t="s">
        <v>6337</v>
      </c>
      <c r="C139" t="s">
        <v>407</v>
      </c>
      <c r="D139" t="s">
        <v>12</v>
      </c>
      <c r="E139" t="s">
        <v>408</v>
      </c>
      <c r="F139" t="s">
        <v>414</v>
      </c>
      <c r="G139" t="str">
        <f>INDEX(Parametria!H:H,MATCH(Tabla_Consulta_desde_Reporte_de_Valorización_de_Instrumentos[[#This Row],[CODIGO_SBS]],Parametria!C:C,0),1)</f>
        <v>Ferreyros S.A.A.</v>
      </c>
      <c r="H139" t="s">
        <v>415</v>
      </c>
      <c r="I139" t="s">
        <v>416</v>
      </c>
      <c r="J139" t="s">
        <v>417</v>
      </c>
      <c r="K139" t="s">
        <v>90</v>
      </c>
      <c r="L139">
        <v>1</v>
      </c>
      <c r="M139" s="5">
        <v>58225368.610742897</v>
      </c>
      <c r="N139">
        <v>58225368.610742897</v>
      </c>
      <c r="O139">
        <v>13938481</v>
      </c>
      <c r="P139" s="15"/>
      <c r="R139">
        <v>1</v>
      </c>
      <c r="S139" t="s">
        <v>413</v>
      </c>
      <c r="T139">
        <v>58290986.797746599</v>
      </c>
      <c r="U139" s="5">
        <v>58290986.797746599</v>
      </c>
      <c r="V139" t="s">
        <v>418</v>
      </c>
      <c r="W139">
        <v>2788216000</v>
      </c>
      <c r="X139">
        <v>117726000</v>
      </c>
      <c r="Y139">
        <v>2670490000</v>
      </c>
      <c r="Z139">
        <v>-4.7077000000000004E-3</v>
      </c>
      <c r="AA139" t="str">
        <f>+MID(Tabla_Consulta_desde_Reporte_de_Valorización_de_Instrumentos[[#This Row],[CODIGO_SBS]],7,1)</f>
        <v>1</v>
      </c>
      <c r="AB139">
        <f>INDEX('Cálculo Caja'!F:F,MATCH(Tabla_Consulta_desde_Reporte_de_Valorización_de_Instrumentos[[#This Row],[PORTAFOLIO]],'Cálculo Caja'!A:A,0),1)</f>
        <v>7928996892.6624365</v>
      </c>
      <c r="AC139" s="17">
        <f>Tabla_Consulta_desde_Reporte_de_Valorización_de_Instrumentos[[#This Row],[VALOR_VECTOR_LOCAL]]/Tabla_Consulta_desde_Reporte_de_Valorización_de_Instrumentos[[#This Row],[Patrimonio]]</f>
        <v>7.3433461254884796E-3</v>
      </c>
      <c r="AD139" s="4">
        <f>(Tabla_Consulta_desde_Reporte_de_Valorización_de_Instrumentos[[#This Row],[VALOR_VECTOR_LOCAL]]/INDEX('Tipo de Cambio'!$D:$D,MATCH("2",'Tipo de Cambio'!$E:$E,0),1))/1000000</f>
        <v>17.087415586424914</v>
      </c>
      <c r="AE139">
        <f>IF(Tabla_Consulta_desde_Reporte_de_Valorización_de_Instrumentos[[#This Row],[PORTAFOLIO]]="IN-FONDO0",Tabla_Consulta_desde_Reporte_de_Valorización_de_Instrumentos[[#This Row],[Inv MM$]],0)</f>
        <v>0</v>
      </c>
      <c r="AF139" s="25">
        <f>IF(Tabla_Consulta_desde_Reporte_de_Valorización_de_Instrumentos[[#This Row],[PORTAFOLIO]]="IN-FONDO1",Tabla_Consulta_desde_Reporte_de_Valorización_de_Instrumentos[[#This Row],[Inv MM$]],0)</f>
        <v>17.087415586424914</v>
      </c>
      <c r="AG139" s="25">
        <f>IF(Tabla_Consulta_desde_Reporte_de_Valorización_de_Instrumentos[[#This Row],[PORTAFOLIO]]="IN-FONDO2",Tabla_Consulta_desde_Reporte_de_Valorización_de_Instrumentos[[#This Row],[Inv MM$]],0)</f>
        <v>0</v>
      </c>
      <c r="AH139" s="25">
        <f>IF(Tabla_Consulta_desde_Reporte_de_Valorización_de_Instrumentos[[#This Row],[PORTAFOLIO]]="IN-FONDO3",Tabla_Consulta_desde_Reporte_de_Valorización_de_Instrumentos[[#This Row],[Inv MM$]],0)</f>
        <v>0</v>
      </c>
      <c r="AI1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149.70521392149251</v>
      </c>
      <c r="AJ1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Row],[CODIGO_SBS]],'BD(MSCI)'!$C:$C,0),1)),AL6274)</f>
        <v>6.24</v>
      </c>
      <c r="AK139" s="25">
        <f>Tabla_Consulta_desde_Reporte_de_Valorización_de_Instrumentos[[#This Row],[CO2-H]]*Tabla_Consulta_desde_Reporte_de_Valorización_de_Instrumentos[[#This Row],[Inv MM$]]</f>
        <v>106.62547325929147</v>
      </c>
      <c r="AL139" s="25">
        <f>Tabla_Consulta_desde_Reporte_de_Valorización_de_Instrumentos[[#This Row],[CO2-H]]*Tabla_Consulta_desde_Reporte_de_Valorización_de_Instrumentos[[#This Row],[Weight]]</f>
        <v>4.5822479823048115E-2</v>
      </c>
      <c r="AM139" s="25" t="str">
        <f>INDEX(Parametria!G:G,MATCH(Tabla_Consulta_desde_Reporte_de_Valorización_de_Instrumentos[[#This Row],[CODIGO_SBS]],Parametria!C:C,0))</f>
        <v>30RVL</v>
      </c>
      <c r="AN139" s="25" t="str">
        <f>INDEX(Parametria!F:F,MATCH(Tabla_Consulta_desde_Reporte_de_Valorización_de_Instrumentos[[#This Row],[CODIGO_SBS]],Parametria!C:C,0))</f>
        <v>BU</v>
      </c>
      <c r="AO139" s="25" t="str">
        <f>+INDEX(Parametria!J:J,MATCH(Tabla_Consulta_desde_Reporte_de_Valorización_de_Instrumentos[[#This Row],[CODIGO_SBS]],Parametria!C:C,0))</f>
        <v>RVLBU</v>
      </c>
      <c r="AP139" s="25">
        <f>Tabla_Consulta_desde_Reporte_de_Valorización_de_Instrumentos[[#This Row],[Huella]]/$AT$4</f>
        <v>9.4169889333448713E-3</v>
      </c>
      <c r="AQ1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39" s="25" t="str">
        <f>IFERROR(INDEX('BD(MSCI)'!X:X,MATCH(Tabla_Consulta_desde_Reporte_de_Valorización_de_Instrumentos[[#This Row],[CODIGO_ISIN]],'BD(MSCI)'!C:C,0)),"Cuestionario Integra")</f>
        <v>Portafolio</v>
      </c>
      <c r="AT139" s="25"/>
    </row>
    <row r="140" spans="2:46" x14ac:dyDescent="0.35">
      <c r="B140" s="14" t="s">
        <v>6337</v>
      </c>
      <c r="C140" t="s">
        <v>407</v>
      </c>
      <c r="D140" t="s">
        <v>12</v>
      </c>
      <c r="E140" t="s">
        <v>408</v>
      </c>
      <c r="F140" t="s">
        <v>4956</v>
      </c>
      <c r="G140" t="str">
        <f>INDEX(Parametria!H:H,MATCH(Tabla_Consulta_desde_Reporte_de_Valorización_de_Instrumentos[[#This Row],[CODIGO_SBS]],Parametria!C:C,0),1)</f>
        <v>Puerto Chancay B</v>
      </c>
      <c r="H140" t="s">
        <v>4957</v>
      </c>
      <c r="I140" t="s">
        <v>4958</v>
      </c>
      <c r="J140" t="s">
        <v>4955</v>
      </c>
      <c r="K140" t="s">
        <v>90</v>
      </c>
      <c r="L140">
        <v>0.1</v>
      </c>
      <c r="M140" s="5">
        <v>4234749.3955835998</v>
      </c>
      <c r="N140">
        <v>4234749.3955835998</v>
      </c>
      <c r="O140">
        <v>30713698</v>
      </c>
      <c r="P140" s="15"/>
      <c r="R140">
        <v>1</v>
      </c>
      <c r="S140" t="s">
        <v>413</v>
      </c>
      <c r="T140">
        <v>4234749.3955835998</v>
      </c>
      <c r="U140" s="5">
        <v>4234749.3955835998</v>
      </c>
      <c r="V140" t="s">
        <v>156</v>
      </c>
      <c r="W140">
        <v>148030515</v>
      </c>
      <c r="X140">
        <v>16201420</v>
      </c>
      <c r="Y140">
        <v>131829095</v>
      </c>
      <c r="Z140">
        <v>0</v>
      </c>
      <c r="AA140" t="str">
        <f>+MID(Tabla_Consulta_desde_Reporte_de_Valorización_de_Instrumentos[[#This Row],[CODIGO_SBS]],7,1)</f>
        <v>1</v>
      </c>
      <c r="AB140">
        <f>INDEX('Cálculo Caja'!F:F,MATCH(Tabla_Consulta_desde_Reporte_de_Valorización_de_Instrumentos[[#This Row],[PORTAFOLIO]],'Cálculo Caja'!A:A,0),1)</f>
        <v>7928996892.6624365</v>
      </c>
      <c r="AC140" s="17">
        <f>Tabla_Consulta_desde_Reporte_de_Valorización_de_Instrumentos[[#This Row],[VALOR_VECTOR_LOCAL]]/Tabla_Consulta_desde_Reporte_de_Valorización_de_Instrumentos[[#This Row],[Patrimonio]]</f>
        <v>5.3408387629745124E-4</v>
      </c>
      <c r="AD140" s="4">
        <f>(Tabla_Consulta_desde_Reporte_de_Valorización_de_Instrumentos[[#This Row],[VALOR_VECTOR_LOCAL]]/INDEX('Tipo de Cambio'!$D:$D,MATCH("2",'Tipo de Cambio'!$E:$E,0),1))/1000000</f>
        <v>1.2427731168257079</v>
      </c>
      <c r="AE140">
        <f>IF(Tabla_Consulta_desde_Reporte_de_Valorización_de_Instrumentos[[#This Row],[PORTAFOLIO]]="IN-FONDO0",Tabla_Consulta_desde_Reporte_de_Valorización_de_Instrumentos[[#This Row],[Inv MM$]],0)</f>
        <v>0</v>
      </c>
      <c r="AF140" s="25">
        <f>IF(Tabla_Consulta_desde_Reporte_de_Valorización_de_Instrumentos[[#This Row],[PORTAFOLIO]]="IN-FONDO1",Tabla_Consulta_desde_Reporte_de_Valorización_de_Instrumentos[[#This Row],[Inv MM$]],0)</f>
        <v>1.2427731168257079</v>
      </c>
      <c r="AG140" s="25">
        <f>IF(Tabla_Consulta_desde_Reporte_de_Valorización_de_Instrumentos[[#This Row],[PORTAFOLIO]]="IN-FONDO2",Tabla_Consulta_desde_Reporte_de_Valorización_de_Instrumentos[[#This Row],[Inv MM$]],0)</f>
        <v>0</v>
      </c>
      <c r="AH140" s="25">
        <f>IF(Tabla_Consulta_desde_Reporte_de_Valorización_de_Instrumentos[[#This Row],[PORTAFOLIO]]="IN-FONDO3",Tabla_Consulta_desde_Reporte_de_Valorización_de_Instrumentos[[#This Row],[Inv MM$]],0)</f>
        <v>0</v>
      </c>
      <c r="AI1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Row],[CODIGO_SBS]],'BD(MSCI)'!$C:$C,0),1)),AL6275)</f>
        <v>29.225820110000001</v>
      </c>
      <c r="AK140" s="25">
        <f>Tabla_Consulta_desde_Reporte_de_Valorización_de_Instrumentos[[#This Row],[CO2-H]]*Tabla_Consulta_desde_Reporte_de_Valorización_de_Instrumentos[[#This Row],[Inv MM$]]</f>
        <v>36.321063549892152</v>
      </c>
      <c r="AL140" s="25">
        <f>Tabla_Consulta_desde_Reporte_de_Valorización_de_Instrumentos[[#This Row],[CO2-H]]*Tabla_Consulta_desde_Reporte_de_Valorización_de_Instrumentos[[#This Row],[Weight]]</f>
        <v>1.5609039292320803E-2</v>
      </c>
      <c r="AM140" s="25" t="str">
        <f>INDEX(Parametria!G:G,MATCH(Tabla_Consulta_desde_Reporte_de_Valorización_de_Instrumentos[[#This Row],[CODIGO_SBS]],Parametria!C:C,0))</f>
        <v>30RVL</v>
      </c>
      <c r="AN140" s="25" t="str">
        <f>INDEX(Parametria!F:F,MATCH(Tabla_Consulta_desde_Reporte_de_Valorización_de_Instrumentos[[#This Row],[CODIGO_SBS]],Parametria!C:C,0))</f>
        <v>BU</v>
      </c>
      <c r="AO140" s="25" t="str">
        <f>+INDEX(Parametria!J:J,MATCH(Tabla_Consulta_desde_Reporte_de_Valorización_de_Instrumentos[[#This Row],[CODIGO_SBS]],Parametria!C:C,0))</f>
        <v>RVLBU</v>
      </c>
      <c r="AP140" s="25">
        <f>Tabla_Consulta_desde_Reporte_de_Valorización_de_Instrumentos[[#This Row],[Huella]]/$AT$4</f>
        <v>3.2078174477583841E-3</v>
      </c>
      <c r="AQ1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0" s="25" t="str">
        <f>IFERROR(INDEX('BD(MSCI)'!X:X,MATCH(Tabla_Consulta_desde_Reporte_de_Valorización_de_Instrumentos[[#This Row],[CODIGO_ISIN]],'BD(MSCI)'!C:C,0)),"Cuestionario Integra")</f>
        <v>BU</v>
      </c>
      <c r="AT140" s="25"/>
    </row>
    <row r="141" spans="2:46" x14ac:dyDescent="0.35">
      <c r="B141" s="14" t="s">
        <v>6337</v>
      </c>
      <c r="C141" t="s">
        <v>407</v>
      </c>
      <c r="D141" t="s">
        <v>12</v>
      </c>
      <c r="E141" t="s">
        <v>408</v>
      </c>
      <c r="F141" t="s">
        <v>4952</v>
      </c>
      <c r="G141" t="str">
        <f>INDEX(Parametria!H:H,MATCH(Tabla_Consulta_desde_Reporte_de_Valorización_de_Instrumentos[[#This Row],[CODIGO_SBS]],Parametria!C:C,0),1)</f>
        <v>Puerto Chancay A</v>
      </c>
      <c r="H141" t="s">
        <v>4953</v>
      </c>
      <c r="I141" t="s">
        <v>4954</v>
      </c>
      <c r="J141" t="s">
        <v>4955</v>
      </c>
      <c r="K141" t="s">
        <v>90</v>
      </c>
      <c r="L141">
        <v>0.1</v>
      </c>
      <c r="M141" s="5">
        <v>120.1546041</v>
      </c>
      <c r="N141">
        <v>120.1546041</v>
      </c>
      <c r="O141">
        <v>67</v>
      </c>
      <c r="P141" s="15"/>
      <c r="R141">
        <v>1</v>
      </c>
      <c r="S141" t="s">
        <v>413</v>
      </c>
      <c r="T141">
        <v>120.1546041</v>
      </c>
      <c r="U141" s="5">
        <v>120.1546041</v>
      </c>
      <c r="V141" t="s">
        <v>156</v>
      </c>
      <c r="W141">
        <v>148030515</v>
      </c>
      <c r="X141">
        <v>16201420</v>
      </c>
      <c r="Y141">
        <v>131829095</v>
      </c>
      <c r="Z141">
        <v>0</v>
      </c>
      <c r="AA141" t="str">
        <f>+MID(Tabla_Consulta_desde_Reporte_de_Valorización_de_Instrumentos[[#This Row],[CODIGO_SBS]],7,1)</f>
        <v>1</v>
      </c>
      <c r="AB141">
        <f>INDEX('Cálculo Caja'!F:F,MATCH(Tabla_Consulta_desde_Reporte_de_Valorización_de_Instrumentos[[#This Row],[PORTAFOLIO]],'Cálculo Caja'!A:A,0),1)</f>
        <v>7928996892.6624365</v>
      </c>
      <c r="AC141" s="17">
        <f>Tabla_Consulta_desde_Reporte_de_Valorización_de_Instrumentos[[#This Row],[VALOR_VECTOR_LOCAL]]/Tabla_Consulta_desde_Reporte_de_Valorización_de_Instrumentos[[#This Row],[Patrimonio]]</f>
        <v>1.5153821564893301E-8</v>
      </c>
      <c r="AD141" s="4">
        <f>(Tabla_Consulta_desde_Reporte_de_Valorización_de_Instrumentos[[#This Row],[VALOR_VECTOR_LOCAL]]/INDEX('Tipo de Cambio'!$D:$D,MATCH("2",'Tipo de Cambio'!$E:$E,0),1))/1000000</f>
        <v>3.5261806045487897E-5</v>
      </c>
      <c r="AE141">
        <f>IF(Tabla_Consulta_desde_Reporte_de_Valorización_de_Instrumentos[[#This Row],[PORTAFOLIO]]="IN-FONDO0",Tabla_Consulta_desde_Reporte_de_Valorización_de_Instrumentos[[#This Row],[Inv MM$]],0)</f>
        <v>0</v>
      </c>
      <c r="AF141" s="25">
        <f>IF(Tabla_Consulta_desde_Reporte_de_Valorización_de_Instrumentos[[#This Row],[PORTAFOLIO]]="IN-FONDO1",Tabla_Consulta_desde_Reporte_de_Valorización_de_Instrumentos[[#This Row],[Inv MM$]],0)</f>
        <v>3.5261806045487897E-5</v>
      </c>
      <c r="AG141" s="25">
        <f>IF(Tabla_Consulta_desde_Reporte_de_Valorización_de_Instrumentos[[#This Row],[PORTAFOLIO]]="IN-FONDO2",Tabla_Consulta_desde_Reporte_de_Valorización_de_Instrumentos[[#This Row],[Inv MM$]],0)</f>
        <v>0</v>
      </c>
      <c r="AH141" s="25">
        <f>IF(Tabla_Consulta_desde_Reporte_de_Valorización_de_Instrumentos[[#This Row],[PORTAFOLIO]]="IN-FONDO3",Tabla_Consulta_desde_Reporte_de_Valorización_de_Instrumentos[[#This Row],[Inv MM$]],0)</f>
        <v>0</v>
      </c>
      <c r="AI1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Row],[CODIGO_SBS]],'BD(MSCI)'!$C:$C,0),1)),AL6276)</f>
        <v>29.225820110000001</v>
      </c>
      <c r="AK141" s="25">
        <f>Tabla_Consulta_desde_Reporte_de_Valorización_de_Instrumentos[[#This Row],[CO2-H]]*Tabla_Consulta_desde_Reporte_de_Valorización_de_Instrumentos[[#This Row],[Inv MM$]]</f>
        <v>1.0305552002391398E-3</v>
      </c>
      <c r="AL141" s="25">
        <f>Tabla_Consulta_desde_Reporte_de_Valorización_de_Instrumentos[[#This Row],[CO2-H]]*Tabla_Consulta_desde_Reporte_de_Valorización_de_Instrumentos[[#This Row],[Weight]]</f>
        <v>4.4288286303461031E-7</v>
      </c>
      <c r="AM141" s="25" t="str">
        <f>INDEX(Parametria!G:G,MATCH(Tabla_Consulta_desde_Reporte_de_Valorización_de_Instrumentos[[#This Row],[CODIGO_SBS]],Parametria!C:C,0))</f>
        <v>30RVL</v>
      </c>
      <c r="AN141" s="25" t="str">
        <f>INDEX(Parametria!F:F,MATCH(Tabla_Consulta_desde_Reporte_de_Valorización_de_Instrumentos[[#This Row],[CODIGO_SBS]],Parametria!C:C,0))</f>
        <v>BU</v>
      </c>
      <c r="AO141" s="25" t="str">
        <f>+INDEX(Parametria!J:J,MATCH(Tabla_Consulta_desde_Reporte_de_Valorización_de_Instrumentos[[#This Row],[CODIGO_SBS]],Parametria!C:C,0))</f>
        <v>RVLBU</v>
      </c>
      <c r="AP141" s="25">
        <f>Tabla_Consulta_desde_Reporte_de_Valorización_de_Instrumentos[[#This Row],[Huella]]/$AT$4</f>
        <v>9.1016964513283466E-8</v>
      </c>
      <c r="AQ1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1" s="25" t="str">
        <f>IFERROR(INDEX('BD(MSCI)'!X:X,MATCH(Tabla_Consulta_desde_Reporte_de_Valorización_de_Instrumentos[[#This Row],[CODIGO_ISIN]],'BD(MSCI)'!C:C,0)),"Cuestionario Integra")</f>
        <v>BU</v>
      </c>
      <c r="AT141" s="25"/>
    </row>
    <row r="142" spans="2:46" x14ac:dyDescent="0.35">
      <c r="B142" s="14" t="s">
        <v>6337</v>
      </c>
      <c r="C142" t="s">
        <v>407</v>
      </c>
      <c r="D142" t="s">
        <v>10</v>
      </c>
      <c r="E142" t="s">
        <v>408</v>
      </c>
      <c r="F142" t="s">
        <v>4956</v>
      </c>
      <c r="G142" t="str">
        <f>INDEX(Parametria!H:H,MATCH(Tabla_Consulta_desde_Reporte_de_Valorización_de_Instrumentos[[#This Row],[CODIGO_SBS]],Parametria!C:C,0),1)</f>
        <v>Puerto Chancay B</v>
      </c>
      <c r="H142" t="s">
        <v>4957</v>
      </c>
      <c r="I142" t="s">
        <v>4958</v>
      </c>
      <c r="J142" t="s">
        <v>4955</v>
      </c>
      <c r="K142" t="s">
        <v>90</v>
      </c>
      <c r="L142">
        <v>0.1</v>
      </c>
      <c r="M142" s="5">
        <v>32462185.836180601</v>
      </c>
      <c r="N142">
        <v>32462185.836180601</v>
      </c>
      <c r="O142">
        <v>235441033</v>
      </c>
      <c r="P142" s="15"/>
      <c r="R142">
        <v>1</v>
      </c>
      <c r="S142" t="s">
        <v>413</v>
      </c>
      <c r="T142">
        <v>32462185.836180601</v>
      </c>
      <c r="U142" s="5">
        <v>32462185.836180601</v>
      </c>
      <c r="V142" t="s">
        <v>156</v>
      </c>
      <c r="W142">
        <v>148030515</v>
      </c>
      <c r="X142">
        <v>16201420</v>
      </c>
      <c r="Y142">
        <v>131829095</v>
      </c>
      <c r="Z142">
        <v>0</v>
      </c>
      <c r="AA142" t="str">
        <f>+MID(Tabla_Consulta_desde_Reporte_de_Valorización_de_Instrumentos[[#This Row],[CODIGO_SBS]],7,1)</f>
        <v>1</v>
      </c>
      <c r="AB142">
        <f>INDEX('Cálculo Caja'!F:F,MATCH(Tabla_Consulta_desde_Reporte_de_Valorización_de_Instrumentos[[#This Row],[PORTAFOLIO]],'Cálculo Caja'!A:A,0),1)</f>
        <v>27857085026.771736</v>
      </c>
      <c r="AC142" s="17">
        <f>Tabla_Consulta_desde_Reporte_de_Valorización_de_Instrumentos[[#This Row],[VALOR_VECTOR_LOCAL]]/Tabla_Consulta_desde_Reporte_de_Valorización_de_Instrumentos[[#This Row],[Patrimonio]]</f>
        <v>1.1653116542877039E-3</v>
      </c>
      <c r="AD142" s="4">
        <f>(Tabla_Consulta_desde_Reporte_de_Valorización_de_Instrumentos[[#This Row],[VALOR_VECTOR_LOCAL]]/INDEX('Tipo de Cambio'!$D:$D,MATCH("2",'Tipo de Cambio'!$E:$E,0),1))/1000000</f>
        <v>9.5266869658637123</v>
      </c>
      <c r="AE142">
        <f>IF(Tabla_Consulta_desde_Reporte_de_Valorización_de_Instrumentos[[#This Row],[PORTAFOLIO]]="IN-FONDO0",Tabla_Consulta_desde_Reporte_de_Valorización_de_Instrumentos[[#This Row],[Inv MM$]],0)</f>
        <v>0</v>
      </c>
      <c r="AF142" s="25">
        <f>IF(Tabla_Consulta_desde_Reporte_de_Valorización_de_Instrumentos[[#This Row],[PORTAFOLIO]]="IN-FONDO1",Tabla_Consulta_desde_Reporte_de_Valorización_de_Instrumentos[[#This Row],[Inv MM$]],0)</f>
        <v>0</v>
      </c>
      <c r="AG142" s="25">
        <f>IF(Tabla_Consulta_desde_Reporte_de_Valorización_de_Instrumentos[[#This Row],[PORTAFOLIO]]="IN-FONDO2",Tabla_Consulta_desde_Reporte_de_Valorización_de_Instrumentos[[#This Row],[Inv MM$]],0)</f>
        <v>9.5266869658637123</v>
      </c>
      <c r="AH142" s="25">
        <f>IF(Tabla_Consulta_desde_Reporte_de_Valorización_de_Instrumentos[[#This Row],[PORTAFOLIO]]="IN-FONDO3",Tabla_Consulta_desde_Reporte_de_Valorización_de_Instrumentos[[#This Row],[Inv MM$]],0)</f>
        <v>0</v>
      </c>
      <c r="AI1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Row],[CODIGO_SBS]],'BD(MSCI)'!$C:$C,0),1)),AL6277)</f>
        <v>29.225820110000001</v>
      </c>
      <c r="AK142" s="25">
        <f>Tabla_Consulta_desde_Reporte_de_Valorización_de_Instrumentos[[#This Row],[CO2-H]]*Tabla_Consulta_desde_Reporte_de_Valorización_de_Instrumentos[[#This Row],[Inv MM$]]</f>
        <v>278.4252395086146</v>
      </c>
      <c r="AL142" s="25">
        <f>Tabla_Consulta_desde_Reporte_de_Valorización_de_Instrumentos[[#This Row],[CO2-H]]*Tabla_Consulta_desde_Reporte_de_Valorización_de_Instrumentos[[#This Row],[Weight]]</f>
        <v>3.4057188780298946E-2</v>
      </c>
      <c r="AM142" s="25" t="str">
        <f>INDEX(Parametria!G:G,MATCH(Tabla_Consulta_desde_Reporte_de_Valorización_de_Instrumentos[[#This Row],[CODIGO_SBS]],Parametria!C:C,0))</f>
        <v>30RVL</v>
      </c>
      <c r="AN142" s="25" t="str">
        <f>INDEX(Parametria!F:F,MATCH(Tabla_Consulta_desde_Reporte_de_Valorización_de_Instrumentos[[#This Row],[CODIGO_SBS]],Parametria!C:C,0))</f>
        <v>BU</v>
      </c>
      <c r="AO142" s="25" t="str">
        <f>+INDEX(Parametria!J:J,MATCH(Tabla_Consulta_desde_Reporte_de_Valorización_de_Instrumentos[[#This Row],[CODIGO_SBS]],Parametria!C:C,0))</f>
        <v>RVLBU</v>
      </c>
      <c r="AP142" s="25">
        <f>Tabla_Consulta_desde_Reporte_de_Valorización_de_Instrumentos[[#This Row],[Huella]]/$AT$4</f>
        <v>2.459006576074485E-2</v>
      </c>
      <c r="AQ1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2" s="25" t="str">
        <f>IFERROR(INDEX('BD(MSCI)'!X:X,MATCH(Tabla_Consulta_desde_Reporte_de_Valorización_de_Instrumentos[[#This Row],[CODIGO_ISIN]],'BD(MSCI)'!C:C,0)),"Cuestionario Integra")</f>
        <v>BU</v>
      </c>
      <c r="AT142" s="25"/>
    </row>
    <row r="143" spans="2:46" x14ac:dyDescent="0.35">
      <c r="B143" s="14" t="s">
        <v>6337</v>
      </c>
      <c r="C143" t="s">
        <v>407</v>
      </c>
      <c r="D143" t="s">
        <v>11</v>
      </c>
      <c r="E143" t="s">
        <v>408</v>
      </c>
      <c r="F143" t="s">
        <v>4952</v>
      </c>
      <c r="G143" t="str">
        <f>INDEX(Parametria!H:H,MATCH(Tabla_Consulta_desde_Reporte_de_Valorización_de_Instrumentos[[#This Row],[CODIGO_SBS]],Parametria!C:C,0),1)</f>
        <v>Puerto Chancay A</v>
      </c>
      <c r="H143" t="s">
        <v>4953</v>
      </c>
      <c r="I143" t="s">
        <v>4954</v>
      </c>
      <c r="J143" t="s">
        <v>4955</v>
      </c>
      <c r="K143" t="s">
        <v>90</v>
      </c>
      <c r="L143">
        <v>0.1</v>
      </c>
      <c r="M143" s="5">
        <v>832.11546720000001</v>
      </c>
      <c r="N143">
        <v>832.11546720000001</v>
      </c>
      <c r="O143">
        <v>464</v>
      </c>
      <c r="P143" s="15"/>
      <c r="R143">
        <v>1</v>
      </c>
      <c r="S143" t="s">
        <v>413</v>
      </c>
      <c r="T143">
        <v>832.11546720000001</v>
      </c>
      <c r="U143" s="5">
        <v>832.11546720000001</v>
      </c>
      <c r="V143" t="s">
        <v>156</v>
      </c>
      <c r="W143">
        <v>148030515</v>
      </c>
      <c r="X143">
        <v>16201420</v>
      </c>
      <c r="Y143">
        <v>131829095</v>
      </c>
      <c r="Z143">
        <v>0</v>
      </c>
      <c r="AA143" t="str">
        <f>+MID(Tabla_Consulta_desde_Reporte_de_Valorización_de_Instrumentos[[#This Row],[CODIGO_SBS]],7,1)</f>
        <v>1</v>
      </c>
      <c r="AB143">
        <f>INDEX('Cálculo Caja'!F:F,MATCH(Tabla_Consulta_desde_Reporte_de_Valorización_de_Instrumentos[[#This Row],[PORTAFOLIO]],'Cálculo Caja'!A:A,0),1)</f>
        <v>3525404726.9048524</v>
      </c>
      <c r="AC143" s="17">
        <f>Tabla_Consulta_desde_Reporte_de_Valorización_de_Instrumentos[[#This Row],[VALOR_VECTOR_LOCAL]]/Tabla_Consulta_desde_Reporte_de_Valorización_de_Instrumentos[[#This Row],[Patrimonio]]</f>
        <v>2.3603402493039718E-7</v>
      </c>
      <c r="AD143" s="4">
        <f>(Tabla_Consulta_desde_Reporte_de_Valorización_de_Instrumentos[[#This Row],[VALOR_VECTOR_LOCAL]]/INDEX('Tipo de Cambio'!$D:$D,MATCH("2",'Tipo de Cambio'!$E:$E,0),1))/1000000</f>
        <v>2.4420116425531913E-4</v>
      </c>
      <c r="AE143">
        <f>IF(Tabla_Consulta_desde_Reporte_de_Valorización_de_Instrumentos[[#This Row],[PORTAFOLIO]]="IN-FONDO0",Tabla_Consulta_desde_Reporte_de_Valorización_de_Instrumentos[[#This Row],[Inv MM$]],0)</f>
        <v>0</v>
      </c>
      <c r="AF143" s="25">
        <f>IF(Tabla_Consulta_desde_Reporte_de_Valorización_de_Instrumentos[[#This Row],[PORTAFOLIO]]="IN-FONDO1",Tabla_Consulta_desde_Reporte_de_Valorización_de_Instrumentos[[#This Row],[Inv MM$]],0)</f>
        <v>0</v>
      </c>
      <c r="AG143" s="25">
        <f>IF(Tabla_Consulta_desde_Reporte_de_Valorización_de_Instrumentos[[#This Row],[PORTAFOLIO]]="IN-FONDO2",Tabla_Consulta_desde_Reporte_de_Valorización_de_Instrumentos[[#This Row],[Inv MM$]],0)</f>
        <v>0</v>
      </c>
      <c r="AH143" s="25">
        <f>IF(Tabla_Consulta_desde_Reporte_de_Valorización_de_Instrumentos[[#This Row],[PORTAFOLIO]]="IN-FONDO3",Tabla_Consulta_desde_Reporte_de_Valorización_de_Instrumentos[[#This Row],[Inv MM$]],0)</f>
        <v>2.4420116425531913E-4</v>
      </c>
      <c r="AI1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Row],[CODIGO_SBS]],'BD(MSCI)'!$C:$C,0),1)),AL6278)</f>
        <v>29.225820110000001</v>
      </c>
      <c r="AK143" s="25">
        <f>Tabla_Consulta_desde_Reporte_de_Valorización_de_Instrumentos[[#This Row],[CO2-H]]*Tabla_Consulta_desde_Reporte_de_Valorización_de_Instrumentos[[#This Row],[Inv MM$]]</f>
        <v>7.1369792971785195E-3</v>
      </c>
      <c r="AL143" s="25">
        <f>Tabla_Consulta_desde_Reporte_de_Valorización_de_Instrumentos[[#This Row],[CO2-H]]*Tabla_Consulta_desde_Reporte_de_Valorización_de_Instrumentos[[#This Row],[Weight]]</f>
        <v>6.898287952455043E-6</v>
      </c>
      <c r="AM143" s="25" t="str">
        <f>INDEX(Parametria!G:G,MATCH(Tabla_Consulta_desde_Reporte_de_Valorización_de_Instrumentos[[#This Row],[CODIGO_SBS]],Parametria!C:C,0))</f>
        <v>30RVL</v>
      </c>
      <c r="AN143" s="25" t="str">
        <f>INDEX(Parametria!F:F,MATCH(Tabla_Consulta_desde_Reporte_de_Valorización_de_Instrumentos[[#This Row],[CODIGO_SBS]],Parametria!C:C,0))</f>
        <v>BU</v>
      </c>
      <c r="AO143" s="25" t="str">
        <f>+INDEX(Parametria!J:J,MATCH(Tabla_Consulta_desde_Reporte_de_Valorización_de_Instrumentos[[#This Row],[CODIGO_SBS]],Parametria!C:C,0))</f>
        <v>RVLBU</v>
      </c>
      <c r="AP143" s="25">
        <f>Tabla_Consulta_desde_Reporte_de_Valorización_de_Instrumentos[[#This Row],[Huella]]/$AT$4</f>
        <v>6.303264408084108E-7</v>
      </c>
      <c r="AQ1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3" s="25" t="str">
        <f>IFERROR(INDEX('BD(MSCI)'!X:X,MATCH(Tabla_Consulta_desde_Reporte_de_Valorización_de_Instrumentos[[#This Row],[CODIGO_ISIN]],'BD(MSCI)'!C:C,0)),"Cuestionario Integra")</f>
        <v>BU</v>
      </c>
      <c r="AT143" s="25"/>
    </row>
    <row r="144" spans="2:46" x14ac:dyDescent="0.35">
      <c r="B144" s="14" t="s">
        <v>6337</v>
      </c>
      <c r="C144" t="s">
        <v>407</v>
      </c>
      <c r="D144" t="s">
        <v>11</v>
      </c>
      <c r="E144" t="s">
        <v>408</v>
      </c>
      <c r="F144" t="s">
        <v>4956</v>
      </c>
      <c r="G144" t="str">
        <f>INDEX(Parametria!H:H,MATCH(Tabla_Consulta_desde_Reporte_de_Valorización_de_Instrumentos[[#This Row],[CODIGO_SBS]],Parametria!C:C,0),1)</f>
        <v>Puerto Chancay B</v>
      </c>
      <c r="H144" t="s">
        <v>4957</v>
      </c>
      <c r="I144" t="s">
        <v>4958</v>
      </c>
      <c r="J144" t="s">
        <v>4955</v>
      </c>
      <c r="K144" t="s">
        <v>90</v>
      </c>
      <c r="L144">
        <v>0.1</v>
      </c>
      <c r="M144" s="5">
        <v>12751837.9505064</v>
      </c>
      <c r="N144">
        <v>12751837.9505064</v>
      </c>
      <c r="O144">
        <v>92486252</v>
      </c>
      <c r="P144" s="15"/>
      <c r="R144">
        <v>1</v>
      </c>
      <c r="S144" t="s">
        <v>413</v>
      </c>
      <c r="T144">
        <v>12751837.9505064</v>
      </c>
      <c r="U144" s="5">
        <v>12751837.9505064</v>
      </c>
      <c r="V144" t="s">
        <v>156</v>
      </c>
      <c r="W144">
        <v>148030515</v>
      </c>
      <c r="X144">
        <v>16201420</v>
      </c>
      <c r="Y144">
        <v>131829095</v>
      </c>
      <c r="Z144">
        <v>0</v>
      </c>
      <c r="AA144" t="str">
        <f>+MID(Tabla_Consulta_desde_Reporte_de_Valorización_de_Instrumentos[[#This Row],[CODIGO_SBS]],7,1)</f>
        <v>1</v>
      </c>
      <c r="AB144">
        <f>INDEX('Cálculo Caja'!F:F,MATCH(Tabla_Consulta_desde_Reporte_de_Valorización_de_Instrumentos[[#This Row],[PORTAFOLIO]],'Cálculo Caja'!A:A,0),1)</f>
        <v>3525404726.9048524</v>
      </c>
      <c r="AC144" s="17">
        <f>Tabla_Consulta_desde_Reporte_de_Valorización_de_Instrumentos[[#This Row],[VALOR_VECTOR_LOCAL]]/Tabla_Consulta_desde_Reporte_de_Valorización_de_Instrumentos[[#This Row],[Patrimonio]]</f>
        <v>3.61712737637983E-3</v>
      </c>
      <c r="AD144" s="4">
        <f>(Tabla_Consulta_desde_Reporte_de_Valorización_de_Instrumentos[[#This Row],[VALOR_VECTOR_LOCAL]]/INDEX('Tipo de Cambio'!$D:$D,MATCH("2",'Tipo de Cambio'!$E:$E,0),1))/1000000</f>
        <v>3.7422855320635069</v>
      </c>
      <c r="AE144">
        <f>IF(Tabla_Consulta_desde_Reporte_de_Valorización_de_Instrumentos[[#This Row],[PORTAFOLIO]]="IN-FONDO0",Tabla_Consulta_desde_Reporte_de_Valorización_de_Instrumentos[[#This Row],[Inv MM$]],0)</f>
        <v>0</v>
      </c>
      <c r="AF144" s="25">
        <f>IF(Tabla_Consulta_desde_Reporte_de_Valorización_de_Instrumentos[[#This Row],[PORTAFOLIO]]="IN-FONDO1",Tabla_Consulta_desde_Reporte_de_Valorización_de_Instrumentos[[#This Row],[Inv MM$]],0)</f>
        <v>0</v>
      </c>
      <c r="AG144" s="25">
        <f>IF(Tabla_Consulta_desde_Reporte_de_Valorización_de_Instrumentos[[#This Row],[PORTAFOLIO]]="IN-FONDO2",Tabla_Consulta_desde_Reporte_de_Valorización_de_Instrumentos[[#This Row],[Inv MM$]],0)</f>
        <v>0</v>
      </c>
      <c r="AH144" s="25">
        <f>IF(Tabla_Consulta_desde_Reporte_de_Valorización_de_Instrumentos[[#This Row],[PORTAFOLIO]]="IN-FONDO3",Tabla_Consulta_desde_Reporte_de_Valorización_de_Instrumentos[[#This Row],[Inv MM$]],0)</f>
        <v>3.7422855320635069</v>
      </c>
      <c r="AI1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14.511745614752927</v>
      </c>
      <c r="AJ1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Row],[CODIGO_SBS]],'BD(MSCI)'!$C:$C,0),1)),AL6279)</f>
        <v>29.225820110000001</v>
      </c>
      <c r="AK144" s="25">
        <f>Tabla_Consulta_desde_Reporte_de_Valorización_de_Instrumentos[[#This Row],[CO2-H]]*Tabla_Consulta_desde_Reporte_de_Valorización_de_Instrumentos[[#This Row],[Inv MM$]]</f>
        <v>109.3713637603437</v>
      </c>
      <c r="AL144" s="25">
        <f>Tabla_Consulta_desde_Reporte_de_Valorización_de_Instrumentos[[#This Row],[CO2-H]]*Tabla_Consulta_desde_Reporte_de_Valorización_de_Instrumentos[[#This Row],[Weight]]</f>
        <v>0.10571351401703317</v>
      </c>
      <c r="AM144" s="25" t="str">
        <f>INDEX(Parametria!G:G,MATCH(Tabla_Consulta_desde_Reporte_de_Valorización_de_Instrumentos[[#This Row],[CODIGO_SBS]],Parametria!C:C,0))</f>
        <v>30RVL</v>
      </c>
      <c r="AN144" s="25" t="str">
        <f>INDEX(Parametria!F:F,MATCH(Tabla_Consulta_desde_Reporte_de_Valorización_de_Instrumentos[[#This Row],[CODIGO_SBS]],Parametria!C:C,0))</f>
        <v>BU</v>
      </c>
      <c r="AO144" s="25" t="str">
        <f>+INDEX(Parametria!J:J,MATCH(Tabla_Consulta_desde_Reporte_de_Valorización_de_Instrumentos[[#This Row],[CODIGO_SBS]],Parametria!C:C,0))</f>
        <v>RVLBU</v>
      </c>
      <c r="AP144" s="25">
        <f>Tabla_Consulta_desde_Reporte_de_Valorización_de_Instrumentos[[#This Row],[Huella]]/$AT$4</f>
        <v>9.6595015306648775E-3</v>
      </c>
      <c r="AQ1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4" s="25" t="str">
        <f>IFERROR(INDEX('BD(MSCI)'!X:X,MATCH(Tabla_Consulta_desde_Reporte_de_Valorización_de_Instrumentos[[#This Row],[CODIGO_ISIN]],'BD(MSCI)'!C:C,0)),"Cuestionario Integra")</f>
        <v>BU</v>
      </c>
      <c r="AT144" s="25"/>
    </row>
    <row r="145" spans="2:49" x14ac:dyDescent="0.35">
      <c r="B145" s="14" t="s">
        <v>6337</v>
      </c>
      <c r="C145" t="s">
        <v>407</v>
      </c>
      <c r="D145" t="s">
        <v>10</v>
      </c>
      <c r="E145" t="s">
        <v>408</v>
      </c>
      <c r="F145" t="s">
        <v>4952</v>
      </c>
      <c r="G145" t="str">
        <f>INDEX(Parametria!H:H,MATCH(Tabla_Consulta_desde_Reporte_de_Valorización_de_Instrumentos[[#This Row],[CODIGO_SBS]],Parametria!C:C,0),1)</f>
        <v>Puerto Chancay A</v>
      </c>
      <c r="H145" t="s">
        <v>4953</v>
      </c>
      <c r="I145" t="s">
        <v>4954</v>
      </c>
      <c r="J145" t="s">
        <v>4955</v>
      </c>
      <c r="K145" t="s">
        <v>90</v>
      </c>
      <c r="L145">
        <v>0.1</v>
      </c>
      <c r="M145" s="5">
        <v>841.08222869999997</v>
      </c>
      <c r="N145">
        <v>841.08222869999997</v>
      </c>
      <c r="O145">
        <v>469</v>
      </c>
      <c r="P145" s="15"/>
      <c r="R145">
        <v>1</v>
      </c>
      <c r="S145" t="s">
        <v>413</v>
      </c>
      <c r="T145">
        <v>841.08222869999997</v>
      </c>
      <c r="U145" s="5">
        <v>841.08222869999997</v>
      </c>
      <c r="V145" t="s">
        <v>156</v>
      </c>
      <c r="W145">
        <v>148030515</v>
      </c>
      <c r="X145">
        <v>16201420</v>
      </c>
      <c r="Y145">
        <v>131829095</v>
      </c>
      <c r="Z145">
        <v>0</v>
      </c>
      <c r="AA145" t="str">
        <f>+MID(Tabla_Consulta_desde_Reporte_de_Valorización_de_Instrumentos[[#This Row],[CODIGO_SBS]],7,1)</f>
        <v>1</v>
      </c>
      <c r="AB145">
        <f>INDEX('Cálculo Caja'!F:F,MATCH(Tabla_Consulta_desde_Reporte_de_Valorización_de_Instrumentos[[#This Row],[PORTAFOLIO]],'Cálculo Caja'!A:A,0),1)</f>
        <v>27857085026.771736</v>
      </c>
      <c r="AC145" s="17">
        <f>Tabla_Consulta_desde_Reporte_de_Valorización_de_Instrumentos[[#This Row],[VALOR_VECTOR_LOCAL]]/Tabla_Consulta_desde_Reporte_de_Valorización_de_Instrumentos[[#This Row],[Patrimonio]]</f>
        <v>3.0192758068250408E-8</v>
      </c>
      <c r="AD145" s="4">
        <f>(Tabla_Consulta_desde_Reporte_de_Valorización_de_Instrumentos[[#This Row],[VALOR_VECTOR_LOCAL]]/INDEX('Tipo de Cambio'!$D:$D,MATCH("2",'Tipo de Cambio'!$E:$E,0),1))/1000000</f>
        <v>2.4683264231841525E-4</v>
      </c>
      <c r="AE145">
        <f>IF(Tabla_Consulta_desde_Reporte_de_Valorización_de_Instrumentos[[#This Row],[PORTAFOLIO]]="IN-FONDO0",Tabla_Consulta_desde_Reporte_de_Valorización_de_Instrumentos[[#This Row],[Inv MM$]],0)</f>
        <v>0</v>
      </c>
      <c r="AF145" s="25">
        <f>IF(Tabla_Consulta_desde_Reporte_de_Valorización_de_Instrumentos[[#This Row],[PORTAFOLIO]]="IN-FONDO1",Tabla_Consulta_desde_Reporte_de_Valorización_de_Instrumentos[[#This Row],[Inv MM$]],0)</f>
        <v>0</v>
      </c>
      <c r="AG145" s="25">
        <f>IF(Tabla_Consulta_desde_Reporte_de_Valorización_de_Instrumentos[[#This Row],[PORTAFOLIO]]="IN-FONDO2",Tabla_Consulta_desde_Reporte_de_Valorización_de_Instrumentos[[#This Row],[Inv MM$]],0)</f>
        <v>2.4683264231841525E-4</v>
      </c>
      <c r="AH145" s="25">
        <f>IF(Tabla_Consulta_desde_Reporte_de_Valorización_de_Instrumentos[[#This Row],[PORTAFOLIO]]="IN-FONDO3",Tabla_Consulta_desde_Reporte_de_Valorización_de_Instrumentos[[#This Row],[Inv MM$]],0)</f>
        <v>0</v>
      </c>
      <c r="AI1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5.2629561261922225E-4</v>
      </c>
      <c r="AJ1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Row],[CODIGO_SBS]],'BD(MSCI)'!$C:$C,0),1)),AL6280)</f>
        <v>29.225820110000001</v>
      </c>
      <c r="AK145" s="25">
        <f>Tabla_Consulta_desde_Reporte_de_Valorización_de_Instrumentos[[#This Row],[CO2-H]]*Tabla_Consulta_desde_Reporte_de_Valorización_de_Instrumentos[[#This Row],[Inv MM$]]</f>
        <v>7.213886401673978E-3</v>
      </c>
      <c r="AL145" s="25">
        <f>Tabla_Consulta_desde_Reporte_de_Valorización_de_Instrumentos[[#This Row],[CO2-H]]*Tabla_Consulta_desde_Reporte_de_Valorización_de_Instrumentos[[#This Row],[Weight]]</f>
        <v>8.8240811592743757E-7</v>
      </c>
      <c r="AM145" s="25" t="str">
        <f>INDEX(Parametria!G:G,MATCH(Tabla_Consulta_desde_Reporte_de_Valorización_de_Instrumentos[[#This Row],[CODIGO_SBS]],Parametria!C:C,0))</f>
        <v>30RVL</v>
      </c>
      <c r="AN145" s="25" t="str">
        <f>INDEX(Parametria!F:F,MATCH(Tabla_Consulta_desde_Reporte_de_Valorización_de_Instrumentos[[#This Row],[CODIGO_SBS]],Parametria!C:C,0))</f>
        <v>BU</v>
      </c>
      <c r="AO145" s="25" t="str">
        <f>+INDEX(Parametria!J:J,MATCH(Tabla_Consulta_desde_Reporte_de_Valorización_de_Instrumentos[[#This Row],[CODIGO_SBS]],Parametria!C:C,0))</f>
        <v>RVLBU</v>
      </c>
      <c r="AP145" s="25">
        <f>Tabla_Consulta_desde_Reporte_de_Valorización_de_Instrumentos[[#This Row],[Huella]]/$AT$4</f>
        <v>6.3711875159298421E-7</v>
      </c>
      <c r="AQ1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5" s="25" t="str">
        <f>IFERROR(INDEX('BD(MSCI)'!X:X,MATCH(Tabla_Consulta_desde_Reporte_de_Valorización_de_Instrumentos[[#This Row],[CODIGO_ISIN]],'BD(MSCI)'!C:C,0)),"Cuestionario Integra")</f>
        <v>BU</v>
      </c>
      <c r="AT145" s="25"/>
    </row>
    <row r="146" spans="2:49" x14ac:dyDescent="0.35">
      <c r="B146" s="14" t="s">
        <v>6337</v>
      </c>
      <c r="C146" t="s">
        <v>407</v>
      </c>
      <c r="D146" t="s">
        <v>11</v>
      </c>
      <c r="E146" t="s">
        <v>408</v>
      </c>
      <c r="F146" t="s">
        <v>5909</v>
      </c>
      <c r="G146" t="str">
        <f>INDEX(Parametria!H:H,MATCH(Tabla_Consulta_desde_Reporte_de_Valorización_de_Instrumentos[[#This Row],[CODIGO_SBS]],Parametria!C:C,0),1)</f>
        <v>Cumbra Holdings S.A.A.</v>
      </c>
      <c r="H146" t="s">
        <v>5910</v>
      </c>
      <c r="I146" t="s">
        <v>6373</v>
      </c>
      <c r="J146" t="s">
        <v>6374</v>
      </c>
      <c r="K146" t="s">
        <v>90</v>
      </c>
      <c r="L146">
        <v>1</v>
      </c>
      <c r="M146" s="5">
        <v>6223519.8563356996</v>
      </c>
      <c r="N146">
        <v>6223519.8563356996</v>
      </c>
      <c r="O146">
        <v>102059549</v>
      </c>
      <c r="P146" s="15"/>
      <c r="R146">
        <v>1</v>
      </c>
      <c r="S146" t="s">
        <v>413</v>
      </c>
      <c r="T146">
        <v>6223519.8563356996</v>
      </c>
      <c r="U146" s="5">
        <v>6223519.8563356996</v>
      </c>
      <c r="V146" t="s">
        <v>156</v>
      </c>
      <c r="W146">
        <v>0</v>
      </c>
      <c r="X146">
        <v>0</v>
      </c>
      <c r="Y146">
        <v>0</v>
      </c>
      <c r="Z146">
        <v>0</v>
      </c>
      <c r="AA146" t="str">
        <f>+MID(Tabla_Consulta_desde_Reporte_de_Valorización_de_Instrumentos[[#This Row],[CODIGO_SBS]],7,1)</f>
        <v>1</v>
      </c>
      <c r="AB146">
        <f>INDEX('Cálculo Caja'!F:F,MATCH(Tabla_Consulta_desde_Reporte_de_Valorización_de_Instrumentos[[#This Row],[PORTAFOLIO]],'Cálculo Caja'!A:A,0),1)</f>
        <v>3525404726.9048524</v>
      </c>
      <c r="AC146" s="17">
        <f>Tabla_Consulta_desde_Reporte_de_Valorización_de_Instrumentos[[#This Row],[VALOR_VECTOR_LOCAL]]/Tabla_Consulta_desde_Reporte_de_Valorización_de_Instrumentos[[#This Row],[Patrimonio]]</f>
        <v>1.7653348589566542E-3</v>
      </c>
      <c r="AD146" s="4">
        <f>(Tabla_Consulta_desde_Reporte_de_Valorización_de_Instrumentos[[#This Row],[VALOR_VECTOR_LOCAL]]/INDEX('Tipo de Cambio'!$D:$D,MATCH("2",'Tipo de Cambio'!$E:$E,0),1))/1000000</f>
        <v>1.8264181529965369</v>
      </c>
      <c r="AE146">
        <f>IF(Tabla_Consulta_desde_Reporte_de_Valorización_de_Instrumentos[[#This Row],[PORTAFOLIO]]="IN-FONDO0",Tabla_Consulta_desde_Reporte_de_Valorización_de_Instrumentos[[#This Row],[Inv MM$]],0)</f>
        <v>0</v>
      </c>
      <c r="AF146" s="25">
        <f>IF(Tabla_Consulta_desde_Reporte_de_Valorización_de_Instrumentos[[#This Row],[PORTAFOLIO]]="IN-FONDO1",Tabla_Consulta_desde_Reporte_de_Valorización_de_Instrumentos[[#This Row],[Inv MM$]],0)</f>
        <v>0</v>
      </c>
      <c r="AG146" s="25">
        <f>IF(Tabla_Consulta_desde_Reporte_de_Valorización_de_Instrumentos[[#This Row],[PORTAFOLIO]]="IN-FONDO2",Tabla_Consulta_desde_Reporte_de_Valorización_de_Instrumentos[[#This Row],[Inv MM$]],0)</f>
        <v>0</v>
      </c>
      <c r="AH146" s="25">
        <f>IF(Tabla_Consulta_desde_Reporte_de_Valorización_de_Instrumentos[[#This Row],[PORTAFOLIO]]="IN-FONDO3",Tabla_Consulta_desde_Reporte_de_Valorización_de_Instrumentos[[#This Row],[Inv MM$]],0)</f>
        <v>1.8264181529965369</v>
      </c>
      <c r="AI1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Row],[CODIGO_SBS]],'BD(MSCI)'!$C:$C,0),1)),AL6281)</f>
        <v>29.225820110000001</v>
      </c>
      <c r="AK146" s="25">
        <f>Tabla_Consulta_desde_Reporte_de_Valorización_de_Instrumentos[[#This Row],[CO2-H]]*Tabla_Consulta_desde_Reporte_de_Valorización_de_Instrumentos[[#This Row],[Inv MM$]]</f>
        <v>53.378568385115244</v>
      </c>
      <c r="AL146" s="25">
        <f>Tabla_Consulta_desde_Reporte_de_Valorización_de_Instrumentos[[#This Row],[CO2-H]]*Tabla_Consulta_desde_Reporte_de_Valorización_de_Instrumentos[[#This Row],[Weight]]</f>
        <v>5.1593359021779396E-2</v>
      </c>
      <c r="AM146" s="25" t="str">
        <f>INDEX(Parametria!G:G,MATCH(Tabla_Consulta_desde_Reporte_de_Valorización_de_Instrumentos[[#This Row],[CODIGO_SBS]],Parametria!C:C,0))</f>
        <v>30RVL</v>
      </c>
      <c r="AN146" s="25" t="str">
        <f>INDEX(Parametria!F:F,MATCH(Tabla_Consulta_desde_Reporte_de_Valorización_de_Instrumentos[[#This Row],[CODIGO_SBS]],Parametria!C:C,0))</f>
        <v>BU</v>
      </c>
      <c r="AO146" s="25" t="str">
        <f>+INDEX(Parametria!J:J,MATCH(Tabla_Consulta_desde_Reporte_de_Valorización_de_Instrumentos[[#This Row],[CODIGO_SBS]],Parametria!C:C,0))</f>
        <v>RVLBU</v>
      </c>
      <c r="AP146" s="25">
        <f>Tabla_Consulta_desde_Reporte_de_Valorización_de_Instrumentos[[#This Row],[Huella]]/$AT$4</f>
        <v>4.7143086205867777E-3</v>
      </c>
      <c r="AQ1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6" s="25" t="str">
        <f>IFERROR(INDEX('BD(MSCI)'!X:X,MATCH(Tabla_Consulta_desde_Reporte_de_Valorización_de_Instrumentos[[#This Row],[CODIGO_ISIN]],'BD(MSCI)'!C:C,0)),"Cuestionario Integra")</f>
        <v>BU</v>
      </c>
      <c r="AT146" s="25"/>
    </row>
    <row r="147" spans="2:49" x14ac:dyDescent="0.35">
      <c r="B147" s="14" t="s">
        <v>6337</v>
      </c>
      <c r="C147" t="s">
        <v>407</v>
      </c>
      <c r="D147" t="s">
        <v>10</v>
      </c>
      <c r="E147" t="s">
        <v>408</v>
      </c>
      <c r="F147" t="s">
        <v>5909</v>
      </c>
      <c r="G147" t="str">
        <f>INDEX(Parametria!H:H,MATCH(Tabla_Consulta_desde_Reporte_de_Valorización_de_Instrumentos[[#This Row],[CODIGO_SBS]],Parametria!C:C,0),1)</f>
        <v>Cumbra Holdings S.A.A.</v>
      </c>
      <c r="H147" t="s">
        <v>5910</v>
      </c>
      <c r="I147" t="s">
        <v>6373</v>
      </c>
      <c r="J147" t="s">
        <v>6374</v>
      </c>
      <c r="K147" t="s">
        <v>90</v>
      </c>
      <c r="L147">
        <v>1</v>
      </c>
      <c r="M147" s="5">
        <v>4128999.2621570001</v>
      </c>
      <c r="N147">
        <v>4128999.2621570001</v>
      </c>
      <c r="O147">
        <v>67711490</v>
      </c>
      <c r="P147" s="15"/>
      <c r="R147">
        <v>1</v>
      </c>
      <c r="S147" t="s">
        <v>413</v>
      </c>
      <c r="T147">
        <v>4128999.2621570001</v>
      </c>
      <c r="U147" s="5">
        <v>4128999.2621570001</v>
      </c>
      <c r="V147" t="s">
        <v>156</v>
      </c>
      <c r="W147">
        <v>0</v>
      </c>
      <c r="X147">
        <v>0</v>
      </c>
      <c r="Y147">
        <v>0</v>
      </c>
      <c r="Z147">
        <v>0</v>
      </c>
      <c r="AA147" t="str">
        <f>+MID(Tabla_Consulta_desde_Reporte_de_Valorización_de_Instrumentos[[#This Row],[CODIGO_SBS]],7,1)</f>
        <v>1</v>
      </c>
      <c r="AB147">
        <f>INDEX('Cálculo Caja'!F:F,MATCH(Tabla_Consulta_desde_Reporte_de_Valorización_de_Instrumentos[[#This Row],[PORTAFOLIO]],'Cálculo Caja'!A:A,0),1)</f>
        <v>27857085026.771736</v>
      </c>
      <c r="AC147" s="17">
        <f>Tabla_Consulta_desde_Reporte_de_Valorización_de_Instrumentos[[#This Row],[VALOR_VECTOR_LOCAL]]/Tabla_Consulta_desde_Reporte_de_Valorización_de_Instrumentos[[#This Row],[Patrimonio]]</f>
        <v>1.4822079403458303E-4</v>
      </c>
      <c r="AD147" s="4">
        <f>(Tabla_Consulta_desde_Reporte_de_Valorización_de_Instrumentos[[#This Row],[VALOR_VECTOR_LOCAL]]/INDEX('Tipo de Cambio'!$D:$D,MATCH("2",'Tipo de Cambio'!$E:$E,0),1))/1000000</f>
        <v>1.2117385949103447</v>
      </c>
      <c r="AE147">
        <f>IF(Tabla_Consulta_desde_Reporte_de_Valorización_de_Instrumentos[[#This Row],[PORTAFOLIO]]="IN-FONDO0",Tabla_Consulta_desde_Reporte_de_Valorización_de_Instrumentos[[#This Row],[Inv MM$]],0)</f>
        <v>0</v>
      </c>
      <c r="AF147" s="25">
        <f>IF(Tabla_Consulta_desde_Reporte_de_Valorización_de_Instrumentos[[#This Row],[PORTAFOLIO]]="IN-FONDO1",Tabla_Consulta_desde_Reporte_de_Valorización_de_Instrumentos[[#This Row],[Inv MM$]],0)</f>
        <v>0</v>
      </c>
      <c r="AG147" s="25">
        <f>IF(Tabla_Consulta_desde_Reporte_de_Valorización_de_Instrumentos[[#This Row],[PORTAFOLIO]]="IN-FONDO2",Tabla_Consulta_desde_Reporte_de_Valorización_de_Instrumentos[[#This Row],[Inv MM$]],0)</f>
        <v>1.2117385949103447</v>
      </c>
      <c r="AH147" s="25">
        <f>IF(Tabla_Consulta_desde_Reporte_de_Valorización_de_Instrumentos[[#This Row],[PORTAFOLIO]]="IN-FONDO3",Tabla_Consulta_desde_Reporte_de_Valorización_de_Instrumentos[[#This Row],[Inv MM$]],0)</f>
        <v>0</v>
      </c>
      <c r="AI1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Row],[CODIGO_SBS]],'BD(MSCI)'!$C:$C,0),1)),AL6282)</f>
        <v>29.225820110000001</v>
      </c>
      <c r="AK147" s="25">
        <f>Tabla_Consulta_desde_Reporte_de_Valorización_de_Instrumentos[[#This Row],[CO2-H]]*Tabla_Consulta_desde_Reporte_de_Valorización_de_Instrumentos[[#This Row],[Inv MM$]]</f>
        <v>35.414054195193899</v>
      </c>
      <c r="AL147" s="25">
        <f>Tabla_Consulta_desde_Reporte_de_Valorización_de_Instrumentos[[#This Row],[CO2-H]]*Tabla_Consulta_desde_Reporte_de_Valorización_de_Instrumentos[[#This Row],[Weight]]</f>
        <v>4.3318742630160849E-3</v>
      </c>
      <c r="AM147" s="25" t="str">
        <f>INDEX(Parametria!G:G,MATCH(Tabla_Consulta_desde_Reporte_de_Valorización_de_Instrumentos[[#This Row],[CODIGO_SBS]],Parametria!C:C,0))</f>
        <v>30RVL</v>
      </c>
      <c r="AN147" s="25" t="str">
        <f>INDEX(Parametria!F:F,MATCH(Tabla_Consulta_desde_Reporte_de_Valorización_de_Instrumentos[[#This Row],[CODIGO_SBS]],Parametria!C:C,0))</f>
        <v>BU</v>
      </c>
      <c r="AO147" s="25" t="str">
        <f>+INDEX(Parametria!J:J,MATCH(Tabla_Consulta_desde_Reporte_de_Valorización_de_Instrumentos[[#This Row],[CODIGO_SBS]],Parametria!C:C,0))</f>
        <v>RVLBU</v>
      </c>
      <c r="AP147" s="25">
        <f>Tabla_Consulta_desde_Reporte_de_Valorización_de_Instrumentos[[#This Row],[Huella]]/$AT$4</f>
        <v>3.1277118520264616E-3</v>
      </c>
      <c r="AQ1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7" s="25" t="str">
        <f>IFERROR(INDEX('BD(MSCI)'!X:X,MATCH(Tabla_Consulta_desde_Reporte_de_Valorización_de_Instrumentos[[#This Row],[CODIGO_ISIN]],'BD(MSCI)'!C:C,0)),"Cuestionario Integra")</f>
        <v>BU</v>
      </c>
      <c r="AT147" s="25"/>
    </row>
    <row r="148" spans="2:49" x14ac:dyDescent="0.35">
      <c r="B148" s="14" t="s">
        <v>6337</v>
      </c>
      <c r="C148" t="s">
        <v>407</v>
      </c>
      <c r="D148" t="s">
        <v>12</v>
      </c>
      <c r="E148" t="s">
        <v>408</v>
      </c>
      <c r="F148" t="s">
        <v>5909</v>
      </c>
      <c r="G148" t="str">
        <f>INDEX(Parametria!H:H,MATCH(Tabla_Consulta_desde_Reporte_de_Valorización_de_Instrumentos[[#This Row],[CODIGO_SBS]],Parametria!C:C,0),1)</f>
        <v>Cumbra Holdings S.A.A.</v>
      </c>
      <c r="H148" t="s">
        <v>5910</v>
      </c>
      <c r="I148" t="s">
        <v>6373</v>
      </c>
      <c r="J148" t="s">
        <v>6374</v>
      </c>
      <c r="K148" t="s">
        <v>90</v>
      </c>
      <c r="L148">
        <v>1</v>
      </c>
      <c r="M148" s="5">
        <v>583765.26636030001</v>
      </c>
      <c r="N148">
        <v>583765.26636030001</v>
      </c>
      <c r="O148">
        <v>9573171</v>
      </c>
      <c r="P148" s="15"/>
      <c r="R148">
        <v>1</v>
      </c>
      <c r="S148" t="s">
        <v>413</v>
      </c>
      <c r="T148">
        <v>583765.26636030001</v>
      </c>
      <c r="U148" s="5">
        <v>583765.26636030001</v>
      </c>
      <c r="V148" t="s">
        <v>156</v>
      </c>
      <c r="W148">
        <v>0</v>
      </c>
      <c r="X148">
        <v>0</v>
      </c>
      <c r="Y148">
        <v>0</v>
      </c>
      <c r="Z148">
        <v>0</v>
      </c>
      <c r="AA148" t="str">
        <f>+MID(Tabla_Consulta_desde_Reporte_de_Valorización_de_Instrumentos[[#This Row],[CODIGO_SBS]],7,1)</f>
        <v>1</v>
      </c>
      <c r="AB148">
        <f>INDEX('Cálculo Caja'!F:F,MATCH(Tabla_Consulta_desde_Reporte_de_Valorización_de_Instrumentos[[#This Row],[PORTAFOLIO]],'Cálculo Caja'!A:A,0),1)</f>
        <v>7928996892.6624365</v>
      </c>
      <c r="AC148" s="17">
        <f>Tabla_Consulta_desde_Reporte_de_Valorización_de_Instrumentos[[#This Row],[VALOR_VECTOR_LOCAL]]/Tabla_Consulta_desde_Reporte_de_Valorización_de_Instrumentos[[#This Row],[Patrimonio]]</f>
        <v>7.3624100786383401E-5</v>
      </c>
      <c r="AD148" s="4">
        <f>(Tabla_Consulta_desde_Reporte_de_Valorización_de_Instrumentos[[#This Row],[VALOR_VECTOR_LOCAL]]/INDEX('Tipo de Cambio'!$D:$D,MATCH("2",'Tipo de Cambio'!$E:$E,0),1))/1000000</f>
        <v>0.171317759753573</v>
      </c>
      <c r="AE148">
        <f>IF(Tabla_Consulta_desde_Reporte_de_Valorización_de_Instrumentos[[#This Row],[PORTAFOLIO]]="IN-FONDO0",Tabla_Consulta_desde_Reporte_de_Valorización_de_Instrumentos[[#This Row],[Inv MM$]],0)</f>
        <v>0</v>
      </c>
      <c r="AF148" s="25">
        <f>IF(Tabla_Consulta_desde_Reporte_de_Valorización_de_Instrumentos[[#This Row],[PORTAFOLIO]]="IN-FONDO1",Tabla_Consulta_desde_Reporte_de_Valorización_de_Instrumentos[[#This Row],[Inv MM$]],0)</f>
        <v>0.171317759753573</v>
      </c>
      <c r="AG148" s="25">
        <f>IF(Tabla_Consulta_desde_Reporte_de_Valorización_de_Instrumentos[[#This Row],[PORTAFOLIO]]="IN-FONDO2",Tabla_Consulta_desde_Reporte_de_Valorización_de_Instrumentos[[#This Row],[Inv MM$]],0)</f>
        <v>0</v>
      </c>
      <c r="AH148" s="25">
        <f>IF(Tabla_Consulta_desde_Reporte_de_Valorización_de_Instrumentos[[#This Row],[PORTAFOLIO]]="IN-FONDO3",Tabla_Consulta_desde_Reporte_de_Valorización_de_Instrumentos[[#This Row],[Inv MM$]],0)</f>
        <v>0</v>
      </c>
      <c r="AI1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3.2094745076604543</v>
      </c>
      <c r="AJ1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Row],[CODIGO_SBS]],'BD(MSCI)'!$C:$C,0),1)),AL6283)</f>
        <v>29.225820110000001</v>
      </c>
      <c r="AK148" s="25">
        <f>Tabla_Consulta_desde_Reporte_de_Valorización_de_Instrumentos[[#This Row],[CO2-H]]*Tabla_Consulta_desde_Reporte_de_Valorización_de_Instrumentos[[#This Row],[Inv MM$]]</f>
        <v>5.0069020282061221</v>
      </c>
      <c r="AL148" s="25">
        <f>Tabla_Consulta_desde_Reporte_de_Valorización_de_Instrumentos[[#This Row],[CO2-H]]*Tabla_Consulta_desde_Reporte_de_Valorización_de_Instrumentos[[#This Row],[Weight]]</f>
        <v>2.1517247253433507E-3</v>
      </c>
      <c r="AM148" s="25" t="str">
        <f>INDEX(Parametria!G:G,MATCH(Tabla_Consulta_desde_Reporte_de_Valorización_de_Instrumentos[[#This Row],[CODIGO_SBS]],Parametria!C:C,0))</f>
        <v>30RVL</v>
      </c>
      <c r="AN148" s="25" t="str">
        <f>INDEX(Parametria!F:F,MATCH(Tabla_Consulta_desde_Reporte_de_Valorización_de_Instrumentos[[#This Row],[CODIGO_SBS]],Parametria!C:C,0))</f>
        <v>BU</v>
      </c>
      <c r="AO148" s="25" t="str">
        <f>+INDEX(Parametria!J:J,MATCH(Tabla_Consulta_desde_Reporte_de_Valorización_de_Instrumentos[[#This Row],[CODIGO_SBS]],Parametria!C:C,0))</f>
        <v>RVLBU</v>
      </c>
      <c r="AP148" s="25">
        <f>Tabla_Consulta_desde_Reporte_de_Valorización_de_Instrumentos[[#This Row],[Huella]]/$AT$4</f>
        <v>4.4220146976792283E-4</v>
      </c>
      <c r="AQ1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48" s="25" t="str">
        <f>IFERROR(INDEX('BD(MSCI)'!X:X,MATCH(Tabla_Consulta_desde_Reporte_de_Valorización_de_Instrumentos[[#This Row],[CODIGO_ISIN]],'BD(MSCI)'!C:C,0)),"Cuestionario Integra")</f>
        <v>BU</v>
      </c>
      <c r="AT148" s="25"/>
      <c r="AW148">
        <v>49934.007867907021</v>
      </c>
    </row>
    <row r="149" spans="2:49" x14ac:dyDescent="0.35">
      <c r="B149" s="14" t="s">
        <v>6337</v>
      </c>
      <c r="C149" t="s">
        <v>407</v>
      </c>
      <c r="D149" t="s">
        <v>12</v>
      </c>
      <c r="E149" t="s">
        <v>408</v>
      </c>
      <c r="F149" t="s">
        <v>419</v>
      </c>
      <c r="G149" t="str">
        <f>INDEX(Parametria!H:H,MATCH(Tabla_Consulta_desde_Reporte_de_Valorización_de_Instrumentos[[#This Row],[CODIGO_SBS]],Parametria!C:C,0),1)</f>
        <v>Alicorp S.A.</v>
      </c>
      <c r="H149" t="s">
        <v>420</v>
      </c>
      <c r="I149" t="s">
        <v>421</v>
      </c>
      <c r="J149" t="s">
        <v>297</v>
      </c>
      <c r="K149" t="s">
        <v>90</v>
      </c>
      <c r="L149">
        <v>1</v>
      </c>
      <c r="M149" s="5">
        <v>448429.92441939999</v>
      </c>
      <c r="N149">
        <v>448429.92441939999</v>
      </c>
      <c r="O149">
        <v>37534</v>
      </c>
      <c r="P149" s="15"/>
      <c r="R149">
        <v>1</v>
      </c>
      <c r="S149" t="s">
        <v>413</v>
      </c>
      <c r="T149">
        <v>448429.92441939999</v>
      </c>
      <c r="U149" s="5">
        <v>448429.92441939999</v>
      </c>
      <c r="V149" t="s">
        <v>298</v>
      </c>
      <c r="W149">
        <v>9255978000</v>
      </c>
      <c r="X149">
        <v>6603309000</v>
      </c>
      <c r="Y149">
        <v>2652669000</v>
      </c>
      <c r="Z149">
        <v>0</v>
      </c>
      <c r="AA149" t="str">
        <f>+MID(Tabla_Consulta_desde_Reporte_de_Valorización_de_Instrumentos[[#This Row],[CODIGO_SBS]],7,1)</f>
        <v>1</v>
      </c>
      <c r="AB149">
        <f>INDEX('Cálculo Caja'!F:F,MATCH(Tabla_Consulta_desde_Reporte_de_Valorización_de_Instrumentos[[#This Row],[PORTAFOLIO]],'Cálculo Caja'!A:A,0),1)</f>
        <v>7928996892.6624365</v>
      </c>
      <c r="AC149" s="17">
        <f>Tabla_Consulta_desde_Reporte_de_Valorización_de_Instrumentos[[#This Row],[VALOR_VECTOR_LOCAL]]/Tabla_Consulta_desde_Reporte_de_Valorización_de_Instrumentos[[#This Row],[Patrimonio]]</f>
        <v>5.6555694306600246E-5</v>
      </c>
      <c r="AD149" s="4">
        <f>(Tabla_Consulta_desde_Reporte_de_Valorización_de_Instrumentos[[#This Row],[VALOR_VECTOR_LOCAL]]/INDEX('Tipo de Cambio'!$D:$D,MATCH("2",'Tipo de Cambio'!$E:$E,0),1))/1000000</f>
        <v>0.1316008582301981</v>
      </c>
      <c r="AE149">
        <f>IF(Tabla_Consulta_desde_Reporte_de_Valorización_de_Instrumentos[[#This Row],[PORTAFOLIO]]="IN-FONDO0",Tabla_Consulta_desde_Reporte_de_Valorización_de_Instrumentos[[#This Row],[Inv MM$]],0)</f>
        <v>0</v>
      </c>
      <c r="AF149" s="25">
        <f>IF(Tabla_Consulta_desde_Reporte_de_Valorización_de_Instrumentos[[#This Row],[PORTAFOLIO]]="IN-FONDO1",Tabla_Consulta_desde_Reporte_de_Valorización_de_Instrumentos[[#This Row],[Inv MM$]],0)</f>
        <v>0.1316008582301981</v>
      </c>
      <c r="AG149" s="25">
        <f>IF(Tabla_Consulta_desde_Reporte_de_Valorización_de_Instrumentos[[#This Row],[PORTAFOLIO]]="IN-FONDO2",Tabla_Consulta_desde_Reporte_de_Valorización_de_Instrumentos[[#This Row],[Inv MM$]],0)</f>
        <v>0</v>
      </c>
      <c r="AH149" s="25">
        <f>IF(Tabla_Consulta_desde_Reporte_de_Valorización_de_Instrumentos[[#This Row],[PORTAFOLIO]]="IN-FONDO3",Tabla_Consulta_desde_Reporte_de_Valorización_de_Instrumentos[[#This Row],[Inv MM$]],0)</f>
        <v>0</v>
      </c>
      <c r="AI1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Row],[CODIGO_SBS]],'BD(MSCI)'!$C:$C,0),1)),AL6284)</f>
        <v>35.74</v>
      </c>
      <c r="AK149" s="25">
        <f>Tabla_Consulta_desde_Reporte_de_Valorización_de_Instrumentos[[#This Row],[CO2-H]]*Tabla_Consulta_desde_Reporte_de_Valorización_de_Instrumentos[[#This Row],[Inv MM$]]</f>
        <v>4.7034146731472806</v>
      </c>
      <c r="AL149" s="25">
        <f>Tabla_Consulta_desde_Reporte_de_Valorización_de_Instrumentos[[#This Row],[CO2-H]]*Tabla_Consulta_desde_Reporte_de_Valorización_de_Instrumentos[[#This Row],[Weight]]</f>
        <v>2.0213005145178929E-3</v>
      </c>
      <c r="AM149" s="25" t="str">
        <f>INDEX(Parametria!G:G,MATCH(Tabla_Consulta_desde_Reporte_de_Valorización_de_Instrumentos[[#This Row],[CODIGO_SBS]],Parametria!C:C,0))</f>
        <v>30RVL</v>
      </c>
      <c r="AN149" s="25" t="str">
        <f>INDEX(Parametria!F:F,MATCH(Tabla_Consulta_desde_Reporte_de_Valorización_de_Instrumentos[[#This Row],[CODIGO_SBS]],Parametria!C:C,0))</f>
        <v>BU</v>
      </c>
      <c r="AO149" s="25" t="str">
        <f>+INDEX(Parametria!J:J,MATCH(Tabla_Consulta_desde_Reporte_de_Valorización_de_Instrumentos[[#This Row],[CODIGO_SBS]],Parametria!C:C,0))</f>
        <v>RVLBU</v>
      </c>
      <c r="AP149" s="25">
        <f>Tabla_Consulta_desde_Reporte_de_Valorización_de_Instrumentos[[#This Row],[Huella]]/$AT$4</f>
        <v>4.1539795859335299E-4</v>
      </c>
      <c r="AQ1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49" s="25" t="str">
        <f>IFERROR(INDEX('BD(MSCI)'!X:X,MATCH(Tabla_Consulta_desde_Reporte_de_Valorización_de_Instrumentos[[#This Row],[CODIGO_ISIN]],'BD(MSCI)'!C:C,0)),"Cuestionario Integra")</f>
        <v>Portafolio</v>
      </c>
      <c r="AT149" s="25"/>
      <c r="AW149">
        <v>76832.842052018634</v>
      </c>
    </row>
    <row r="150" spans="2:49" x14ac:dyDescent="0.35">
      <c r="B150" s="14" t="s">
        <v>6337</v>
      </c>
      <c r="C150" t="s">
        <v>407</v>
      </c>
      <c r="D150" t="s">
        <v>10</v>
      </c>
      <c r="E150" t="s">
        <v>408</v>
      </c>
      <c r="F150" t="s">
        <v>419</v>
      </c>
      <c r="G150" t="str">
        <f>INDEX(Parametria!H:H,MATCH(Tabla_Consulta_desde_Reporte_de_Valorización_de_Instrumentos[[#This Row],[CODIGO_SBS]],Parametria!C:C,0),1)</f>
        <v>Alicorp S.A.</v>
      </c>
      <c r="H150" t="s">
        <v>420</v>
      </c>
      <c r="I150" t="s">
        <v>421</v>
      </c>
      <c r="J150" t="s">
        <v>297</v>
      </c>
      <c r="K150" t="s">
        <v>90</v>
      </c>
      <c r="L150">
        <v>1</v>
      </c>
      <c r="M150" s="5">
        <v>73911033.992820203</v>
      </c>
      <c r="N150">
        <v>73911033.992820203</v>
      </c>
      <c r="O150">
        <v>6186422</v>
      </c>
      <c r="P150" s="15"/>
      <c r="R150">
        <v>1</v>
      </c>
      <c r="S150" t="s">
        <v>413</v>
      </c>
      <c r="T150">
        <v>73911033.992820203</v>
      </c>
      <c r="U150" s="5">
        <v>73911033.992820203</v>
      </c>
      <c r="V150" t="s">
        <v>298</v>
      </c>
      <c r="W150">
        <v>9255978000</v>
      </c>
      <c r="X150">
        <v>6603309000</v>
      </c>
      <c r="Y150">
        <v>2652669000</v>
      </c>
      <c r="Z150">
        <v>0</v>
      </c>
      <c r="AA150" t="str">
        <f>+MID(Tabla_Consulta_desde_Reporte_de_Valorización_de_Instrumentos[[#This Row],[CODIGO_SBS]],7,1)</f>
        <v>1</v>
      </c>
      <c r="AB150">
        <f>INDEX('Cálculo Caja'!F:F,MATCH(Tabla_Consulta_desde_Reporte_de_Valorización_de_Instrumentos[[#This Row],[PORTAFOLIO]],'Cálculo Caja'!A:A,0),1)</f>
        <v>27857085026.771736</v>
      </c>
      <c r="AC150" s="17">
        <f>Tabla_Consulta_desde_Reporte_de_Valorización_de_Instrumentos[[#This Row],[VALOR_VECTOR_LOCAL]]/Tabla_Consulta_desde_Reporte_de_Valorización_de_Instrumentos[[#This Row],[Patrimonio]]</f>
        <v>2.6532221128588596E-3</v>
      </c>
      <c r="AD150" s="4">
        <f>(Tabla_Consulta_desde_Reporte_de_Valorización_de_Instrumentos[[#This Row],[VALOR_VECTOR_LOCAL]]/INDEX('Tipo de Cambio'!$D:$D,MATCH("2",'Tipo de Cambio'!$E:$E,0),1))/1000000</f>
        <v>21.690692294297929</v>
      </c>
      <c r="AE150">
        <f>IF(Tabla_Consulta_desde_Reporte_de_Valorización_de_Instrumentos[[#This Row],[PORTAFOLIO]]="IN-FONDO0",Tabla_Consulta_desde_Reporte_de_Valorización_de_Instrumentos[[#This Row],[Inv MM$]],0)</f>
        <v>0</v>
      </c>
      <c r="AF150" s="25">
        <f>IF(Tabla_Consulta_desde_Reporte_de_Valorización_de_Instrumentos[[#This Row],[PORTAFOLIO]]="IN-FONDO1",Tabla_Consulta_desde_Reporte_de_Valorización_de_Instrumentos[[#This Row],[Inv MM$]],0)</f>
        <v>0</v>
      </c>
      <c r="AG150" s="25">
        <f>IF(Tabla_Consulta_desde_Reporte_de_Valorización_de_Instrumentos[[#This Row],[PORTAFOLIO]]="IN-FONDO2",Tabla_Consulta_desde_Reporte_de_Valorización_de_Instrumentos[[#This Row],[Inv MM$]],0)</f>
        <v>21.690692294297929</v>
      </c>
      <c r="AH150" s="25">
        <f>IF(Tabla_Consulta_desde_Reporte_de_Valorización_de_Instrumentos[[#This Row],[PORTAFOLIO]]="IN-FONDO3",Tabla_Consulta_desde_Reporte_de_Valorización_de_Instrumentos[[#This Row],[Inv MM$]],0)</f>
        <v>0</v>
      </c>
      <c r="AI1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Row],[CODIGO_SBS]],'BD(MSCI)'!$C:$C,0),1)),AL6285)</f>
        <v>35.74</v>
      </c>
      <c r="AK150" s="25">
        <f>Tabla_Consulta_desde_Reporte_de_Valorización_de_Instrumentos[[#This Row],[CO2-H]]*Tabla_Consulta_desde_Reporte_de_Valorización_de_Instrumentos[[#This Row],[Inv MM$]]</f>
        <v>775.22534259820804</v>
      </c>
      <c r="AL150" s="25">
        <f>Tabla_Consulta_desde_Reporte_de_Valorización_de_Instrumentos[[#This Row],[CO2-H]]*Tabla_Consulta_desde_Reporte_de_Valorización_de_Instrumentos[[#This Row],[Weight]]</f>
        <v>9.4826158313575645E-2</v>
      </c>
      <c r="AM150" s="25" t="str">
        <f>INDEX(Parametria!G:G,MATCH(Tabla_Consulta_desde_Reporte_de_Valorización_de_Instrumentos[[#This Row],[CODIGO_SBS]],Parametria!C:C,0))</f>
        <v>30RVL</v>
      </c>
      <c r="AN150" s="25" t="str">
        <f>INDEX(Parametria!F:F,MATCH(Tabla_Consulta_desde_Reporte_de_Valorización_de_Instrumentos[[#This Row],[CODIGO_SBS]],Parametria!C:C,0))</f>
        <v>BU</v>
      </c>
      <c r="AO150" s="25" t="str">
        <f>+INDEX(Parametria!J:J,MATCH(Tabla_Consulta_desde_Reporte_de_Valorización_de_Instrumentos[[#This Row],[CODIGO_SBS]],Parametria!C:C,0))</f>
        <v>RVLBU</v>
      </c>
      <c r="AP150" s="25">
        <f>Tabla_Consulta_desde_Reporte_de_Valorización_de_Instrumentos[[#This Row],[Huella]]/$AT$4</f>
        <v>6.8466645436058182E-2</v>
      </c>
      <c r="AQ1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0" s="25" t="str">
        <f>IFERROR(INDEX('BD(MSCI)'!X:X,MATCH(Tabla_Consulta_desde_Reporte_de_Valorización_de_Instrumentos[[#This Row],[CODIGO_ISIN]],'BD(MSCI)'!C:C,0)),"Cuestionario Integra")</f>
        <v>Portafolio</v>
      </c>
      <c r="AT150" s="25"/>
      <c r="AW150">
        <v>79111.658503135346</v>
      </c>
    </row>
    <row r="151" spans="2:49" x14ac:dyDescent="0.35">
      <c r="B151" s="14" t="s">
        <v>6337</v>
      </c>
      <c r="C151" t="s">
        <v>407</v>
      </c>
      <c r="D151" t="s">
        <v>11</v>
      </c>
      <c r="E151" t="s">
        <v>408</v>
      </c>
      <c r="F151" t="s">
        <v>419</v>
      </c>
      <c r="G151" t="str">
        <f>INDEX(Parametria!H:H,MATCH(Tabla_Consulta_desde_Reporte_de_Valorización_de_Instrumentos[[#This Row],[CODIGO_SBS]],Parametria!C:C,0),1)</f>
        <v>Alicorp S.A.</v>
      </c>
      <c r="H151" t="s">
        <v>420</v>
      </c>
      <c r="I151" t="s">
        <v>421</v>
      </c>
      <c r="J151" t="s">
        <v>297</v>
      </c>
      <c r="K151" t="s">
        <v>90</v>
      </c>
      <c r="L151">
        <v>1</v>
      </c>
      <c r="M151" s="5">
        <v>8551398.803816</v>
      </c>
      <c r="N151">
        <v>8551398.803816</v>
      </c>
      <c r="O151">
        <v>715760</v>
      </c>
      <c r="P151" s="15"/>
      <c r="R151">
        <v>1</v>
      </c>
      <c r="S151" t="s">
        <v>413</v>
      </c>
      <c r="T151">
        <v>8551398.803816</v>
      </c>
      <c r="U151" s="5">
        <v>8551398.803816</v>
      </c>
      <c r="V151" t="s">
        <v>298</v>
      </c>
      <c r="W151">
        <v>9255978000</v>
      </c>
      <c r="X151">
        <v>6603309000</v>
      </c>
      <c r="Y151">
        <v>2652669000</v>
      </c>
      <c r="Z151">
        <v>0</v>
      </c>
      <c r="AA151" t="str">
        <f>+MID(Tabla_Consulta_desde_Reporte_de_Valorización_de_Instrumentos[[#This Row],[CODIGO_SBS]],7,1)</f>
        <v>1</v>
      </c>
      <c r="AB151">
        <f>INDEX('Cálculo Caja'!F:F,MATCH(Tabla_Consulta_desde_Reporte_de_Valorización_de_Instrumentos[[#This Row],[PORTAFOLIO]],'Cálculo Caja'!A:A,0),1)</f>
        <v>3525404726.9048524</v>
      </c>
      <c r="AC151" s="17">
        <f>Tabla_Consulta_desde_Reporte_de_Valorización_de_Instrumentos[[#This Row],[VALOR_VECTOR_LOCAL]]/Tabla_Consulta_desde_Reporte_de_Valorización_de_Instrumentos[[#This Row],[Patrimonio]]</f>
        <v>2.4256502348664363E-3</v>
      </c>
      <c r="AD151" s="4">
        <f>(Tabla_Consulta_desde_Reporte_de_Valorización_de_Instrumentos[[#This Row],[VALOR_VECTOR_LOCAL]]/INDEX('Tipo de Cambio'!$D:$D,MATCH("2",'Tipo de Cambio'!$E:$E,0),1))/1000000</f>
        <v>2.5095814537977987</v>
      </c>
      <c r="AE151">
        <f>IF(Tabla_Consulta_desde_Reporte_de_Valorización_de_Instrumentos[[#This Row],[PORTAFOLIO]]="IN-FONDO0",Tabla_Consulta_desde_Reporte_de_Valorización_de_Instrumentos[[#This Row],[Inv MM$]],0)</f>
        <v>0</v>
      </c>
      <c r="AF151" s="25">
        <f>IF(Tabla_Consulta_desde_Reporte_de_Valorización_de_Instrumentos[[#This Row],[PORTAFOLIO]]="IN-FONDO1",Tabla_Consulta_desde_Reporte_de_Valorización_de_Instrumentos[[#This Row],[Inv MM$]],0)</f>
        <v>0</v>
      </c>
      <c r="AG151" s="25">
        <f>IF(Tabla_Consulta_desde_Reporte_de_Valorización_de_Instrumentos[[#This Row],[PORTAFOLIO]]="IN-FONDO2",Tabla_Consulta_desde_Reporte_de_Valorización_de_Instrumentos[[#This Row],[Inv MM$]],0)</f>
        <v>0</v>
      </c>
      <c r="AH151" s="25">
        <f>IF(Tabla_Consulta_desde_Reporte_de_Valorización_de_Instrumentos[[#This Row],[PORTAFOLIO]]="IN-FONDO3",Tabla_Consulta_desde_Reporte_de_Valorización_de_Instrumentos[[#This Row],[Inv MM$]],0)</f>
        <v>2.5095814537977987</v>
      </c>
      <c r="AI1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24.331874606325925</v>
      </c>
      <c r="AJ1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Row],[CODIGO_SBS]],'BD(MSCI)'!$C:$C,0),1)),AL6286)</f>
        <v>35.74</v>
      </c>
      <c r="AK151" s="25">
        <f>Tabla_Consulta_desde_Reporte_de_Valorización_de_Instrumentos[[#This Row],[CO2-H]]*Tabla_Consulta_desde_Reporte_de_Valorización_de_Instrumentos[[#This Row],[Inv MM$]]</f>
        <v>89.692441158733331</v>
      </c>
      <c r="AL151" s="25">
        <f>Tabla_Consulta_desde_Reporte_de_Valorización_de_Instrumentos[[#This Row],[CO2-H]]*Tabla_Consulta_desde_Reporte_de_Valorización_de_Instrumentos[[#This Row],[Weight]]</f>
        <v>8.6692739394126445E-2</v>
      </c>
      <c r="AM151" s="25" t="str">
        <f>INDEX(Parametria!G:G,MATCH(Tabla_Consulta_desde_Reporte_de_Valorización_de_Instrumentos[[#This Row],[CODIGO_SBS]],Parametria!C:C,0))</f>
        <v>30RVL</v>
      </c>
      <c r="AN151" s="25" t="str">
        <f>INDEX(Parametria!F:F,MATCH(Tabla_Consulta_desde_Reporte_de_Valorización_de_Instrumentos[[#This Row],[CODIGO_SBS]],Parametria!C:C,0))</f>
        <v>BU</v>
      </c>
      <c r="AO151" s="25" t="str">
        <f>+INDEX(Parametria!J:J,MATCH(Tabla_Consulta_desde_Reporte_de_Valorización_de_Instrumentos[[#This Row],[CODIGO_SBS]],Parametria!C:C,0))</f>
        <v>RVLBU</v>
      </c>
      <c r="AP151" s="25">
        <f>Tabla_Consulta_desde_Reporte_de_Valorización_de_Instrumentos[[#This Row],[Huella]]/$AT$4</f>
        <v>7.9214909906425712E-3</v>
      </c>
      <c r="AQ1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1" s="25" t="str">
        <f>IFERROR(INDEX('BD(MSCI)'!X:X,MATCH(Tabla_Consulta_desde_Reporte_de_Valorización_de_Instrumentos[[#This Row],[CODIGO_ISIN]],'BD(MSCI)'!C:C,0)),"Cuestionario Integra")</f>
        <v>Portafolio</v>
      </c>
      <c r="AT151" s="25"/>
      <c r="AW151">
        <v>132368.23493707995</v>
      </c>
    </row>
    <row r="152" spans="2:49" x14ac:dyDescent="0.35">
      <c r="B152" s="14" t="s">
        <v>6337</v>
      </c>
      <c r="C152" t="s">
        <v>407</v>
      </c>
      <c r="D152" t="s">
        <v>10</v>
      </c>
      <c r="E152" t="s">
        <v>408</v>
      </c>
      <c r="F152" t="s">
        <v>424</v>
      </c>
      <c r="G152" t="str">
        <f>INDEX(Parametria!H:H,MATCH(Tabla_Consulta_desde_Reporte_de_Valorización_de_Instrumentos[[#This Row],[CODIGO_SBS]],Parametria!C:C,0),1)</f>
        <v>Buenaventura</v>
      </c>
      <c r="H152" t="s">
        <v>425</v>
      </c>
      <c r="I152" t="s">
        <v>426</v>
      </c>
      <c r="J152" t="s">
        <v>304</v>
      </c>
      <c r="K152" t="s">
        <v>90</v>
      </c>
      <c r="L152">
        <v>10</v>
      </c>
      <c r="M152" s="5">
        <v>99848.145499999999</v>
      </c>
      <c r="N152">
        <v>99848.145499999999</v>
      </c>
      <c r="O152">
        <v>1000</v>
      </c>
      <c r="P152" s="15"/>
      <c r="R152">
        <v>1</v>
      </c>
      <c r="S152" t="s">
        <v>413</v>
      </c>
      <c r="T152">
        <v>97543.54</v>
      </c>
      <c r="U152" s="5">
        <v>97543.54</v>
      </c>
      <c r="V152" t="s">
        <v>305</v>
      </c>
      <c r="W152">
        <v>4052129000</v>
      </c>
      <c r="X152">
        <v>932087000</v>
      </c>
      <c r="Y152">
        <v>3120042000</v>
      </c>
      <c r="Z152">
        <v>2.3046055000000001</v>
      </c>
      <c r="AA152" t="str">
        <f>+MID(Tabla_Consulta_desde_Reporte_de_Valorización_de_Instrumentos[[#This Row],[CODIGO_SBS]],7,1)</f>
        <v>1</v>
      </c>
      <c r="AB152">
        <f>INDEX('Cálculo Caja'!F:F,MATCH(Tabla_Consulta_desde_Reporte_de_Valorización_de_Instrumentos[[#This Row],[PORTAFOLIO]],'Cálculo Caja'!A:A,0),1)</f>
        <v>27857085026.771736</v>
      </c>
      <c r="AC152" s="17">
        <f>Tabla_Consulta_desde_Reporte_de_Valorización_de_Instrumentos[[#This Row],[VALOR_VECTOR_LOCAL]]/Tabla_Consulta_desde_Reporte_de_Valorización_de_Instrumentos[[#This Row],[Patrimonio]]</f>
        <v>3.5842998434345183E-6</v>
      </c>
      <c r="AD152" s="4">
        <f>(Tabla_Consulta_desde_Reporte_de_Valorización_de_Instrumentos[[#This Row],[VALOR_VECTOR_LOCAL]]/INDEX('Tipo de Cambio'!$D:$D,MATCH("2",'Tipo de Cambio'!$E:$E,0),1))/1000000</f>
        <v>2.9302463829787233E-2</v>
      </c>
      <c r="AE152">
        <f>IF(Tabla_Consulta_desde_Reporte_de_Valorización_de_Instrumentos[[#This Row],[PORTAFOLIO]]="IN-FONDO0",Tabla_Consulta_desde_Reporte_de_Valorización_de_Instrumentos[[#This Row],[Inv MM$]],0)</f>
        <v>0</v>
      </c>
      <c r="AF152" s="25">
        <f>IF(Tabla_Consulta_desde_Reporte_de_Valorización_de_Instrumentos[[#This Row],[PORTAFOLIO]]="IN-FONDO1",Tabla_Consulta_desde_Reporte_de_Valorización_de_Instrumentos[[#This Row],[Inv MM$]],0)</f>
        <v>0</v>
      </c>
      <c r="AG152" s="25">
        <f>IF(Tabla_Consulta_desde_Reporte_de_Valorización_de_Instrumentos[[#This Row],[PORTAFOLIO]]="IN-FONDO2",Tabla_Consulta_desde_Reporte_de_Valorización_de_Instrumentos[[#This Row],[Inv MM$]],0)</f>
        <v>2.9302463829787233E-2</v>
      </c>
      <c r="AH152" s="25">
        <f>IF(Tabla_Consulta_desde_Reporte_de_Valorización_de_Instrumentos[[#This Row],[PORTAFOLIO]]="IN-FONDO3",Tabla_Consulta_desde_Reporte_de_Valorización_de_Instrumentos[[#This Row],[Inv MM$]],0)</f>
        <v>0</v>
      </c>
      <c r="AI1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2.9302463829787233E-2</v>
      </c>
      <c r="AJ1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Row],[CODIGO_SBS]],'BD(MSCI)'!$C:$C,0),1)),AL6287)</f>
        <v>32.130000000000003</v>
      </c>
      <c r="AK152" s="25">
        <f>Tabla_Consulta_desde_Reporte_de_Valorización_de_Instrumentos[[#This Row],[CO2-H]]*Tabla_Consulta_desde_Reporte_de_Valorización_de_Instrumentos[[#This Row],[Inv MM$]]</f>
        <v>0.94148816285106385</v>
      </c>
      <c r="AL152" s="25">
        <f>Tabla_Consulta_desde_Reporte_de_Valorización_de_Instrumentos[[#This Row],[CO2-H]]*Tabla_Consulta_desde_Reporte_de_Valorización_de_Instrumentos[[#This Row],[Weight]]</f>
        <v>1.1516355396955108E-4</v>
      </c>
      <c r="AM152" s="25" t="str">
        <f>INDEX(Parametria!G:G,MATCH(Tabla_Consulta_desde_Reporte_de_Valorización_de_Instrumentos[[#This Row],[CODIGO_SBS]],Parametria!C:C,0))</f>
        <v>30RVL</v>
      </c>
      <c r="AN152" s="25" t="str">
        <f>INDEX(Parametria!F:F,MATCH(Tabla_Consulta_desde_Reporte_de_Valorización_de_Instrumentos[[#This Row],[CODIGO_SBS]],Parametria!C:C,0))</f>
        <v>BU</v>
      </c>
      <c r="AO152" s="25" t="str">
        <f>+INDEX(Parametria!J:J,MATCH(Tabla_Consulta_desde_Reporte_de_Valorización_de_Instrumentos[[#This Row],[CODIGO_SBS]],Parametria!C:C,0))</f>
        <v>RVLBU</v>
      </c>
      <c r="AP152" s="25">
        <f>Tabla_Consulta_desde_Reporte_de_Valorización_de_Instrumentos[[#This Row],[Huella]]/$AT$4</f>
        <v>8.3150708169739079E-5</v>
      </c>
      <c r="AQ1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2" s="25" t="str">
        <f>IFERROR(INDEX('BD(MSCI)'!X:X,MATCH(Tabla_Consulta_desde_Reporte_de_Valorización_de_Instrumentos[[#This Row],[CODIGO_ISIN]],'BD(MSCI)'!C:C,0)),"Cuestionario Integra")</f>
        <v>Portafolio</v>
      </c>
      <c r="AT152" s="25"/>
    </row>
    <row r="153" spans="2:49" x14ac:dyDescent="0.35">
      <c r="B153" s="14" t="s">
        <v>6337</v>
      </c>
      <c r="C153" t="s">
        <v>407</v>
      </c>
      <c r="D153" t="s">
        <v>10</v>
      </c>
      <c r="E153" t="s">
        <v>408</v>
      </c>
      <c r="F153" t="s">
        <v>429</v>
      </c>
      <c r="G153" t="str">
        <f>INDEX(Parametria!H:H,MATCH(Tabla_Consulta_desde_Reporte_de_Valorización_de_Instrumentos[[#This Row],[CODIGO_SBS]],Parametria!C:C,0),1)</f>
        <v>Unión Andina de Cementos</v>
      </c>
      <c r="H153" t="s">
        <v>430</v>
      </c>
      <c r="I153" t="s">
        <v>431</v>
      </c>
      <c r="J153" t="s">
        <v>432</v>
      </c>
      <c r="K153" t="s">
        <v>90</v>
      </c>
      <c r="L153">
        <v>1</v>
      </c>
      <c r="M153" s="5">
        <v>93771281.572438404</v>
      </c>
      <c r="N153">
        <v>93771281.572438404</v>
      </c>
      <c r="O153">
        <v>47268704</v>
      </c>
      <c r="P153" s="15"/>
      <c r="R153">
        <v>1</v>
      </c>
      <c r="S153" t="s">
        <v>413</v>
      </c>
      <c r="T153">
        <v>92969760.339321598</v>
      </c>
      <c r="U153" s="5">
        <v>92969760.339321598</v>
      </c>
      <c r="V153" t="s">
        <v>433</v>
      </c>
      <c r="W153">
        <v>6648909000</v>
      </c>
      <c r="X153">
        <v>1203766000</v>
      </c>
      <c r="Y153">
        <v>5445143000</v>
      </c>
      <c r="Z153">
        <v>1.6956700000000002E-2</v>
      </c>
      <c r="AA153" t="str">
        <f>+MID(Tabla_Consulta_desde_Reporte_de_Valorización_de_Instrumentos[[#This Row],[CODIGO_SBS]],7,1)</f>
        <v>1</v>
      </c>
      <c r="AB153">
        <f>INDEX('Cálculo Caja'!F:F,MATCH(Tabla_Consulta_desde_Reporte_de_Valorización_de_Instrumentos[[#This Row],[PORTAFOLIO]],'Cálculo Caja'!A:A,0),1)</f>
        <v>27857085026.771736</v>
      </c>
      <c r="AC153" s="17">
        <f>Tabla_Consulta_desde_Reporte_de_Valorización_de_Instrumentos[[#This Row],[VALOR_VECTOR_LOCAL]]/Tabla_Consulta_desde_Reporte_de_Valorización_de_Instrumentos[[#This Row],[Patrimonio]]</f>
        <v>3.366155557278178E-3</v>
      </c>
      <c r="AD153" s="4">
        <f>(Tabla_Consulta_desde_Reporte_de_Valorización_de_Instrumentos[[#This Row],[VALOR_VECTOR_LOCAL]]/INDEX('Tipo de Cambio'!$D:$D,MATCH("2",'Tipo de Cambio'!$E:$E,0),1))/1000000</f>
        <v>27.51908483417121</v>
      </c>
      <c r="AE153">
        <f>IF(Tabla_Consulta_desde_Reporte_de_Valorización_de_Instrumentos[[#This Row],[PORTAFOLIO]]="IN-FONDO0",Tabla_Consulta_desde_Reporte_de_Valorización_de_Instrumentos[[#This Row],[Inv MM$]],0)</f>
        <v>0</v>
      </c>
      <c r="AF153" s="25">
        <f>IF(Tabla_Consulta_desde_Reporte_de_Valorización_de_Instrumentos[[#This Row],[PORTAFOLIO]]="IN-FONDO1",Tabla_Consulta_desde_Reporte_de_Valorización_de_Instrumentos[[#This Row],[Inv MM$]],0)</f>
        <v>0</v>
      </c>
      <c r="AG153" s="25">
        <f>IF(Tabla_Consulta_desde_Reporte_de_Valorización_de_Instrumentos[[#This Row],[PORTAFOLIO]]="IN-FONDO2",Tabla_Consulta_desde_Reporte_de_Valorización_de_Instrumentos[[#This Row],[Inv MM$]],0)</f>
        <v>27.51908483417121</v>
      </c>
      <c r="AH153" s="25">
        <f>IF(Tabla_Consulta_desde_Reporte_de_Valorización_de_Instrumentos[[#This Row],[PORTAFOLIO]]="IN-FONDO3",Tabla_Consulta_desde_Reporte_de_Valorización_de_Instrumentos[[#This Row],[Inv MM$]],0)</f>
        <v>0</v>
      </c>
      <c r="AI1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Row],[CODIGO_SBS]],'BD(MSCI)'!$C:$C,0),1)),AL6288)</f>
        <v>2001.5</v>
      </c>
      <c r="AK153" s="25">
        <f>Tabla_Consulta_desde_Reporte_de_Valorización_de_Instrumentos[[#This Row],[CO2-H]]*Tabla_Consulta_desde_Reporte_de_Valorización_de_Instrumentos[[#This Row],[Inv MM$]]</f>
        <v>55079.448295593676</v>
      </c>
      <c r="AL153" s="25">
        <f>Tabla_Consulta_desde_Reporte_de_Valorización_de_Instrumentos[[#This Row],[CO2-H]]*Tabla_Consulta_desde_Reporte_de_Valorización_de_Instrumentos[[#This Row],[Weight]]</f>
        <v>6.737360347892273</v>
      </c>
      <c r="AM153" s="25" t="str">
        <f>INDEX(Parametria!G:G,MATCH(Tabla_Consulta_desde_Reporte_de_Valorización_de_Instrumentos[[#This Row],[CODIGO_SBS]],Parametria!C:C,0))</f>
        <v>30RVL</v>
      </c>
      <c r="AN153" s="25" t="str">
        <f>INDEX(Parametria!F:F,MATCH(Tabla_Consulta_desde_Reporte_de_Valorización_de_Instrumentos[[#This Row],[CODIGO_SBS]],Parametria!C:C,0))</f>
        <v>BU</v>
      </c>
      <c r="AO153" s="25" t="str">
        <f>+INDEX(Parametria!J:J,MATCH(Tabla_Consulta_desde_Reporte_de_Valorización_de_Instrumentos[[#This Row],[CODIGO_SBS]],Parametria!C:C,0))</f>
        <v>RVLBU</v>
      </c>
      <c r="AP153" s="25">
        <f>Tabla_Consulta_desde_Reporte_de_Valorización_de_Instrumentos[[#This Row],[Huella]]/$AT$4</f>
        <v>4.8645275767547238</v>
      </c>
      <c r="AQ1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3" s="25" t="str">
        <f>IFERROR(INDEX('BD(MSCI)'!X:X,MATCH(Tabla_Consulta_desde_Reporte_de_Valorización_de_Instrumentos[[#This Row],[CODIGO_ISIN]],'BD(MSCI)'!C:C,0)),"Cuestionario Integra")</f>
        <v>Portafolio</v>
      </c>
      <c r="AT153" s="25"/>
    </row>
    <row r="154" spans="2:49" x14ac:dyDescent="0.35">
      <c r="B154" s="14" t="s">
        <v>6337</v>
      </c>
      <c r="C154" t="s">
        <v>407</v>
      </c>
      <c r="D154" t="s">
        <v>11</v>
      </c>
      <c r="E154" t="s">
        <v>408</v>
      </c>
      <c r="F154" t="s">
        <v>429</v>
      </c>
      <c r="G154" t="str">
        <f>INDEX(Parametria!H:H,MATCH(Tabla_Consulta_desde_Reporte_de_Valorización_de_Instrumentos[[#This Row],[CODIGO_SBS]],Parametria!C:C,0),1)</f>
        <v>Unión Andina de Cementos</v>
      </c>
      <c r="H154" t="s">
        <v>430</v>
      </c>
      <c r="I154" t="s">
        <v>431</v>
      </c>
      <c r="J154" t="s">
        <v>432</v>
      </c>
      <c r="K154" t="s">
        <v>90</v>
      </c>
      <c r="L154">
        <v>1</v>
      </c>
      <c r="M154" s="5">
        <v>10115958.990698401</v>
      </c>
      <c r="N154">
        <v>10115958.990698401</v>
      </c>
      <c r="O154">
        <v>5099304</v>
      </c>
      <c r="P154" s="15"/>
      <c r="R154">
        <v>1</v>
      </c>
      <c r="S154" t="s">
        <v>413</v>
      </c>
      <c r="T154">
        <v>10029491.6225616</v>
      </c>
      <c r="U154" s="5">
        <v>10029491.6225616</v>
      </c>
      <c r="V154" t="s">
        <v>433</v>
      </c>
      <c r="W154">
        <v>6648909000</v>
      </c>
      <c r="X154">
        <v>1203766000</v>
      </c>
      <c r="Y154">
        <v>5445143000</v>
      </c>
      <c r="Z154">
        <v>1.6956700000000002E-2</v>
      </c>
      <c r="AA154" t="str">
        <f>+MID(Tabla_Consulta_desde_Reporte_de_Valorización_de_Instrumentos[[#This Row],[CODIGO_SBS]],7,1)</f>
        <v>1</v>
      </c>
      <c r="AB154">
        <f>INDEX('Cálculo Caja'!F:F,MATCH(Tabla_Consulta_desde_Reporte_de_Valorización_de_Instrumentos[[#This Row],[PORTAFOLIO]],'Cálculo Caja'!A:A,0),1)</f>
        <v>3525404726.9048524</v>
      </c>
      <c r="AC154" s="17">
        <f>Tabla_Consulta_desde_Reporte_de_Valorización_de_Instrumentos[[#This Row],[VALOR_VECTOR_LOCAL]]/Tabla_Consulta_desde_Reporte_de_Valorización_de_Instrumentos[[#This Row],[Patrimonio]]</f>
        <v>2.8694461414589863E-3</v>
      </c>
      <c r="AD154" s="4">
        <f>(Tabla_Consulta_desde_Reporte_de_Valorización_de_Instrumentos[[#This Row],[VALOR_VECTOR_LOCAL]]/INDEX('Tipo de Cambio'!$D:$D,MATCH("2",'Tipo de Cambio'!$E:$E,0),1))/1000000</f>
        <v>2.9687333795153048</v>
      </c>
      <c r="AE154">
        <f>IF(Tabla_Consulta_desde_Reporte_de_Valorización_de_Instrumentos[[#This Row],[PORTAFOLIO]]="IN-FONDO0",Tabla_Consulta_desde_Reporte_de_Valorización_de_Instrumentos[[#This Row],[Inv MM$]],0)</f>
        <v>0</v>
      </c>
      <c r="AF154" s="25">
        <f>IF(Tabla_Consulta_desde_Reporte_de_Valorización_de_Instrumentos[[#This Row],[PORTAFOLIO]]="IN-FONDO1",Tabla_Consulta_desde_Reporte_de_Valorización_de_Instrumentos[[#This Row],[Inv MM$]],0)</f>
        <v>0</v>
      </c>
      <c r="AG154" s="25">
        <f>IF(Tabla_Consulta_desde_Reporte_de_Valorización_de_Instrumentos[[#This Row],[PORTAFOLIO]]="IN-FONDO2",Tabla_Consulta_desde_Reporte_de_Valorización_de_Instrumentos[[#This Row],[Inv MM$]],0)</f>
        <v>0</v>
      </c>
      <c r="AH154" s="25">
        <f>IF(Tabla_Consulta_desde_Reporte_de_Valorización_de_Instrumentos[[#This Row],[PORTAFOLIO]]="IN-FONDO3",Tabla_Consulta_desde_Reporte_de_Valorización_de_Instrumentos[[#This Row],[Inv MM$]],0)</f>
        <v>2.9687333795153048</v>
      </c>
      <c r="AI1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Row],[CODIGO_SBS]],'BD(MSCI)'!$C:$C,0),1)),AL6289)</f>
        <v>2001.5</v>
      </c>
      <c r="AK154" s="25">
        <f>Tabla_Consulta_desde_Reporte_de_Valorización_de_Instrumentos[[#This Row],[CO2-H]]*Tabla_Consulta_desde_Reporte_de_Valorización_de_Instrumentos[[#This Row],[Inv MM$]]</f>
        <v>5941.9198590998822</v>
      </c>
      <c r="AL154" s="25">
        <f>Tabla_Consulta_desde_Reporte_de_Valorización_de_Instrumentos[[#This Row],[CO2-H]]*Tabla_Consulta_desde_Reporte_de_Valorización_de_Instrumentos[[#This Row],[Weight]]</f>
        <v>5.7431964521301611</v>
      </c>
      <c r="AM154" s="25" t="str">
        <f>INDEX(Parametria!G:G,MATCH(Tabla_Consulta_desde_Reporte_de_Valorización_de_Instrumentos[[#This Row],[CODIGO_SBS]],Parametria!C:C,0))</f>
        <v>30RVL</v>
      </c>
      <c r="AN154" s="25" t="str">
        <f>INDEX(Parametria!F:F,MATCH(Tabla_Consulta_desde_Reporte_de_Valorización_de_Instrumentos[[#This Row],[CODIGO_SBS]],Parametria!C:C,0))</f>
        <v>BU</v>
      </c>
      <c r="AO154" s="25" t="str">
        <f>+INDEX(Parametria!J:J,MATCH(Tabla_Consulta_desde_Reporte_de_Valorización_de_Instrumentos[[#This Row],[CODIGO_SBS]],Parametria!C:C,0))</f>
        <v>RVLBU</v>
      </c>
      <c r="AP154" s="25">
        <f>Tabla_Consulta_desde_Reporte_de_Valorización_de_Instrumentos[[#This Row],[Huella]]/$AT$4</f>
        <v>0.52478072870911951</v>
      </c>
      <c r="AQ1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4" s="25" t="str">
        <f>IFERROR(INDEX('BD(MSCI)'!X:X,MATCH(Tabla_Consulta_desde_Reporte_de_Valorización_de_Instrumentos[[#This Row],[CODIGO_ISIN]],'BD(MSCI)'!C:C,0)),"Cuestionario Integra")</f>
        <v>Portafolio</v>
      </c>
      <c r="AT154" s="25"/>
    </row>
    <row r="155" spans="2:49" x14ac:dyDescent="0.35">
      <c r="B155" s="14" t="s">
        <v>6337</v>
      </c>
      <c r="C155" t="s">
        <v>407</v>
      </c>
      <c r="D155" t="s">
        <v>12</v>
      </c>
      <c r="E155" t="s">
        <v>408</v>
      </c>
      <c r="F155" t="s">
        <v>429</v>
      </c>
      <c r="G155" t="str">
        <f>INDEX(Parametria!H:H,MATCH(Tabla_Consulta_desde_Reporte_de_Valorización_de_Instrumentos[[#This Row],[CODIGO_SBS]],Parametria!C:C,0),1)</f>
        <v>Unión Andina de Cementos</v>
      </c>
      <c r="H155" t="s">
        <v>430</v>
      </c>
      <c r="I155" t="s">
        <v>431</v>
      </c>
      <c r="J155" t="s">
        <v>432</v>
      </c>
      <c r="K155" t="s">
        <v>90</v>
      </c>
      <c r="L155">
        <v>1</v>
      </c>
      <c r="M155" s="5">
        <v>7466858.5665371995</v>
      </c>
      <c r="N155">
        <v>7466858.5665371995</v>
      </c>
      <c r="O155">
        <v>3763932</v>
      </c>
      <c r="P155" s="15"/>
      <c r="R155">
        <v>1</v>
      </c>
      <c r="S155" t="s">
        <v>413</v>
      </c>
      <c r="T155">
        <v>7403034.7007927997</v>
      </c>
      <c r="U155" s="5">
        <v>7403034.7007927997</v>
      </c>
      <c r="V155" t="s">
        <v>433</v>
      </c>
      <c r="W155">
        <v>6648909000</v>
      </c>
      <c r="X155">
        <v>1203766000</v>
      </c>
      <c r="Y155">
        <v>5445143000</v>
      </c>
      <c r="Z155">
        <v>1.6956700000000002E-2</v>
      </c>
      <c r="AA155" t="str">
        <f>+MID(Tabla_Consulta_desde_Reporte_de_Valorización_de_Instrumentos[[#This Row],[CODIGO_SBS]],7,1)</f>
        <v>1</v>
      </c>
      <c r="AB155">
        <f>INDEX('Cálculo Caja'!F:F,MATCH(Tabla_Consulta_desde_Reporte_de_Valorización_de_Instrumentos[[#This Row],[PORTAFOLIO]],'Cálculo Caja'!A:A,0),1)</f>
        <v>7928996892.6624365</v>
      </c>
      <c r="AC155" s="17">
        <f>Tabla_Consulta_desde_Reporte_de_Valorización_de_Instrumentos[[#This Row],[VALOR_VECTOR_LOCAL]]/Tabla_Consulta_desde_Reporte_de_Valorización_de_Instrumentos[[#This Row],[Patrimonio]]</f>
        <v>9.4171541086705379E-4</v>
      </c>
      <c r="AD155" s="4">
        <f>(Tabla_Consulta_desde_Reporte_de_Valorización_de_Instrumentos[[#This Row],[VALOR_VECTOR_LOCAL]]/INDEX('Tipo de Cambio'!$D:$D,MATCH("2",'Tipo de Cambio'!$E:$E,0),1))/1000000</f>
        <v>2.1913011200402641</v>
      </c>
      <c r="AE155">
        <f>IF(Tabla_Consulta_desde_Reporte_de_Valorización_de_Instrumentos[[#This Row],[PORTAFOLIO]]="IN-FONDO0",Tabla_Consulta_desde_Reporte_de_Valorización_de_Instrumentos[[#This Row],[Inv MM$]],0)</f>
        <v>0</v>
      </c>
      <c r="AF155" s="25">
        <f>IF(Tabla_Consulta_desde_Reporte_de_Valorización_de_Instrumentos[[#This Row],[PORTAFOLIO]]="IN-FONDO1",Tabla_Consulta_desde_Reporte_de_Valorización_de_Instrumentos[[#This Row],[Inv MM$]],0)</f>
        <v>2.1913011200402641</v>
      </c>
      <c r="AG155" s="25">
        <f>IF(Tabla_Consulta_desde_Reporte_de_Valorización_de_Instrumentos[[#This Row],[PORTAFOLIO]]="IN-FONDO2",Tabla_Consulta_desde_Reporte_de_Valorización_de_Instrumentos[[#This Row],[Inv MM$]],0)</f>
        <v>0</v>
      </c>
      <c r="AH155" s="25">
        <f>IF(Tabla_Consulta_desde_Reporte_de_Valorización_de_Instrumentos[[#This Row],[PORTAFOLIO]]="IN-FONDO3",Tabla_Consulta_desde_Reporte_de_Valorización_de_Instrumentos[[#This Row],[Inv MM$]],0)</f>
        <v>0</v>
      </c>
      <c r="AI1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32.679119333726781</v>
      </c>
      <c r="AJ1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Row],[CODIGO_SBS]],'BD(MSCI)'!$C:$C,0),1)),AL6290)</f>
        <v>2001.5</v>
      </c>
      <c r="AK155" s="25">
        <f>Tabla_Consulta_desde_Reporte_de_Valorización_de_Instrumentos[[#This Row],[CO2-H]]*Tabla_Consulta_desde_Reporte_de_Valorización_de_Instrumentos[[#This Row],[Inv MM$]]</f>
        <v>4385.8891917605888</v>
      </c>
      <c r="AL155" s="25">
        <f>Tabla_Consulta_desde_Reporte_de_Valorización_de_Instrumentos[[#This Row],[CO2-H]]*Tabla_Consulta_desde_Reporte_de_Valorización_de_Instrumentos[[#This Row],[Weight]]</f>
        <v>1.8848433948504082</v>
      </c>
      <c r="AM155" s="25" t="str">
        <f>INDEX(Parametria!G:G,MATCH(Tabla_Consulta_desde_Reporte_de_Valorización_de_Instrumentos[[#This Row],[CODIGO_SBS]],Parametria!C:C,0))</f>
        <v>30RVL</v>
      </c>
      <c r="AN155" s="25" t="str">
        <f>INDEX(Parametria!F:F,MATCH(Tabla_Consulta_desde_Reporte_de_Valorización_de_Instrumentos[[#This Row],[CODIGO_SBS]],Parametria!C:C,0))</f>
        <v>BU</v>
      </c>
      <c r="AO155" s="25" t="str">
        <f>+INDEX(Parametria!J:J,MATCH(Tabla_Consulta_desde_Reporte_de_Valorización_de_Instrumentos[[#This Row],[CODIGO_SBS]],Parametria!C:C,0))</f>
        <v>RVLBU</v>
      </c>
      <c r="AP155" s="25">
        <f>Tabla_Consulta_desde_Reporte_de_Valorización_de_Instrumentos[[#This Row],[Huella]]/$AT$4</f>
        <v>0.38735462286060479</v>
      </c>
      <c r="AQ1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5" s="25" t="str">
        <f>IFERROR(INDEX('BD(MSCI)'!X:X,MATCH(Tabla_Consulta_desde_Reporte_de_Valorización_de_Instrumentos[[#This Row],[CODIGO_ISIN]],'BD(MSCI)'!C:C,0)),"Cuestionario Integra")</f>
        <v>Portafolio</v>
      </c>
      <c r="AT155" s="25"/>
    </row>
    <row r="156" spans="2:49" x14ac:dyDescent="0.35">
      <c r="B156" s="14" t="s">
        <v>6337</v>
      </c>
      <c r="C156" t="s">
        <v>407</v>
      </c>
      <c r="D156" t="s">
        <v>12</v>
      </c>
      <c r="E156" t="s">
        <v>408</v>
      </c>
      <c r="F156" t="s">
        <v>434</v>
      </c>
      <c r="G156" t="str">
        <f>INDEX(Parametria!H:H,MATCH(Tabla_Consulta_desde_Reporte_de_Valorización_de_Instrumentos[[#This Row],[CODIGO_SBS]],Parametria!C:C,0),1)</f>
        <v>Banco Continental</v>
      </c>
      <c r="H156" t="s">
        <v>435</v>
      </c>
      <c r="I156" t="s">
        <v>436</v>
      </c>
      <c r="J156" t="s">
        <v>241</v>
      </c>
      <c r="K156" t="s">
        <v>90</v>
      </c>
      <c r="L156">
        <v>1</v>
      </c>
      <c r="M156" s="5">
        <v>5781850.1767440001</v>
      </c>
      <c r="N156">
        <v>5781850.1767440001</v>
      </c>
      <c r="O156">
        <v>2977340</v>
      </c>
      <c r="P156" s="15"/>
      <c r="R156">
        <v>1</v>
      </c>
      <c r="S156" t="s">
        <v>413</v>
      </c>
      <c r="T156">
        <v>5791410.415484</v>
      </c>
      <c r="U156" s="5">
        <v>5791410.415484</v>
      </c>
      <c r="V156" t="s">
        <v>213</v>
      </c>
      <c r="W156">
        <v>107848509000</v>
      </c>
      <c r="X156">
        <v>95703702000</v>
      </c>
      <c r="Y156">
        <v>12144807000</v>
      </c>
      <c r="Z156">
        <v>-3.2109999999999999E-3</v>
      </c>
      <c r="AA156" t="str">
        <f>+MID(Tabla_Consulta_desde_Reporte_de_Valorización_de_Instrumentos[[#This Row],[CODIGO_SBS]],7,1)</f>
        <v>1</v>
      </c>
      <c r="AB156">
        <f>INDEX('Cálculo Caja'!F:F,MATCH(Tabla_Consulta_desde_Reporte_de_Valorización_de_Instrumentos[[#This Row],[PORTAFOLIO]],'Cálculo Caja'!A:A,0),1)</f>
        <v>7928996892.6624365</v>
      </c>
      <c r="AC156" s="17">
        <f>Tabla_Consulta_desde_Reporte_de_Valorización_de_Instrumentos[[#This Row],[VALOR_VECTOR_LOCAL]]/Tabla_Consulta_desde_Reporte_de_Valorización_de_Instrumentos[[#This Row],[Patrimonio]]</f>
        <v>7.2920323403009217E-4</v>
      </c>
      <c r="AD156" s="4">
        <f>(Tabla_Consulta_desde_Reporte_de_Valorización_de_Instrumentos[[#This Row],[VALOR_VECTOR_LOCAL]]/INDEX('Tipo de Cambio'!$D:$D,MATCH("2",'Tipo de Cambio'!$E:$E,0),1))/1000000</f>
        <v>1.6968012257502567</v>
      </c>
      <c r="AE156">
        <f>IF(Tabla_Consulta_desde_Reporte_de_Valorización_de_Instrumentos[[#This Row],[PORTAFOLIO]]="IN-FONDO0",Tabla_Consulta_desde_Reporte_de_Valorización_de_Instrumentos[[#This Row],[Inv MM$]],0)</f>
        <v>0</v>
      </c>
      <c r="AF156" s="25">
        <f>IF(Tabla_Consulta_desde_Reporte_de_Valorización_de_Instrumentos[[#This Row],[PORTAFOLIO]]="IN-FONDO1",Tabla_Consulta_desde_Reporte_de_Valorización_de_Instrumentos[[#This Row],[Inv MM$]],0)</f>
        <v>1.6968012257502567</v>
      </c>
      <c r="AG156" s="25">
        <f>IF(Tabla_Consulta_desde_Reporte_de_Valorización_de_Instrumentos[[#This Row],[PORTAFOLIO]]="IN-FONDO2",Tabla_Consulta_desde_Reporte_de_Valorización_de_Instrumentos[[#This Row],[Inv MM$]],0)</f>
        <v>0</v>
      </c>
      <c r="AH156" s="25">
        <f>IF(Tabla_Consulta_desde_Reporte_de_Valorización_de_Instrumentos[[#This Row],[PORTAFOLIO]]="IN-FONDO3",Tabla_Consulta_desde_Reporte_de_Valorización_de_Instrumentos[[#This Row],[Inv MM$]],0)</f>
        <v>0</v>
      </c>
      <c r="AI1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Row],[CODIGO_SBS]],'BD(MSCI)'!$C:$C,0),1)),AL6291)</f>
        <v>0.77</v>
      </c>
      <c r="AK156" s="25">
        <f>Tabla_Consulta_desde_Reporte_de_Valorización_de_Instrumentos[[#This Row],[CO2-H]]*Tabla_Consulta_desde_Reporte_de_Valorización_de_Instrumentos[[#This Row],[Inv MM$]]</f>
        <v>1.3065369438276977</v>
      </c>
      <c r="AL156" s="25">
        <f>Tabla_Consulta_desde_Reporte_de_Valorización_de_Instrumentos[[#This Row],[CO2-H]]*Tabla_Consulta_desde_Reporte_de_Valorización_de_Instrumentos[[#This Row],[Weight]]</f>
        <v>5.6148649020317095E-4</v>
      </c>
      <c r="AM156" s="25" t="str">
        <f>INDEX(Parametria!G:G,MATCH(Tabla_Consulta_desde_Reporte_de_Valorización_de_Instrumentos[[#This Row],[CODIGO_SBS]],Parametria!C:C,0))</f>
        <v>30RVL</v>
      </c>
      <c r="AN156" s="25" t="str">
        <f>INDEX(Parametria!F:F,MATCH(Tabla_Consulta_desde_Reporte_de_Valorización_de_Instrumentos[[#This Row],[CODIGO_SBS]],Parametria!C:C,0))</f>
        <v>BU</v>
      </c>
      <c r="AO156" s="25" t="str">
        <f>+INDEX(Parametria!J:J,MATCH(Tabla_Consulta_desde_Reporte_de_Valorización_de_Instrumentos[[#This Row],[CODIGO_SBS]],Parametria!C:C,0))</f>
        <v>RVLBU</v>
      </c>
      <c r="AP156" s="25">
        <f>Tabla_Consulta_desde_Reporte_de_Valorización_de_Instrumentos[[#This Row],[Huella]]/$AT$4</f>
        <v>1.1539122467584926E-4</v>
      </c>
      <c r="AQ1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6" s="25" t="str">
        <f>IFERROR(INDEX('BD(MSCI)'!X:X,MATCH(Tabla_Consulta_desde_Reporte_de_Valorización_de_Instrumentos[[#This Row],[CODIGO_ISIN]],'BD(MSCI)'!C:C,0)),"Cuestionario Integra")</f>
        <v>Portafolio</v>
      </c>
      <c r="AT156" s="25"/>
    </row>
    <row r="157" spans="2:49" x14ac:dyDescent="0.35">
      <c r="B157" s="14" t="s">
        <v>6337</v>
      </c>
      <c r="C157" t="s">
        <v>407</v>
      </c>
      <c r="D157" t="s">
        <v>11</v>
      </c>
      <c r="E157" t="s">
        <v>408</v>
      </c>
      <c r="F157" t="s">
        <v>434</v>
      </c>
      <c r="G157" t="str">
        <f>INDEX(Parametria!H:H,MATCH(Tabla_Consulta_desde_Reporte_de_Valorización_de_Instrumentos[[#This Row],[CODIGO_SBS]],Parametria!C:C,0),1)</f>
        <v>Banco Continental</v>
      </c>
      <c r="H157" t="s">
        <v>435</v>
      </c>
      <c r="I157" t="s">
        <v>436</v>
      </c>
      <c r="J157" t="s">
        <v>241</v>
      </c>
      <c r="K157" t="s">
        <v>90</v>
      </c>
      <c r="L157">
        <v>1</v>
      </c>
      <c r="M157" s="5">
        <v>8640008.7157691997</v>
      </c>
      <c r="N157">
        <v>8640008.7157691997</v>
      </c>
      <c r="O157">
        <v>4449137</v>
      </c>
      <c r="P157" s="15"/>
      <c r="R157">
        <v>1</v>
      </c>
      <c r="S157" t="s">
        <v>413</v>
      </c>
      <c r="T157">
        <v>8654294.8946761992</v>
      </c>
      <c r="U157" s="5">
        <v>8654294.8946761992</v>
      </c>
      <c r="V157" t="s">
        <v>213</v>
      </c>
      <c r="W157">
        <v>107848509000</v>
      </c>
      <c r="X157">
        <v>95703702000</v>
      </c>
      <c r="Y157">
        <v>12144807000</v>
      </c>
      <c r="Z157">
        <v>-3.2109999999999999E-3</v>
      </c>
      <c r="AA157" t="str">
        <f>+MID(Tabla_Consulta_desde_Reporte_de_Valorización_de_Instrumentos[[#This Row],[CODIGO_SBS]],7,1)</f>
        <v>1</v>
      </c>
      <c r="AB157">
        <f>INDEX('Cálculo Caja'!F:F,MATCH(Tabla_Consulta_desde_Reporte_de_Valorización_de_Instrumentos[[#This Row],[PORTAFOLIO]],'Cálculo Caja'!A:A,0),1)</f>
        <v>3525404726.9048524</v>
      </c>
      <c r="AC157" s="17">
        <f>Tabla_Consulta_desde_Reporte_de_Valorización_de_Instrumentos[[#This Row],[VALOR_VECTOR_LOCAL]]/Tabla_Consulta_desde_Reporte_de_Valorización_de_Instrumentos[[#This Row],[Patrimonio]]</f>
        <v>2.450784912674336E-3</v>
      </c>
      <c r="AD157" s="4">
        <f>(Tabla_Consulta_desde_Reporte_de_Valorización_de_Instrumentos[[#This Row],[VALOR_VECTOR_LOCAL]]/INDEX('Tipo de Cambio'!$D:$D,MATCH("2",'Tipo de Cambio'!$E:$E,0),1))/1000000</f>
        <v>2.535585830012971</v>
      </c>
      <c r="AE157">
        <f>IF(Tabla_Consulta_desde_Reporte_de_Valorización_de_Instrumentos[[#This Row],[PORTAFOLIO]]="IN-FONDO0",Tabla_Consulta_desde_Reporte_de_Valorización_de_Instrumentos[[#This Row],[Inv MM$]],0)</f>
        <v>0</v>
      </c>
      <c r="AF157" s="25">
        <f>IF(Tabla_Consulta_desde_Reporte_de_Valorización_de_Instrumentos[[#This Row],[PORTAFOLIO]]="IN-FONDO1",Tabla_Consulta_desde_Reporte_de_Valorización_de_Instrumentos[[#This Row],[Inv MM$]],0)</f>
        <v>0</v>
      </c>
      <c r="AG157" s="25">
        <f>IF(Tabla_Consulta_desde_Reporte_de_Valorización_de_Instrumentos[[#This Row],[PORTAFOLIO]]="IN-FONDO2",Tabla_Consulta_desde_Reporte_de_Valorización_de_Instrumentos[[#This Row],[Inv MM$]],0)</f>
        <v>0</v>
      </c>
      <c r="AH157" s="25">
        <f>IF(Tabla_Consulta_desde_Reporte_de_Valorización_de_Instrumentos[[#This Row],[PORTAFOLIO]]="IN-FONDO3",Tabla_Consulta_desde_Reporte_de_Valorización_de_Instrumentos[[#This Row],[Inv MM$]],0)</f>
        <v>2.535585830012971</v>
      </c>
      <c r="AI1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Row],[CODIGO_SBS]],'BD(MSCI)'!$C:$C,0),1)),AL6292)</f>
        <v>0.77</v>
      </c>
      <c r="AK157" s="25">
        <f>Tabla_Consulta_desde_Reporte_de_Valorización_de_Instrumentos[[#This Row],[CO2-H]]*Tabla_Consulta_desde_Reporte_de_Valorización_de_Instrumentos[[#This Row],[Inv MM$]]</f>
        <v>1.9524010891099877</v>
      </c>
      <c r="AL157" s="25">
        <f>Tabla_Consulta_desde_Reporte_de_Valorización_de_Instrumentos[[#This Row],[CO2-H]]*Tabla_Consulta_desde_Reporte_de_Valorización_de_Instrumentos[[#This Row],[Weight]]</f>
        <v>1.8871043827592387E-3</v>
      </c>
      <c r="AM157" s="25" t="str">
        <f>INDEX(Parametria!G:G,MATCH(Tabla_Consulta_desde_Reporte_de_Valorización_de_Instrumentos[[#This Row],[CODIGO_SBS]],Parametria!C:C,0))</f>
        <v>30RVL</v>
      </c>
      <c r="AN157" s="25" t="str">
        <f>INDEX(Parametria!F:F,MATCH(Tabla_Consulta_desde_Reporte_de_Valorización_de_Instrumentos[[#This Row],[CODIGO_SBS]],Parametria!C:C,0))</f>
        <v>BU</v>
      </c>
      <c r="AO157" s="25" t="str">
        <f>+INDEX(Parametria!J:J,MATCH(Tabla_Consulta_desde_Reporte_de_Valorización_de_Instrumentos[[#This Row],[CODIGO_SBS]],Parametria!C:C,0))</f>
        <v>RVLBU</v>
      </c>
      <c r="AP157" s="25">
        <f>Tabla_Consulta_desde_Reporte_de_Valorización_de_Instrumentos[[#This Row],[Huella]]/$AT$4</f>
        <v>1.7243289888982578E-4</v>
      </c>
      <c r="AQ1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7" s="25" t="str">
        <f>IFERROR(INDEX('BD(MSCI)'!X:X,MATCH(Tabla_Consulta_desde_Reporte_de_Valorización_de_Instrumentos[[#This Row],[CODIGO_ISIN]],'BD(MSCI)'!C:C,0)),"Cuestionario Integra")</f>
        <v>Portafolio</v>
      </c>
      <c r="AT157" s="25"/>
    </row>
    <row r="158" spans="2:49" x14ac:dyDescent="0.35">
      <c r="B158" s="14" t="s">
        <v>6337</v>
      </c>
      <c r="C158" t="s">
        <v>407</v>
      </c>
      <c r="D158" t="s">
        <v>10</v>
      </c>
      <c r="E158" t="s">
        <v>408</v>
      </c>
      <c r="F158" t="s">
        <v>434</v>
      </c>
      <c r="G158" t="str">
        <f>INDEX(Parametria!H:H,MATCH(Tabla_Consulta_desde_Reporte_de_Valorización_de_Instrumentos[[#This Row],[CODIGO_SBS]],Parametria!C:C,0),1)</f>
        <v>Banco Continental</v>
      </c>
      <c r="H158" t="s">
        <v>435</v>
      </c>
      <c r="I158" t="s">
        <v>436</v>
      </c>
      <c r="J158" t="s">
        <v>241</v>
      </c>
      <c r="K158" t="s">
        <v>90</v>
      </c>
      <c r="L158">
        <v>1</v>
      </c>
      <c r="M158" s="5">
        <v>49660056.267487198</v>
      </c>
      <c r="N158">
        <v>49660056.267487198</v>
      </c>
      <c r="O158">
        <v>25572242</v>
      </c>
      <c r="P158" s="15"/>
      <c r="R158">
        <v>1</v>
      </c>
      <c r="S158" t="s">
        <v>413</v>
      </c>
      <c r="T158">
        <v>49742168.736549199</v>
      </c>
      <c r="U158" s="5">
        <v>49742168.736549199</v>
      </c>
      <c r="V158" t="s">
        <v>213</v>
      </c>
      <c r="W158">
        <v>107848509000</v>
      </c>
      <c r="X158">
        <v>95703702000</v>
      </c>
      <c r="Y158">
        <v>12144807000</v>
      </c>
      <c r="Z158">
        <v>-3.2109999999999999E-3</v>
      </c>
      <c r="AA158" t="str">
        <f>+MID(Tabla_Consulta_desde_Reporte_de_Valorización_de_Instrumentos[[#This Row],[CODIGO_SBS]],7,1)</f>
        <v>1</v>
      </c>
      <c r="AB158">
        <f>INDEX('Cálculo Caja'!F:F,MATCH(Tabla_Consulta_desde_Reporte_de_Valorización_de_Instrumentos[[#This Row],[PORTAFOLIO]],'Cálculo Caja'!A:A,0),1)</f>
        <v>27857085026.771736</v>
      </c>
      <c r="AC158" s="17">
        <f>Tabla_Consulta_desde_Reporte_de_Valorización_de_Instrumentos[[#This Row],[VALOR_VECTOR_LOCAL]]/Tabla_Consulta_desde_Reporte_de_Valorización_de_Instrumentos[[#This Row],[Patrimonio]]</f>
        <v>1.7826723872853877E-3</v>
      </c>
      <c r="AD158" s="4">
        <f>(Tabla_Consulta_desde_Reporte_de_Valorización_de_Instrumentos[[#This Row],[VALOR_VECTOR_LOCAL]]/INDEX('Tipo de Cambio'!$D:$D,MATCH("2",'Tipo de Cambio'!$E:$E,0),1))/1000000</f>
        <v>14.573750922226617</v>
      </c>
      <c r="AE158">
        <f>IF(Tabla_Consulta_desde_Reporte_de_Valorización_de_Instrumentos[[#This Row],[PORTAFOLIO]]="IN-FONDO0",Tabla_Consulta_desde_Reporte_de_Valorización_de_Instrumentos[[#This Row],[Inv MM$]],0)</f>
        <v>0</v>
      </c>
      <c r="AF158" s="25">
        <f>IF(Tabla_Consulta_desde_Reporte_de_Valorización_de_Instrumentos[[#This Row],[PORTAFOLIO]]="IN-FONDO1",Tabla_Consulta_desde_Reporte_de_Valorización_de_Instrumentos[[#This Row],[Inv MM$]],0)</f>
        <v>0</v>
      </c>
      <c r="AG158" s="25">
        <f>IF(Tabla_Consulta_desde_Reporte_de_Valorización_de_Instrumentos[[#This Row],[PORTAFOLIO]]="IN-FONDO2",Tabla_Consulta_desde_Reporte_de_Valorización_de_Instrumentos[[#This Row],[Inv MM$]],0)</f>
        <v>14.573750922226617</v>
      </c>
      <c r="AH158" s="25">
        <f>IF(Tabla_Consulta_desde_Reporte_de_Valorización_de_Instrumentos[[#This Row],[PORTAFOLIO]]="IN-FONDO3",Tabla_Consulta_desde_Reporte_de_Valorización_de_Instrumentos[[#This Row],[Inv MM$]],0)</f>
        <v>0</v>
      </c>
      <c r="AI1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18.806137977989845</v>
      </c>
      <c r="AJ1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Row],[CODIGO_SBS]],'BD(MSCI)'!$C:$C,0),1)),AL6293)</f>
        <v>0.77</v>
      </c>
      <c r="AK158" s="25">
        <f>Tabla_Consulta_desde_Reporte_de_Valorización_de_Instrumentos[[#This Row],[CO2-H]]*Tabla_Consulta_desde_Reporte_de_Valorización_de_Instrumentos[[#This Row],[Inv MM$]]</f>
        <v>11.221788210114495</v>
      </c>
      <c r="AL158" s="25">
        <f>Tabla_Consulta_desde_Reporte_de_Valorización_de_Instrumentos[[#This Row],[CO2-H]]*Tabla_Consulta_desde_Reporte_de_Valorización_de_Instrumentos[[#This Row],[Weight]]</f>
        <v>1.3726577382097485E-3</v>
      </c>
      <c r="AM158" s="25" t="str">
        <f>INDEX(Parametria!G:G,MATCH(Tabla_Consulta_desde_Reporte_de_Valorización_de_Instrumentos[[#This Row],[CODIGO_SBS]],Parametria!C:C,0))</f>
        <v>30RVL</v>
      </c>
      <c r="AN158" s="25" t="str">
        <f>INDEX(Parametria!F:F,MATCH(Tabla_Consulta_desde_Reporte_de_Valorización_de_Instrumentos[[#This Row],[CODIGO_SBS]],Parametria!C:C,0))</f>
        <v>BU</v>
      </c>
      <c r="AO158" s="25" t="str">
        <f>+INDEX(Parametria!J:J,MATCH(Tabla_Consulta_desde_Reporte_de_Valorización_de_Instrumentos[[#This Row],[CODIGO_SBS]],Parametria!C:C,0))</f>
        <v>RVLBU</v>
      </c>
      <c r="AP158" s="25">
        <f>Tabla_Consulta_desde_Reporte_de_Valorización_de_Instrumentos[[#This Row],[Huella]]/$AT$4</f>
        <v>9.9109014156501733E-4</v>
      </c>
      <c r="AQ1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8" s="25" t="str">
        <f>IFERROR(INDEX('BD(MSCI)'!X:X,MATCH(Tabla_Consulta_desde_Reporte_de_Valorización_de_Instrumentos[[#This Row],[CODIGO_ISIN]],'BD(MSCI)'!C:C,0)),"Cuestionario Integra")</f>
        <v>Portafolio</v>
      </c>
      <c r="AT158" s="25"/>
    </row>
    <row r="159" spans="2:49" x14ac:dyDescent="0.35">
      <c r="B159" s="14" t="s">
        <v>6337</v>
      </c>
      <c r="C159" t="s">
        <v>407</v>
      </c>
      <c r="D159" t="s">
        <v>10</v>
      </c>
      <c r="E159" t="s">
        <v>408</v>
      </c>
      <c r="F159" t="s">
        <v>437</v>
      </c>
      <c r="G159" t="str">
        <f>INDEX(Parametria!H:H,MATCH(Tabla_Consulta_desde_Reporte_de_Valorización_de_Instrumentos[[#This Row],[CODIGO_SBS]],Parametria!C:C,0),1)</f>
        <v>Cementos Pacasmayo-CM</v>
      </c>
      <c r="H159" t="s">
        <v>438</v>
      </c>
      <c r="I159" t="s">
        <v>439</v>
      </c>
      <c r="J159" t="s">
        <v>307</v>
      </c>
      <c r="K159" t="s">
        <v>90</v>
      </c>
      <c r="L159">
        <v>1</v>
      </c>
      <c r="M159" s="5">
        <v>104996807.5906125</v>
      </c>
      <c r="N159">
        <v>104996807.5906125</v>
      </c>
      <c r="O159">
        <v>12858333</v>
      </c>
      <c r="P159" s="15"/>
      <c r="R159">
        <v>1</v>
      </c>
      <c r="S159" t="s">
        <v>413</v>
      </c>
      <c r="T159">
        <v>105315521.94735029</v>
      </c>
      <c r="U159" s="5">
        <v>105315521.94735029</v>
      </c>
      <c r="V159" t="s">
        <v>308</v>
      </c>
      <c r="W159">
        <v>3144080000</v>
      </c>
      <c r="X159">
        <v>1867883000</v>
      </c>
      <c r="Y159">
        <v>1276197000</v>
      </c>
      <c r="Z159">
        <v>-2.4786599999999999E-2</v>
      </c>
      <c r="AA159" t="str">
        <f>+MID(Tabla_Consulta_desde_Reporte_de_Valorización_de_Instrumentos[[#This Row],[CODIGO_SBS]],7,1)</f>
        <v>1</v>
      </c>
      <c r="AB159">
        <f>INDEX('Cálculo Caja'!F:F,MATCH(Tabla_Consulta_desde_Reporte_de_Valorización_de_Instrumentos[[#This Row],[PORTAFOLIO]],'Cálculo Caja'!A:A,0),1)</f>
        <v>27857085026.771736</v>
      </c>
      <c r="AC159" s="17">
        <f>Tabla_Consulta_desde_Reporte_de_Valorización_de_Instrumentos[[#This Row],[VALOR_VECTOR_LOCAL]]/Tabla_Consulta_desde_Reporte_de_Valorización_de_Instrumentos[[#This Row],[Patrimonio]]</f>
        <v>3.7691239944777606E-3</v>
      </c>
      <c r="AD159" s="4">
        <f>(Tabla_Consulta_desde_Reporte_de_Valorización_de_Instrumentos[[#This Row],[VALOR_VECTOR_LOCAL]]/INDEX('Tipo de Cambio'!$D:$D,MATCH("2",'Tipo de Cambio'!$E:$E,0),1))/1000000</f>
        <v>30.813443166724138</v>
      </c>
      <c r="AE159">
        <f>IF(Tabla_Consulta_desde_Reporte_de_Valorización_de_Instrumentos[[#This Row],[PORTAFOLIO]]="IN-FONDO0",Tabla_Consulta_desde_Reporte_de_Valorización_de_Instrumentos[[#This Row],[Inv MM$]],0)</f>
        <v>0</v>
      </c>
      <c r="AF159" s="25">
        <f>IF(Tabla_Consulta_desde_Reporte_de_Valorización_de_Instrumentos[[#This Row],[PORTAFOLIO]]="IN-FONDO1",Tabla_Consulta_desde_Reporte_de_Valorización_de_Instrumentos[[#This Row],[Inv MM$]],0)</f>
        <v>0</v>
      </c>
      <c r="AG159" s="25">
        <f>IF(Tabla_Consulta_desde_Reporte_de_Valorización_de_Instrumentos[[#This Row],[PORTAFOLIO]]="IN-FONDO2",Tabla_Consulta_desde_Reporte_de_Valorización_de_Instrumentos[[#This Row],[Inv MM$]],0)</f>
        <v>30.813443166724138</v>
      </c>
      <c r="AH159" s="25">
        <f>IF(Tabla_Consulta_desde_Reporte_de_Valorización_de_Instrumentos[[#This Row],[PORTAFOLIO]]="IN-FONDO3",Tabla_Consulta_desde_Reporte_de_Valorización_de_Instrumentos[[#This Row],[Inv MM$]],0)</f>
        <v>0</v>
      </c>
      <c r="AI1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Row],[CODIGO_SBS]],'BD(MSCI)'!$C:$C,0),1)),AL6294)</f>
        <v>2525.98</v>
      </c>
      <c r="AK159" s="25">
        <f>Tabla_Consulta_desde_Reporte_de_Valorización_de_Instrumentos[[#This Row],[CO2-H]]*Tabla_Consulta_desde_Reporte_de_Valorización_de_Instrumentos[[#This Row],[Inv MM$]]</f>
        <v>77834.141170281844</v>
      </c>
      <c r="AL159" s="25">
        <f>Tabla_Consulta_desde_Reporte_de_Valorización_de_Instrumentos[[#This Row],[CO2-H]]*Tabla_Consulta_desde_Reporte_de_Valorización_de_Instrumentos[[#This Row],[Weight]]</f>
        <v>9.5207318275709341</v>
      </c>
      <c r="AM159" s="25" t="str">
        <f>INDEX(Parametria!G:G,MATCH(Tabla_Consulta_desde_Reporte_de_Valorización_de_Instrumentos[[#This Row],[CODIGO_SBS]],Parametria!C:C,0))</f>
        <v>30RVL</v>
      </c>
      <c r="AN159" s="25" t="str">
        <f>INDEX(Parametria!F:F,MATCH(Tabla_Consulta_desde_Reporte_de_Valorización_de_Instrumentos[[#This Row],[CODIGO_SBS]],Parametria!C:C,0))</f>
        <v>BU</v>
      </c>
      <c r="AO159" s="25" t="str">
        <f>+INDEX(Parametria!J:J,MATCH(Tabla_Consulta_desde_Reporte_de_Valorización_de_Instrumentos[[#This Row],[CODIGO_SBS]],Parametria!C:C,0))</f>
        <v>RVLBU</v>
      </c>
      <c r="AP159" s="25">
        <f>Tabla_Consulta_desde_Reporte_de_Valorización_de_Instrumentos[[#This Row],[Huella]]/$AT$4</f>
        <v>6.8741851607498052</v>
      </c>
      <c r="AQ1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59" s="25" t="str">
        <f>IFERROR(INDEX('BD(MSCI)'!X:X,MATCH(Tabla_Consulta_desde_Reporte_de_Valorización_de_Instrumentos[[#This Row],[CODIGO_ISIN]],'BD(MSCI)'!C:C,0)),"Cuestionario Integra")</f>
        <v>Portafolio</v>
      </c>
      <c r="AT159" s="25"/>
    </row>
    <row r="160" spans="2:49" x14ac:dyDescent="0.35">
      <c r="B160" s="14" t="s">
        <v>6337</v>
      </c>
      <c r="C160" t="s">
        <v>407</v>
      </c>
      <c r="D160" t="s">
        <v>11</v>
      </c>
      <c r="E160" t="s">
        <v>408</v>
      </c>
      <c r="F160" t="s">
        <v>437</v>
      </c>
      <c r="G160" t="str">
        <f>INDEX(Parametria!H:H,MATCH(Tabla_Consulta_desde_Reporte_de_Valorización_de_Instrumentos[[#This Row],[CODIGO_SBS]],Parametria!C:C,0),1)</f>
        <v>Cementos Pacasmayo-CM</v>
      </c>
      <c r="H160" t="s">
        <v>438</v>
      </c>
      <c r="I160" t="s">
        <v>439</v>
      </c>
      <c r="J160" t="s">
        <v>307</v>
      </c>
      <c r="K160" t="s">
        <v>90</v>
      </c>
      <c r="L160">
        <v>1</v>
      </c>
      <c r="M160" s="5">
        <v>31543611.279674999</v>
      </c>
      <c r="N160">
        <v>31543611.279674999</v>
      </c>
      <c r="O160">
        <v>3862958</v>
      </c>
      <c r="P160" s="15"/>
      <c r="R160">
        <v>1</v>
      </c>
      <c r="S160" t="s">
        <v>413</v>
      </c>
      <c r="T160">
        <v>31639360.874437802</v>
      </c>
      <c r="U160" s="5">
        <v>31639360.874437802</v>
      </c>
      <c r="V160" t="s">
        <v>308</v>
      </c>
      <c r="W160">
        <v>3144080000</v>
      </c>
      <c r="X160">
        <v>1867883000</v>
      </c>
      <c r="Y160">
        <v>1276197000</v>
      </c>
      <c r="Z160">
        <v>-2.4786599999999999E-2</v>
      </c>
      <c r="AA160" t="str">
        <f>+MID(Tabla_Consulta_desde_Reporte_de_Valorización_de_Instrumentos[[#This Row],[CODIGO_SBS]],7,1)</f>
        <v>1</v>
      </c>
      <c r="AB160">
        <f>INDEX('Cálculo Caja'!F:F,MATCH(Tabla_Consulta_desde_Reporte_de_Valorización_de_Instrumentos[[#This Row],[PORTAFOLIO]],'Cálculo Caja'!A:A,0),1)</f>
        <v>3525404726.9048524</v>
      </c>
      <c r="AC160" s="17">
        <f>Tabla_Consulta_desde_Reporte_de_Valorización_de_Instrumentos[[#This Row],[VALOR_VECTOR_LOCAL]]/Tabla_Consulta_desde_Reporte_de_Valorización_de_Instrumentos[[#This Row],[Patrimonio]]</f>
        <v>8.9475148878491693E-3</v>
      </c>
      <c r="AD160" s="4">
        <f>(Tabla_Consulta_desde_Reporte_de_Valorización_de_Instrumentos[[#This Row],[VALOR_VECTOR_LOCAL]]/INDEX('Tipo de Cambio'!$D:$D,MATCH("2",'Tipo de Cambio'!$E:$E,0),1))/1000000</f>
        <v>9.2571126279310345</v>
      </c>
      <c r="AE160">
        <f>IF(Tabla_Consulta_desde_Reporte_de_Valorización_de_Instrumentos[[#This Row],[PORTAFOLIO]]="IN-FONDO0",Tabla_Consulta_desde_Reporte_de_Valorización_de_Instrumentos[[#This Row],[Inv MM$]],0)</f>
        <v>0</v>
      </c>
      <c r="AF160" s="25">
        <f>IF(Tabla_Consulta_desde_Reporte_de_Valorización_de_Instrumentos[[#This Row],[PORTAFOLIO]]="IN-FONDO1",Tabla_Consulta_desde_Reporte_de_Valorización_de_Instrumentos[[#This Row],[Inv MM$]],0)</f>
        <v>0</v>
      </c>
      <c r="AG160" s="25">
        <f>IF(Tabla_Consulta_desde_Reporte_de_Valorización_de_Instrumentos[[#This Row],[PORTAFOLIO]]="IN-FONDO2",Tabla_Consulta_desde_Reporte_de_Valorización_de_Instrumentos[[#This Row],[Inv MM$]],0)</f>
        <v>0</v>
      </c>
      <c r="AH160" s="25">
        <f>IF(Tabla_Consulta_desde_Reporte_de_Valorización_de_Instrumentos[[#This Row],[PORTAFOLIO]]="IN-FONDO3",Tabla_Consulta_desde_Reporte_de_Valorización_de_Instrumentos[[#This Row],[Inv MM$]],0)</f>
        <v>9.2571126279310345</v>
      </c>
      <c r="AI1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Row],[CODIGO_SBS]],'BD(MSCI)'!$C:$C,0),1)),AL6295)</f>
        <v>2525.98</v>
      </c>
      <c r="AK160" s="25">
        <f>Tabla_Consulta_desde_Reporte_de_Valorización_de_Instrumentos[[#This Row],[CO2-H]]*Tabla_Consulta_desde_Reporte_de_Valorización_de_Instrumentos[[#This Row],[Inv MM$]]</f>
        <v>23383.281355901236</v>
      </c>
      <c r="AL160" s="25">
        <f>Tabla_Consulta_desde_Reporte_de_Valorización_de_Instrumentos[[#This Row],[CO2-H]]*Tabla_Consulta_desde_Reporte_de_Valorización_de_Instrumentos[[#This Row],[Weight]]</f>
        <v>22.601243656409245</v>
      </c>
      <c r="AM160" s="25" t="str">
        <f>INDEX(Parametria!G:G,MATCH(Tabla_Consulta_desde_Reporte_de_Valorización_de_Instrumentos[[#This Row],[CODIGO_SBS]],Parametria!C:C,0))</f>
        <v>30RVL</v>
      </c>
      <c r="AN160" s="25" t="str">
        <f>INDEX(Parametria!F:F,MATCH(Tabla_Consulta_desde_Reporte_de_Valorización_de_Instrumentos[[#This Row],[CODIGO_SBS]],Parametria!C:C,0))</f>
        <v>BU</v>
      </c>
      <c r="AO160" s="25" t="str">
        <f>+INDEX(Parametria!J:J,MATCH(Tabla_Consulta_desde_Reporte_de_Valorización_de_Instrumentos[[#This Row],[CODIGO_SBS]],Parametria!C:C,0))</f>
        <v>RVLBU</v>
      </c>
      <c r="AP160" s="25">
        <f>Tabla_Consulta_desde_Reporte_de_Valorización_de_Instrumentos[[#This Row],[Huella]]/$AT$4</f>
        <v>2.0651734995663702</v>
      </c>
      <c r="AQ1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0" s="25" t="str">
        <f>IFERROR(INDEX('BD(MSCI)'!X:X,MATCH(Tabla_Consulta_desde_Reporte_de_Valorización_de_Instrumentos[[#This Row],[CODIGO_ISIN]],'BD(MSCI)'!C:C,0)),"Cuestionario Integra")</f>
        <v>Portafolio</v>
      </c>
      <c r="AT160" s="25"/>
    </row>
    <row r="161" spans="2:46" x14ac:dyDescent="0.35">
      <c r="B161" s="14" t="s">
        <v>6337</v>
      </c>
      <c r="C161" t="s">
        <v>407</v>
      </c>
      <c r="D161" t="s">
        <v>12</v>
      </c>
      <c r="E161" t="s">
        <v>408</v>
      </c>
      <c r="F161" t="s">
        <v>437</v>
      </c>
      <c r="G161" t="str">
        <f>INDEX(Parametria!H:H,MATCH(Tabla_Consulta_desde_Reporte_de_Valorización_de_Instrumentos[[#This Row],[CODIGO_SBS]],Parametria!C:C,0),1)</f>
        <v>Cementos Pacasmayo-CM</v>
      </c>
      <c r="H161" t="s">
        <v>438</v>
      </c>
      <c r="I161" t="s">
        <v>439</v>
      </c>
      <c r="J161" t="s">
        <v>307</v>
      </c>
      <c r="K161" t="s">
        <v>90</v>
      </c>
      <c r="L161">
        <v>1</v>
      </c>
      <c r="M161" s="5">
        <v>28485872.8029375</v>
      </c>
      <c r="N161">
        <v>28485872.8029375</v>
      </c>
      <c r="O161">
        <v>3488495</v>
      </c>
      <c r="P161" s="15"/>
      <c r="R161">
        <v>1</v>
      </c>
      <c r="S161" t="s">
        <v>413</v>
      </c>
      <c r="T161">
        <v>28572340.733104501</v>
      </c>
      <c r="U161" s="5">
        <v>28572340.733104501</v>
      </c>
      <c r="V161" t="s">
        <v>308</v>
      </c>
      <c r="W161">
        <v>3144080000</v>
      </c>
      <c r="X161">
        <v>1867883000</v>
      </c>
      <c r="Y161">
        <v>1276197000</v>
      </c>
      <c r="Z161">
        <v>-2.4786599999999999E-2</v>
      </c>
      <c r="AA161" t="str">
        <f>+MID(Tabla_Consulta_desde_Reporte_de_Valorización_de_Instrumentos[[#This Row],[CODIGO_SBS]],7,1)</f>
        <v>1</v>
      </c>
      <c r="AB161">
        <f>INDEX('Cálculo Caja'!F:F,MATCH(Tabla_Consulta_desde_Reporte_de_Valorización_de_Instrumentos[[#This Row],[PORTAFOLIO]],'Cálculo Caja'!A:A,0),1)</f>
        <v>7928996892.6624365</v>
      </c>
      <c r="AC161" s="17">
        <f>Tabla_Consulta_desde_Reporte_de_Valorización_de_Instrumentos[[#This Row],[VALOR_VECTOR_LOCAL]]/Tabla_Consulta_desde_Reporte_de_Valorización_de_Instrumentos[[#This Row],[Patrimonio]]</f>
        <v>3.5926199982873721E-3</v>
      </c>
      <c r="AD161" s="4">
        <f>(Tabla_Consulta_desde_Reporte_de_Valorización_de_Instrumentos[[#This Row],[VALOR_VECTOR_LOCAL]]/INDEX('Tipo de Cambio'!$D:$D,MATCH("2",'Tipo de Cambio'!$E:$E,0),1))/1000000</f>
        <v>8.3597572422413791</v>
      </c>
      <c r="AE161">
        <f>IF(Tabla_Consulta_desde_Reporte_de_Valorización_de_Instrumentos[[#This Row],[PORTAFOLIO]]="IN-FONDO0",Tabla_Consulta_desde_Reporte_de_Valorización_de_Instrumentos[[#This Row],[Inv MM$]],0)</f>
        <v>0</v>
      </c>
      <c r="AF161" s="25">
        <f>IF(Tabla_Consulta_desde_Reporte_de_Valorización_de_Instrumentos[[#This Row],[PORTAFOLIO]]="IN-FONDO1",Tabla_Consulta_desde_Reporte_de_Valorización_de_Instrumentos[[#This Row],[Inv MM$]],0)</f>
        <v>8.3597572422413791</v>
      </c>
      <c r="AG161" s="25">
        <f>IF(Tabla_Consulta_desde_Reporte_de_Valorización_de_Instrumentos[[#This Row],[PORTAFOLIO]]="IN-FONDO2",Tabla_Consulta_desde_Reporte_de_Valorización_de_Instrumentos[[#This Row],[Inv MM$]],0)</f>
        <v>0</v>
      </c>
      <c r="AH161" s="25">
        <f>IF(Tabla_Consulta_desde_Reporte_de_Valorización_de_Instrumentos[[#This Row],[PORTAFOLIO]]="IN-FONDO3",Tabla_Consulta_desde_Reporte_de_Valorización_de_Instrumentos[[#This Row],[Inv MM$]],0)</f>
        <v>0</v>
      </c>
      <c r="AI1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48.43031303689655</v>
      </c>
      <c r="AJ1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Row],[CODIGO_SBS]],'BD(MSCI)'!$C:$C,0),1)),AL6296)</f>
        <v>2525.98</v>
      </c>
      <c r="AK161" s="25">
        <f>Tabla_Consulta_desde_Reporte_de_Valorización_de_Instrumentos[[#This Row],[CO2-H]]*Tabla_Consulta_desde_Reporte_de_Valorización_de_Instrumentos[[#This Row],[Inv MM$]]</f>
        <v>21116.579598756878</v>
      </c>
      <c r="AL161" s="25">
        <f>Tabla_Consulta_desde_Reporte_de_Valorización_de_Instrumentos[[#This Row],[CO2-H]]*Tabla_Consulta_desde_Reporte_de_Valorización_de_Instrumentos[[#This Row],[Weight]]</f>
        <v>9.0748862632739353</v>
      </c>
      <c r="AM161" s="25" t="str">
        <f>INDEX(Parametria!G:G,MATCH(Tabla_Consulta_desde_Reporte_de_Valorización_de_Instrumentos[[#This Row],[CODIGO_SBS]],Parametria!C:C,0))</f>
        <v>30RVL</v>
      </c>
      <c r="AN161" s="25" t="str">
        <f>INDEX(Parametria!F:F,MATCH(Tabla_Consulta_desde_Reporte_de_Valorización_de_Instrumentos[[#This Row],[CODIGO_SBS]],Parametria!C:C,0))</f>
        <v>BU</v>
      </c>
      <c r="AO161" s="25" t="str">
        <f>+INDEX(Parametria!J:J,MATCH(Tabla_Consulta_desde_Reporte_de_Valorización_de_Instrumentos[[#This Row],[CODIGO_SBS]],Parametria!C:C,0))</f>
        <v>RVLBU</v>
      </c>
      <c r="AP161" s="25">
        <f>Tabla_Consulta_desde_Reporte_de_Valorización_de_Instrumentos[[#This Row],[Huella]]/$AT$4</f>
        <v>1.8649820752308941</v>
      </c>
      <c r="AQ1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1" s="25" t="str">
        <f>IFERROR(INDEX('BD(MSCI)'!X:X,MATCH(Tabla_Consulta_desde_Reporte_de_Valorización_de_Instrumentos[[#This Row],[CODIGO_ISIN]],'BD(MSCI)'!C:C,0)),"Cuestionario Integra")</f>
        <v>Portafolio</v>
      </c>
      <c r="AT161" s="25"/>
    </row>
    <row r="162" spans="2:46" x14ac:dyDescent="0.35">
      <c r="B162" s="14" t="s">
        <v>6337</v>
      </c>
      <c r="C162" t="s">
        <v>407</v>
      </c>
      <c r="D162" t="s">
        <v>12</v>
      </c>
      <c r="E162" t="s">
        <v>408</v>
      </c>
      <c r="F162" t="s">
        <v>440</v>
      </c>
      <c r="G162" t="str">
        <f>INDEX(Parametria!H:H,MATCH(Tabla_Consulta_desde_Reporte_de_Valorización_de_Instrumentos[[#This Row],[CODIGO_SBS]],Parametria!C:C,0),1)</f>
        <v>Credicorp LTD.</v>
      </c>
      <c r="H162" t="s">
        <v>441</v>
      </c>
      <c r="I162" t="s">
        <v>442</v>
      </c>
      <c r="J162" t="s">
        <v>443</v>
      </c>
      <c r="K162" t="s">
        <v>50</v>
      </c>
      <c r="L162">
        <v>5</v>
      </c>
      <c r="M162" s="5">
        <v>15997628.38635</v>
      </c>
      <c r="N162">
        <v>4694828.58</v>
      </c>
      <c r="O162">
        <v>12051</v>
      </c>
      <c r="P162" s="15"/>
      <c r="R162">
        <v>3.4075000000000002</v>
      </c>
      <c r="S162" t="s">
        <v>413</v>
      </c>
      <c r="T162">
        <v>15818352.986358</v>
      </c>
      <c r="U162" s="5">
        <v>4636501.74</v>
      </c>
      <c r="V162" t="s">
        <v>226</v>
      </c>
      <c r="W162">
        <v>241171741000</v>
      </c>
      <c r="X162">
        <v>206735531000</v>
      </c>
      <c r="Y162">
        <v>34436210000</v>
      </c>
      <c r="Z162">
        <v>4.84</v>
      </c>
      <c r="AA162" t="str">
        <f>+MID(Tabla_Consulta_desde_Reporte_de_Valorización_de_Instrumentos[[#This Row],[CODIGO_SBS]],7,1)</f>
        <v>2</v>
      </c>
      <c r="AB162">
        <f>INDEX('Cálculo Caja'!F:F,MATCH(Tabla_Consulta_desde_Reporte_de_Valorización_de_Instrumentos[[#This Row],[PORTAFOLIO]],'Cálculo Caja'!A:A,0),1)</f>
        <v>7928996892.6624365</v>
      </c>
      <c r="AC162" s="17">
        <f>Tabla_Consulta_desde_Reporte_de_Valorización_de_Instrumentos[[#This Row],[VALOR_VECTOR_LOCAL]]/Tabla_Consulta_desde_Reporte_de_Valorización_de_Instrumentos[[#This Row],[Patrimonio]]</f>
        <v>2.017610626276616E-3</v>
      </c>
      <c r="AD162" s="4">
        <f>(Tabla_Consulta_desde_Reporte_de_Valorización_de_Instrumentos[[#This Row],[VALOR_VECTOR_LOCAL]]/INDEX('Tipo de Cambio'!$D:$D,MATCH("2",'Tipo de Cambio'!$E:$E,0),1))/1000000</f>
        <v>4.6948285800000003</v>
      </c>
      <c r="AE162">
        <f>IF(Tabla_Consulta_desde_Reporte_de_Valorización_de_Instrumentos[[#This Row],[PORTAFOLIO]]="IN-FONDO0",Tabla_Consulta_desde_Reporte_de_Valorización_de_Instrumentos[[#This Row],[Inv MM$]],0)</f>
        <v>0</v>
      </c>
      <c r="AF162" s="25">
        <f>IF(Tabla_Consulta_desde_Reporte_de_Valorización_de_Instrumentos[[#This Row],[PORTAFOLIO]]="IN-FONDO1",Tabla_Consulta_desde_Reporte_de_Valorización_de_Instrumentos[[#This Row],[Inv MM$]],0)</f>
        <v>4.6948285800000003</v>
      </c>
      <c r="AG162" s="25">
        <f>IF(Tabla_Consulta_desde_Reporte_de_Valorización_de_Instrumentos[[#This Row],[PORTAFOLIO]]="IN-FONDO2",Tabla_Consulta_desde_Reporte_de_Valorización_de_Instrumentos[[#This Row],[Inv MM$]],0)</f>
        <v>0</v>
      </c>
      <c r="AH162" s="25">
        <f>IF(Tabla_Consulta_desde_Reporte_de_Valorización_de_Instrumentos[[#This Row],[PORTAFOLIO]]="IN-FONDO3",Tabla_Consulta_desde_Reporte_de_Valorización_de_Instrumentos[[#This Row],[Inv MM$]],0)</f>
        <v>0</v>
      </c>
      <c r="AI1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Row],[CODIGO_SBS]],'BD(MSCI)'!$C:$C,0),1)),AL6297)</f>
        <v>0.47</v>
      </c>
      <c r="AK162" s="25">
        <f>Tabla_Consulta_desde_Reporte_de_Valorización_de_Instrumentos[[#This Row],[CO2-H]]*Tabla_Consulta_desde_Reporte_de_Valorización_de_Instrumentos[[#This Row],[Inv MM$]]</f>
        <v>2.2065694325999998</v>
      </c>
      <c r="AL162" s="25">
        <f>Tabla_Consulta_desde_Reporte_de_Valorización_de_Instrumentos[[#This Row],[CO2-H]]*Tabla_Consulta_desde_Reporte_de_Valorización_de_Instrumentos[[#This Row],[Weight]]</f>
        <v>9.4827699435000952E-4</v>
      </c>
      <c r="AM162" s="25" t="str">
        <f>INDEX(Parametria!G:G,MATCH(Tabla_Consulta_desde_Reporte_de_Valorización_de_Instrumentos[[#This Row],[CODIGO_SBS]],Parametria!C:C,0))</f>
        <v>30RVL</v>
      </c>
      <c r="AN162" s="25" t="str">
        <f>INDEX(Parametria!F:F,MATCH(Tabla_Consulta_desde_Reporte_de_Valorización_de_Instrumentos[[#This Row],[CODIGO_SBS]],Parametria!C:C,0))</f>
        <v>BU</v>
      </c>
      <c r="AO162" s="25" t="str">
        <f>+INDEX(Parametria!J:J,MATCH(Tabla_Consulta_desde_Reporte_de_Valorización_de_Instrumentos[[#This Row],[CODIGO_SBS]],Parametria!C:C,0))</f>
        <v>RVLBU</v>
      </c>
      <c r="AP162" s="25">
        <f>Tabla_Consulta_desde_Reporte_de_Valorización_de_Instrumentos[[#This Row],[Huella]]/$AT$4</f>
        <v>1.9488063492032888E-4</v>
      </c>
      <c r="AQ1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2" s="25" t="str">
        <f>IFERROR(INDEX('BD(MSCI)'!X:X,MATCH(Tabla_Consulta_desde_Reporte_de_Valorización_de_Instrumentos[[#This Row],[CODIGO_ISIN]],'BD(MSCI)'!C:C,0)),"Cuestionario Integra")</f>
        <v>Portafolio</v>
      </c>
      <c r="AT162" s="25"/>
    </row>
    <row r="163" spans="2:46" x14ac:dyDescent="0.35">
      <c r="B163" s="14" t="s">
        <v>6337</v>
      </c>
      <c r="C163" t="s">
        <v>407</v>
      </c>
      <c r="D163" t="s">
        <v>11</v>
      </c>
      <c r="E163" t="s">
        <v>408</v>
      </c>
      <c r="F163" t="s">
        <v>440</v>
      </c>
      <c r="G163" t="str">
        <f>INDEX(Parametria!H:H,MATCH(Tabla_Consulta_desde_Reporte_de_Valorización_de_Instrumentos[[#This Row],[CODIGO_SBS]],Parametria!C:C,0),1)</f>
        <v>Credicorp LTD.</v>
      </c>
      <c r="H163" t="s">
        <v>441</v>
      </c>
      <c r="I163" t="s">
        <v>442</v>
      </c>
      <c r="J163" t="s">
        <v>443</v>
      </c>
      <c r="K163" t="s">
        <v>50</v>
      </c>
      <c r="L163">
        <v>5</v>
      </c>
      <c r="M163" s="5">
        <v>234556215.85034999</v>
      </c>
      <c r="N163">
        <v>68835279.780000001</v>
      </c>
      <c r="O163">
        <v>176691</v>
      </c>
      <c r="P163" s="15"/>
      <c r="R163">
        <v>3.4075000000000002</v>
      </c>
      <c r="S163" t="s">
        <v>413</v>
      </c>
      <c r="T163">
        <v>231927691.271478</v>
      </c>
      <c r="U163" s="5">
        <v>67980095.340000004</v>
      </c>
      <c r="V163" t="s">
        <v>226</v>
      </c>
      <c r="W163">
        <v>241171741000</v>
      </c>
      <c r="X163">
        <v>206735531000</v>
      </c>
      <c r="Y163">
        <v>34436210000</v>
      </c>
      <c r="Z163">
        <v>4.84</v>
      </c>
      <c r="AA163" t="str">
        <f>+MID(Tabla_Consulta_desde_Reporte_de_Valorización_de_Instrumentos[[#This Row],[CODIGO_SBS]],7,1)</f>
        <v>2</v>
      </c>
      <c r="AB163">
        <f>INDEX('Cálculo Caja'!F:F,MATCH(Tabla_Consulta_desde_Reporte_de_Valorización_de_Instrumentos[[#This Row],[PORTAFOLIO]],'Cálculo Caja'!A:A,0),1)</f>
        <v>3525404726.9048524</v>
      </c>
      <c r="AC163" s="17">
        <f>Tabla_Consulta_desde_Reporte_de_Valorización_de_Instrumentos[[#This Row],[VALOR_VECTOR_LOCAL]]/Tabla_Consulta_desde_Reporte_de_Valorización_de_Instrumentos[[#This Row],[Patrimonio]]</f>
        <v>6.653313137645897E-2</v>
      </c>
      <c r="AD163" s="4">
        <f>(Tabla_Consulta_desde_Reporte_de_Valorización_de_Instrumentos[[#This Row],[VALOR_VECTOR_LOCAL]]/INDEX('Tipo de Cambio'!$D:$D,MATCH("2",'Tipo de Cambio'!$E:$E,0),1))/1000000</f>
        <v>68.835279780000008</v>
      </c>
      <c r="AE163">
        <f>IF(Tabla_Consulta_desde_Reporte_de_Valorización_de_Instrumentos[[#This Row],[PORTAFOLIO]]="IN-FONDO0",Tabla_Consulta_desde_Reporte_de_Valorización_de_Instrumentos[[#This Row],[Inv MM$]],0)</f>
        <v>0</v>
      </c>
      <c r="AF163" s="25">
        <f>IF(Tabla_Consulta_desde_Reporte_de_Valorización_de_Instrumentos[[#This Row],[PORTAFOLIO]]="IN-FONDO1",Tabla_Consulta_desde_Reporte_de_Valorización_de_Instrumentos[[#This Row],[Inv MM$]],0)</f>
        <v>0</v>
      </c>
      <c r="AG163" s="25">
        <f>IF(Tabla_Consulta_desde_Reporte_de_Valorización_de_Instrumentos[[#This Row],[PORTAFOLIO]]="IN-FONDO2",Tabla_Consulta_desde_Reporte_de_Valorización_de_Instrumentos[[#This Row],[Inv MM$]],0)</f>
        <v>0</v>
      </c>
      <c r="AH163" s="25">
        <f>IF(Tabla_Consulta_desde_Reporte_de_Valorización_de_Instrumentos[[#This Row],[PORTAFOLIO]]="IN-FONDO3",Tabla_Consulta_desde_Reporte_de_Valorización_de_Instrumentos[[#This Row],[Inv MM$]],0)</f>
        <v>68.835279780000008</v>
      </c>
      <c r="AI1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Row],[CODIGO_SBS]],'BD(MSCI)'!$C:$C,0),1)),AL6298)</f>
        <v>0.47</v>
      </c>
      <c r="AK163" s="25">
        <f>Tabla_Consulta_desde_Reporte_de_Valorización_de_Instrumentos[[#This Row],[CO2-H]]*Tabla_Consulta_desde_Reporte_de_Valorización_de_Instrumentos[[#This Row],[Inv MM$]]</f>
        <v>32.352581496600003</v>
      </c>
      <c r="AL163" s="25">
        <f>Tabla_Consulta_desde_Reporte_de_Valorización_de_Instrumentos[[#This Row],[CO2-H]]*Tabla_Consulta_desde_Reporte_de_Valorización_de_Instrumentos[[#This Row],[Weight]]</f>
        <v>3.1270571746935712E-2</v>
      </c>
      <c r="AM163" s="25" t="str">
        <f>INDEX(Parametria!G:G,MATCH(Tabla_Consulta_desde_Reporte_de_Valorización_de_Instrumentos[[#This Row],[CODIGO_SBS]],Parametria!C:C,0))</f>
        <v>30RVL</v>
      </c>
      <c r="AN163" s="25" t="str">
        <f>INDEX(Parametria!F:F,MATCH(Tabla_Consulta_desde_Reporte_de_Valorización_de_Instrumentos[[#This Row],[CODIGO_SBS]],Parametria!C:C,0))</f>
        <v>BU</v>
      </c>
      <c r="AO163" s="25" t="str">
        <f>+INDEX(Parametria!J:J,MATCH(Tabla_Consulta_desde_Reporte_de_Valorización_de_Instrumentos[[#This Row],[CODIGO_SBS]],Parametria!C:C,0))</f>
        <v>RVLBU</v>
      </c>
      <c r="AP163" s="25">
        <f>Tabla_Consulta_desde_Reporte_de_Valorización_de_Instrumentos[[#This Row],[Huella]]/$AT$4</f>
        <v>2.8573275466523803E-3</v>
      </c>
      <c r="AQ1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3" s="25" t="str">
        <f>IFERROR(INDEX('BD(MSCI)'!X:X,MATCH(Tabla_Consulta_desde_Reporte_de_Valorización_de_Instrumentos[[#This Row],[CODIGO_ISIN]],'BD(MSCI)'!C:C,0)),"Cuestionario Integra")</f>
        <v>Portafolio</v>
      </c>
      <c r="AT163" s="25"/>
    </row>
    <row r="164" spans="2:46" x14ac:dyDescent="0.35">
      <c r="B164" s="14" t="s">
        <v>6337</v>
      </c>
      <c r="C164" t="s">
        <v>407</v>
      </c>
      <c r="D164" t="s">
        <v>10</v>
      </c>
      <c r="E164" t="s">
        <v>408</v>
      </c>
      <c r="F164" t="s">
        <v>440</v>
      </c>
      <c r="G164" t="str">
        <f>INDEX(Parametria!H:H,MATCH(Tabla_Consulta_desde_Reporte_de_Valorización_de_Instrumentos[[#This Row],[CODIGO_SBS]],Parametria!C:C,0),1)</f>
        <v>Credicorp LTD.</v>
      </c>
      <c r="H164" t="s">
        <v>441</v>
      </c>
      <c r="I164" t="s">
        <v>442</v>
      </c>
      <c r="J164" t="s">
        <v>443</v>
      </c>
      <c r="K164" t="s">
        <v>50</v>
      </c>
      <c r="L164">
        <v>5</v>
      </c>
      <c r="M164" s="5">
        <v>1291988699.4879</v>
      </c>
      <c r="N164">
        <v>379160293.31999999</v>
      </c>
      <c r="O164">
        <v>973254</v>
      </c>
      <c r="P164" s="15"/>
      <c r="R164">
        <v>3.4075000000000002</v>
      </c>
      <c r="S164" t="s">
        <v>413</v>
      </c>
      <c r="T164">
        <v>1277510191.4683321</v>
      </c>
      <c r="U164" s="5">
        <v>374449743.95999998</v>
      </c>
      <c r="V164" t="s">
        <v>226</v>
      </c>
      <c r="W164">
        <v>241171741000</v>
      </c>
      <c r="X164">
        <v>206735531000</v>
      </c>
      <c r="Y164">
        <v>34436210000</v>
      </c>
      <c r="Z164">
        <v>4.84</v>
      </c>
      <c r="AA164" t="str">
        <f>+MID(Tabla_Consulta_desde_Reporte_de_Valorización_de_Instrumentos[[#This Row],[CODIGO_SBS]],7,1)</f>
        <v>2</v>
      </c>
      <c r="AB164">
        <f>INDEX('Cálculo Caja'!F:F,MATCH(Tabla_Consulta_desde_Reporte_de_Valorización_de_Instrumentos[[#This Row],[PORTAFOLIO]],'Cálculo Caja'!A:A,0),1)</f>
        <v>27857085026.771736</v>
      </c>
      <c r="AC164" s="17">
        <f>Tabla_Consulta_desde_Reporte_de_Valorización_de_Instrumentos[[#This Row],[VALOR_VECTOR_LOCAL]]/Tabla_Consulta_desde_Reporte_de_Valorización_de_Instrumentos[[#This Row],[Patrimonio]]</f>
        <v>4.6379177801491034E-2</v>
      </c>
      <c r="AD164" s="4">
        <f>(Tabla_Consulta_desde_Reporte_de_Valorización_de_Instrumentos[[#This Row],[VALOR_VECTOR_LOCAL]]/INDEX('Tipo de Cambio'!$D:$D,MATCH("2",'Tipo de Cambio'!$E:$E,0),1))/1000000</f>
        <v>379.16029331999999</v>
      </c>
      <c r="AE164">
        <f>IF(Tabla_Consulta_desde_Reporte_de_Valorización_de_Instrumentos[[#This Row],[PORTAFOLIO]]="IN-FONDO0",Tabla_Consulta_desde_Reporte_de_Valorización_de_Instrumentos[[#This Row],[Inv MM$]],0)</f>
        <v>0</v>
      </c>
      <c r="AF164" s="25">
        <f>IF(Tabla_Consulta_desde_Reporte_de_Valorización_de_Instrumentos[[#This Row],[PORTAFOLIO]]="IN-FONDO1",Tabla_Consulta_desde_Reporte_de_Valorización_de_Instrumentos[[#This Row],[Inv MM$]],0)</f>
        <v>0</v>
      </c>
      <c r="AG164" s="25">
        <f>IF(Tabla_Consulta_desde_Reporte_de_Valorización_de_Instrumentos[[#This Row],[PORTAFOLIO]]="IN-FONDO2",Tabla_Consulta_desde_Reporte_de_Valorización_de_Instrumentos[[#This Row],[Inv MM$]],0)</f>
        <v>379.16029331999999</v>
      </c>
      <c r="AH164" s="25">
        <f>IF(Tabla_Consulta_desde_Reporte_de_Valorización_de_Instrumentos[[#This Row],[PORTAFOLIO]]="IN-FONDO3",Tabla_Consulta_desde_Reporte_de_Valorización_de_Instrumentos[[#This Row],[Inv MM$]],0)</f>
        <v>0</v>
      </c>
      <c r="AI1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452.69040167999998</v>
      </c>
      <c r="AJ1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Row],[CODIGO_SBS]],'BD(MSCI)'!$C:$C,0),1)),AL6299)</f>
        <v>0.47</v>
      </c>
      <c r="AK164" s="25">
        <f>Tabla_Consulta_desde_Reporte_de_Valorización_de_Instrumentos[[#This Row],[CO2-H]]*Tabla_Consulta_desde_Reporte_de_Valorización_de_Instrumentos[[#This Row],[Inv MM$]]</f>
        <v>178.20533786039999</v>
      </c>
      <c r="AL164" s="25">
        <f>Tabla_Consulta_desde_Reporte_de_Valorización_de_Instrumentos[[#This Row],[CO2-H]]*Tabla_Consulta_desde_Reporte_de_Valorización_de_Instrumentos[[#This Row],[Weight]]</f>
        <v>2.1798213566700784E-2</v>
      </c>
      <c r="AM164" s="25" t="str">
        <f>INDEX(Parametria!G:G,MATCH(Tabla_Consulta_desde_Reporte_de_Valorización_de_Instrumentos[[#This Row],[CODIGO_SBS]],Parametria!C:C,0))</f>
        <v>30RVL</v>
      </c>
      <c r="AN164" s="25" t="str">
        <f>INDEX(Parametria!F:F,MATCH(Tabla_Consulta_desde_Reporte_de_Valorización_de_Instrumentos[[#This Row],[CODIGO_SBS]],Parametria!C:C,0))</f>
        <v>BU</v>
      </c>
      <c r="AO164" s="25" t="str">
        <f>+INDEX(Parametria!J:J,MATCH(Tabla_Consulta_desde_Reporte_de_Valorización_de_Instrumentos[[#This Row],[CODIGO_SBS]],Parametria!C:C,0))</f>
        <v>RVLBU</v>
      </c>
      <c r="AP164" s="25">
        <f>Tabla_Consulta_desde_Reporte_de_Valorización_de_Instrumentos[[#This Row],[Huella]]/$AT$4</f>
        <v>1.5738806527155404E-2</v>
      </c>
      <c r="AQ1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64" s="25" t="str">
        <f>IFERROR(INDEX('BD(MSCI)'!X:X,MATCH(Tabla_Consulta_desde_Reporte_de_Valorización_de_Instrumentos[[#This Row],[CODIGO_ISIN]],'BD(MSCI)'!C:C,0)),"Cuestionario Integra")</f>
        <v>Portafolio</v>
      </c>
      <c r="AT164" s="25"/>
    </row>
    <row r="165" spans="2:46" x14ac:dyDescent="0.35">
      <c r="B165" s="14" t="s">
        <v>6337</v>
      </c>
      <c r="C165" t="s">
        <v>407</v>
      </c>
      <c r="D165" t="s">
        <v>10</v>
      </c>
      <c r="E165" t="s">
        <v>408</v>
      </c>
      <c r="F165" t="s">
        <v>444</v>
      </c>
      <c r="G165" t="str">
        <f>INDEX(Parametria!H:H,MATCH(Tabla_Consulta_desde_Reporte_de_Valorización_de_Instrumentos[[#This Row],[CODIGO_SBS]],Parametria!C:C,0),1)</f>
        <v>Edegel S.A.A.</v>
      </c>
      <c r="H165" t="s">
        <v>445</v>
      </c>
      <c r="I165" t="s">
        <v>446</v>
      </c>
      <c r="J165" t="s">
        <v>447</v>
      </c>
      <c r="K165" t="s">
        <v>90</v>
      </c>
      <c r="L165">
        <v>1</v>
      </c>
      <c r="M165" s="5">
        <v>120708493.2644175</v>
      </c>
      <c r="N165">
        <v>120708493.2644175</v>
      </c>
      <c r="O165">
        <v>43225395</v>
      </c>
      <c r="P165" s="15"/>
      <c r="R165">
        <v>1</v>
      </c>
      <c r="S165" t="s">
        <v>413</v>
      </c>
      <c r="T165">
        <v>120477397.33512899</v>
      </c>
      <c r="U165" s="5">
        <v>120477397.33512899</v>
      </c>
      <c r="V165" t="s">
        <v>326</v>
      </c>
      <c r="W165">
        <v>6244522000</v>
      </c>
      <c r="X165">
        <v>3045282000</v>
      </c>
      <c r="Y165">
        <v>3199240000</v>
      </c>
      <c r="Z165">
        <v>5.3463E-3</v>
      </c>
      <c r="AA165" t="str">
        <f>+MID(Tabla_Consulta_desde_Reporte_de_Valorización_de_Instrumentos[[#This Row],[CODIGO_SBS]],7,1)</f>
        <v>1</v>
      </c>
      <c r="AB165">
        <f>INDEX('Cálculo Caja'!F:F,MATCH(Tabla_Consulta_desde_Reporte_de_Valorización_de_Instrumentos[[#This Row],[PORTAFOLIO]],'Cálculo Caja'!A:A,0),1)</f>
        <v>27857085026.771736</v>
      </c>
      <c r="AC165" s="17">
        <f>Tabla_Consulta_desde_Reporte_de_Valorización_de_Instrumentos[[#This Row],[VALOR_VECTOR_LOCAL]]/Tabla_Consulta_desde_Reporte_de_Valorización_de_Instrumentos[[#This Row],[Patrimonio]]</f>
        <v>4.3331343946580187E-3</v>
      </c>
      <c r="AD165" s="4">
        <f>(Tabla_Consulta_desde_Reporte_de_Valorización_de_Instrumentos[[#This Row],[VALOR_VECTOR_LOCAL]]/INDEX('Tipo de Cambio'!$D:$D,MATCH("2",'Tipo de Cambio'!$E:$E,0),1))/1000000</f>
        <v>35.424356057055753</v>
      </c>
      <c r="AE165">
        <f>IF(Tabla_Consulta_desde_Reporte_de_Valorización_de_Instrumentos[[#This Row],[PORTAFOLIO]]="IN-FONDO0",Tabla_Consulta_desde_Reporte_de_Valorización_de_Instrumentos[[#This Row],[Inv MM$]],0)</f>
        <v>0</v>
      </c>
      <c r="AF165" s="25">
        <f>IF(Tabla_Consulta_desde_Reporte_de_Valorización_de_Instrumentos[[#This Row],[PORTAFOLIO]]="IN-FONDO1",Tabla_Consulta_desde_Reporte_de_Valorización_de_Instrumentos[[#This Row],[Inv MM$]],0)</f>
        <v>0</v>
      </c>
      <c r="AG165" s="25">
        <f>IF(Tabla_Consulta_desde_Reporte_de_Valorización_de_Instrumentos[[#This Row],[PORTAFOLIO]]="IN-FONDO2",Tabla_Consulta_desde_Reporte_de_Valorización_de_Instrumentos[[#This Row],[Inv MM$]],0)</f>
        <v>35.424356057055753</v>
      </c>
      <c r="AH165" s="25">
        <f>IF(Tabla_Consulta_desde_Reporte_de_Valorización_de_Instrumentos[[#This Row],[PORTAFOLIO]]="IN-FONDO3",Tabla_Consulta_desde_Reporte_de_Valorización_de_Instrumentos[[#This Row],[Inv MM$]],0)</f>
        <v>0</v>
      </c>
      <c r="AI1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Row],[CODIGO_SBS]],'BD(MSCI)'!$C:$C,0),1)),AL6300)</f>
        <v>250.75648330000001</v>
      </c>
      <c r="AK165" s="25">
        <f>Tabla_Consulta_desde_Reporte_de_Valorización_de_Instrumentos[[#This Row],[CO2-H]]*Tabla_Consulta_desde_Reporte_de_Valorización_de_Instrumentos[[#This Row],[Inv MM$]]</f>
        <v>8882.8869480343546</v>
      </c>
      <c r="AL165" s="25">
        <f>Tabla_Consulta_desde_Reporte_de_Valorización_de_Instrumentos[[#This Row],[CO2-H]]*Tabla_Consulta_desde_Reporte_de_Valorización_de_Instrumentos[[#This Row],[Weight]]</f>
        <v>1.0865615424707191</v>
      </c>
      <c r="AM165" s="25" t="str">
        <f>INDEX(Parametria!G:G,MATCH(Tabla_Consulta_desde_Reporte_de_Valorización_de_Instrumentos[[#This Row],[CODIGO_SBS]],Parametria!C:C,0))</f>
        <v>30RVL</v>
      </c>
      <c r="AN165" s="25" t="str">
        <f>INDEX(Parametria!F:F,MATCH(Tabla_Consulta_desde_Reporte_de_Valorización_de_Instrumentos[[#This Row],[CODIGO_SBS]],Parametria!C:C,0))</f>
        <v>BU</v>
      </c>
      <c r="AO165" s="25" t="str">
        <f>+INDEX(Parametria!J:J,MATCH(Tabla_Consulta_desde_Reporte_de_Valorización_de_Instrumentos[[#This Row],[CODIGO_SBS]],Parametria!C:C,0))</f>
        <v>RVLBU</v>
      </c>
      <c r="AP165" s="25">
        <f>Tabla_Consulta_desde_Reporte_de_Valorización_de_Instrumentos[[#This Row],[Huella]]/$AT$4</f>
        <v>0.78452217400595459</v>
      </c>
      <c r="AQ1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5" s="25" t="str">
        <f>IFERROR(INDEX('BD(MSCI)'!X:X,MATCH(Tabla_Consulta_desde_Reporte_de_Valorización_de_Instrumentos[[#This Row],[CODIGO_ISIN]],'BD(MSCI)'!C:C,0)),"Cuestionario Integra")</f>
        <v>BU</v>
      </c>
      <c r="AT165" s="25"/>
    </row>
    <row r="166" spans="2:46" x14ac:dyDescent="0.35">
      <c r="B166" s="14" t="s">
        <v>6337</v>
      </c>
      <c r="C166" t="s">
        <v>407</v>
      </c>
      <c r="D166" t="s">
        <v>11</v>
      </c>
      <c r="E166" t="s">
        <v>408</v>
      </c>
      <c r="F166" t="s">
        <v>444</v>
      </c>
      <c r="G166" t="str">
        <f>INDEX(Parametria!H:H,MATCH(Tabla_Consulta_desde_Reporte_de_Valorización_de_Instrumentos[[#This Row],[CODIGO_SBS]],Parametria!C:C,0),1)</f>
        <v>Edegel S.A.A.</v>
      </c>
      <c r="H166" t="s">
        <v>445</v>
      </c>
      <c r="I166" t="s">
        <v>446</v>
      </c>
      <c r="J166" t="s">
        <v>447</v>
      </c>
      <c r="K166" t="s">
        <v>90</v>
      </c>
      <c r="L166">
        <v>1</v>
      </c>
      <c r="M166" s="5">
        <v>21220817.175343499</v>
      </c>
      <c r="N166">
        <v>21220817.175343499</v>
      </c>
      <c r="O166">
        <v>7599119</v>
      </c>
      <c r="P166" s="15"/>
      <c r="R166">
        <v>1</v>
      </c>
      <c r="S166" t="s">
        <v>413</v>
      </c>
      <c r="T166">
        <v>21180190.005433802</v>
      </c>
      <c r="U166" s="5">
        <v>21180190.005433802</v>
      </c>
      <c r="V166" t="s">
        <v>326</v>
      </c>
      <c r="W166">
        <v>6244522000</v>
      </c>
      <c r="X166">
        <v>3045282000</v>
      </c>
      <c r="Y166">
        <v>3199240000</v>
      </c>
      <c r="Z166">
        <v>5.3463E-3</v>
      </c>
      <c r="AA166" t="str">
        <f>+MID(Tabla_Consulta_desde_Reporte_de_Valorización_de_Instrumentos[[#This Row],[CODIGO_SBS]],7,1)</f>
        <v>1</v>
      </c>
      <c r="AB166">
        <f>INDEX('Cálculo Caja'!F:F,MATCH(Tabla_Consulta_desde_Reporte_de_Valorización_de_Instrumentos[[#This Row],[PORTAFOLIO]],'Cálculo Caja'!A:A,0),1)</f>
        <v>3525404726.9048524</v>
      </c>
      <c r="AC166" s="17">
        <f>Tabla_Consulta_desde_Reporte_de_Valorización_de_Instrumentos[[#This Row],[VALOR_VECTOR_LOCAL]]/Tabla_Consulta_desde_Reporte_de_Valorización_de_Instrumentos[[#This Row],[Patrimonio]]</f>
        <v>6.0193988546598529E-3</v>
      </c>
      <c r="AD166" s="4">
        <f>(Tabla_Consulta_desde_Reporte_de_Valorización_de_Instrumentos[[#This Row],[VALOR_VECTOR_LOCAL]]/INDEX('Tipo de Cambio'!$D:$D,MATCH("2",'Tipo de Cambio'!$E:$E,0),1))/1000000</f>
        <v>6.227679288435362</v>
      </c>
      <c r="AE166">
        <f>IF(Tabla_Consulta_desde_Reporte_de_Valorización_de_Instrumentos[[#This Row],[PORTAFOLIO]]="IN-FONDO0",Tabla_Consulta_desde_Reporte_de_Valorización_de_Instrumentos[[#This Row],[Inv MM$]],0)</f>
        <v>0</v>
      </c>
      <c r="AF166" s="25">
        <f>IF(Tabla_Consulta_desde_Reporte_de_Valorización_de_Instrumentos[[#This Row],[PORTAFOLIO]]="IN-FONDO1",Tabla_Consulta_desde_Reporte_de_Valorización_de_Instrumentos[[#This Row],[Inv MM$]],0)</f>
        <v>0</v>
      </c>
      <c r="AG166" s="25">
        <f>IF(Tabla_Consulta_desde_Reporte_de_Valorización_de_Instrumentos[[#This Row],[PORTAFOLIO]]="IN-FONDO2",Tabla_Consulta_desde_Reporte_de_Valorización_de_Instrumentos[[#This Row],[Inv MM$]],0)</f>
        <v>0</v>
      </c>
      <c r="AH166" s="25">
        <f>IF(Tabla_Consulta_desde_Reporte_de_Valorización_de_Instrumentos[[#This Row],[PORTAFOLIO]]="IN-FONDO3",Tabla_Consulta_desde_Reporte_de_Valorización_de_Instrumentos[[#This Row],[Inv MM$]],0)</f>
        <v>6.227679288435362</v>
      </c>
      <c r="AI1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Row],[CODIGO_SBS]],'BD(MSCI)'!$C:$C,0),1)),AL6301)</f>
        <v>250.75648330000001</v>
      </c>
      <c r="AK166" s="25">
        <f>Tabla_Consulta_desde_Reporte_de_Valorización_de_Instrumentos[[#This Row],[CO2-H]]*Tabla_Consulta_desde_Reporte_de_Valorización_de_Instrumentos[[#This Row],[Inv MM$]]</f>
        <v>1561.6309574882978</v>
      </c>
      <c r="AL166" s="25">
        <f>Tabla_Consulta_desde_Reporte_de_Valorización_de_Instrumentos[[#This Row],[CO2-H]]*Tabla_Consulta_desde_Reporte_de_Valorización_de_Instrumentos[[#This Row],[Weight]]</f>
        <v>1.5094032883745525</v>
      </c>
      <c r="AM166" s="25" t="str">
        <f>INDEX(Parametria!G:G,MATCH(Tabla_Consulta_desde_Reporte_de_Valorización_de_Instrumentos[[#This Row],[CODIGO_SBS]],Parametria!C:C,0))</f>
        <v>30RVL</v>
      </c>
      <c r="AN166" s="25" t="str">
        <f>INDEX(Parametria!F:F,MATCH(Tabla_Consulta_desde_Reporte_de_Valorización_de_Instrumentos[[#This Row],[CODIGO_SBS]],Parametria!C:C,0))</f>
        <v>BU</v>
      </c>
      <c r="AO166" s="25" t="str">
        <f>+INDEX(Parametria!J:J,MATCH(Tabla_Consulta_desde_Reporte_de_Valorización_de_Instrumentos[[#This Row],[CODIGO_SBS]],Parametria!C:C,0))</f>
        <v>RVLBU</v>
      </c>
      <c r="AP166" s="25">
        <f>Tabla_Consulta_desde_Reporte_de_Valorización_de_Instrumentos[[#This Row],[Huella]]/$AT$4</f>
        <v>0.1379207143950901</v>
      </c>
      <c r="AQ1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6" s="25" t="str">
        <f>IFERROR(INDEX('BD(MSCI)'!X:X,MATCH(Tabla_Consulta_desde_Reporte_de_Valorización_de_Instrumentos[[#This Row],[CODIGO_ISIN]],'BD(MSCI)'!C:C,0)),"Cuestionario Integra")</f>
        <v>BU</v>
      </c>
      <c r="AT166" s="25"/>
    </row>
    <row r="167" spans="2:46" x14ac:dyDescent="0.35">
      <c r="B167" s="14" t="s">
        <v>6337</v>
      </c>
      <c r="C167" t="s">
        <v>407</v>
      </c>
      <c r="D167" t="s">
        <v>12</v>
      </c>
      <c r="E167" t="s">
        <v>408</v>
      </c>
      <c r="F167" t="s">
        <v>444</v>
      </c>
      <c r="G167" t="str">
        <f>INDEX(Parametria!H:H,MATCH(Tabla_Consulta_desde_Reporte_de_Valorización_de_Instrumentos[[#This Row],[CODIGO_SBS]],Parametria!C:C,0),1)</f>
        <v>Edegel S.A.A.</v>
      </c>
      <c r="H167" t="s">
        <v>445</v>
      </c>
      <c r="I167" t="s">
        <v>446</v>
      </c>
      <c r="J167" t="s">
        <v>447</v>
      </c>
      <c r="K167" t="s">
        <v>90</v>
      </c>
      <c r="L167">
        <v>1</v>
      </c>
      <c r="M167" s="5">
        <v>16161330.262545001</v>
      </c>
      <c r="N167">
        <v>16161330.262545001</v>
      </c>
      <c r="O167">
        <v>5787330</v>
      </c>
      <c r="P167" s="15"/>
      <c r="R167">
        <v>1</v>
      </c>
      <c r="S167" t="s">
        <v>413</v>
      </c>
      <c r="T167">
        <v>16130389.460166</v>
      </c>
      <c r="U167" s="5">
        <v>16130389.460166</v>
      </c>
      <c r="V167" t="s">
        <v>326</v>
      </c>
      <c r="W167">
        <v>6244522000</v>
      </c>
      <c r="X167">
        <v>3045282000</v>
      </c>
      <c r="Y167">
        <v>3199240000</v>
      </c>
      <c r="Z167">
        <v>5.3463E-3</v>
      </c>
      <c r="AA167" t="str">
        <f>+MID(Tabla_Consulta_desde_Reporte_de_Valorización_de_Instrumentos[[#This Row],[CODIGO_SBS]],7,1)</f>
        <v>1</v>
      </c>
      <c r="AB167">
        <f>INDEX('Cálculo Caja'!F:F,MATCH(Tabla_Consulta_desde_Reporte_de_Valorización_de_Instrumentos[[#This Row],[PORTAFOLIO]],'Cálculo Caja'!A:A,0),1)</f>
        <v>7928996892.6624365</v>
      </c>
      <c r="AC167" s="17">
        <f>Tabla_Consulta_desde_Reporte_de_Valorización_de_Instrumentos[[#This Row],[VALOR_VECTOR_LOCAL]]/Tabla_Consulta_desde_Reporte_de_Valorización_de_Instrumentos[[#This Row],[Patrimonio]]</f>
        <v>2.0382566018534876E-3</v>
      </c>
      <c r="AD167" s="4">
        <f>(Tabla_Consulta_desde_Reporte_de_Valorización_de_Instrumentos[[#This Row],[VALOR_VECTOR_LOCAL]]/INDEX('Tipo de Cambio'!$D:$D,MATCH("2",'Tipo de Cambio'!$E:$E,0),1))/1000000</f>
        <v>4.7428702164475425</v>
      </c>
      <c r="AE167">
        <f>IF(Tabla_Consulta_desde_Reporte_de_Valorización_de_Instrumentos[[#This Row],[PORTAFOLIO]]="IN-FONDO0",Tabla_Consulta_desde_Reporte_de_Valorización_de_Instrumentos[[#This Row],[Inv MM$]],0)</f>
        <v>0</v>
      </c>
      <c r="AF167" s="25">
        <f>IF(Tabla_Consulta_desde_Reporte_de_Valorización_de_Instrumentos[[#This Row],[PORTAFOLIO]]="IN-FONDO1",Tabla_Consulta_desde_Reporte_de_Valorización_de_Instrumentos[[#This Row],[Inv MM$]],0)</f>
        <v>4.7428702164475425</v>
      </c>
      <c r="AG167" s="25">
        <f>IF(Tabla_Consulta_desde_Reporte_de_Valorización_de_Instrumentos[[#This Row],[PORTAFOLIO]]="IN-FONDO2",Tabla_Consulta_desde_Reporte_de_Valorización_de_Instrumentos[[#This Row],[Inv MM$]],0)</f>
        <v>0</v>
      </c>
      <c r="AH167" s="25">
        <f>IF(Tabla_Consulta_desde_Reporte_de_Valorización_de_Instrumentos[[#This Row],[PORTAFOLIO]]="IN-FONDO3",Tabla_Consulta_desde_Reporte_de_Valorización_de_Instrumentos[[#This Row],[Inv MM$]],0)</f>
        <v>0</v>
      </c>
      <c r="AI1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46.394905561938657</v>
      </c>
      <c r="AJ1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Row],[CODIGO_SBS]],'BD(MSCI)'!$C:$C,0),1)),AL6302)</f>
        <v>250.75648330000001</v>
      </c>
      <c r="AK167" s="25">
        <f>Tabla_Consulta_desde_Reporte_de_Valorización_de_Instrumentos[[#This Row],[CO2-H]]*Tabla_Consulta_desde_Reporte_de_Valorización_de_Instrumentos[[#This Row],[Inv MM$]]</f>
        <v>1189.3054562246957</v>
      </c>
      <c r="AL167" s="25">
        <f>Tabla_Consulta_desde_Reporte_de_Valorización_de_Instrumentos[[#This Row],[CO2-H]]*Tabla_Consulta_desde_Reporte_de_Valorización_de_Instrumentos[[#This Row],[Weight]]</f>
        <v>0.51110605754378879</v>
      </c>
      <c r="AM167" s="25" t="str">
        <f>INDEX(Parametria!G:G,MATCH(Tabla_Consulta_desde_Reporte_de_Valorización_de_Instrumentos[[#This Row],[CODIGO_SBS]],Parametria!C:C,0))</f>
        <v>30RVL</v>
      </c>
      <c r="AN167" s="25" t="str">
        <f>INDEX(Parametria!F:F,MATCH(Tabla_Consulta_desde_Reporte_de_Valorización_de_Instrumentos[[#This Row],[CODIGO_SBS]],Parametria!C:C,0))</f>
        <v>BU</v>
      </c>
      <c r="AO167" s="25" t="str">
        <f>+INDEX(Parametria!J:J,MATCH(Tabla_Consulta_desde_Reporte_de_Valorización_de_Instrumentos[[#This Row],[CODIGO_SBS]],Parametria!C:C,0))</f>
        <v>RVLBU</v>
      </c>
      <c r="AP167" s="25">
        <f>Tabla_Consulta_desde_Reporte_de_Valorización_de_Instrumentos[[#This Row],[Huella]]/$AT$4</f>
        <v>0.10503752975050622</v>
      </c>
      <c r="AQ1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7" s="25" t="str">
        <f>IFERROR(INDEX('BD(MSCI)'!X:X,MATCH(Tabla_Consulta_desde_Reporte_de_Valorización_de_Instrumentos[[#This Row],[CODIGO_ISIN]],'BD(MSCI)'!C:C,0)),"Cuestionario Integra")</f>
        <v>BU</v>
      </c>
      <c r="AT167" s="25"/>
    </row>
    <row r="168" spans="2:46" x14ac:dyDescent="0.35">
      <c r="B168" s="14" t="s">
        <v>6337</v>
      </c>
      <c r="C168" t="s">
        <v>407</v>
      </c>
      <c r="D168" t="s">
        <v>12</v>
      </c>
      <c r="E168" t="s">
        <v>408</v>
      </c>
      <c r="F168" t="s">
        <v>448</v>
      </c>
      <c r="G168" t="str">
        <f>INDEX(Parametria!H:H,MATCH(Tabla_Consulta_desde_Reporte_de_Valorización_de_Instrumentos[[#This Row],[CODIGO_SBS]],Parametria!C:C,0),1)</f>
        <v>Edelnor S.A.A.</v>
      </c>
      <c r="H168" t="s">
        <v>449</v>
      </c>
      <c r="I168" t="s">
        <v>450</v>
      </c>
      <c r="J168" t="s">
        <v>325</v>
      </c>
      <c r="K168" t="s">
        <v>90</v>
      </c>
      <c r="L168">
        <v>1</v>
      </c>
      <c r="M168" s="5">
        <v>2406919.0499999998</v>
      </c>
      <c r="N168">
        <v>2406919.0499999998</v>
      </c>
      <c r="O168">
        <v>1782903</v>
      </c>
      <c r="P168" s="15"/>
      <c r="R168">
        <v>1</v>
      </c>
      <c r="S168" t="s">
        <v>413</v>
      </c>
      <c r="T168">
        <v>2406919.0499999998</v>
      </c>
      <c r="U168" s="5">
        <v>2406919.0499999998</v>
      </c>
      <c r="V168" t="s">
        <v>326</v>
      </c>
      <c r="W168">
        <v>6803800000</v>
      </c>
      <c r="X168">
        <v>3267830000</v>
      </c>
      <c r="Y168">
        <v>3535970000</v>
      </c>
      <c r="Z168">
        <v>0</v>
      </c>
      <c r="AA168" t="str">
        <f>+MID(Tabla_Consulta_desde_Reporte_de_Valorización_de_Instrumentos[[#This Row],[CODIGO_SBS]],7,1)</f>
        <v>1</v>
      </c>
      <c r="AB168">
        <f>INDEX('Cálculo Caja'!F:F,MATCH(Tabla_Consulta_desde_Reporte_de_Valorización_de_Instrumentos[[#This Row],[PORTAFOLIO]],'Cálculo Caja'!A:A,0),1)</f>
        <v>7928996892.6624365</v>
      </c>
      <c r="AC168" s="17">
        <f>Tabla_Consulta_desde_Reporte_de_Valorización_de_Instrumentos[[#This Row],[VALOR_VECTOR_LOCAL]]/Tabla_Consulta_desde_Reporte_de_Valorización_de_Instrumentos[[#This Row],[Patrimonio]]</f>
        <v>3.0355908604622913E-4</v>
      </c>
      <c r="AD168" s="4">
        <f>(Tabla_Consulta_desde_Reporte_de_Valorización_de_Instrumentos[[#This Row],[VALOR_VECTOR_LOCAL]]/INDEX('Tipo de Cambio'!$D:$D,MATCH("2",'Tipo de Cambio'!$E:$E,0),1))/1000000</f>
        <v>0.7063592223037416</v>
      </c>
      <c r="AE168">
        <f>IF(Tabla_Consulta_desde_Reporte_de_Valorización_de_Instrumentos[[#This Row],[PORTAFOLIO]]="IN-FONDO0",Tabla_Consulta_desde_Reporte_de_Valorización_de_Instrumentos[[#This Row],[Inv MM$]],0)</f>
        <v>0</v>
      </c>
      <c r="AF168" s="25">
        <f>IF(Tabla_Consulta_desde_Reporte_de_Valorización_de_Instrumentos[[#This Row],[PORTAFOLIO]]="IN-FONDO1",Tabla_Consulta_desde_Reporte_de_Valorización_de_Instrumentos[[#This Row],[Inv MM$]],0)</f>
        <v>0.7063592223037416</v>
      </c>
      <c r="AG168" s="25">
        <f>IF(Tabla_Consulta_desde_Reporte_de_Valorización_de_Instrumentos[[#This Row],[PORTAFOLIO]]="IN-FONDO2",Tabla_Consulta_desde_Reporte_de_Valorización_de_Instrumentos[[#This Row],[Inv MM$]],0)</f>
        <v>0</v>
      </c>
      <c r="AH168" s="25">
        <f>IF(Tabla_Consulta_desde_Reporte_de_Valorización_de_Instrumentos[[#This Row],[PORTAFOLIO]]="IN-FONDO3",Tabla_Consulta_desde_Reporte_de_Valorización_de_Instrumentos[[#This Row],[Inv MM$]],0)</f>
        <v>0</v>
      </c>
      <c r="AI1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Row],[CODIGO_SBS]],'BD(MSCI)'!$C:$C,0),1)),AL6303)</f>
        <v>250.75648330000001</v>
      </c>
      <c r="AK168" s="25">
        <f>Tabla_Consulta_desde_Reporte_de_Valorización_de_Instrumentos[[#This Row],[CO2-H]]*Tabla_Consulta_desde_Reporte_de_Valorización_de_Instrumentos[[#This Row],[Inv MM$]]</f>
        <v>177.12415453140918</v>
      </c>
      <c r="AL168" s="25">
        <f>Tabla_Consulta_desde_Reporte_de_Valorización_de_Instrumentos[[#This Row],[CO2-H]]*Tabla_Consulta_desde_Reporte_de_Valorización_de_Instrumentos[[#This Row],[Weight]]</f>
        <v>7.6119408890714516E-2</v>
      </c>
      <c r="AM168" s="25" t="str">
        <f>INDEX(Parametria!G:G,MATCH(Tabla_Consulta_desde_Reporte_de_Valorización_de_Instrumentos[[#This Row],[CODIGO_SBS]],Parametria!C:C,0))</f>
        <v>30RVL</v>
      </c>
      <c r="AN168" s="25" t="str">
        <f>INDEX(Parametria!F:F,MATCH(Tabla_Consulta_desde_Reporte_de_Valorización_de_Instrumentos[[#This Row],[CODIGO_SBS]],Parametria!C:C,0))</f>
        <v>BU</v>
      </c>
      <c r="AO168" s="25" t="str">
        <f>+INDEX(Parametria!J:J,MATCH(Tabla_Consulta_desde_Reporte_de_Valorización_de_Instrumentos[[#This Row],[CODIGO_SBS]],Parametria!C:C,0))</f>
        <v>RVLBU</v>
      </c>
      <c r="AP168" s="25">
        <f>Tabla_Consulta_desde_Reporte_de_Valorización_de_Instrumentos[[#This Row],[Huella]]/$AT$4</f>
        <v>1.564331816839085E-2</v>
      </c>
      <c r="AQ1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8" s="25" t="str">
        <f>IFERROR(INDEX('BD(MSCI)'!X:X,MATCH(Tabla_Consulta_desde_Reporte_de_Valorización_de_Instrumentos[[#This Row],[CODIGO_ISIN]],'BD(MSCI)'!C:C,0)),"Cuestionario Integra")</f>
        <v>BU</v>
      </c>
      <c r="AT168" s="25"/>
    </row>
    <row r="169" spans="2:46" x14ac:dyDescent="0.35">
      <c r="B169" s="14" t="s">
        <v>6337</v>
      </c>
      <c r="C169" t="s">
        <v>407</v>
      </c>
      <c r="D169" t="s">
        <v>11</v>
      </c>
      <c r="E169" t="s">
        <v>408</v>
      </c>
      <c r="F169" t="s">
        <v>448</v>
      </c>
      <c r="G169" t="str">
        <f>INDEX(Parametria!H:H,MATCH(Tabla_Consulta_desde_Reporte_de_Valorización_de_Instrumentos[[#This Row],[CODIGO_SBS]],Parametria!C:C,0),1)</f>
        <v>Edelnor S.A.A.</v>
      </c>
      <c r="H169" t="s">
        <v>449</v>
      </c>
      <c r="I169" t="s">
        <v>450</v>
      </c>
      <c r="J169" t="s">
        <v>325</v>
      </c>
      <c r="K169" t="s">
        <v>90</v>
      </c>
      <c r="L169">
        <v>1</v>
      </c>
      <c r="M169" s="5">
        <v>1984799.7</v>
      </c>
      <c r="N169">
        <v>1984799.7</v>
      </c>
      <c r="O169">
        <v>1470222</v>
      </c>
      <c r="P169" s="15"/>
      <c r="R169">
        <v>1</v>
      </c>
      <c r="S169" t="s">
        <v>413</v>
      </c>
      <c r="T169">
        <v>1984799.7</v>
      </c>
      <c r="U169" s="5">
        <v>1984799.7</v>
      </c>
      <c r="V169" t="s">
        <v>326</v>
      </c>
      <c r="W169">
        <v>6803800000</v>
      </c>
      <c r="X169">
        <v>3267830000</v>
      </c>
      <c r="Y169">
        <v>3535970000</v>
      </c>
      <c r="Z169">
        <v>0</v>
      </c>
      <c r="AA169" t="str">
        <f>+MID(Tabla_Consulta_desde_Reporte_de_Valorización_de_Instrumentos[[#This Row],[CODIGO_SBS]],7,1)</f>
        <v>1</v>
      </c>
      <c r="AB169">
        <f>INDEX('Cálculo Caja'!F:F,MATCH(Tabla_Consulta_desde_Reporte_de_Valorización_de_Instrumentos[[#This Row],[PORTAFOLIO]],'Cálculo Caja'!A:A,0),1)</f>
        <v>3525404726.9048524</v>
      </c>
      <c r="AC169" s="17">
        <f>Tabla_Consulta_desde_Reporte_de_Valorización_de_Instrumentos[[#This Row],[VALOR_VECTOR_LOCAL]]/Tabla_Consulta_desde_Reporte_de_Valorización_de_Instrumentos[[#This Row],[Patrimonio]]</f>
        <v>5.6299910329517407E-4</v>
      </c>
      <c r="AD169" s="4">
        <f>(Tabla_Consulta_desde_Reporte_de_Valorización_de_Instrumentos[[#This Row],[VALOR_VECTOR_LOCAL]]/INDEX('Tipo de Cambio'!$D:$D,MATCH("2",'Tipo de Cambio'!$E:$E,0),1))/1000000</f>
        <v>0.5824797358767424</v>
      </c>
      <c r="AE169">
        <f>IF(Tabla_Consulta_desde_Reporte_de_Valorización_de_Instrumentos[[#This Row],[PORTAFOLIO]]="IN-FONDO0",Tabla_Consulta_desde_Reporte_de_Valorización_de_Instrumentos[[#This Row],[Inv MM$]],0)</f>
        <v>0</v>
      </c>
      <c r="AF169" s="25">
        <f>IF(Tabla_Consulta_desde_Reporte_de_Valorización_de_Instrumentos[[#This Row],[PORTAFOLIO]]="IN-FONDO1",Tabla_Consulta_desde_Reporte_de_Valorización_de_Instrumentos[[#This Row],[Inv MM$]],0)</f>
        <v>0</v>
      </c>
      <c r="AG169" s="25">
        <f>IF(Tabla_Consulta_desde_Reporte_de_Valorización_de_Instrumentos[[#This Row],[PORTAFOLIO]]="IN-FONDO2",Tabla_Consulta_desde_Reporte_de_Valorización_de_Instrumentos[[#This Row],[Inv MM$]],0)</f>
        <v>0</v>
      </c>
      <c r="AH169" s="25">
        <f>IF(Tabla_Consulta_desde_Reporte_de_Valorización_de_Instrumentos[[#This Row],[PORTAFOLIO]]="IN-FONDO3",Tabla_Consulta_desde_Reporte_de_Valorización_de_Instrumentos[[#This Row],[Inv MM$]],0)</f>
        <v>0.5824797358767424</v>
      </c>
      <c r="AI1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Row],[CODIGO_SBS]],'BD(MSCI)'!$C:$C,0),1)),AL6304)</f>
        <v>250.75648330000001</v>
      </c>
      <c r="AK169" s="25">
        <f>Tabla_Consulta_desde_Reporte_de_Valorización_de_Instrumentos[[#This Row],[CO2-H]]*Tabla_Consulta_desde_Reporte_de_Valorización_de_Instrumentos[[#This Row],[Inv MM$]]</f>
        <v>146.06057016196476</v>
      </c>
      <c r="AL169" s="25">
        <f>Tabla_Consulta_desde_Reporte_de_Valorización_de_Instrumentos[[#This Row],[CO2-H]]*Tabla_Consulta_desde_Reporte_de_Valorización_de_Instrumentos[[#This Row],[Weight]]</f>
        <v>0.14117567524335131</v>
      </c>
      <c r="AM169" s="25" t="str">
        <f>INDEX(Parametria!G:G,MATCH(Tabla_Consulta_desde_Reporte_de_Valorización_de_Instrumentos[[#This Row],[CODIGO_SBS]],Parametria!C:C,0))</f>
        <v>30RVL</v>
      </c>
      <c r="AN169" s="25" t="str">
        <f>INDEX(Parametria!F:F,MATCH(Tabla_Consulta_desde_Reporte_de_Valorización_de_Instrumentos[[#This Row],[CODIGO_SBS]],Parametria!C:C,0))</f>
        <v>BU</v>
      </c>
      <c r="AO169" s="25" t="str">
        <f>+INDEX(Parametria!J:J,MATCH(Tabla_Consulta_desde_Reporte_de_Valorización_de_Instrumentos[[#This Row],[CODIGO_SBS]],Parametria!C:C,0))</f>
        <v>RVLBU</v>
      </c>
      <c r="AP169" s="25">
        <f>Tabla_Consulta_desde_Reporte_de_Valorización_de_Instrumentos[[#This Row],[Huella]]/$AT$4</f>
        <v>1.2899832758241999E-2</v>
      </c>
      <c r="AQ1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69" s="25" t="str">
        <f>IFERROR(INDEX('BD(MSCI)'!X:X,MATCH(Tabla_Consulta_desde_Reporte_de_Valorización_de_Instrumentos[[#This Row],[CODIGO_ISIN]],'BD(MSCI)'!C:C,0)),"Cuestionario Integra")</f>
        <v>BU</v>
      </c>
      <c r="AT169" s="25"/>
    </row>
    <row r="170" spans="2:46" x14ac:dyDescent="0.35">
      <c r="B170" s="14" t="s">
        <v>6337</v>
      </c>
      <c r="C170" t="s">
        <v>407</v>
      </c>
      <c r="D170" t="s">
        <v>10</v>
      </c>
      <c r="E170" t="s">
        <v>408</v>
      </c>
      <c r="F170" t="s">
        <v>448</v>
      </c>
      <c r="G170" t="str">
        <f>INDEX(Parametria!H:H,MATCH(Tabla_Consulta_desde_Reporte_de_Valorización_de_Instrumentos[[#This Row],[CODIGO_SBS]],Parametria!C:C,0),1)</f>
        <v>Edelnor S.A.A.</v>
      </c>
      <c r="H170" t="s">
        <v>449</v>
      </c>
      <c r="I170" t="s">
        <v>450</v>
      </c>
      <c r="J170" t="s">
        <v>325</v>
      </c>
      <c r="K170" t="s">
        <v>90</v>
      </c>
      <c r="L170">
        <v>1</v>
      </c>
      <c r="M170" s="5">
        <v>28158456.600000001</v>
      </c>
      <c r="N170">
        <v>28158456.600000001</v>
      </c>
      <c r="O170">
        <v>20858116</v>
      </c>
      <c r="P170" s="15"/>
      <c r="R170">
        <v>1</v>
      </c>
      <c r="S170" t="s">
        <v>413</v>
      </c>
      <c r="T170">
        <v>28158456.600000001</v>
      </c>
      <c r="U170" s="5">
        <v>28158456.600000001</v>
      </c>
      <c r="V170" t="s">
        <v>326</v>
      </c>
      <c r="W170">
        <v>6803800000</v>
      </c>
      <c r="X170">
        <v>3267830000</v>
      </c>
      <c r="Y170">
        <v>3535970000</v>
      </c>
      <c r="Z170">
        <v>0</v>
      </c>
      <c r="AA170" t="str">
        <f>+MID(Tabla_Consulta_desde_Reporte_de_Valorización_de_Instrumentos[[#This Row],[CODIGO_SBS]],7,1)</f>
        <v>1</v>
      </c>
      <c r="AB170">
        <f>INDEX('Cálculo Caja'!F:F,MATCH(Tabla_Consulta_desde_Reporte_de_Valorización_de_Instrumentos[[#This Row],[PORTAFOLIO]],'Cálculo Caja'!A:A,0),1)</f>
        <v>27857085026.771736</v>
      </c>
      <c r="AC170" s="17">
        <f>Tabla_Consulta_desde_Reporte_de_Valorización_de_Instrumentos[[#This Row],[VALOR_VECTOR_LOCAL]]/Tabla_Consulta_desde_Reporte_de_Valorización_de_Instrumentos[[#This Row],[Patrimonio]]</f>
        <v>1.0108184891900439E-3</v>
      </c>
      <c r="AD170" s="4">
        <f>(Tabla_Consulta_desde_Reporte_de_Valorización_de_Instrumentos[[#This Row],[VALOR_VECTOR_LOCAL]]/INDEX('Tipo de Cambio'!$D:$D,MATCH("2",'Tipo de Cambio'!$E:$E,0),1))/1000000</f>
        <v>8.2636703154805566</v>
      </c>
      <c r="AE170">
        <f>IF(Tabla_Consulta_desde_Reporte_de_Valorización_de_Instrumentos[[#This Row],[PORTAFOLIO]]="IN-FONDO0",Tabla_Consulta_desde_Reporte_de_Valorización_de_Instrumentos[[#This Row],[Inv MM$]],0)</f>
        <v>0</v>
      </c>
      <c r="AF170" s="25">
        <f>IF(Tabla_Consulta_desde_Reporte_de_Valorización_de_Instrumentos[[#This Row],[PORTAFOLIO]]="IN-FONDO1",Tabla_Consulta_desde_Reporte_de_Valorización_de_Instrumentos[[#This Row],[Inv MM$]],0)</f>
        <v>0</v>
      </c>
      <c r="AG170" s="25">
        <f>IF(Tabla_Consulta_desde_Reporte_de_Valorización_de_Instrumentos[[#This Row],[PORTAFOLIO]]="IN-FONDO2",Tabla_Consulta_desde_Reporte_de_Valorización_de_Instrumentos[[#This Row],[Inv MM$]],0)</f>
        <v>8.2636703154805566</v>
      </c>
      <c r="AH170" s="25">
        <f>IF(Tabla_Consulta_desde_Reporte_de_Valorización_de_Instrumentos[[#This Row],[PORTAFOLIO]]="IN-FONDO3",Tabla_Consulta_desde_Reporte_de_Valorización_de_Instrumentos[[#This Row],[Inv MM$]],0)</f>
        <v>0</v>
      </c>
      <c r="AI1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9.5525092736610411</v>
      </c>
      <c r="AJ1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Row],[CODIGO_SBS]],'BD(MSCI)'!$C:$C,0),1)),AL6305)</f>
        <v>250.75648330000001</v>
      </c>
      <c r="AK170" s="25">
        <f>Tabla_Consulta_desde_Reporte_de_Valorización_de_Instrumentos[[#This Row],[CO2-H]]*Tabla_Consulta_desde_Reporte_de_Valorización_de_Instrumentos[[#This Row],[Inv MM$]]</f>
        <v>2072.168907460506</v>
      </c>
      <c r="AL170" s="25">
        <f>Tabla_Consulta_desde_Reporte_de_Valorización_de_Instrumentos[[#This Row],[CO2-H]]*Tabla_Consulta_desde_Reporte_de_Valorización_de_Instrumentos[[#This Row],[Weight]]</f>
        <v>0.25346928960391446</v>
      </c>
      <c r="AM170" s="25" t="str">
        <f>INDEX(Parametria!G:G,MATCH(Tabla_Consulta_desde_Reporte_de_Valorización_de_Instrumentos[[#This Row],[CODIGO_SBS]],Parametria!C:C,0))</f>
        <v>30RVL</v>
      </c>
      <c r="AN170" s="25" t="str">
        <f>INDEX(Parametria!F:F,MATCH(Tabla_Consulta_desde_Reporte_de_Valorización_de_Instrumentos[[#This Row],[CODIGO_SBS]],Parametria!C:C,0))</f>
        <v>BU</v>
      </c>
      <c r="AO170" s="25" t="str">
        <f>+INDEX(Parametria!J:J,MATCH(Tabla_Consulta_desde_Reporte_de_Valorización_de_Instrumentos[[#This Row],[CODIGO_SBS]],Parametria!C:C,0))</f>
        <v>RVLBU</v>
      </c>
      <c r="AP170" s="25">
        <f>Tabla_Consulta_desde_Reporte_de_Valorización_de_Instrumentos[[#This Row],[Huella]]/$AT$4</f>
        <v>0.18301059843480208</v>
      </c>
      <c r="AQ1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0" s="25" t="str">
        <f>IFERROR(INDEX('BD(MSCI)'!X:X,MATCH(Tabla_Consulta_desde_Reporte_de_Valorización_de_Instrumentos[[#This Row],[CODIGO_ISIN]],'BD(MSCI)'!C:C,0)),"Cuestionario Integra")</f>
        <v>BU</v>
      </c>
      <c r="AT170" s="25"/>
    </row>
    <row r="171" spans="2:46" x14ac:dyDescent="0.35">
      <c r="B171" s="14" t="s">
        <v>6337</v>
      </c>
      <c r="C171" t="s">
        <v>407</v>
      </c>
      <c r="D171" t="s">
        <v>10</v>
      </c>
      <c r="E171" t="s">
        <v>408</v>
      </c>
      <c r="F171" t="s">
        <v>451</v>
      </c>
      <c r="G171" t="str">
        <f>INDEX(Parametria!H:H,MATCH(Tabla_Consulta_desde_Reporte_de_Valorización_de_Instrumentos[[#This Row],[CODIGO_SBS]],Parametria!C:C,0),1)</f>
        <v>Energía del Sur S.A.</v>
      </c>
      <c r="H171" t="s">
        <v>452</v>
      </c>
      <c r="I171" t="s">
        <v>453</v>
      </c>
      <c r="J171" t="s">
        <v>330</v>
      </c>
      <c r="K171" t="s">
        <v>90</v>
      </c>
      <c r="L171">
        <v>1</v>
      </c>
      <c r="M171" s="5">
        <v>185725001.31868601</v>
      </c>
      <c r="N171">
        <v>185725001.31868601</v>
      </c>
      <c r="O171">
        <v>41509231</v>
      </c>
      <c r="P171" s="15"/>
      <c r="R171">
        <v>1</v>
      </c>
      <c r="S171" t="s">
        <v>413</v>
      </c>
      <c r="T171">
        <v>185725001.31868601</v>
      </c>
      <c r="U171" s="5">
        <v>185725001.31868601</v>
      </c>
      <c r="V171" t="s">
        <v>331</v>
      </c>
      <c r="W171">
        <v>2350760000</v>
      </c>
      <c r="X171">
        <v>1139686000</v>
      </c>
      <c r="Y171">
        <v>1211074000</v>
      </c>
      <c r="Z171">
        <v>0</v>
      </c>
      <c r="AA171" t="str">
        <f>+MID(Tabla_Consulta_desde_Reporte_de_Valorización_de_Instrumentos[[#This Row],[CODIGO_SBS]],7,1)</f>
        <v>1</v>
      </c>
      <c r="AB171">
        <f>INDEX('Cálculo Caja'!F:F,MATCH(Tabla_Consulta_desde_Reporte_de_Valorización_de_Instrumentos[[#This Row],[PORTAFOLIO]],'Cálculo Caja'!A:A,0),1)</f>
        <v>27857085026.771736</v>
      </c>
      <c r="AC171" s="17">
        <f>Tabla_Consulta_desde_Reporte_de_Valorización_de_Instrumentos[[#This Row],[VALOR_VECTOR_LOCAL]]/Tabla_Consulta_desde_Reporte_de_Valorización_de_Instrumentos[[#This Row],[Patrimonio]]</f>
        <v>6.6670651699629411E-3</v>
      </c>
      <c r="AD171" s="4">
        <f>(Tabla_Consulta_desde_Reporte_de_Valorización_de_Instrumentos[[#This Row],[VALOR_VECTOR_LOCAL]]/INDEX('Tipo de Cambio'!$D:$D,MATCH("2",'Tipo de Cambio'!$E:$E,0),1))/1000000</f>
        <v>54.504769279144824</v>
      </c>
      <c r="AE171">
        <f>IF(Tabla_Consulta_desde_Reporte_de_Valorización_de_Instrumentos[[#This Row],[PORTAFOLIO]]="IN-FONDO0",Tabla_Consulta_desde_Reporte_de_Valorización_de_Instrumentos[[#This Row],[Inv MM$]],0)</f>
        <v>0</v>
      </c>
      <c r="AF171" s="25">
        <f>IF(Tabla_Consulta_desde_Reporte_de_Valorización_de_Instrumentos[[#This Row],[PORTAFOLIO]]="IN-FONDO1",Tabla_Consulta_desde_Reporte_de_Valorización_de_Instrumentos[[#This Row],[Inv MM$]],0)</f>
        <v>0</v>
      </c>
      <c r="AG171" s="25">
        <f>IF(Tabla_Consulta_desde_Reporte_de_Valorización_de_Instrumentos[[#This Row],[PORTAFOLIO]]="IN-FONDO2",Tabla_Consulta_desde_Reporte_de_Valorización_de_Instrumentos[[#This Row],[Inv MM$]],0)</f>
        <v>54.504769279144824</v>
      </c>
      <c r="AH171" s="25">
        <f>IF(Tabla_Consulta_desde_Reporte_de_Valorización_de_Instrumentos[[#This Row],[PORTAFOLIO]]="IN-FONDO3",Tabla_Consulta_desde_Reporte_de_Valorización_de_Instrumentos[[#This Row],[Inv MM$]],0)</f>
        <v>0</v>
      </c>
      <c r="AI1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Row],[CODIGO_SBS]],'BD(MSCI)'!$C:$C,0),1)),AL6306)</f>
        <v>250.75648330000001</v>
      </c>
      <c r="AK171" s="25">
        <f>Tabla_Consulta_desde_Reporte_de_Valorización_de_Instrumentos[[#This Row],[CO2-H]]*Tabla_Consulta_desde_Reporte_de_Valorización_de_Instrumentos[[#This Row],[Inv MM$]]</f>
        <v>13667.424267516233</v>
      </c>
      <c r="AL171" s="25">
        <f>Tabla_Consulta_desde_Reporte_de_Valorización_de_Instrumentos[[#This Row],[CO2-H]]*Tabla_Consulta_desde_Reporte_de_Valorización_de_Instrumentos[[#This Row],[Weight]]</f>
        <v>1.671809815951824</v>
      </c>
      <c r="AM171" s="25" t="str">
        <f>INDEX(Parametria!G:G,MATCH(Tabla_Consulta_desde_Reporte_de_Valorización_de_Instrumentos[[#This Row],[CODIGO_SBS]],Parametria!C:C,0))</f>
        <v>30RVL</v>
      </c>
      <c r="AN171" s="25" t="str">
        <f>INDEX(Parametria!F:F,MATCH(Tabla_Consulta_desde_Reporte_de_Valorización_de_Instrumentos[[#This Row],[CODIGO_SBS]],Parametria!C:C,0))</f>
        <v>BU</v>
      </c>
      <c r="AO171" s="25" t="str">
        <f>+INDEX(Parametria!J:J,MATCH(Tabla_Consulta_desde_Reporte_de_Valorización_de_Instrumentos[[#This Row],[CODIGO_SBS]],Parametria!C:C,0))</f>
        <v>RVLBU</v>
      </c>
      <c r="AP171" s="25">
        <f>Tabla_Consulta_desde_Reporte_de_Valorización_de_Instrumentos[[#This Row],[Huella]]/$AT$4</f>
        <v>1.2070847532047311</v>
      </c>
      <c r="AQ1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1" s="25" t="str">
        <f>IFERROR(INDEX('BD(MSCI)'!X:X,MATCH(Tabla_Consulta_desde_Reporte_de_Valorización_de_Instrumentos[[#This Row],[CODIGO_ISIN]],'BD(MSCI)'!C:C,0)),"Cuestionario Integra")</f>
        <v>BU</v>
      </c>
      <c r="AT171" s="25"/>
    </row>
    <row r="172" spans="2:46" x14ac:dyDescent="0.35">
      <c r="B172" s="14" t="s">
        <v>6337</v>
      </c>
      <c r="C172" t="s">
        <v>407</v>
      </c>
      <c r="D172" t="s">
        <v>11</v>
      </c>
      <c r="E172" t="s">
        <v>408</v>
      </c>
      <c r="F172" t="s">
        <v>451</v>
      </c>
      <c r="G172" t="str">
        <f>INDEX(Parametria!H:H,MATCH(Tabla_Consulta_desde_Reporte_de_Valorización_de_Instrumentos[[#This Row],[CODIGO_SBS]],Parametria!C:C,0),1)</f>
        <v>Energía del Sur S.A.</v>
      </c>
      <c r="H172" t="s">
        <v>452</v>
      </c>
      <c r="I172" t="s">
        <v>453</v>
      </c>
      <c r="J172" t="s">
        <v>330</v>
      </c>
      <c r="K172" t="s">
        <v>90</v>
      </c>
      <c r="L172">
        <v>1</v>
      </c>
      <c r="M172" s="5">
        <v>30510775.839047998</v>
      </c>
      <c r="N172">
        <v>30510775.839047998</v>
      </c>
      <c r="O172">
        <v>6819108</v>
      </c>
      <c r="P172" s="15"/>
      <c r="R172">
        <v>1</v>
      </c>
      <c r="S172" t="s">
        <v>413</v>
      </c>
      <c r="T172">
        <v>30510775.839047998</v>
      </c>
      <c r="U172" s="5">
        <v>30510775.839047998</v>
      </c>
      <c r="V172" t="s">
        <v>331</v>
      </c>
      <c r="W172">
        <v>2350760000</v>
      </c>
      <c r="X172">
        <v>1139686000</v>
      </c>
      <c r="Y172">
        <v>1211074000</v>
      </c>
      <c r="Z172">
        <v>0</v>
      </c>
      <c r="AA172" t="str">
        <f>+MID(Tabla_Consulta_desde_Reporte_de_Valorización_de_Instrumentos[[#This Row],[CODIGO_SBS]],7,1)</f>
        <v>1</v>
      </c>
      <c r="AB172">
        <f>INDEX('Cálculo Caja'!F:F,MATCH(Tabla_Consulta_desde_Reporte_de_Valorización_de_Instrumentos[[#This Row],[PORTAFOLIO]],'Cálculo Caja'!A:A,0),1)</f>
        <v>3525404726.9048524</v>
      </c>
      <c r="AC172" s="17">
        <f>Tabla_Consulta_desde_Reporte_de_Valorización_de_Instrumentos[[#This Row],[VALOR_VECTOR_LOCAL]]/Tabla_Consulta_desde_Reporte_de_Valorización_de_Instrumentos[[#This Row],[Patrimonio]]</f>
        <v>8.6545455635770631E-3</v>
      </c>
      <c r="AD172" s="4">
        <f>(Tabla_Consulta_desde_Reporte_de_Valorización_de_Instrumentos[[#This Row],[VALOR_VECTOR_LOCAL]]/INDEX('Tipo de Cambio'!$D:$D,MATCH("2",'Tipo de Cambio'!$E:$E,0),1))/1000000</f>
        <v>8.9540061156413771</v>
      </c>
      <c r="AE172">
        <f>IF(Tabla_Consulta_desde_Reporte_de_Valorización_de_Instrumentos[[#This Row],[PORTAFOLIO]]="IN-FONDO0",Tabla_Consulta_desde_Reporte_de_Valorización_de_Instrumentos[[#This Row],[Inv MM$]],0)</f>
        <v>0</v>
      </c>
      <c r="AF172" s="25">
        <f>IF(Tabla_Consulta_desde_Reporte_de_Valorización_de_Instrumentos[[#This Row],[PORTAFOLIO]]="IN-FONDO1",Tabla_Consulta_desde_Reporte_de_Valorización_de_Instrumentos[[#This Row],[Inv MM$]],0)</f>
        <v>0</v>
      </c>
      <c r="AG172" s="25">
        <f>IF(Tabla_Consulta_desde_Reporte_de_Valorización_de_Instrumentos[[#This Row],[PORTAFOLIO]]="IN-FONDO2",Tabla_Consulta_desde_Reporte_de_Valorización_de_Instrumentos[[#This Row],[Inv MM$]],0)</f>
        <v>0</v>
      </c>
      <c r="AH172" s="25">
        <f>IF(Tabla_Consulta_desde_Reporte_de_Valorización_de_Instrumentos[[#This Row],[PORTAFOLIO]]="IN-FONDO3",Tabla_Consulta_desde_Reporte_de_Valorización_de_Instrumentos[[#This Row],[Inv MM$]],0)</f>
        <v>8.9540061156413771</v>
      </c>
      <c r="AI1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Row],[CODIGO_SBS]],'BD(MSCI)'!$C:$C,0),1)),AL6307)</f>
        <v>250.75648330000001</v>
      </c>
      <c r="AK172" s="25">
        <f>Tabla_Consulta_desde_Reporte_de_Valorización_de_Instrumentos[[#This Row],[CO2-H]]*Tabla_Consulta_desde_Reporte_de_Valorización_de_Instrumentos[[#This Row],[Inv MM$]]</f>
        <v>2245.2750850049251</v>
      </c>
      <c r="AL172" s="25">
        <f>Tabla_Consulta_desde_Reporte_de_Valorización_de_Instrumentos[[#This Row],[CO2-H]]*Tabla_Consulta_desde_Reporte_de_Valorización_de_Instrumentos[[#This Row],[Weight]]</f>
        <v>2.1701834100822008</v>
      </c>
      <c r="AM172" s="25" t="str">
        <f>INDEX(Parametria!G:G,MATCH(Tabla_Consulta_desde_Reporte_de_Valorización_de_Instrumentos[[#This Row],[CODIGO_SBS]],Parametria!C:C,0))</f>
        <v>30RVL</v>
      </c>
      <c r="AN172" s="25" t="str">
        <f>INDEX(Parametria!F:F,MATCH(Tabla_Consulta_desde_Reporte_de_Valorización_de_Instrumentos[[#This Row],[CODIGO_SBS]],Parametria!C:C,0))</f>
        <v>BU</v>
      </c>
      <c r="AO172" s="25" t="str">
        <f>+INDEX(Parametria!J:J,MATCH(Tabla_Consulta_desde_Reporte_de_Valorización_de_Instrumentos[[#This Row],[CODIGO_SBS]],Parametria!C:C,0))</f>
        <v>RVLBU</v>
      </c>
      <c r="AP172" s="25">
        <f>Tabla_Consulta_desde_Reporte_de_Valorización_de_Instrumentos[[#This Row],[Huella]]/$AT$4</f>
        <v>0.19829905538978562</v>
      </c>
      <c r="AQ1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2" s="25" t="str">
        <f>IFERROR(INDEX('BD(MSCI)'!X:X,MATCH(Tabla_Consulta_desde_Reporte_de_Valorización_de_Instrumentos[[#This Row],[CODIGO_ISIN]],'BD(MSCI)'!C:C,0)),"Cuestionario Integra")</f>
        <v>BU</v>
      </c>
      <c r="AT172" s="25"/>
    </row>
    <row r="173" spans="2:46" x14ac:dyDescent="0.35">
      <c r="B173" s="14" t="s">
        <v>6337</v>
      </c>
      <c r="C173" t="s">
        <v>407</v>
      </c>
      <c r="D173" t="s">
        <v>12</v>
      </c>
      <c r="E173" t="s">
        <v>408</v>
      </c>
      <c r="F173" t="s">
        <v>451</v>
      </c>
      <c r="G173" t="str">
        <f>INDEX(Parametria!H:H,MATCH(Tabla_Consulta_desde_Reporte_de_Valorización_de_Instrumentos[[#This Row],[CODIGO_SBS]],Parametria!C:C,0),1)</f>
        <v>Energía del Sur S.A.</v>
      </c>
      <c r="H173" t="s">
        <v>452</v>
      </c>
      <c r="I173" t="s">
        <v>453</v>
      </c>
      <c r="J173" t="s">
        <v>330</v>
      </c>
      <c r="K173" t="s">
        <v>90</v>
      </c>
      <c r="L173">
        <v>1</v>
      </c>
      <c r="M173" s="5">
        <v>11809129.786226001</v>
      </c>
      <c r="N173">
        <v>11809129.786226001</v>
      </c>
      <c r="O173">
        <v>2639321</v>
      </c>
      <c r="P173" s="15"/>
      <c r="R173">
        <v>1</v>
      </c>
      <c r="S173" t="s">
        <v>413</v>
      </c>
      <c r="T173">
        <v>11809129.786226001</v>
      </c>
      <c r="U173" s="5">
        <v>11809129.786226001</v>
      </c>
      <c r="V173" t="s">
        <v>331</v>
      </c>
      <c r="W173">
        <v>2350760000</v>
      </c>
      <c r="X173">
        <v>1139686000</v>
      </c>
      <c r="Y173">
        <v>1211074000</v>
      </c>
      <c r="Z173">
        <v>0</v>
      </c>
      <c r="AA173" t="str">
        <f>+MID(Tabla_Consulta_desde_Reporte_de_Valorización_de_Instrumentos[[#This Row],[CODIGO_SBS]],7,1)</f>
        <v>1</v>
      </c>
      <c r="AB173">
        <f>INDEX('Cálculo Caja'!F:F,MATCH(Tabla_Consulta_desde_Reporte_de_Valorización_de_Instrumentos[[#This Row],[PORTAFOLIO]],'Cálculo Caja'!A:A,0),1)</f>
        <v>7928996892.6624365</v>
      </c>
      <c r="AC173" s="17">
        <f>Tabla_Consulta_desde_Reporte_de_Valorización_de_Instrumentos[[#This Row],[VALOR_VECTOR_LOCAL]]/Tabla_Consulta_desde_Reporte_de_Valorización_de_Instrumentos[[#This Row],[Patrimonio]]</f>
        <v>1.4893598706230133E-3</v>
      </c>
      <c r="AD173" s="4">
        <f>(Tabla_Consulta_desde_Reporte_de_Valorización_de_Instrumentos[[#This Row],[VALOR_VECTOR_LOCAL]]/INDEX('Tipo de Cambio'!$D:$D,MATCH("2",'Tipo de Cambio'!$E:$E,0),1))/1000000</f>
        <v>3.4656286973517241</v>
      </c>
      <c r="AE173">
        <f>IF(Tabla_Consulta_desde_Reporte_de_Valorización_de_Instrumentos[[#This Row],[PORTAFOLIO]]="IN-FONDO0",Tabla_Consulta_desde_Reporte_de_Valorización_de_Instrumentos[[#This Row],[Inv MM$]],0)</f>
        <v>0</v>
      </c>
      <c r="AF173" s="25">
        <f>IF(Tabla_Consulta_desde_Reporte_de_Valorización_de_Instrumentos[[#This Row],[PORTAFOLIO]]="IN-FONDO1",Tabla_Consulta_desde_Reporte_de_Valorización_de_Instrumentos[[#This Row],[Inv MM$]],0)</f>
        <v>3.4656286973517241</v>
      </c>
      <c r="AG173" s="25">
        <f>IF(Tabla_Consulta_desde_Reporte_de_Valorización_de_Instrumentos[[#This Row],[PORTAFOLIO]]="IN-FONDO2",Tabla_Consulta_desde_Reporte_de_Valorización_de_Instrumentos[[#This Row],[Inv MM$]],0)</f>
        <v>0</v>
      </c>
      <c r="AH173" s="25">
        <f>IF(Tabla_Consulta_desde_Reporte_de_Valorización_de_Instrumentos[[#This Row],[PORTAFOLIO]]="IN-FONDO3",Tabla_Consulta_desde_Reporte_de_Valorización_de_Instrumentos[[#This Row],[Inv MM$]],0)</f>
        <v>0</v>
      </c>
      <c r="AI1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66.924404092137934</v>
      </c>
      <c r="AJ1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Row],[CODIGO_SBS]],'BD(MSCI)'!$C:$C,0),1)),AL6308)</f>
        <v>250.75648330000001</v>
      </c>
      <c r="AK173" s="25">
        <f>Tabla_Consulta_desde_Reporte_de_Valorización_de_Instrumentos[[#This Row],[CO2-H]]*Tabla_Consulta_desde_Reporte_de_Valorización_de_Instrumentos[[#This Row],[Inv MM$]]</f>
        <v>869.02886457147838</v>
      </c>
      <c r="AL173" s="25">
        <f>Tabla_Consulta_desde_Reporte_de_Valorización_de_Instrumentos[[#This Row],[CO2-H]]*Tabla_Consulta_desde_Reporte_de_Valorización_de_Instrumentos[[#This Row],[Weight]]</f>
        <v>0.37346664352556985</v>
      </c>
      <c r="AM173" s="25" t="str">
        <f>INDEX(Parametria!G:G,MATCH(Tabla_Consulta_desde_Reporte_de_Valorización_de_Instrumentos[[#This Row],[CODIGO_SBS]],Parametria!C:C,0))</f>
        <v>30RVL</v>
      </c>
      <c r="AN173" s="25" t="str">
        <f>INDEX(Parametria!F:F,MATCH(Tabla_Consulta_desde_Reporte_de_Valorización_de_Instrumentos[[#This Row],[CODIGO_SBS]],Parametria!C:C,0))</f>
        <v>BU</v>
      </c>
      <c r="AO173" s="25" t="str">
        <f>+INDEX(Parametria!J:J,MATCH(Tabla_Consulta_desde_Reporte_de_Valorización_de_Instrumentos[[#This Row],[CODIGO_SBS]],Parametria!C:C,0))</f>
        <v>RVLBU</v>
      </c>
      <c r="AP173" s="25">
        <f>Tabla_Consulta_desde_Reporte_de_Valorización_de_Instrumentos[[#This Row],[Huella]]/$AT$4</f>
        <v>7.6751220419213839E-2</v>
      </c>
      <c r="AQ1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73" s="25" t="str">
        <f>IFERROR(INDEX('BD(MSCI)'!X:X,MATCH(Tabla_Consulta_desde_Reporte_de_Valorización_de_Instrumentos[[#This Row],[CODIGO_ISIN]],'BD(MSCI)'!C:C,0)),"Cuestionario Integra")</f>
        <v>BU</v>
      </c>
      <c r="AT173" s="25"/>
    </row>
    <row r="174" spans="2:46" x14ac:dyDescent="0.35">
      <c r="B174" s="14" t="s">
        <v>6337</v>
      </c>
      <c r="C174" t="s">
        <v>407</v>
      </c>
      <c r="D174" t="s">
        <v>12</v>
      </c>
      <c r="E174" t="s">
        <v>408</v>
      </c>
      <c r="F174" t="s">
        <v>454</v>
      </c>
      <c r="G174" t="str">
        <f>INDEX(Parametria!H:H,MATCH(Tabla_Consulta_desde_Reporte_de_Valorización_de_Instrumentos[[#This Row],[CODIGO_SBS]],Parametria!C:C,0),1)</f>
        <v>Graña y Montero S.A.A.</v>
      </c>
      <c r="H174" t="s">
        <v>455</v>
      </c>
      <c r="I174" t="s">
        <v>456</v>
      </c>
      <c r="J174" t="s">
        <v>457</v>
      </c>
      <c r="K174" t="s">
        <v>90</v>
      </c>
      <c r="L174">
        <v>1</v>
      </c>
      <c r="M174" s="5">
        <v>4033165.4544948</v>
      </c>
      <c r="N174">
        <v>4033165.4544948</v>
      </c>
      <c r="O174">
        <v>9573171</v>
      </c>
      <c r="P174" s="15"/>
      <c r="R174">
        <v>1</v>
      </c>
      <c r="S174" t="s">
        <v>413</v>
      </c>
      <c r="T174">
        <v>4033165.4544948</v>
      </c>
      <c r="U174" s="5">
        <v>4033165.4544948</v>
      </c>
      <c r="V174" t="s">
        <v>257</v>
      </c>
      <c r="W174">
        <v>2661442000</v>
      </c>
      <c r="X174">
        <v>1470849000</v>
      </c>
      <c r="Y174">
        <v>1190593000</v>
      </c>
      <c r="Z174">
        <v>0</v>
      </c>
      <c r="AA174" t="str">
        <f>+MID(Tabla_Consulta_desde_Reporte_de_Valorización_de_Instrumentos[[#This Row],[CODIGO_SBS]],7,1)</f>
        <v>1</v>
      </c>
      <c r="AB174">
        <f>INDEX('Cálculo Caja'!F:F,MATCH(Tabla_Consulta_desde_Reporte_de_Valorización_de_Instrumentos[[#This Row],[PORTAFOLIO]],'Cálculo Caja'!A:A,0),1)</f>
        <v>7928996892.6624365</v>
      </c>
      <c r="AC174" s="17">
        <f>Tabla_Consulta_desde_Reporte_de_Valorización_de_Instrumentos[[#This Row],[VALOR_VECTOR_LOCAL]]/Tabla_Consulta_desde_Reporte_de_Valorización_de_Instrumentos[[#This Row],[Patrimonio]]</f>
        <v>5.0866023900540647E-4</v>
      </c>
      <c r="AD174" s="4">
        <f>(Tabla_Consulta_desde_Reporte_de_Valorización_de_Instrumentos[[#This Row],[VALOR_VECTOR_LOCAL]]/INDEX('Tipo de Cambio'!$D:$D,MATCH("2",'Tipo de Cambio'!$E:$E,0),1))/1000000</f>
        <v>1.1836142199544535</v>
      </c>
      <c r="AE174">
        <f>IF(Tabla_Consulta_desde_Reporte_de_Valorización_de_Instrumentos[[#This Row],[PORTAFOLIO]]="IN-FONDO0",Tabla_Consulta_desde_Reporte_de_Valorización_de_Instrumentos[[#This Row],[Inv MM$]],0)</f>
        <v>0</v>
      </c>
      <c r="AF174" s="25">
        <f>IF(Tabla_Consulta_desde_Reporte_de_Valorización_de_Instrumentos[[#This Row],[PORTAFOLIO]]="IN-FONDO1",Tabla_Consulta_desde_Reporte_de_Valorización_de_Instrumentos[[#This Row],[Inv MM$]],0)</f>
        <v>1.1836142199544535</v>
      </c>
      <c r="AG174" s="25">
        <f>IF(Tabla_Consulta_desde_Reporte_de_Valorización_de_Instrumentos[[#This Row],[PORTAFOLIO]]="IN-FONDO2",Tabla_Consulta_desde_Reporte_de_Valorización_de_Instrumentos[[#This Row],[Inv MM$]],0)</f>
        <v>0</v>
      </c>
      <c r="AH174" s="25">
        <f>IF(Tabla_Consulta_desde_Reporte_de_Valorización_de_Instrumentos[[#This Row],[PORTAFOLIO]]="IN-FONDO3",Tabla_Consulta_desde_Reporte_de_Valorización_de_Instrumentos[[#This Row],[Inv MM$]],0)</f>
        <v>0</v>
      </c>
      <c r="AI1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Row],[CODIGO_SBS]],'BD(MSCI)'!$C:$C,0),1)),AL6309)</f>
        <v>140.61000000000001</v>
      </c>
      <c r="AK174" s="25">
        <f>Tabla_Consulta_desde_Reporte_de_Valorización_de_Instrumentos[[#This Row],[CO2-H]]*Tabla_Consulta_desde_Reporte_de_Valorización_de_Instrumentos[[#This Row],[Inv MM$]]</f>
        <v>166.42799546779571</v>
      </c>
      <c r="AL174" s="25">
        <f>Tabla_Consulta_desde_Reporte_de_Valorización_de_Instrumentos[[#This Row],[CO2-H]]*Tabla_Consulta_desde_Reporte_de_Valorización_de_Instrumentos[[#This Row],[Weight]]</f>
        <v>7.1522716206550208E-2</v>
      </c>
      <c r="AM174" s="25" t="str">
        <f>INDEX(Parametria!G:G,MATCH(Tabla_Consulta_desde_Reporte_de_Valorización_de_Instrumentos[[#This Row],[CODIGO_SBS]],Parametria!C:C,0))</f>
        <v>30RVL</v>
      </c>
      <c r="AN174" s="25" t="str">
        <f>INDEX(Parametria!F:F,MATCH(Tabla_Consulta_desde_Reporte_de_Valorización_de_Instrumentos[[#This Row],[CODIGO_SBS]],Parametria!C:C,0))</f>
        <v>BU</v>
      </c>
      <c r="AO174" s="25" t="str">
        <f>+INDEX(Parametria!J:J,MATCH(Tabla_Consulta_desde_Reporte_de_Valorización_de_Instrumentos[[#This Row],[CODIGO_SBS]],Parametria!C:C,0))</f>
        <v>RVLBU</v>
      </c>
      <c r="AP174" s="25">
        <f>Tabla_Consulta_desde_Reporte_de_Valorización_de_Instrumentos[[#This Row],[Huella]]/$AT$4</f>
        <v>1.46986507408766E-2</v>
      </c>
      <c r="AQ1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4" s="25" t="str">
        <f>IFERROR(INDEX('BD(MSCI)'!X:X,MATCH(Tabla_Consulta_desde_Reporte_de_Valorización_de_Instrumentos[[#This Row],[CODIGO_ISIN]],'BD(MSCI)'!C:C,0)),"Cuestionario Integra")</f>
        <v>Portafolio</v>
      </c>
      <c r="AT174" s="25"/>
    </row>
    <row r="175" spans="2:46" x14ac:dyDescent="0.35">
      <c r="B175" s="14" t="s">
        <v>6337</v>
      </c>
      <c r="C175" t="s">
        <v>407</v>
      </c>
      <c r="D175" t="s">
        <v>11</v>
      </c>
      <c r="E175" t="s">
        <v>408</v>
      </c>
      <c r="F175" t="s">
        <v>454</v>
      </c>
      <c r="G175" t="str">
        <f>INDEX(Parametria!H:H,MATCH(Tabla_Consulta_desde_Reporte_de_Valorización_de_Instrumentos[[#This Row],[CODIGO_SBS]],Parametria!C:C,0),1)</f>
        <v>Graña y Montero S.A.A.</v>
      </c>
      <c r="H175" t="s">
        <v>455</v>
      </c>
      <c r="I175" t="s">
        <v>456</v>
      </c>
      <c r="J175" t="s">
        <v>457</v>
      </c>
      <c r="K175" t="s">
        <v>90</v>
      </c>
      <c r="L175">
        <v>1</v>
      </c>
      <c r="M175" s="5">
        <v>42997565.522241198</v>
      </c>
      <c r="N175">
        <v>42997565.522241198</v>
      </c>
      <c r="O175">
        <v>102059549</v>
      </c>
      <c r="P175" s="15"/>
      <c r="R175">
        <v>1</v>
      </c>
      <c r="S175" t="s">
        <v>413</v>
      </c>
      <c r="T175">
        <v>42997565.522241198</v>
      </c>
      <c r="U175" s="5">
        <v>42997565.522241198</v>
      </c>
      <c r="V175" t="s">
        <v>257</v>
      </c>
      <c r="W175">
        <v>2661442000</v>
      </c>
      <c r="X175">
        <v>1470849000</v>
      </c>
      <c r="Y175">
        <v>1190593000</v>
      </c>
      <c r="Z175">
        <v>0</v>
      </c>
      <c r="AA175" t="str">
        <f>+MID(Tabla_Consulta_desde_Reporte_de_Valorización_de_Instrumentos[[#This Row],[CODIGO_SBS]],7,1)</f>
        <v>1</v>
      </c>
      <c r="AB175">
        <f>INDEX('Cálculo Caja'!F:F,MATCH(Tabla_Consulta_desde_Reporte_de_Valorización_de_Instrumentos[[#This Row],[PORTAFOLIO]],'Cálculo Caja'!A:A,0),1)</f>
        <v>3525404726.9048524</v>
      </c>
      <c r="AC175" s="17">
        <f>Tabla_Consulta_desde_Reporte_de_Valorización_de_Instrumentos[[#This Row],[VALOR_VECTOR_LOCAL]]/Tabla_Consulta_desde_Reporte_de_Valorización_de_Instrumentos[[#This Row],[Patrimonio]]</f>
        <v>1.219649057428681E-2</v>
      </c>
      <c r="AD175" s="4">
        <f>(Tabla_Consulta_desde_Reporte_de_Valorización_de_Instrumentos[[#This Row],[VALOR_VECTOR_LOCAL]]/INDEX('Tipo de Cambio'!$D:$D,MATCH("2",'Tipo de Cambio'!$E:$E,0),1))/1000000</f>
        <v>12.618507856857283</v>
      </c>
      <c r="AE175">
        <f>IF(Tabla_Consulta_desde_Reporte_de_Valorización_de_Instrumentos[[#This Row],[PORTAFOLIO]]="IN-FONDO0",Tabla_Consulta_desde_Reporte_de_Valorización_de_Instrumentos[[#This Row],[Inv MM$]],0)</f>
        <v>0</v>
      </c>
      <c r="AF175" s="25">
        <f>IF(Tabla_Consulta_desde_Reporte_de_Valorización_de_Instrumentos[[#This Row],[PORTAFOLIO]]="IN-FONDO1",Tabla_Consulta_desde_Reporte_de_Valorización_de_Instrumentos[[#This Row],[Inv MM$]],0)</f>
        <v>0</v>
      </c>
      <c r="AG175" s="25">
        <f>IF(Tabla_Consulta_desde_Reporte_de_Valorización_de_Instrumentos[[#This Row],[PORTAFOLIO]]="IN-FONDO2",Tabla_Consulta_desde_Reporte_de_Valorización_de_Instrumentos[[#This Row],[Inv MM$]],0)</f>
        <v>0</v>
      </c>
      <c r="AH175" s="25">
        <f>IF(Tabla_Consulta_desde_Reporte_de_Valorización_de_Instrumentos[[#This Row],[PORTAFOLIO]]="IN-FONDO3",Tabla_Consulta_desde_Reporte_de_Valorización_de_Instrumentos[[#This Row],[Inv MM$]],0)</f>
        <v>12.618507856857283</v>
      </c>
      <c r="AI1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Row],[CODIGO_SBS]],'BD(MSCI)'!$C:$C,0),1)),AL6310)</f>
        <v>140.61000000000001</v>
      </c>
      <c r="AK175" s="25">
        <f>Tabla_Consulta_desde_Reporte_de_Valorización_de_Instrumentos[[#This Row],[CO2-H]]*Tabla_Consulta_desde_Reporte_de_Valorización_de_Instrumentos[[#This Row],[Inv MM$]]</f>
        <v>1774.2883897527026</v>
      </c>
      <c r="AL175" s="25">
        <f>Tabla_Consulta_desde_Reporte_de_Valorización_de_Instrumentos[[#This Row],[CO2-H]]*Tabla_Consulta_desde_Reporte_de_Valorización_de_Instrumentos[[#This Row],[Weight]]</f>
        <v>1.7149485396504685</v>
      </c>
      <c r="AM175" s="25" t="str">
        <f>INDEX(Parametria!G:G,MATCH(Tabla_Consulta_desde_Reporte_de_Valorización_de_Instrumentos[[#This Row],[CODIGO_SBS]],Parametria!C:C,0))</f>
        <v>30RVL</v>
      </c>
      <c r="AN175" s="25" t="str">
        <f>INDEX(Parametria!F:F,MATCH(Tabla_Consulta_desde_Reporte_de_Valorización_de_Instrumentos[[#This Row],[CODIGO_SBS]],Parametria!C:C,0))</f>
        <v>BU</v>
      </c>
      <c r="AO175" s="25" t="str">
        <f>+INDEX(Parametria!J:J,MATCH(Tabla_Consulta_desde_Reporte_de_Valorización_de_Instrumentos[[#This Row],[CODIGO_SBS]],Parametria!C:C,0))</f>
        <v>RVLBU</v>
      </c>
      <c r="AP175" s="25">
        <f>Tabla_Consulta_desde_Reporte_de_Valorización_de_Instrumentos[[#This Row],[Huella]]/$AT$4</f>
        <v>0.15670227404507672</v>
      </c>
      <c r="AQ1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5" s="25" t="str">
        <f>IFERROR(INDEX('BD(MSCI)'!X:X,MATCH(Tabla_Consulta_desde_Reporte_de_Valorización_de_Instrumentos[[#This Row],[CODIGO_ISIN]],'BD(MSCI)'!C:C,0)),"Cuestionario Integra")</f>
        <v>Portafolio</v>
      </c>
      <c r="AT175" s="25"/>
    </row>
    <row r="176" spans="2:46" x14ac:dyDescent="0.35">
      <c r="B176" s="14" t="s">
        <v>6337</v>
      </c>
      <c r="C176" t="s">
        <v>407</v>
      </c>
      <c r="D176" t="s">
        <v>10</v>
      </c>
      <c r="E176" t="s">
        <v>408</v>
      </c>
      <c r="F176" t="s">
        <v>454</v>
      </c>
      <c r="G176" t="str">
        <f>INDEX(Parametria!H:H,MATCH(Tabla_Consulta_desde_Reporte_de_Valorización_de_Instrumentos[[#This Row],[CODIGO_SBS]],Parametria!C:C,0),1)</f>
        <v>Graña y Montero S.A.A.</v>
      </c>
      <c r="H176" t="s">
        <v>455</v>
      </c>
      <c r="I176" t="s">
        <v>456</v>
      </c>
      <c r="J176" t="s">
        <v>457</v>
      </c>
      <c r="K176" t="s">
        <v>90</v>
      </c>
      <c r="L176">
        <v>1</v>
      </c>
      <c r="M176" s="5">
        <v>28526769.483212002</v>
      </c>
      <c r="N176">
        <v>28526769.483212002</v>
      </c>
      <c r="O176">
        <v>67711490</v>
      </c>
      <c r="P176" s="15"/>
      <c r="R176">
        <v>1</v>
      </c>
      <c r="S176" t="s">
        <v>413</v>
      </c>
      <c r="T176">
        <v>28526769.483212002</v>
      </c>
      <c r="U176" s="5">
        <v>28526769.483212002</v>
      </c>
      <c r="V176" t="s">
        <v>257</v>
      </c>
      <c r="W176">
        <v>2661442000</v>
      </c>
      <c r="X176">
        <v>1470849000</v>
      </c>
      <c r="Y176">
        <v>1190593000</v>
      </c>
      <c r="Z176">
        <v>0</v>
      </c>
      <c r="AA176" t="str">
        <f>+MID(Tabla_Consulta_desde_Reporte_de_Valorización_de_Instrumentos[[#This Row],[CODIGO_SBS]],7,1)</f>
        <v>1</v>
      </c>
      <c r="AB176">
        <f>INDEX('Cálculo Caja'!F:F,MATCH(Tabla_Consulta_desde_Reporte_de_Valorización_de_Instrumentos[[#This Row],[PORTAFOLIO]],'Cálculo Caja'!A:A,0),1)</f>
        <v>27857085026.771736</v>
      </c>
      <c r="AC176" s="17">
        <f>Tabla_Consulta_desde_Reporte_de_Valorización_de_Instrumentos[[#This Row],[VALOR_VECTOR_LOCAL]]/Tabla_Consulta_desde_Reporte_de_Valorización_de_Instrumentos[[#This Row],[Patrimonio]]</f>
        <v>1.024040004752711E-3</v>
      </c>
      <c r="AD176" s="4">
        <f>(Tabla_Consulta_desde_Reporte_de_Valorización_de_Instrumentos[[#This Row],[VALOR_VECTOR_LOCAL]]/INDEX('Tipo de Cambio'!$D:$D,MATCH("2",'Tipo de Cambio'!$E:$E,0),1))/1000000</f>
        <v>8.3717592027034478</v>
      </c>
      <c r="AE176">
        <f>IF(Tabla_Consulta_desde_Reporte_de_Valorización_de_Instrumentos[[#This Row],[PORTAFOLIO]]="IN-FONDO0",Tabla_Consulta_desde_Reporte_de_Valorización_de_Instrumentos[[#This Row],[Inv MM$]],0)</f>
        <v>0</v>
      </c>
      <c r="AF176" s="25">
        <f>IF(Tabla_Consulta_desde_Reporte_de_Valorización_de_Instrumentos[[#This Row],[PORTAFOLIO]]="IN-FONDO1",Tabla_Consulta_desde_Reporte_de_Valorización_de_Instrumentos[[#This Row],[Inv MM$]],0)</f>
        <v>0</v>
      </c>
      <c r="AG176" s="25">
        <f>IF(Tabla_Consulta_desde_Reporte_de_Valorización_de_Instrumentos[[#This Row],[PORTAFOLIO]]="IN-FONDO2",Tabla_Consulta_desde_Reporte_de_Valorización_de_Instrumentos[[#This Row],[Inv MM$]],0)</f>
        <v>8.3717592027034478</v>
      </c>
      <c r="AH176" s="25">
        <f>IF(Tabla_Consulta_desde_Reporte_de_Valorización_de_Instrumentos[[#This Row],[PORTAFOLIO]]="IN-FONDO3",Tabla_Consulta_desde_Reporte_de_Valorización_de_Instrumentos[[#This Row],[Inv MM$]],0)</f>
        <v>0</v>
      </c>
      <c r="AI1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22.173881279515186</v>
      </c>
      <c r="AJ1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Row],[CODIGO_SBS]],'BD(MSCI)'!$C:$C,0),1)),AL6311)</f>
        <v>140.61000000000001</v>
      </c>
      <c r="AK176" s="25">
        <f>Tabla_Consulta_desde_Reporte_de_Valorización_de_Instrumentos[[#This Row],[CO2-H]]*Tabla_Consulta_desde_Reporte_de_Valorización_de_Instrumentos[[#This Row],[Inv MM$]]</f>
        <v>1177.1530614921319</v>
      </c>
      <c r="AL176" s="25">
        <f>Tabla_Consulta_desde_Reporte_de_Valorización_de_Instrumentos[[#This Row],[CO2-H]]*Tabla_Consulta_desde_Reporte_de_Valorización_de_Instrumentos[[#This Row],[Weight]]</f>
        <v>0.14399026506827869</v>
      </c>
      <c r="AM176" s="25" t="str">
        <f>INDEX(Parametria!G:G,MATCH(Tabla_Consulta_desde_Reporte_de_Valorización_de_Instrumentos[[#This Row],[CODIGO_SBS]],Parametria!C:C,0))</f>
        <v>30RVL</v>
      </c>
      <c r="AN176" s="25" t="str">
        <f>INDEX(Parametria!F:F,MATCH(Tabla_Consulta_desde_Reporte_de_Valorización_de_Instrumentos[[#This Row],[CODIGO_SBS]],Parametria!C:C,0))</f>
        <v>BU</v>
      </c>
      <c r="AO176" s="25" t="str">
        <f>+INDEX(Parametria!J:J,MATCH(Tabla_Consulta_desde_Reporte_de_Valorización_de_Instrumentos[[#This Row],[CODIGO_SBS]],Parametria!C:C,0))</f>
        <v>RVLBU</v>
      </c>
      <c r="AP176" s="25">
        <f>Tabla_Consulta_desde_Reporte_de_Valorización_de_Instrumentos[[#This Row],[Huella]]/$AT$4</f>
        <v>0.10396424994961005</v>
      </c>
      <c r="AQ1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6" s="25" t="str">
        <f>IFERROR(INDEX('BD(MSCI)'!X:X,MATCH(Tabla_Consulta_desde_Reporte_de_Valorización_de_Instrumentos[[#This Row],[CODIGO_ISIN]],'BD(MSCI)'!C:C,0)),"Cuestionario Integra")</f>
        <v>Portafolio</v>
      </c>
      <c r="AT176" s="25"/>
    </row>
    <row r="177" spans="2:46" x14ac:dyDescent="0.35">
      <c r="B177" s="14" t="s">
        <v>6337</v>
      </c>
      <c r="C177" t="s">
        <v>407</v>
      </c>
      <c r="D177" t="s">
        <v>10</v>
      </c>
      <c r="E177" t="s">
        <v>408</v>
      </c>
      <c r="F177" t="s">
        <v>459</v>
      </c>
      <c r="G177" t="str">
        <f>INDEX(Parametria!H:H,MATCH(Tabla_Consulta_desde_Reporte_de_Valorización_de_Instrumentos[[#This Row],[CODIGO_SBS]],Parametria!C:C,0),1)</f>
        <v>Intergroup</v>
      </c>
      <c r="H177" t="s">
        <v>460</v>
      </c>
      <c r="I177" t="s">
        <v>461</v>
      </c>
      <c r="J177" t="s">
        <v>363</v>
      </c>
      <c r="K177" t="s">
        <v>50</v>
      </c>
      <c r="L177">
        <v>9.7200000000000006</v>
      </c>
      <c r="M177" s="5">
        <v>308028945.31840003</v>
      </c>
      <c r="N177">
        <v>90397342.719999999</v>
      </c>
      <c r="O177">
        <v>1587032</v>
      </c>
      <c r="P177" s="15"/>
      <c r="R177">
        <v>3.4075000000000002</v>
      </c>
      <c r="S177" t="s">
        <v>413</v>
      </c>
      <c r="T177">
        <v>304835059.28872001</v>
      </c>
      <c r="U177" s="5">
        <v>89349901.599999994</v>
      </c>
      <c r="V177" t="s">
        <v>225</v>
      </c>
      <c r="W177">
        <v>11377231000</v>
      </c>
      <c r="X177">
        <v>1127997000</v>
      </c>
      <c r="Y177">
        <v>10249234000</v>
      </c>
      <c r="Z177">
        <v>0.66</v>
      </c>
      <c r="AA177" t="str">
        <f>+MID(Tabla_Consulta_desde_Reporte_de_Valorización_de_Instrumentos[[#This Row],[CODIGO_SBS]],7,1)</f>
        <v>2</v>
      </c>
      <c r="AB177">
        <f>INDEX('Cálculo Caja'!F:F,MATCH(Tabla_Consulta_desde_Reporte_de_Valorización_de_Instrumentos[[#This Row],[PORTAFOLIO]],'Cálculo Caja'!A:A,0),1)</f>
        <v>27857085026.771736</v>
      </c>
      <c r="AC177" s="17">
        <f>Tabla_Consulta_desde_Reporte_de_Valorización_de_Instrumentos[[#This Row],[VALOR_VECTOR_LOCAL]]/Tabla_Consulta_desde_Reporte_de_Valorización_de_Instrumentos[[#This Row],[Patrimonio]]</f>
        <v>1.1057472274014754E-2</v>
      </c>
      <c r="AD177" s="4">
        <f>(Tabla_Consulta_desde_Reporte_de_Valorización_de_Instrumentos[[#This Row],[VALOR_VECTOR_LOCAL]]/INDEX('Tipo de Cambio'!$D:$D,MATCH("2",'Tipo de Cambio'!$E:$E,0),1))/1000000</f>
        <v>90.397342719999997</v>
      </c>
      <c r="AE177">
        <f>IF(Tabla_Consulta_desde_Reporte_de_Valorización_de_Instrumentos[[#This Row],[PORTAFOLIO]]="IN-FONDO0",Tabla_Consulta_desde_Reporte_de_Valorización_de_Instrumentos[[#This Row],[Inv MM$]],0)</f>
        <v>0</v>
      </c>
      <c r="AF177" s="25">
        <f>IF(Tabla_Consulta_desde_Reporte_de_Valorización_de_Instrumentos[[#This Row],[PORTAFOLIO]]="IN-FONDO1",Tabla_Consulta_desde_Reporte_de_Valorización_de_Instrumentos[[#This Row],[Inv MM$]],0)</f>
        <v>0</v>
      </c>
      <c r="AG177" s="25">
        <f>IF(Tabla_Consulta_desde_Reporte_de_Valorización_de_Instrumentos[[#This Row],[PORTAFOLIO]]="IN-FONDO2",Tabla_Consulta_desde_Reporte_de_Valorización_de_Instrumentos[[#This Row],[Inv MM$]],0)</f>
        <v>90.397342719999997</v>
      </c>
      <c r="AH177" s="25">
        <f>IF(Tabla_Consulta_desde_Reporte_de_Valorización_de_Instrumentos[[#This Row],[PORTAFOLIO]]="IN-FONDO3",Tabla_Consulta_desde_Reporte_de_Valorización_de_Instrumentos[[#This Row],[Inv MM$]],0)</f>
        <v>0</v>
      </c>
      <c r="AI1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94.34489855999999</v>
      </c>
      <c r="AJ1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Row],[CODIGO_SBS]],'BD(MSCI)'!$C:$C,0),1)),AL6312)</f>
        <v>0.34</v>
      </c>
      <c r="AK177" s="25">
        <f>Tabla_Consulta_desde_Reporte_de_Valorización_de_Instrumentos[[#This Row],[CO2-H]]*Tabla_Consulta_desde_Reporte_de_Valorización_de_Instrumentos[[#This Row],[Inv MM$]]</f>
        <v>30.735096524800003</v>
      </c>
      <c r="AL177" s="25">
        <f>Tabla_Consulta_desde_Reporte_de_Valorización_de_Instrumentos[[#This Row],[CO2-H]]*Tabla_Consulta_desde_Reporte_de_Valorización_de_Instrumentos[[#This Row],[Weight]]</f>
        <v>3.7595405731650168E-3</v>
      </c>
      <c r="AM177" s="25" t="str">
        <f>INDEX(Parametria!G:G,MATCH(Tabla_Consulta_desde_Reporte_de_Valorización_de_Instrumentos[[#This Row],[CODIGO_SBS]],Parametria!C:C,0))</f>
        <v>30RVL</v>
      </c>
      <c r="AN177" s="25" t="str">
        <f>INDEX(Parametria!F:F,MATCH(Tabla_Consulta_desde_Reporte_de_Valorización_de_Instrumentos[[#This Row],[CODIGO_SBS]],Parametria!C:C,0))</f>
        <v>BU</v>
      </c>
      <c r="AO177" s="25" t="str">
        <f>+INDEX(Parametria!J:J,MATCH(Tabla_Consulta_desde_Reporte_de_Valorización_de_Instrumentos[[#This Row],[CODIGO_SBS]],Parametria!C:C,0))</f>
        <v>RVLBU</v>
      </c>
      <c r="AP177" s="25">
        <f>Tabla_Consulta_desde_Reporte_de_Valorización_de_Instrumentos[[#This Row],[Huella]]/$AT$4</f>
        <v>2.7144738962657463E-3</v>
      </c>
      <c r="AQ1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7" s="25" t="str">
        <f>IFERROR(INDEX('BD(MSCI)'!X:X,MATCH(Tabla_Consulta_desde_Reporte_de_Valorización_de_Instrumentos[[#This Row],[CODIGO_ISIN]],'BD(MSCI)'!C:C,0)),"Cuestionario Integra")</f>
        <v>Portafolio</v>
      </c>
      <c r="AT177" s="25"/>
    </row>
    <row r="178" spans="2:46" x14ac:dyDescent="0.35">
      <c r="B178" s="14" t="s">
        <v>6337</v>
      </c>
      <c r="C178" t="s">
        <v>407</v>
      </c>
      <c r="D178" t="s">
        <v>11</v>
      </c>
      <c r="E178" t="s">
        <v>408</v>
      </c>
      <c r="F178" t="s">
        <v>459</v>
      </c>
      <c r="G178" t="str">
        <f>INDEX(Parametria!H:H,MATCH(Tabla_Consulta_desde_Reporte_de_Valorización_de_Instrumentos[[#This Row],[CODIGO_SBS]],Parametria!C:C,0),1)</f>
        <v>Intergroup</v>
      </c>
      <c r="H178" t="s">
        <v>460</v>
      </c>
      <c r="I178" t="s">
        <v>461</v>
      </c>
      <c r="J178" t="s">
        <v>363</v>
      </c>
      <c r="K178" t="s">
        <v>50</v>
      </c>
      <c r="L178">
        <v>9.7200000000000006</v>
      </c>
      <c r="M178" s="5">
        <v>13451296.524800001</v>
      </c>
      <c r="N178">
        <v>3947555.84</v>
      </c>
      <c r="O178">
        <v>69304</v>
      </c>
      <c r="P178" s="15"/>
      <c r="R178">
        <v>3.4075000000000002</v>
      </c>
      <c r="S178" t="s">
        <v>413</v>
      </c>
      <c r="T178">
        <v>13311822.91784</v>
      </c>
      <c r="U178" s="5">
        <v>3901815.2</v>
      </c>
      <c r="V178" t="s">
        <v>225</v>
      </c>
      <c r="W178">
        <v>11377231000</v>
      </c>
      <c r="X178">
        <v>1127997000</v>
      </c>
      <c r="Y178">
        <v>10249234000</v>
      </c>
      <c r="Z178">
        <v>0.66</v>
      </c>
      <c r="AA178" t="str">
        <f>+MID(Tabla_Consulta_desde_Reporte_de_Valorización_de_Instrumentos[[#This Row],[CODIGO_SBS]],7,1)</f>
        <v>2</v>
      </c>
      <c r="AB178">
        <f>INDEX('Cálculo Caja'!F:F,MATCH(Tabla_Consulta_desde_Reporte_de_Valorización_de_Instrumentos[[#This Row],[PORTAFOLIO]],'Cálculo Caja'!A:A,0),1)</f>
        <v>3525404726.9048524</v>
      </c>
      <c r="AC178" s="17">
        <f>Tabla_Consulta_desde_Reporte_de_Valorización_de_Instrumentos[[#This Row],[VALOR_VECTOR_LOCAL]]/Tabla_Consulta_desde_Reporte_de_Valorización_de_Instrumentos[[#This Row],[Patrimonio]]</f>
        <v>3.8155325606003929E-3</v>
      </c>
      <c r="AD178" s="4">
        <f>(Tabla_Consulta_desde_Reporte_de_Valorización_de_Instrumentos[[#This Row],[VALOR_VECTOR_LOCAL]]/INDEX('Tipo de Cambio'!$D:$D,MATCH("2",'Tipo de Cambio'!$E:$E,0),1))/1000000</f>
        <v>3.9475558399999997</v>
      </c>
      <c r="AE178">
        <f>IF(Tabla_Consulta_desde_Reporte_de_Valorización_de_Instrumentos[[#This Row],[PORTAFOLIO]]="IN-FONDO0",Tabla_Consulta_desde_Reporte_de_Valorización_de_Instrumentos[[#This Row],[Inv MM$]],0)</f>
        <v>0</v>
      </c>
      <c r="AF178" s="25">
        <f>IF(Tabla_Consulta_desde_Reporte_de_Valorización_de_Instrumentos[[#This Row],[PORTAFOLIO]]="IN-FONDO1",Tabla_Consulta_desde_Reporte_de_Valorización_de_Instrumentos[[#This Row],[Inv MM$]],0)</f>
        <v>0</v>
      </c>
      <c r="AG178" s="25">
        <f>IF(Tabla_Consulta_desde_Reporte_de_Valorización_de_Instrumentos[[#This Row],[PORTAFOLIO]]="IN-FONDO2",Tabla_Consulta_desde_Reporte_de_Valorización_de_Instrumentos[[#This Row],[Inv MM$]],0)</f>
        <v>0</v>
      </c>
      <c r="AH178" s="25">
        <f>IF(Tabla_Consulta_desde_Reporte_de_Valorización_de_Instrumentos[[#This Row],[PORTAFOLIO]]="IN-FONDO3",Tabla_Consulta_desde_Reporte_de_Valorización_de_Instrumentos[[#This Row],[Inv MM$]],0)</f>
        <v>3.9475558399999997</v>
      </c>
      <c r="AI1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94.34489855999999</v>
      </c>
      <c r="AJ1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Row],[CODIGO_SBS]],'BD(MSCI)'!$C:$C,0),1)),AL6313)</f>
        <v>0.34</v>
      </c>
      <c r="AK178" s="25">
        <f>Tabla_Consulta_desde_Reporte_de_Valorización_de_Instrumentos[[#This Row],[CO2-H]]*Tabla_Consulta_desde_Reporte_de_Valorización_de_Instrumentos[[#This Row],[Inv MM$]]</f>
        <v>1.3421689856000001</v>
      </c>
      <c r="AL178" s="25">
        <f>Tabla_Consulta_desde_Reporte_de_Valorización_de_Instrumentos[[#This Row],[CO2-H]]*Tabla_Consulta_desde_Reporte_de_Valorización_de_Instrumentos[[#This Row],[Weight]]</f>
        <v>1.2972810706041336E-3</v>
      </c>
      <c r="AM178" s="25" t="str">
        <f>INDEX(Parametria!G:G,MATCH(Tabla_Consulta_desde_Reporte_de_Valorización_de_Instrumentos[[#This Row],[CODIGO_SBS]],Parametria!C:C,0))</f>
        <v>30RVL</v>
      </c>
      <c r="AN178" s="25" t="str">
        <f>INDEX(Parametria!F:F,MATCH(Tabla_Consulta_desde_Reporte_de_Valorización_de_Instrumentos[[#This Row],[CODIGO_SBS]],Parametria!C:C,0))</f>
        <v>BU</v>
      </c>
      <c r="AO178" s="25" t="str">
        <f>+INDEX(Parametria!J:J,MATCH(Tabla_Consulta_desde_Reporte_de_Valorización_de_Instrumentos[[#This Row],[CODIGO_SBS]],Parametria!C:C,0))</f>
        <v>RVLBU</v>
      </c>
      <c r="AP178" s="25">
        <f>Tabla_Consulta_desde_Reporte_de_Valorización_de_Instrumentos[[#This Row],[Huella]]/$AT$4</f>
        <v>1.1853818883727692E-4</v>
      </c>
      <c r="AQ1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8" s="25" t="str">
        <f>IFERROR(INDEX('BD(MSCI)'!X:X,MATCH(Tabla_Consulta_desde_Reporte_de_Valorización_de_Instrumentos[[#This Row],[CODIGO_ISIN]],'BD(MSCI)'!C:C,0)),"Cuestionario Integra")</f>
        <v>Portafolio</v>
      </c>
      <c r="AT178" s="25"/>
    </row>
    <row r="179" spans="2:46" x14ac:dyDescent="0.35">
      <c r="B179" s="14" t="s">
        <v>6337</v>
      </c>
      <c r="C179" t="s">
        <v>407</v>
      </c>
      <c r="D179" t="s">
        <v>11</v>
      </c>
      <c r="E179" t="s">
        <v>408</v>
      </c>
      <c r="F179" t="s">
        <v>462</v>
      </c>
      <c r="G179" t="str">
        <f>INDEX(Parametria!H:H,MATCH(Tabla_Consulta_desde_Reporte_de_Valorización_de_Instrumentos[[#This Row],[CODIGO_SBS]],Parametria!C:C,0),1)</f>
        <v>Nexa Perú (Milpo)</v>
      </c>
      <c r="H179" t="s">
        <v>463</v>
      </c>
      <c r="I179" t="s">
        <v>464</v>
      </c>
      <c r="J179" t="s">
        <v>465</v>
      </c>
      <c r="K179" t="s">
        <v>90</v>
      </c>
      <c r="L179">
        <v>1</v>
      </c>
      <c r="M179" s="5">
        <v>33186775.227600001</v>
      </c>
      <c r="N179">
        <v>33186775.227600001</v>
      </c>
      <c r="O179">
        <v>9169500</v>
      </c>
      <c r="P179" s="15"/>
      <c r="R179">
        <v>1</v>
      </c>
      <c r="S179" t="s">
        <v>413</v>
      </c>
      <c r="T179">
        <v>33186775.227600001</v>
      </c>
      <c r="U179" s="5">
        <v>33186775.227600001</v>
      </c>
      <c r="V179" t="s">
        <v>466</v>
      </c>
      <c r="W179">
        <v>1000143000</v>
      </c>
      <c r="X179">
        <v>200866000</v>
      </c>
      <c r="Y179">
        <v>799277000</v>
      </c>
      <c r="Z179">
        <v>0</v>
      </c>
      <c r="AA179" t="str">
        <f>+MID(Tabla_Consulta_desde_Reporte_de_Valorización_de_Instrumentos[[#This Row],[CODIGO_SBS]],7,1)</f>
        <v>1</v>
      </c>
      <c r="AB179">
        <f>INDEX('Cálculo Caja'!F:F,MATCH(Tabla_Consulta_desde_Reporte_de_Valorización_de_Instrumentos[[#This Row],[PORTAFOLIO]],'Cálculo Caja'!A:A,0),1)</f>
        <v>3525404726.9048524</v>
      </c>
      <c r="AC179" s="17">
        <f>Tabla_Consulta_desde_Reporte_de_Valorización_de_Instrumentos[[#This Row],[VALOR_VECTOR_LOCAL]]/Tabla_Consulta_desde_Reporte_de_Valorización_de_Instrumentos[[#This Row],[Patrimonio]]</f>
        <v>9.4136071737603039E-3</v>
      </c>
      <c r="AD179" s="4">
        <f>(Tabla_Consulta_desde_Reporte_de_Valorización_de_Instrumentos[[#This Row],[VALOR_VECTOR_LOCAL]]/INDEX('Tipo de Cambio'!$D:$D,MATCH("2",'Tipo de Cambio'!$E:$E,0),1))/1000000</f>
        <v>9.7393324218928825</v>
      </c>
      <c r="AE179">
        <f>IF(Tabla_Consulta_desde_Reporte_de_Valorización_de_Instrumentos[[#This Row],[PORTAFOLIO]]="IN-FONDO0",Tabla_Consulta_desde_Reporte_de_Valorización_de_Instrumentos[[#This Row],[Inv MM$]],0)</f>
        <v>0</v>
      </c>
      <c r="AF179" s="25">
        <f>IF(Tabla_Consulta_desde_Reporte_de_Valorización_de_Instrumentos[[#This Row],[PORTAFOLIO]]="IN-FONDO1",Tabla_Consulta_desde_Reporte_de_Valorización_de_Instrumentos[[#This Row],[Inv MM$]],0)</f>
        <v>0</v>
      </c>
      <c r="AG179" s="25">
        <f>IF(Tabla_Consulta_desde_Reporte_de_Valorización_de_Instrumentos[[#This Row],[PORTAFOLIO]]="IN-FONDO2",Tabla_Consulta_desde_Reporte_de_Valorización_de_Instrumentos[[#This Row],[Inv MM$]],0)</f>
        <v>0</v>
      </c>
      <c r="AH179" s="25">
        <f>IF(Tabla_Consulta_desde_Reporte_de_Valorización_de_Instrumentos[[#This Row],[PORTAFOLIO]]="IN-FONDO3",Tabla_Consulta_desde_Reporte_de_Valorización_de_Instrumentos[[#This Row],[Inv MM$]],0)</f>
        <v>9.7393324218928825</v>
      </c>
      <c r="AI1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Row],[CODIGO_SBS]],'BD(MSCI)'!$C:$C,0),1)),AL6314)</f>
        <v>167.61</v>
      </c>
      <c r="AK179" s="25">
        <f>Tabla_Consulta_desde_Reporte_de_Valorización_de_Instrumentos[[#This Row],[CO2-H]]*Tabla_Consulta_desde_Reporte_de_Valorización_de_Instrumentos[[#This Row],[Inv MM$]]</f>
        <v>1632.4095072334662</v>
      </c>
      <c r="AL179" s="25">
        <f>Tabla_Consulta_desde_Reporte_de_Valorización_de_Instrumentos[[#This Row],[CO2-H]]*Tabla_Consulta_desde_Reporte_de_Valorización_de_Instrumentos[[#This Row],[Weight]]</f>
        <v>1.5778146983939647</v>
      </c>
      <c r="AM179" s="25" t="str">
        <f>INDEX(Parametria!G:G,MATCH(Tabla_Consulta_desde_Reporte_de_Valorización_de_Instrumentos[[#This Row],[CODIGO_SBS]],Parametria!C:C,0))</f>
        <v>30RVL</v>
      </c>
      <c r="AN179" s="25" t="str">
        <f>INDEX(Parametria!F:F,MATCH(Tabla_Consulta_desde_Reporte_de_Valorización_de_Instrumentos[[#This Row],[CODIGO_SBS]],Parametria!C:C,0))</f>
        <v>BU</v>
      </c>
      <c r="AO179" s="25" t="str">
        <f>+INDEX(Parametria!J:J,MATCH(Tabla_Consulta_desde_Reporte_de_Valorización_de_Instrumentos[[#This Row],[CODIGO_SBS]],Parametria!C:C,0))</f>
        <v>RVLBU</v>
      </c>
      <c r="AP179" s="25">
        <f>Tabla_Consulta_desde_Reporte_de_Valorización_de_Instrumentos[[#This Row],[Huella]]/$AT$4</f>
        <v>0.14417176115994346</v>
      </c>
      <c r="AQ1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79" s="25" t="str">
        <f>IFERROR(INDEX('BD(MSCI)'!X:X,MATCH(Tabla_Consulta_desde_Reporte_de_Valorización_de_Instrumentos[[#This Row],[CODIGO_ISIN]],'BD(MSCI)'!C:C,0)),"Cuestionario Integra")</f>
        <v>Portafolio</v>
      </c>
      <c r="AT179" s="25"/>
    </row>
    <row r="180" spans="2:46" x14ac:dyDescent="0.35">
      <c r="B180" s="14" t="s">
        <v>6337</v>
      </c>
      <c r="C180" t="s">
        <v>407</v>
      </c>
      <c r="D180" t="s">
        <v>10</v>
      </c>
      <c r="E180" t="s">
        <v>408</v>
      </c>
      <c r="F180" t="s">
        <v>462</v>
      </c>
      <c r="G180" t="str">
        <f>INDEX(Parametria!H:H,MATCH(Tabla_Consulta_desde_Reporte_de_Valorización_de_Instrumentos[[#This Row],[CODIGO_SBS]],Parametria!C:C,0),1)</f>
        <v>Nexa Perú (Milpo)</v>
      </c>
      <c r="H180" t="s">
        <v>463</v>
      </c>
      <c r="I180" t="s">
        <v>464</v>
      </c>
      <c r="J180" t="s">
        <v>465</v>
      </c>
      <c r="K180" t="s">
        <v>90</v>
      </c>
      <c r="L180">
        <v>1</v>
      </c>
      <c r="M180" s="5">
        <v>349631745.07067841</v>
      </c>
      <c r="N180">
        <v>349631745.07067841</v>
      </c>
      <c r="O180">
        <v>96603188</v>
      </c>
      <c r="P180" s="15"/>
      <c r="R180">
        <v>1</v>
      </c>
      <c r="S180" t="s">
        <v>413</v>
      </c>
      <c r="T180">
        <v>349631745.07067841</v>
      </c>
      <c r="U180" s="5">
        <v>349631745.07067841</v>
      </c>
      <c r="V180" t="s">
        <v>466</v>
      </c>
      <c r="W180">
        <v>1000143000</v>
      </c>
      <c r="X180">
        <v>200866000</v>
      </c>
      <c r="Y180">
        <v>799277000</v>
      </c>
      <c r="Z180">
        <v>0</v>
      </c>
      <c r="AA180" t="str">
        <f>+MID(Tabla_Consulta_desde_Reporte_de_Valorización_de_Instrumentos[[#This Row],[CODIGO_SBS]],7,1)</f>
        <v>1</v>
      </c>
      <c r="AB180">
        <f>INDEX('Cálculo Caja'!F:F,MATCH(Tabla_Consulta_desde_Reporte_de_Valorización_de_Instrumentos[[#This Row],[PORTAFOLIO]],'Cálculo Caja'!A:A,0),1)</f>
        <v>27857085026.771736</v>
      </c>
      <c r="AC180" s="17">
        <f>Tabla_Consulta_desde_Reporte_de_Valorización_de_Instrumentos[[#This Row],[VALOR_VECTOR_LOCAL]]/Tabla_Consulta_desde_Reporte_de_Valorización_de_Instrumentos[[#This Row],[Patrimonio]]</f>
        <v>1.2550909211594422E-2</v>
      </c>
      <c r="AD180" s="4">
        <f>(Tabla_Consulta_desde_Reporte_de_Valorización_de_Instrumentos[[#This Row],[VALOR_VECTOR_LOCAL]]/INDEX('Tipo de Cambio'!$D:$D,MATCH("2",'Tipo de Cambio'!$E:$E,0),1))/1000000</f>
        <v>102.60652826725705</v>
      </c>
      <c r="AE180">
        <f>IF(Tabla_Consulta_desde_Reporte_de_Valorización_de_Instrumentos[[#This Row],[PORTAFOLIO]]="IN-FONDO0",Tabla_Consulta_desde_Reporte_de_Valorización_de_Instrumentos[[#This Row],[Inv MM$]],0)</f>
        <v>0</v>
      </c>
      <c r="AF180" s="25">
        <f>IF(Tabla_Consulta_desde_Reporte_de_Valorización_de_Instrumentos[[#This Row],[PORTAFOLIO]]="IN-FONDO1",Tabla_Consulta_desde_Reporte_de_Valorización_de_Instrumentos[[#This Row],[Inv MM$]],0)</f>
        <v>0</v>
      </c>
      <c r="AG180" s="25">
        <f>IF(Tabla_Consulta_desde_Reporte_de_Valorización_de_Instrumentos[[#This Row],[PORTAFOLIO]]="IN-FONDO2",Tabla_Consulta_desde_Reporte_de_Valorización_de_Instrumentos[[#This Row],[Inv MM$]],0)</f>
        <v>102.60652826725705</v>
      </c>
      <c r="AH180" s="25">
        <f>IF(Tabla_Consulta_desde_Reporte_de_Valorización_de_Instrumentos[[#This Row],[PORTAFOLIO]]="IN-FONDO3",Tabla_Consulta_desde_Reporte_de_Valorización_de_Instrumentos[[#This Row],[Inv MM$]],0)</f>
        <v>0</v>
      </c>
      <c r="AI1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Row],[CODIGO_SBS]],'BD(MSCI)'!$C:$C,0),1)),AL6315)</f>
        <v>167.61</v>
      </c>
      <c r="AK180" s="25">
        <f>Tabla_Consulta_desde_Reporte_de_Valorización_de_Instrumentos[[#This Row],[CO2-H]]*Tabla_Consulta_desde_Reporte_de_Valorización_de_Instrumentos[[#This Row],[Inv MM$]]</f>
        <v>17197.880202874956</v>
      </c>
      <c r="AL180" s="25">
        <f>Tabla_Consulta_desde_Reporte_de_Valorización_de_Instrumentos[[#This Row],[CO2-H]]*Tabla_Consulta_desde_Reporte_de_Valorización_de_Instrumentos[[#This Row],[Weight]]</f>
        <v>2.1036578929553413</v>
      </c>
      <c r="AM180" s="25" t="str">
        <f>INDEX(Parametria!G:G,MATCH(Tabla_Consulta_desde_Reporte_de_Valorización_de_Instrumentos[[#This Row],[CODIGO_SBS]],Parametria!C:C,0))</f>
        <v>30RVL</v>
      </c>
      <c r="AN180" s="25" t="str">
        <f>INDEX(Parametria!F:F,MATCH(Tabla_Consulta_desde_Reporte_de_Valorización_de_Instrumentos[[#This Row],[CODIGO_SBS]],Parametria!C:C,0))</f>
        <v>BU</v>
      </c>
      <c r="AO180" s="25" t="str">
        <f>+INDEX(Parametria!J:J,MATCH(Tabla_Consulta_desde_Reporte_de_Valorización_de_Instrumentos[[#This Row],[CODIGO_SBS]],Parametria!C:C,0))</f>
        <v>RVLBU</v>
      </c>
      <c r="AP180" s="25">
        <f>Tabla_Consulta_desde_Reporte_de_Valorización_de_Instrumentos[[#This Row],[Huella]]/$AT$4</f>
        <v>1.5188888977179906</v>
      </c>
      <c r="AQ1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0" s="25" t="str">
        <f>IFERROR(INDEX('BD(MSCI)'!X:X,MATCH(Tabla_Consulta_desde_Reporte_de_Valorización_de_Instrumentos[[#This Row],[CODIGO_ISIN]],'BD(MSCI)'!C:C,0)),"Cuestionario Integra")</f>
        <v>Portafolio</v>
      </c>
      <c r="AT180" s="25"/>
    </row>
    <row r="181" spans="2:46" x14ac:dyDescent="0.35">
      <c r="B181" s="14" t="s">
        <v>6337</v>
      </c>
      <c r="C181" t="s">
        <v>407</v>
      </c>
      <c r="D181" t="s">
        <v>12</v>
      </c>
      <c r="E181" t="s">
        <v>408</v>
      </c>
      <c r="F181" t="s">
        <v>462</v>
      </c>
      <c r="G181" t="str">
        <f>INDEX(Parametria!H:H,MATCH(Tabla_Consulta_desde_Reporte_de_Valorización_de_Instrumentos[[#This Row],[CODIGO_SBS]],Parametria!C:C,0),1)</f>
        <v>Nexa Perú (Milpo)</v>
      </c>
      <c r="H181" t="s">
        <v>463</v>
      </c>
      <c r="I181" t="s">
        <v>464</v>
      </c>
      <c r="J181" t="s">
        <v>465</v>
      </c>
      <c r="K181" t="s">
        <v>90</v>
      </c>
      <c r="L181">
        <v>1</v>
      </c>
      <c r="M181" s="5">
        <v>32967216.6330848</v>
      </c>
      <c r="N181">
        <v>32967216.6330848</v>
      </c>
      <c r="O181">
        <v>9108836</v>
      </c>
      <c r="P181" s="15"/>
      <c r="R181">
        <v>1</v>
      </c>
      <c r="S181" t="s">
        <v>413</v>
      </c>
      <c r="T181">
        <v>32967216.6330848</v>
      </c>
      <c r="U181" s="5">
        <v>32967216.6330848</v>
      </c>
      <c r="V181" t="s">
        <v>466</v>
      </c>
      <c r="W181">
        <v>1000143000</v>
      </c>
      <c r="X181">
        <v>200866000</v>
      </c>
      <c r="Y181">
        <v>799277000</v>
      </c>
      <c r="Z181">
        <v>0</v>
      </c>
      <c r="AA181" t="str">
        <f>+MID(Tabla_Consulta_desde_Reporte_de_Valorización_de_Instrumentos[[#This Row],[CODIGO_SBS]],7,1)</f>
        <v>1</v>
      </c>
      <c r="AB181">
        <f>INDEX('Cálculo Caja'!F:F,MATCH(Tabla_Consulta_desde_Reporte_de_Valorización_de_Instrumentos[[#This Row],[PORTAFOLIO]],'Cálculo Caja'!A:A,0),1)</f>
        <v>7928996892.6624365</v>
      </c>
      <c r="AC181" s="17">
        <f>Tabla_Consulta_desde_Reporte_de_Valorización_de_Instrumentos[[#This Row],[VALOR_VECTOR_LOCAL]]/Tabla_Consulta_desde_Reporte_de_Valorización_de_Instrumentos[[#This Row],[Patrimonio]]</f>
        <v>4.1578042064303183E-3</v>
      </c>
      <c r="AD181" s="4">
        <f>(Tabla_Consulta_desde_Reporte_de_Valorización_de_Instrumentos[[#This Row],[VALOR_VECTOR_LOCAL]]/INDEX('Tipo de Cambio'!$D:$D,MATCH("2",'Tipo de Cambio'!$E:$E,0),1))/1000000</f>
        <v>9.6748984983374307</v>
      </c>
      <c r="AE181">
        <f>IF(Tabla_Consulta_desde_Reporte_de_Valorización_de_Instrumentos[[#This Row],[PORTAFOLIO]]="IN-FONDO0",Tabla_Consulta_desde_Reporte_de_Valorización_de_Instrumentos[[#This Row],[Inv MM$]],0)</f>
        <v>0</v>
      </c>
      <c r="AF181" s="25">
        <f>IF(Tabla_Consulta_desde_Reporte_de_Valorización_de_Instrumentos[[#This Row],[PORTAFOLIO]]="IN-FONDO1",Tabla_Consulta_desde_Reporte_de_Valorización_de_Instrumentos[[#This Row],[Inv MM$]],0)</f>
        <v>9.6748984983374307</v>
      </c>
      <c r="AG181" s="25">
        <f>IF(Tabla_Consulta_desde_Reporte_de_Valorización_de_Instrumentos[[#This Row],[PORTAFOLIO]]="IN-FONDO2",Tabla_Consulta_desde_Reporte_de_Valorización_de_Instrumentos[[#This Row],[Inv MM$]],0)</f>
        <v>0</v>
      </c>
      <c r="AH181" s="25">
        <f>IF(Tabla_Consulta_desde_Reporte_de_Valorización_de_Instrumentos[[#This Row],[PORTAFOLIO]]="IN-FONDO3",Tabla_Consulta_desde_Reporte_de_Valorización_de_Instrumentos[[#This Row],[Inv MM$]],0)</f>
        <v>0</v>
      </c>
      <c r="AI1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122.02075918748736</v>
      </c>
      <c r="AJ1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Row],[CODIGO_SBS]],'BD(MSCI)'!$C:$C,0),1)),AL6316)</f>
        <v>167.61</v>
      </c>
      <c r="AK181" s="25">
        <f>Tabla_Consulta_desde_Reporte_de_Valorización_de_Instrumentos[[#This Row],[CO2-H]]*Tabla_Consulta_desde_Reporte_de_Valorización_de_Instrumentos[[#This Row],[Inv MM$]]</f>
        <v>1621.6097373063369</v>
      </c>
      <c r="AL181" s="25">
        <f>Tabla_Consulta_desde_Reporte_de_Valorización_de_Instrumentos[[#This Row],[CO2-H]]*Tabla_Consulta_desde_Reporte_de_Valorización_de_Instrumentos[[#This Row],[Weight]]</f>
        <v>0.69688956303978566</v>
      </c>
      <c r="AM181" s="25" t="str">
        <f>INDEX(Parametria!G:G,MATCH(Tabla_Consulta_desde_Reporte_de_Valorización_de_Instrumentos[[#This Row],[CODIGO_SBS]],Parametria!C:C,0))</f>
        <v>30RVL</v>
      </c>
      <c r="AN181" s="25" t="str">
        <f>INDEX(Parametria!F:F,MATCH(Tabla_Consulta_desde_Reporte_de_Valorización_de_Instrumentos[[#This Row],[CODIGO_SBS]],Parametria!C:C,0))</f>
        <v>BU</v>
      </c>
      <c r="AO181" s="25" t="str">
        <f>+INDEX(Parametria!J:J,MATCH(Tabla_Consulta_desde_Reporte_de_Valorización_de_Instrumentos[[#This Row],[CODIGO_SBS]],Parametria!C:C,0))</f>
        <v>RVLBU</v>
      </c>
      <c r="AP181" s="25">
        <f>Tabla_Consulta_desde_Reporte_de_Valorización_de_Instrumentos[[#This Row],[Huella]]/$AT$4</f>
        <v>0.143217942988941</v>
      </c>
      <c r="AQ1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1" s="25" t="str">
        <f>IFERROR(INDEX('BD(MSCI)'!X:X,MATCH(Tabla_Consulta_desde_Reporte_de_Valorización_de_Instrumentos[[#This Row],[CODIGO_ISIN]],'BD(MSCI)'!C:C,0)),"Cuestionario Integra")</f>
        <v>Portafolio</v>
      </c>
      <c r="AT181" s="25"/>
    </row>
    <row r="182" spans="2:46" x14ac:dyDescent="0.35">
      <c r="B182" s="14" t="s">
        <v>6337</v>
      </c>
      <c r="C182" t="s">
        <v>407</v>
      </c>
      <c r="D182" t="s">
        <v>12</v>
      </c>
      <c r="E182" t="s">
        <v>408</v>
      </c>
      <c r="F182" t="s">
        <v>467</v>
      </c>
      <c r="G182" t="str">
        <f>INDEX(Parametria!H:H,MATCH(Tabla_Consulta_desde_Reporte_de_Valorización_de_Instrumentos[[#This Row],[CODIGO_SBS]],Parametria!C:C,0),1)</f>
        <v>Volcan B</v>
      </c>
      <c r="H182" t="s">
        <v>468</v>
      </c>
      <c r="I182" t="s">
        <v>469</v>
      </c>
      <c r="J182" t="s">
        <v>337</v>
      </c>
      <c r="K182" t="s">
        <v>90</v>
      </c>
      <c r="L182">
        <v>0.66</v>
      </c>
      <c r="M182" s="5">
        <v>6507897.9077567998</v>
      </c>
      <c r="N182">
        <v>6507897.9077567998</v>
      </c>
      <c r="O182">
        <v>7699074</v>
      </c>
      <c r="P182" s="15"/>
      <c r="R182">
        <v>1</v>
      </c>
      <c r="S182" t="s">
        <v>413</v>
      </c>
      <c r="T182">
        <v>6449336.4411906004</v>
      </c>
      <c r="U182" s="5">
        <v>6449336.4411906004</v>
      </c>
      <c r="V182" t="s">
        <v>338</v>
      </c>
      <c r="W182">
        <v>1998706000</v>
      </c>
      <c r="X182">
        <v>1233496000</v>
      </c>
      <c r="Y182">
        <v>765210000</v>
      </c>
      <c r="Z182">
        <v>7.6062999999999999E-3</v>
      </c>
      <c r="AA182" t="str">
        <f>+MID(Tabla_Consulta_desde_Reporte_de_Valorización_de_Instrumentos[[#This Row],[CODIGO_SBS]],7,1)</f>
        <v>1</v>
      </c>
      <c r="AB182">
        <f>INDEX('Cálculo Caja'!F:F,MATCH(Tabla_Consulta_desde_Reporte_de_Valorización_de_Instrumentos[[#This Row],[PORTAFOLIO]],'Cálculo Caja'!A:A,0),1)</f>
        <v>7928996892.6624365</v>
      </c>
      <c r="AC182" s="17">
        <f>Tabla_Consulta_desde_Reporte_de_Valorización_de_Instrumentos[[#This Row],[VALOR_VECTOR_LOCAL]]/Tabla_Consulta_desde_Reporte_de_Valorización_de_Instrumentos[[#This Row],[Patrimonio]]</f>
        <v>8.2077190795461978E-4</v>
      </c>
      <c r="AD182" s="4">
        <f>(Tabla_Consulta_desde_Reporte_de_Valorización_de_Instrumentos[[#This Row],[VALOR_VECTOR_LOCAL]]/INDEX('Tipo de Cambio'!$D:$D,MATCH("2",'Tipo de Cambio'!$E:$E,0),1))/1000000</f>
        <v>1.9098746611171826</v>
      </c>
      <c r="AE182">
        <f>IF(Tabla_Consulta_desde_Reporte_de_Valorización_de_Instrumentos[[#This Row],[PORTAFOLIO]]="IN-FONDO0",Tabla_Consulta_desde_Reporte_de_Valorización_de_Instrumentos[[#This Row],[Inv MM$]],0)</f>
        <v>0</v>
      </c>
      <c r="AF182" s="25">
        <f>IF(Tabla_Consulta_desde_Reporte_de_Valorización_de_Instrumentos[[#This Row],[PORTAFOLIO]]="IN-FONDO1",Tabla_Consulta_desde_Reporte_de_Valorización_de_Instrumentos[[#This Row],[Inv MM$]],0)</f>
        <v>1.9098746611171826</v>
      </c>
      <c r="AG182" s="25">
        <f>IF(Tabla_Consulta_desde_Reporte_de_Valorización_de_Instrumentos[[#This Row],[PORTAFOLIO]]="IN-FONDO2",Tabla_Consulta_desde_Reporte_de_Valorización_de_Instrumentos[[#This Row],[Inv MM$]],0)</f>
        <v>0</v>
      </c>
      <c r="AH182" s="25">
        <f>IF(Tabla_Consulta_desde_Reporte_de_Valorización_de_Instrumentos[[#This Row],[PORTAFOLIO]]="IN-FONDO3",Tabla_Consulta_desde_Reporte_de_Valorización_de_Instrumentos[[#This Row],[Inv MM$]],0)</f>
        <v>0</v>
      </c>
      <c r="AI1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Row],[CODIGO_SBS]],'BD(MSCI)'!$C:$C,0),1)),AL6317)</f>
        <v>113.85</v>
      </c>
      <c r="AK182" s="25">
        <f>Tabla_Consulta_desde_Reporte_de_Valorización_de_Instrumentos[[#This Row],[CO2-H]]*Tabla_Consulta_desde_Reporte_de_Valorización_de_Instrumentos[[#This Row],[Inv MM$]]</f>
        <v>217.43923016819124</v>
      </c>
      <c r="AL182" s="25">
        <f>Tabla_Consulta_desde_Reporte_de_Valorización_de_Instrumentos[[#This Row],[CO2-H]]*Tabla_Consulta_desde_Reporte_de_Valorización_de_Instrumentos[[#This Row],[Weight]]</f>
        <v>9.3444881720633463E-2</v>
      </c>
      <c r="AM182" s="25" t="str">
        <f>INDEX(Parametria!G:G,MATCH(Tabla_Consulta_desde_Reporte_de_Valorización_de_Instrumentos[[#This Row],[CODIGO_SBS]],Parametria!C:C,0))</f>
        <v>30RVL</v>
      </c>
      <c r="AN182" s="25" t="str">
        <f>INDEX(Parametria!F:F,MATCH(Tabla_Consulta_desde_Reporte_de_Valorización_de_Instrumentos[[#This Row],[CODIGO_SBS]],Parametria!C:C,0))</f>
        <v>BU</v>
      </c>
      <c r="AO182" s="25" t="str">
        <f>+INDEX(Parametria!J:J,MATCH(Tabla_Consulta_desde_Reporte_de_Valorización_de_Instrumentos[[#This Row],[CODIGO_SBS]],Parametria!C:C,0))</f>
        <v>RVLBU</v>
      </c>
      <c r="AP182" s="25">
        <f>Tabla_Consulta_desde_Reporte_de_Valorización_de_Instrumentos[[#This Row],[Huella]]/$AT$4</f>
        <v>1.9203880288432416E-2</v>
      </c>
      <c r="AQ1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2" s="25" t="str">
        <f>IFERROR(INDEX('BD(MSCI)'!X:X,MATCH(Tabla_Consulta_desde_Reporte_de_Valorización_de_Instrumentos[[#This Row],[CODIGO_ISIN]],'BD(MSCI)'!C:C,0)),"Cuestionario Integra")</f>
        <v>Portafolio</v>
      </c>
      <c r="AT182" s="25"/>
    </row>
    <row r="183" spans="2:46" x14ac:dyDescent="0.35">
      <c r="B183" s="14" t="s">
        <v>6337</v>
      </c>
      <c r="C183" t="s">
        <v>407</v>
      </c>
      <c r="D183" t="s">
        <v>12</v>
      </c>
      <c r="E183" t="s">
        <v>408</v>
      </c>
      <c r="F183" t="s">
        <v>470</v>
      </c>
      <c r="G183" t="str">
        <f>INDEX(Parametria!H:H,MATCH(Tabla_Consulta_desde_Reporte_de_Valorización_de_Instrumentos[[#This Row],[CODIGO_SBS]],Parametria!C:C,0),1)</f>
        <v>Volcan A</v>
      </c>
      <c r="H183" t="s">
        <v>471</v>
      </c>
      <c r="I183" t="s">
        <v>472</v>
      </c>
      <c r="J183" t="s">
        <v>337</v>
      </c>
      <c r="K183" t="s">
        <v>90</v>
      </c>
      <c r="L183">
        <v>0.66</v>
      </c>
      <c r="M183" s="5">
        <v>134</v>
      </c>
      <c r="N183">
        <v>134</v>
      </c>
      <c r="O183">
        <v>67</v>
      </c>
      <c r="P183" s="15"/>
      <c r="R183">
        <v>1</v>
      </c>
      <c r="S183" t="s">
        <v>413</v>
      </c>
      <c r="T183">
        <v>134</v>
      </c>
      <c r="U183" s="5">
        <v>134</v>
      </c>
      <c r="V183" t="s">
        <v>338</v>
      </c>
      <c r="W183">
        <v>1998706000</v>
      </c>
      <c r="X183">
        <v>1233496000</v>
      </c>
      <c r="Y183">
        <v>765210000</v>
      </c>
      <c r="Z183">
        <v>0</v>
      </c>
      <c r="AA183" t="str">
        <f>+MID(Tabla_Consulta_desde_Reporte_de_Valorización_de_Instrumentos[[#This Row],[CODIGO_SBS]],7,1)</f>
        <v>1</v>
      </c>
      <c r="AB183">
        <f>INDEX('Cálculo Caja'!F:F,MATCH(Tabla_Consulta_desde_Reporte_de_Valorización_de_Instrumentos[[#This Row],[PORTAFOLIO]],'Cálculo Caja'!A:A,0),1)</f>
        <v>7928996892.6624365</v>
      </c>
      <c r="AC183" s="17">
        <f>Tabla_Consulta_desde_Reporte_de_Valorización_de_Instrumentos[[#This Row],[VALOR_VECTOR_LOCAL]]/Tabla_Consulta_desde_Reporte_de_Valorización_de_Instrumentos[[#This Row],[Patrimonio]]</f>
        <v>1.6899994011096761E-8</v>
      </c>
      <c r="AD183" s="4">
        <f>(Tabla_Consulta_desde_Reporte_de_Valorización_de_Instrumentos[[#This Row],[VALOR_VECTOR_LOCAL]]/INDEX('Tipo de Cambio'!$D:$D,MATCH("2",'Tipo de Cambio'!$E:$E,0),1))/1000000</f>
        <v>3.9325018341892879E-5</v>
      </c>
      <c r="AE183">
        <f>IF(Tabla_Consulta_desde_Reporte_de_Valorización_de_Instrumentos[[#This Row],[PORTAFOLIO]]="IN-FONDO0",Tabla_Consulta_desde_Reporte_de_Valorización_de_Instrumentos[[#This Row],[Inv MM$]],0)</f>
        <v>0</v>
      </c>
      <c r="AF183" s="25">
        <f>IF(Tabla_Consulta_desde_Reporte_de_Valorización_de_Instrumentos[[#This Row],[PORTAFOLIO]]="IN-FONDO1",Tabla_Consulta_desde_Reporte_de_Valorización_de_Instrumentos[[#This Row],[Inv MM$]],0)</f>
        <v>3.9325018341892879E-5</v>
      </c>
      <c r="AG183" s="25">
        <f>IF(Tabla_Consulta_desde_Reporte_de_Valorización_de_Instrumentos[[#This Row],[PORTAFOLIO]]="IN-FONDO2",Tabla_Consulta_desde_Reporte_de_Valorización_de_Instrumentos[[#This Row],[Inv MM$]],0)</f>
        <v>0</v>
      </c>
      <c r="AH183" s="25">
        <f>IF(Tabla_Consulta_desde_Reporte_de_Valorización_de_Instrumentos[[#This Row],[PORTAFOLIO]]="IN-FONDO3",Tabla_Consulta_desde_Reporte_de_Valorización_de_Instrumentos[[#This Row],[Inv MM$]],0)</f>
        <v>0</v>
      </c>
      <c r="AI1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Row],[CODIGO_SBS]],'BD(MSCI)'!$C:$C,0),1)),AL6318)</f>
        <v>113.85</v>
      </c>
      <c r="AK183" s="25">
        <f>Tabla_Consulta_desde_Reporte_de_Valorización_de_Instrumentos[[#This Row],[CO2-H]]*Tabla_Consulta_desde_Reporte_de_Valorización_de_Instrumentos[[#This Row],[Inv MM$]]</f>
        <v>4.4771533382245042E-3</v>
      </c>
      <c r="AL183" s="25">
        <f>Tabla_Consulta_desde_Reporte_de_Valorización_de_Instrumentos[[#This Row],[CO2-H]]*Tabla_Consulta_desde_Reporte_de_Valorización_de_Instrumentos[[#This Row],[Weight]]</f>
        <v>1.9240643181633663E-6</v>
      </c>
      <c r="AM183" s="25" t="str">
        <f>INDEX(Parametria!G:G,MATCH(Tabla_Consulta_desde_Reporte_de_Valorización_de_Instrumentos[[#This Row],[CODIGO_SBS]],Parametria!C:C,0))</f>
        <v>30RVL</v>
      </c>
      <c r="AN183" s="25" t="str">
        <f>INDEX(Parametria!F:F,MATCH(Tabla_Consulta_desde_Reporte_de_Valorización_de_Instrumentos[[#This Row],[CODIGO_SBS]],Parametria!C:C,0))</f>
        <v>BU</v>
      </c>
      <c r="AO183" s="25" t="str">
        <f>+INDEX(Parametria!J:J,MATCH(Tabla_Consulta_desde_Reporte_de_Valorización_de_Instrumentos[[#This Row],[CODIGO_SBS]],Parametria!C:C,0))</f>
        <v>RVLBU</v>
      </c>
      <c r="AP183" s="25">
        <f>Tabla_Consulta_desde_Reporte_de_Valorización_de_Instrumentos[[#This Row],[Huella]]/$AT$4</f>
        <v>3.954149243156979E-7</v>
      </c>
      <c r="AQ1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3" s="25" t="str">
        <f>IFERROR(INDEX('BD(MSCI)'!X:X,MATCH(Tabla_Consulta_desde_Reporte_de_Valorización_de_Instrumentos[[#This Row],[CODIGO_ISIN]],'BD(MSCI)'!C:C,0)),"Cuestionario Integra")</f>
        <v>Portafolio</v>
      </c>
      <c r="AT183" s="25"/>
    </row>
    <row r="184" spans="2:46" x14ac:dyDescent="0.35">
      <c r="B184" s="14" t="s">
        <v>6337</v>
      </c>
      <c r="C184" t="s">
        <v>407</v>
      </c>
      <c r="D184" t="s">
        <v>11</v>
      </c>
      <c r="E184" t="s">
        <v>408</v>
      </c>
      <c r="F184" t="s">
        <v>470</v>
      </c>
      <c r="G184" t="str">
        <f>INDEX(Parametria!H:H,MATCH(Tabla_Consulta_desde_Reporte_de_Valorización_de_Instrumentos[[#This Row],[CODIGO_SBS]],Parametria!C:C,0),1)</f>
        <v>Volcan A</v>
      </c>
      <c r="H184" t="s">
        <v>471</v>
      </c>
      <c r="I184" t="s">
        <v>472</v>
      </c>
      <c r="J184" t="s">
        <v>337</v>
      </c>
      <c r="K184" t="s">
        <v>90</v>
      </c>
      <c r="L184">
        <v>0.66</v>
      </c>
      <c r="M184" s="5">
        <v>928</v>
      </c>
      <c r="N184">
        <v>928</v>
      </c>
      <c r="O184">
        <v>464</v>
      </c>
      <c r="P184" s="15"/>
      <c r="R184">
        <v>1</v>
      </c>
      <c r="S184" t="s">
        <v>413</v>
      </c>
      <c r="T184">
        <v>928</v>
      </c>
      <c r="U184" s="5">
        <v>928</v>
      </c>
      <c r="V184" t="s">
        <v>338</v>
      </c>
      <c r="W184">
        <v>1998706000</v>
      </c>
      <c r="X184">
        <v>1233496000</v>
      </c>
      <c r="Y184">
        <v>765210000</v>
      </c>
      <c r="Z184">
        <v>0</v>
      </c>
      <c r="AA184" t="str">
        <f>+MID(Tabla_Consulta_desde_Reporte_de_Valorización_de_Instrumentos[[#This Row],[CODIGO_SBS]],7,1)</f>
        <v>1</v>
      </c>
      <c r="AB184">
        <f>INDEX('Cálculo Caja'!F:F,MATCH(Tabla_Consulta_desde_Reporte_de_Valorización_de_Instrumentos[[#This Row],[PORTAFOLIO]],'Cálculo Caja'!A:A,0),1)</f>
        <v>3525404726.9048524</v>
      </c>
      <c r="AC184" s="17">
        <f>Tabla_Consulta_desde_Reporte_de_Valorización_de_Instrumentos[[#This Row],[VALOR_VECTOR_LOCAL]]/Tabla_Consulta_desde_Reporte_de_Valorización_de_Instrumentos[[#This Row],[Patrimonio]]</f>
        <v>2.6323218804291514E-7</v>
      </c>
      <c r="AD184" s="4">
        <f>(Tabla_Consulta_desde_Reporte_de_Valorización_de_Instrumentos[[#This Row],[VALOR_VECTOR_LOCAL]]/INDEX('Tipo de Cambio'!$D:$D,MATCH("2",'Tipo de Cambio'!$E:$E,0),1))/1000000</f>
        <v>2.7234042553191487E-4</v>
      </c>
      <c r="AE184">
        <f>IF(Tabla_Consulta_desde_Reporte_de_Valorización_de_Instrumentos[[#This Row],[PORTAFOLIO]]="IN-FONDO0",Tabla_Consulta_desde_Reporte_de_Valorización_de_Instrumentos[[#This Row],[Inv MM$]],0)</f>
        <v>0</v>
      </c>
      <c r="AF184" s="25">
        <f>IF(Tabla_Consulta_desde_Reporte_de_Valorización_de_Instrumentos[[#This Row],[PORTAFOLIO]]="IN-FONDO1",Tabla_Consulta_desde_Reporte_de_Valorización_de_Instrumentos[[#This Row],[Inv MM$]],0)</f>
        <v>0</v>
      </c>
      <c r="AG184" s="25">
        <f>IF(Tabla_Consulta_desde_Reporte_de_Valorización_de_Instrumentos[[#This Row],[PORTAFOLIO]]="IN-FONDO2",Tabla_Consulta_desde_Reporte_de_Valorización_de_Instrumentos[[#This Row],[Inv MM$]],0)</f>
        <v>0</v>
      </c>
      <c r="AH184" s="25">
        <f>IF(Tabla_Consulta_desde_Reporte_de_Valorización_de_Instrumentos[[#This Row],[PORTAFOLIO]]="IN-FONDO3",Tabla_Consulta_desde_Reporte_de_Valorización_de_Instrumentos[[#This Row],[Inv MM$]],0)</f>
        <v>2.7234042553191487E-4</v>
      </c>
      <c r="AI1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Row],[CODIGO_SBS]],'BD(MSCI)'!$C:$C,0),1)),AL6319)</f>
        <v>113.85</v>
      </c>
      <c r="AK184" s="25">
        <f>Tabla_Consulta_desde_Reporte_de_Valorización_de_Instrumentos[[#This Row],[CO2-H]]*Tabla_Consulta_desde_Reporte_de_Valorización_de_Instrumentos[[#This Row],[Inv MM$]]</f>
        <v>3.1005957446808508E-2</v>
      </c>
      <c r="AL184" s="25">
        <f>Tabla_Consulta_desde_Reporte_de_Valorización_de_Instrumentos[[#This Row],[CO2-H]]*Tabla_Consulta_desde_Reporte_de_Valorización_de_Instrumentos[[#This Row],[Weight]]</f>
        <v>2.9968984608685889E-5</v>
      </c>
      <c r="AM184" s="25" t="str">
        <f>INDEX(Parametria!G:G,MATCH(Tabla_Consulta_desde_Reporte_de_Valorización_de_Instrumentos[[#This Row],[CODIGO_SBS]],Parametria!C:C,0))</f>
        <v>30RVL</v>
      </c>
      <c r="AN184" s="25" t="str">
        <f>INDEX(Parametria!F:F,MATCH(Tabla_Consulta_desde_Reporte_de_Valorización_de_Instrumentos[[#This Row],[CODIGO_SBS]],Parametria!C:C,0))</f>
        <v>BU</v>
      </c>
      <c r="AO184" s="25" t="str">
        <f>+INDEX(Parametria!J:J,MATCH(Tabla_Consulta_desde_Reporte_de_Valorización_de_Instrumentos[[#This Row],[CODIGO_SBS]],Parametria!C:C,0))</f>
        <v>RVLBU</v>
      </c>
      <c r="AP184" s="25">
        <f>Tabla_Consulta_desde_Reporte_de_Valorización_de_Instrumentos[[#This Row],[Huella]]/$AT$4</f>
        <v>2.7383958937684153E-6</v>
      </c>
      <c r="AQ1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4" s="25" t="str">
        <f>IFERROR(INDEX('BD(MSCI)'!X:X,MATCH(Tabla_Consulta_desde_Reporte_de_Valorización_de_Instrumentos[[#This Row],[CODIGO_ISIN]],'BD(MSCI)'!C:C,0)),"Cuestionario Integra")</f>
        <v>Portafolio</v>
      </c>
      <c r="AT184" s="25"/>
    </row>
    <row r="185" spans="2:46" x14ac:dyDescent="0.35">
      <c r="B185" s="14" t="s">
        <v>6337</v>
      </c>
      <c r="C185" t="s">
        <v>407</v>
      </c>
      <c r="D185" t="s">
        <v>11</v>
      </c>
      <c r="E185" t="s">
        <v>408</v>
      </c>
      <c r="F185" t="s">
        <v>467</v>
      </c>
      <c r="G185" t="str">
        <f>INDEX(Parametria!H:H,MATCH(Tabla_Consulta_desde_Reporte_de_Valorización_de_Instrumentos[[#This Row],[CODIGO_SBS]],Parametria!C:C,0),1)</f>
        <v>Volcan B</v>
      </c>
      <c r="H185" t="s">
        <v>468</v>
      </c>
      <c r="I185" t="s">
        <v>469</v>
      </c>
      <c r="J185" t="s">
        <v>337</v>
      </c>
      <c r="K185" t="s">
        <v>90</v>
      </c>
      <c r="L185">
        <v>0.66</v>
      </c>
      <c r="M185" s="5">
        <v>28659359.8620448</v>
      </c>
      <c r="N185">
        <v>28659359.8620448</v>
      </c>
      <c r="O185">
        <v>33905039</v>
      </c>
      <c r="P185" s="15"/>
      <c r="R185">
        <v>1</v>
      </c>
      <c r="S185" t="s">
        <v>413</v>
      </c>
      <c r="T185">
        <v>28401467.963899098</v>
      </c>
      <c r="U185" s="5">
        <v>28401467.963899098</v>
      </c>
      <c r="V185" t="s">
        <v>338</v>
      </c>
      <c r="W185">
        <v>1998706000</v>
      </c>
      <c r="X185">
        <v>1233496000</v>
      </c>
      <c r="Y185">
        <v>765210000</v>
      </c>
      <c r="Z185">
        <v>7.6062999999999999E-3</v>
      </c>
      <c r="AA185" t="str">
        <f>+MID(Tabla_Consulta_desde_Reporte_de_Valorización_de_Instrumentos[[#This Row],[CODIGO_SBS]],7,1)</f>
        <v>1</v>
      </c>
      <c r="AB185">
        <f>INDEX('Cálculo Caja'!F:F,MATCH(Tabla_Consulta_desde_Reporte_de_Valorización_de_Instrumentos[[#This Row],[PORTAFOLIO]],'Cálculo Caja'!A:A,0),1)</f>
        <v>3525404726.9048524</v>
      </c>
      <c r="AC185" s="17">
        <f>Tabla_Consulta_desde_Reporte_de_Valorización_de_Instrumentos[[#This Row],[VALOR_VECTOR_LOCAL]]/Tabla_Consulta_desde_Reporte_de_Valorización_de_Instrumentos[[#This Row],[Patrimonio]]</f>
        <v>8.1293814702536119E-3</v>
      </c>
      <c r="AD185" s="4">
        <f>(Tabla_Consulta_desde_Reporte_de_Valorización_de_Instrumentos[[#This Row],[VALOR_VECTOR_LOCAL]]/INDEX('Tipo de Cambio'!$D:$D,MATCH("2",'Tipo de Cambio'!$E:$E,0),1))/1000000</f>
        <v>8.4106705391180618</v>
      </c>
      <c r="AE185">
        <f>IF(Tabla_Consulta_desde_Reporte_de_Valorización_de_Instrumentos[[#This Row],[PORTAFOLIO]]="IN-FONDO0",Tabla_Consulta_desde_Reporte_de_Valorización_de_Instrumentos[[#This Row],[Inv MM$]],0)</f>
        <v>0</v>
      </c>
      <c r="AF185" s="25">
        <f>IF(Tabla_Consulta_desde_Reporte_de_Valorización_de_Instrumentos[[#This Row],[PORTAFOLIO]]="IN-FONDO1",Tabla_Consulta_desde_Reporte_de_Valorización_de_Instrumentos[[#This Row],[Inv MM$]],0)</f>
        <v>0</v>
      </c>
      <c r="AG185" s="25">
        <f>IF(Tabla_Consulta_desde_Reporte_de_Valorización_de_Instrumentos[[#This Row],[PORTAFOLIO]]="IN-FONDO2",Tabla_Consulta_desde_Reporte_de_Valorización_de_Instrumentos[[#This Row],[Inv MM$]],0)</f>
        <v>0</v>
      </c>
      <c r="AH185" s="25">
        <f>IF(Tabla_Consulta_desde_Reporte_de_Valorización_de_Instrumentos[[#This Row],[PORTAFOLIO]]="IN-FONDO3",Tabla_Consulta_desde_Reporte_de_Valorización_de_Instrumentos[[#This Row],[Inv MM$]],0)</f>
        <v>8.4106705391180618</v>
      </c>
      <c r="AI1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Row],[CODIGO_SBS]],'BD(MSCI)'!$C:$C,0),1)),AL6320)</f>
        <v>113.85</v>
      </c>
      <c r="AK185" s="25">
        <f>Tabla_Consulta_desde_Reporte_de_Valorización_de_Instrumentos[[#This Row],[CO2-H]]*Tabla_Consulta_desde_Reporte_de_Valorización_de_Instrumentos[[#This Row],[Inv MM$]]</f>
        <v>957.55484087859134</v>
      </c>
      <c r="AL185" s="25">
        <f>Tabla_Consulta_desde_Reporte_de_Valorización_de_Instrumentos[[#This Row],[CO2-H]]*Tabla_Consulta_desde_Reporte_de_Valorización_de_Instrumentos[[#This Row],[Weight]]</f>
        <v>0.9255300803883737</v>
      </c>
      <c r="AM185" s="25" t="str">
        <f>INDEX(Parametria!G:G,MATCH(Tabla_Consulta_desde_Reporte_de_Valorización_de_Instrumentos[[#This Row],[CODIGO_SBS]],Parametria!C:C,0))</f>
        <v>30RVL</v>
      </c>
      <c r="AN185" s="25" t="str">
        <f>INDEX(Parametria!F:F,MATCH(Tabla_Consulta_desde_Reporte_de_Valorización_de_Instrumentos[[#This Row],[CODIGO_SBS]],Parametria!C:C,0))</f>
        <v>BU</v>
      </c>
      <c r="AO185" s="25" t="str">
        <f>+INDEX(Parametria!J:J,MATCH(Tabla_Consulta_desde_Reporte_de_Valorización_de_Instrumentos[[#This Row],[CODIGO_SBS]],Parametria!C:C,0))</f>
        <v>RVLBU</v>
      </c>
      <c r="AP185" s="25">
        <f>Tabla_Consulta_desde_Reporte_de_Valorización_de_Instrumentos[[#This Row],[Huella]]/$AT$4</f>
        <v>8.4569691125274585E-2</v>
      </c>
      <c r="AQ1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5" s="25" t="str">
        <f>IFERROR(INDEX('BD(MSCI)'!X:X,MATCH(Tabla_Consulta_desde_Reporte_de_Valorización_de_Instrumentos[[#This Row],[CODIGO_ISIN]],'BD(MSCI)'!C:C,0)),"Cuestionario Integra")</f>
        <v>Portafolio</v>
      </c>
      <c r="AT185" s="25"/>
    </row>
    <row r="186" spans="2:46" x14ac:dyDescent="0.35">
      <c r="B186" s="14" t="s">
        <v>6337</v>
      </c>
      <c r="C186" t="s">
        <v>407</v>
      </c>
      <c r="D186" t="s">
        <v>10</v>
      </c>
      <c r="E186" t="s">
        <v>408</v>
      </c>
      <c r="F186" t="s">
        <v>467</v>
      </c>
      <c r="G186" t="str">
        <f>INDEX(Parametria!H:H,MATCH(Tabla_Consulta_desde_Reporte_de_Valorización_de_Instrumentos[[#This Row],[CODIGO_SBS]],Parametria!C:C,0),1)</f>
        <v>Volcan B</v>
      </c>
      <c r="H186" t="s">
        <v>468</v>
      </c>
      <c r="I186" t="s">
        <v>469</v>
      </c>
      <c r="J186" t="s">
        <v>337</v>
      </c>
      <c r="K186" t="s">
        <v>90</v>
      </c>
      <c r="L186">
        <v>0.66</v>
      </c>
      <c r="M186" s="5">
        <v>55167971.851894401</v>
      </c>
      <c r="N186">
        <v>55167971.851894401</v>
      </c>
      <c r="O186">
        <v>65265667</v>
      </c>
      <c r="P186" s="15"/>
      <c r="R186">
        <v>1</v>
      </c>
      <c r="S186" t="s">
        <v>413</v>
      </c>
      <c r="T186">
        <v>54671541.608992301</v>
      </c>
      <c r="U186" s="5">
        <v>54671541.608992301</v>
      </c>
      <c r="V186" t="s">
        <v>338</v>
      </c>
      <c r="W186">
        <v>1998706000</v>
      </c>
      <c r="X186">
        <v>1233496000</v>
      </c>
      <c r="Y186">
        <v>765210000</v>
      </c>
      <c r="Z186">
        <v>7.6062999999999999E-3</v>
      </c>
      <c r="AA186" t="str">
        <f>+MID(Tabla_Consulta_desde_Reporte_de_Valorización_de_Instrumentos[[#This Row],[CODIGO_SBS]],7,1)</f>
        <v>1</v>
      </c>
      <c r="AB186">
        <f>INDEX('Cálculo Caja'!F:F,MATCH(Tabla_Consulta_desde_Reporte_de_Valorización_de_Instrumentos[[#This Row],[PORTAFOLIO]],'Cálculo Caja'!A:A,0),1)</f>
        <v>27857085026.771736</v>
      </c>
      <c r="AC186" s="17">
        <f>Tabla_Consulta_desde_Reporte_de_Valorización_de_Instrumentos[[#This Row],[VALOR_VECTOR_LOCAL]]/Tabla_Consulta_desde_Reporte_de_Valorización_de_Instrumentos[[#This Row],[Patrimonio]]</f>
        <v>1.980392844365297E-3</v>
      </c>
      <c r="AD186" s="4">
        <f>(Tabla_Consulta_desde_Reporte_de_Valorización_de_Instrumentos[[#This Row],[VALOR_VECTOR_LOCAL]]/INDEX('Tipo de Cambio'!$D:$D,MATCH("2",'Tipo de Cambio'!$E:$E,0),1))/1000000</f>
        <v>16.19016048478192</v>
      </c>
      <c r="AE186">
        <f>IF(Tabla_Consulta_desde_Reporte_de_Valorización_de_Instrumentos[[#This Row],[PORTAFOLIO]]="IN-FONDO0",Tabla_Consulta_desde_Reporte_de_Valorización_de_Instrumentos[[#This Row],[Inv MM$]],0)</f>
        <v>0</v>
      </c>
      <c r="AF186" s="25">
        <f>IF(Tabla_Consulta_desde_Reporte_de_Valorización_de_Instrumentos[[#This Row],[PORTAFOLIO]]="IN-FONDO1",Tabla_Consulta_desde_Reporte_de_Valorización_de_Instrumentos[[#This Row],[Inv MM$]],0)</f>
        <v>0</v>
      </c>
      <c r="AG186" s="25">
        <f>IF(Tabla_Consulta_desde_Reporte_de_Valorización_de_Instrumentos[[#This Row],[PORTAFOLIO]]="IN-FONDO2",Tabla_Consulta_desde_Reporte_de_Valorización_de_Instrumentos[[#This Row],[Inv MM$]],0)</f>
        <v>16.19016048478192</v>
      </c>
      <c r="AH186" s="25">
        <f>IF(Tabla_Consulta_desde_Reporte_de_Valorización_de_Instrumentos[[#This Row],[PORTAFOLIO]]="IN-FONDO3",Tabla_Consulta_desde_Reporte_de_Valorización_de_Instrumentos[[#This Row],[Inv MM$]],0)</f>
        <v>0</v>
      </c>
      <c r="AI1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26.510705685017165</v>
      </c>
      <c r="AJ1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Row],[CODIGO_SBS]],'BD(MSCI)'!$C:$C,0),1)),AL6321)</f>
        <v>113.85</v>
      </c>
      <c r="AK186" s="25">
        <f>Tabla_Consulta_desde_Reporte_de_Valorización_de_Instrumentos[[#This Row],[CO2-H]]*Tabla_Consulta_desde_Reporte_de_Valorización_de_Instrumentos[[#This Row],[Inv MM$]]</f>
        <v>1843.2497711924216</v>
      </c>
      <c r="AL186" s="25">
        <f>Tabla_Consulta_desde_Reporte_de_Valorización_de_Instrumentos[[#This Row],[CO2-H]]*Tabla_Consulta_desde_Reporte_de_Valorización_de_Instrumentos[[#This Row],[Weight]]</f>
        <v>0.22546772533098905</v>
      </c>
      <c r="AM186" s="25" t="str">
        <f>INDEX(Parametria!G:G,MATCH(Tabla_Consulta_desde_Reporte_de_Valorización_de_Instrumentos[[#This Row],[CODIGO_SBS]],Parametria!C:C,0))</f>
        <v>30RVL</v>
      </c>
      <c r="AN186" s="25" t="str">
        <f>INDEX(Parametria!F:F,MATCH(Tabla_Consulta_desde_Reporte_de_Valorización_de_Instrumentos[[#This Row],[CODIGO_SBS]],Parametria!C:C,0))</f>
        <v>BU</v>
      </c>
      <c r="AO186" s="25" t="str">
        <f>+INDEX(Parametria!J:J,MATCH(Tabla_Consulta_desde_Reporte_de_Valorización_de_Instrumentos[[#This Row],[CODIGO_SBS]],Parametria!C:C,0))</f>
        <v>RVLBU</v>
      </c>
      <c r="AP186" s="25">
        <f>Tabla_Consulta_desde_Reporte_de_Valorización_de_Instrumentos[[#This Row],[Huella]]/$AT$4</f>
        <v>0.16279283145124906</v>
      </c>
      <c r="AQ1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6" s="25" t="str">
        <f>IFERROR(INDEX('BD(MSCI)'!X:X,MATCH(Tabla_Consulta_desde_Reporte_de_Valorización_de_Instrumentos[[#This Row],[CODIGO_ISIN]],'BD(MSCI)'!C:C,0)),"Cuestionario Integra")</f>
        <v>Portafolio</v>
      </c>
      <c r="AT186" s="25"/>
    </row>
    <row r="187" spans="2:46" x14ac:dyDescent="0.35">
      <c r="B187" s="14" t="s">
        <v>6337</v>
      </c>
      <c r="C187" t="s">
        <v>407</v>
      </c>
      <c r="D187" t="s">
        <v>10</v>
      </c>
      <c r="E187" t="s">
        <v>408</v>
      </c>
      <c r="F187" t="s">
        <v>470</v>
      </c>
      <c r="G187" t="str">
        <f>INDEX(Parametria!H:H,MATCH(Tabla_Consulta_desde_Reporte_de_Valorización_de_Instrumentos[[#This Row],[CODIGO_SBS]],Parametria!C:C,0),1)</f>
        <v>Volcan A</v>
      </c>
      <c r="H187" t="s">
        <v>471</v>
      </c>
      <c r="I187" t="s">
        <v>472</v>
      </c>
      <c r="J187" t="s">
        <v>337</v>
      </c>
      <c r="K187" t="s">
        <v>90</v>
      </c>
      <c r="L187">
        <v>0.66</v>
      </c>
      <c r="M187" s="5">
        <v>938</v>
      </c>
      <c r="N187">
        <v>938</v>
      </c>
      <c r="O187">
        <v>469</v>
      </c>
      <c r="P187" s="15"/>
      <c r="R187">
        <v>1</v>
      </c>
      <c r="S187" t="s">
        <v>413</v>
      </c>
      <c r="T187">
        <v>938</v>
      </c>
      <c r="U187" s="5">
        <v>938</v>
      </c>
      <c r="V187" t="s">
        <v>338</v>
      </c>
      <c r="W187">
        <v>1998706000</v>
      </c>
      <c r="X187">
        <v>1233496000</v>
      </c>
      <c r="Y187">
        <v>765210000</v>
      </c>
      <c r="Z187">
        <v>0</v>
      </c>
      <c r="AA187" t="str">
        <f>+MID(Tabla_Consulta_desde_Reporte_de_Valorización_de_Instrumentos[[#This Row],[CODIGO_SBS]],7,1)</f>
        <v>1</v>
      </c>
      <c r="AB187">
        <f>INDEX('Cálculo Caja'!F:F,MATCH(Tabla_Consulta_desde_Reporte_de_Valorización_de_Instrumentos[[#This Row],[PORTAFOLIO]],'Cálculo Caja'!A:A,0),1)</f>
        <v>27857085026.771736</v>
      </c>
      <c r="AC187" s="17">
        <f>Tabla_Consulta_desde_Reporte_de_Valorización_de_Instrumentos[[#This Row],[VALOR_VECTOR_LOCAL]]/Tabla_Consulta_desde_Reporte_de_Valorización_de_Instrumentos[[#This Row],[Patrimonio]]</f>
        <v>3.3671864773307962E-8</v>
      </c>
      <c r="AD187" s="4">
        <f>(Tabla_Consulta_desde_Reporte_de_Valorización_de_Instrumentos[[#This Row],[VALOR_VECTOR_LOCAL]]/INDEX('Tipo de Cambio'!$D:$D,MATCH("2",'Tipo de Cambio'!$E:$E,0),1))/1000000</f>
        <v>2.7527512839325014E-4</v>
      </c>
      <c r="AE187">
        <f>IF(Tabla_Consulta_desde_Reporte_de_Valorización_de_Instrumentos[[#This Row],[PORTAFOLIO]]="IN-FONDO0",Tabla_Consulta_desde_Reporte_de_Valorización_de_Instrumentos[[#This Row],[Inv MM$]],0)</f>
        <v>0</v>
      </c>
      <c r="AF187" s="25">
        <f>IF(Tabla_Consulta_desde_Reporte_de_Valorización_de_Instrumentos[[#This Row],[PORTAFOLIO]]="IN-FONDO1",Tabla_Consulta_desde_Reporte_de_Valorización_de_Instrumentos[[#This Row],[Inv MM$]],0)</f>
        <v>0</v>
      </c>
      <c r="AG187" s="25">
        <f>IF(Tabla_Consulta_desde_Reporte_de_Valorización_de_Instrumentos[[#This Row],[PORTAFOLIO]]="IN-FONDO2",Tabla_Consulta_desde_Reporte_de_Valorización_de_Instrumentos[[#This Row],[Inv MM$]],0)</f>
        <v>2.7527512839325014E-4</v>
      </c>
      <c r="AH187" s="25">
        <f>IF(Tabla_Consulta_desde_Reporte_de_Valorización_de_Instrumentos[[#This Row],[PORTAFOLIO]]="IN-FONDO3",Tabla_Consulta_desde_Reporte_de_Valorización_de_Instrumentos[[#This Row],[Inv MM$]],0)</f>
        <v>0</v>
      </c>
      <c r="AI1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5.8694057226705795E-4</v>
      </c>
      <c r="AJ1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Row],[CODIGO_SBS]],'BD(MSCI)'!$C:$C,0),1)),AL6322)</f>
        <v>113.85</v>
      </c>
      <c r="AK187" s="25">
        <f>Tabla_Consulta_desde_Reporte_de_Valorización_de_Instrumentos[[#This Row],[CO2-H]]*Tabla_Consulta_desde_Reporte_de_Valorización_de_Instrumentos[[#This Row],[Inv MM$]]</f>
        <v>3.1340073367571525E-2</v>
      </c>
      <c r="AL187" s="25">
        <f>Tabla_Consulta_desde_Reporte_de_Valorización_de_Instrumentos[[#This Row],[CO2-H]]*Tabla_Consulta_desde_Reporte_de_Valorización_de_Instrumentos[[#This Row],[Weight]]</f>
        <v>3.8335418044411113E-6</v>
      </c>
      <c r="AM187" s="25" t="str">
        <f>INDEX(Parametria!G:G,MATCH(Tabla_Consulta_desde_Reporte_de_Valorización_de_Instrumentos[[#This Row],[CODIGO_SBS]],Parametria!C:C,0))</f>
        <v>30RVL</v>
      </c>
      <c r="AN187" s="25" t="str">
        <f>INDEX(Parametria!F:F,MATCH(Tabla_Consulta_desde_Reporte_de_Valorización_de_Instrumentos[[#This Row],[CODIGO_SBS]],Parametria!C:C,0))</f>
        <v>BU</v>
      </c>
      <c r="AO187" s="25" t="str">
        <f>+INDEX(Parametria!J:J,MATCH(Tabla_Consulta_desde_Reporte_de_Valorización_de_Instrumentos[[#This Row],[CODIGO_SBS]],Parametria!C:C,0))</f>
        <v>RVLBU</v>
      </c>
      <c r="AP187" s="25">
        <f>Tabla_Consulta_desde_Reporte_de_Valorización_de_Instrumentos[[#This Row],[Huella]]/$AT$4</f>
        <v>2.7679044702098847E-6</v>
      </c>
      <c r="AQ1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87" s="25" t="str">
        <f>IFERROR(INDEX('BD(MSCI)'!X:X,MATCH(Tabla_Consulta_desde_Reporte_de_Valorización_de_Instrumentos[[#This Row],[CODIGO_ISIN]],'BD(MSCI)'!C:C,0)),"Cuestionario Integra")</f>
        <v>Portafolio</v>
      </c>
      <c r="AT187" s="25"/>
    </row>
    <row r="188" spans="2:46" x14ac:dyDescent="0.35">
      <c r="B188" s="14" t="s">
        <v>6337</v>
      </c>
      <c r="C188" t="s">
        <v>473</v>
      </c>
      <c r="D188" t="s">
        <v>11</v>
      </c>
      <c r="E188" t="s">
        <v>474</v>
      </c>
      <c r="F188" t="s">
        <v>475</v>
      </c>
      <c r="G188" t="str">
        <f>INDEX(Parametria!H:H,MATCH(Tabla_Consulta_desde_Reporte_de_Valorización_de_Instrumentos[[#This Row],[CODIGO_SBS]],Parametria!C:C,0),1)</f>
        <v>El Comercio</v>
      </c>
      <c r="H188" t="s">
        <v>476</v>
      </c>
      <c r="I188" t="s">
        <v>477</v>
      </c>
      <c r="J188" t="s">
        <v>478</v>
      </c>
      <c r="K188" t="s">
        <v>90</v>
      </c>
      <c r="L188">
        <v>1</v>
      </c>
      <c r="M188" s="5">
        <v>73853.098994400003</v>
      </c>
      <c r="N188">
        <v>73853.098994400003</v>
      </c>
      <c r="O188">
        <v>195032</v>
      </c>
      <c r="P188" s="15"/>
      <c r="R188">
        <v>1</v>
      </c>
      <c r="S188" t="s">
        <v>413</v>
      </c>
      <c r="T188">
        <v>76909.113912000001</v>
      </c>
      <c r="U188" s="5">
        <v>76909.113912000001</v>
      </c>
      <c r="V188" t="s">
        <v>479</v>
      </c>
      <c r="W188">
        <v>1038594000</v>
      </c>
      <c r="X188">
        <v>131779000</v>
      </c>
      <c r="Y188">
        <v>906815000</v>
      </c>
      <c r="Z188">
        <v>-1.5669300000000001E-2</v>
      </c>
      <c r="AA188" t="str">
        <f>+MID(Tabla_Consulta_desde_Reporte_de_Valorización_de_Instrumentos[[#This Row],[CODIGO_SBS]],7,1)</f>
        <v>1</v>
      </c>
      <c r="AB188">
        <f>INDEX('Cálculo Caja'!F:F,MATCH(Tabla_Consulta_desde_Reporte_de_Valorización_de_Instrumentos[[#This Row],[PORTAFOLIO]],'Cálculo Caja'!A:A,0),1)</f>
        <v>3525404726.9048524</v>
      </c>
      <c r="AC188" s="17">
        <f>Tabla_Consulta_desde_Reporte_de_Valorización_de_Instrumentos[[#This Row],[VALOR_VECTOR_LOCAL]]/Tabla_Consulta_desde_Reporte_de_Valorización_de_Instrumentos[[#This Row],[Patrimonio]]</f>
        <v>2.0948828493583976E-5</v>
      </c>
      <c r="AD188" s="4">
        <f>(Tabla_Consulta_desde_Reporte_de_Valorización_de_Instrumentos[[#This Row],[VALOR_VECTOR_LOCAL]]/INDEX('Tipo de Cambio'!$D:$D,MATCH("2",'Tipo de Cambio'!$E:$E,0),1))/1000000</f>
        <v>2.1673690093734412E-2</v>
      </c>
      <c r="AE188">
        <f>IF(Tabla_Consulta_desde_Reporte_de_Valorización_de_Instrumentos[[#This Row],[PORTAFOLIO]]="IN-FONDO0",Tabla_Consulta_desde_Reporte_de_Valorización_de_Instrumentos[[#This Row],[Inv MM$]],0)</f>
        <v>0</v>
      </c>
      <c r="AF188" s="25">
        <f>IF(Tabla_Consulta_desde_Reporte_de_Valorización_de_Instrumentos[[#This Row],[PORTAFOLIO]]="IN-FONDO1",Tabla_Consulta_desde_Reporte_de_Valorización_de_Instrumentos[[#This Row],[Inv MM$]],0)</f>
        <v>0</v>
      </c>
      <c r="AG188" s="25">
        <f>IF(Tabla_Consulta_desde_Reporte_de_Valorización_de_Instrumentos[[#This Row],[PORTAFOLIO]]="IN-FONDO2",Tabla_Consulta_desde_Reporte_de_Valorización_de_Instrumentos[[#This Row],[Inv MM$]],0)</f>
        <v>0</v>
      </c>
      <c r="AH188" s="25">
        <f>IF(Tabla_Consulta_desde_Reporte_de_Valorización_de_Instrumentos[[#This Row],[PORTAFOLIO]]="IN-FONDO3",Tabla_Consulta_desde_Reporte_de_Valorización_de_Instrumentos[[#This Row],[Inv MM$]],0)</f>
        <v>2.1673690093734412E-2</v>
      </c>
      <c r="AI1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Row],[CODIGO_SBS]],'BD(MSCI)'!$C:$C,0),1)),AL6323)</f>
        <v>3.9668277399999998</v>
      </c>
      <c r="AK188" s="25">
        <f>Tabla_Consulta_desde_Reporte_de_Valorización_de_Instrumentos[[#This Row],[CO2-H]]*Tabla_Consulta_desde_Reporte_de_Valorización_de_Instrumentos[[#This Row],[Inv MM$]]</f>
        <v>8.5975795091988855E-2</v>
      </c>
      <c r="AL188" s="25">
        <f>Tabla_Consulta_desde_Reporte_de_Valorización_de_Instrumentos[[#This Row],[CO2-H]]*Tabla_Consulta_desde_Reporte_de_Valorización_de_Instrumentos[[#This Row],[Weight]]</f>
        <v>8.3100393988851324E-5</v>
      </c>
      <c r="AM188" s="25" t="str">
        <f>INDEX(Parametria!G:G,MATCH(Tabla_Consulta_desde_Reporte_de_Valorización_de_Instrumentos[[#This Row],[CODIGO_SBS]],Parametria!C:C,0))</f>
        <v>31RVL</v>
      </c>
      <c r="AN188" s="25" t="str">
        <f>INDEX(Parametria!F:F,MATCH(Tabla_Consulta_desde_Reporte_de_Valorización_de_Instrumentos[[#This Row],[CODIGO_SBS]],Parametria!C:C,0))</f>
        <v>BU</v>
      </c>
      <c r="AO188" s="25" t="str">
        <f>+INDEX(Parametria!J:J,MATCH(Tabla_Consulta_desde_Reporte_de_Valorización_de_Instrumentos[[#This Row],[CODIGO_SBS]],Parametria!C:C,0))</f>
        <v>RVLBU</v>
      </c>
      <c r="AP188" s="25">
        <f>Tabla_Consulta_desde_Reporte_de_Valorización_de_Instrumentos[[#This Row],[Huella]]/$AT$4</f>
        <v>7.593242835583222E-6</v>
      </c>
      <c r="AQ1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88" s="25" t="str">
        <f>IFERROR(INDEX('BD(MSCI)'!X:X,MATCH(Tabla_Consulta_desde_Reporte_de_Valorización_de_Instrumentos[[#This Row],[CODIGO_ISIN]],'BD(MSCI)'!C:C,0)),"Cuestionario Integra")</f>
        <v>BU</v>
      </c>
      <c r="AT188" s="25"/>
    </row>
    <row r="189" spans="2:46" x14ac:dyDescent="0.35">
      <c r="B189" s="14" t="s">
        <v>6337</v>
      </c>
      <c r="C189" t="s">
        <v>473</v>
      </c>
      <c r="D189" t="s">
        <v>10</v>
      </c>
      <c r="E189" t="s">
        <v>474</v>
      </c>
      <c r="F189" t="s">
        <v>475</v>
      </c>
      <c r="G189" t="str">
        <f>INDEX(Parametria!H:H,MATCH(Tabla_Consulta_desde_Reporte_de_Valorización_de_Instrumentos[[#This Row],[CODIGO_SBS]],Parametria!C:C,0),1)</f>
        <v>El Comercio</v>
      </c>
      <c r="H189" t="s">
        <v>476</v>
      </c>
      <c r="I189" t="s">
        <v>477</v>
      </c>
      <c r="J189" t="s">
        <v>478</v>
      </c>
      <c r="K189" t="s">
        <v>90</v>
      </c>
      <c r="L189">
        <v>1</v>
      </c>
      <c r="M189" s="5">
        <v>1170567.3779382</v>
      </c>
      <c r="N189">
        <v>1170567.3779382</v>
      </c>
      <c r="O189">
        <v>3091246</v>
      </c>
      <c r="P189" s="15"/>
      <c r="R189">
        <v>1</v>
      </c>
      <c r="S189" t="s">
        <v>413</v>
      </c>
      <c r="T189">
        <v>1220858.4415859999</v>
      </c>
      <c r="U189" s="5">
        <v>1220858.4415859999</v>
      </c>
      <c r="V189" t="s">
        <v>479</v>
      </c>
      <c r="W189">
        <v>1038594000</v>
      </c>
      <c r="X189">
        <v>131779000</v>
      </c>
      <c r="Y189">
        <v>906815000</v>
      </c>
      <c r="Z189">
        <v>-1.5669300000000001E-2</v>
      </c>
      <c r="AA189" t="str">
        <f>+MID(Tabla_Consulta_desde_Reporte_de_Valorización_de_Instrumentos[[#This Row],[CODIGO_SBS]],7,1)</f>
        <v>1</v>
      </c>
      <c r="AB189">
        <f>INDEX('Cálculo Caja'!F:F,MATCH(Tabla_Consulta_desde_Reporte_de_Valorización_de_Instrumentos[[#This Row],[PORTAFOLIO]],'Cálculo Caja'!A:A,0),1)</f>
        <v>27857085026.771736</v>
      </c>
      <c r="AC189" s="17">
        <f>Tabla_Consulta_desde_Reporte_de_Valorización_de_Instrumentos[[#This Row],[VALOR_VECTOR_LOCAL]]/Tabla_Consulta_desde_Reporte_de_Valorización_de_Instrumentos[[#This Row],[Patrimonio]]</f>
        <v>4.2020454646034912E-5</v>
      </c>
      <c r="AD189" s="4">
        <f>(Tabla_Consulta_desde_Reporte_de_Valorización_de_Instrumentos[[#This Row],[VALOR_VECTOR_LOCAL]]/INDEX('Tipo de Cambio'!$D:$D,MATCH("2",'Tipo de Cambio'!$E:$E,0),1))/1000000</f>
        <v>0.34352674334209832</v>
      </c>
      <c r="AE189">
        <f>IF(Tabla_Consulta_desde_Reporte_de_Valorización_de_Instrumentos[[#This Row],[PORTAFOLIO]]="IN-FONDO0",Tabla_Consulta_desde_Reporte_de_Valorización_de_Instrumentos[[#This Row],[Inv MM$]],0)</f>
        <v>0</v>
      </c>
      <c r="AF189" s="25">
        <f>IF(Tabla_Consulta_desde_Reporte_de_Valorización_de_Instrumentos[[#This Row],[PORTAFOLIO]]="IN-FONDO1",Tabla_Consulta_desde_Reporte_de_Valorización_de_Instrumentos[[#This Row],[Inv MM$]],0)</f>
        <v>0</v>
      </c>
      <c r="AG189" s="25">
        <f>IF(Tabla_Consulta_desde_Reporte_de_Valorización_de_Instrumentos[[#This Row],[PORTAFOLIO]]="IN-FONDO2",Tabla_Consulta_desde_Reporte_de_Valorización_de_Instrumentos[[#This Row],[Inv MM$]],0)</f>
        <v>0.34352674334209832</v>
      </c>
      <c r="AH189" s="25">
        <f>IF(Tabla_Consulta_desde_Reporte_de_Valorización_de_Instrumentos[[#This Row],[PORTAFOLIO]]="IN-FONDO3",Tabla_Consulta_desde_Reporte_de_Valorización_de_Instrumentos[[#This Row],[Inv MM$]],0)</f>
        <v>0</v>
      </c>
      <c r="AI1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Row],[CODIGO_SBS]],'BD(MSCI)'!$C:$C,0),1)),AL6324)</f>
        <v>3.9668277399999998</v>
      </c>
      <c r="AK189" s="25">
        <f>Tabla_Consulta_desde_Reporte_de_Valorización_de_Instrumentos[[#This Row],[CO2-H]]*Tabla_Consulta_desde_Reporte_de_Valorización_de_Instrumentos[[#This Row],[Inv MM$]]</f>
        <v>1.3627114149212958</v>
      </c>
      <c r="AL189" s="25">
        <f>Tabla_Consulta_desde_Reporte_de_Valorización_de_Instrumentos[[#This Row],[CO2-H]]*Tabla_Consulta_desde_Reporte_de_Valorización_de_Instrumentos[[#This Row],[Weight]]</f>
        <v>1.6668790513730316E-4</v>
      </c>
      <c r="AM189" s="25" t="str">
        <f>INDEX(Parametria!G:G,MATCH(Tabla_Consulta_desde_Reporte_de_Valorización_de_Instrumentos[[#This Row],[CODIGO_SBS]],Parametria!C:C,0))</f>
        <v>31RVL</v>
      </c>
      <c r="AN189" s="25" t="str">
        <f>INDEX(Parametria!F:F,MATCH(Tabla_Consulta_desde_Reporte_de_Valorización_de_Instrumentos[[#This Row],[CODIGO_SBS]],Parametria!C:C,0))</f>
        <v>BU</v>
      </c>
      <c r="AO189" s="25" t="str">
        <f>+INDEX(Parametria!J:J,MATCH(Tabla_Consulta_desde_Reporte_de_Valorización_de_Instrumentos[[#This Row],[CODIGO_SBS]],Parametria!C:C,0))</f>
        <v>RVLBU</v>
      </c>
      <c r="AP189" s="25">
        <f>Tabla_Consulta_desde_Reporte_de_Valorización_de_Instrumentos[[#This Row],[Huella]]/$AT$4</f>
        <v>1.2035246289083478E-4</v>
      </c>
      <c r="AQ1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89" s="25" t="str">
        <f>IFERROR(INDEX('BD(MSCI)'!X:X,MATCH(Tabla_Consulta_desde_Reporte_de_Valorización_de_Instrumentos[[#This Row],[CODIGO_ISIN]],'BD(MSCI)'!C:C,0)),"Cuestionario Integra")</f>
        <v>BU</v>
      </c>
      <c r="AT189" s="25"/>
    </row>
    <row r="190" spans="2:46" x14ac:dyDescent="0.35">
      <c r="B190" s="14" t="s">
        <v>6337</v>
      </c>
      <c r="C190" t="s">
        <v>473</v>
      </c>
      <c r="D190" t="s">
        <v>12</v>
      </c>
      <c r="E190" t="s">
        <v>474</v>
      </c>
      <c r="F190" t="s">
        <v>475</v>
      </c>
      <c r="G190" t="str">
        <f>INDEX(Parametria!H:H,MATCH(Tabla_Consulta_desde_Reporte_de_Valorización_de_Instrumentos[[#This Row],[CODIGO_SBS]],Parametria!C:C,0),1)</f>
        <v>El Comercio</v>
      </c>
      <c r="H190" t="s">
        <v>476</v>
      </c>
      <c r="I190" t="s">
        <v>477</v>
      </c>
      <c r="J190" t="s">
        <v>478</v>
      </c>
      <c r="K190" t="s">
        <v>90</v>
      </c>
      <c r="L190">
        <v>1</v>
      </c>
      <c r="M190" s="5">
        <v>536425.19420489995</v>
      </c>
      <c r="N190">
        <v>536425.19420489995</v>
      </c>
      <c r="O190">
        <v>1416597</v>
      </c>
      <c r="P190" s="15"/>
      <c r="R190">
        <v>1</v>
      </c>
      <c r="S190" t="s">
        <v>413</v>
      </c>
      <c r="T190">
        <v>558622.27757699997</v>
      </c>
      <c r="U190" s="5">
        <v>558622.27757699997</v>
      </c>
      <c r="V190" t="s">
        <v>479</v>
      </c>
      <c r="W190">
        <v>1038594000</v>
      </c>
      <c r="X190">
        <v>131779000</v>
      </c>
      <c r="Y190">
        <v>906815000</v>
      </c>
      <c r="Z190">
        <v>-1.5669300000000001E-2</v>
      </c>
      <c r="AA190" t="str">
        <f>+MID(Tabla_Consulta_desde_Reporte_de_Valorización_de_Instrumentos[[#This Row],[CODIGO_SBS]],7,1)</f>
        <v>1</v>
      </c>
      <c r="AB190">
        <f>INDEX('Cálculo Caja'!F:F,MATCH(Tabla_Consulta_desde_Reporte_de_Valorización_de_Instrumentos[[#This Row],[PORTAFOLIO]],'Cálculo Caja'!A:A,0),1)</f>
        <v>7928996892.6624365</v>
      </c>
      <c r="AC190" s="17">
        <f>Tabla_Consulta_desde_Reporte_de_Valorización_de_Instrumentos[[#This Row],[VALOR_VECTOR_LOCAL]]/Tabla_Consulta_desde_Reporte_de_Valorización_de_Instrumentos[[#This Row],[Patrimonio]]</f>
        <v>6.7653601264658407E-5</v>
      </c>
      <c r="AD190" s="4">
        <f>(Tabla_Consulta_desde_Reporte_de_Valorización_de_Instrumentos[[#This Row],[VALOR_VECTOR_LOCAL]]/INDEX('Tipo de Cambio'!$D:$D,MATCH("2",'Tipo de Cambio'!$E:$E,0),1))/1000000</f>
        <v>0.15742485523254585</v>
      </c>
      <c r="AE190">
        <f>IF(Tabla_Consulta_desde_Reporte_de_Valorización_de_Instrumentos[[#This Row],[PORTAFOLIO]]="IN-FONDO0",Tabla_Consulta_desde_Reporte_de_Valorización_de_Instrumentos[[#This Row],[Inv MM$]],0)</f>
        <v>0</v>
      </c>
      <c r="AF190" s="25">
        <f>IF(Tabla_Consulta_desde_Reporte_de_Valorización_de_Instrumentos[[#This Row],[PORTAFOLIO]]="IN-FONDO1",Tabla_Consulta_desde_Reporte_de_Valorización_de_Instrumentos[[#This Row],[Inv MM$]],0)</f>
        <v>0.15742485523254585</v>
      </c>
      <c r="AG190" s="25">
        <f>IF(Tabla_Consulta_desde_Reporte_de_Valorización_de_Instrumentos[[#This Row],[PORTAFOLIO]]="IN-FONDO2",Tabla_Consulta_desde_Reporte_de_Valorización_de_Instrumentos[[#This Row],[Inv MM$]],0)</f>
        <v>0</v>
      </c>
      <c r="AH190" s="25">
        <f>IF(Tabla_Consulta_desde_Reporte_de_Valorización_de_Instrumentos[[#This Row],[PORTAFOLIO]]="IN-FONDO3",Tabla_Consulta_desde_Reporte_de_Valorización_de_Instrumentos[[#This Row],[Inv MM$]],0)</f>
        <v>0</v>
      </c>
      <c r="AI1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0.52262528866837865</v>
      </c>
      <c r="AJ1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Row],[CODIGO_SBS]],'BD(MSCI)'!$C:$C,0),1)),AL6325)</f>
        <v>3.9668277399999998</v>
      </c>
      <c r="AK190" s="25">
        <f>Tabla_Consulta_desde_Reporte_de_Valorización_de_Instrumentos[[#This Row],[CO2-H]]*Tabla_Consulta_desde_Reporte_de_Valorización_de_Instrumentos[[#This Row],[Inv MM$]]</f>
        <v>0.62447728270194702</v>
      </c>
      <c r="AL190" s="25">
        <f>Tabla_Consulta_desde_Reporte_de_Valorización_de_Instrumentos[[#This Row],[CO2-H]]*Tabla_Consulta_desde_Reporte_de_Valorización_de_Instrumentos[[#This Row],[Weight]]</f>
        <v>2.6837018220754601E-4</v>
      </c>
      <c r="AM190" s="25" t="str">
        <f>INDEX(Parametria!G:G,MATCH(Tabla_Consulta_desde_Reporte_de_Valorización_de_Instrumentos[[#This Row],[CODIGO_SBS]],Parametria!C:C,0))</f>
        <v>31RVL</v>
      </c>
      <c r="AN190" s="25" t="str">
        <f>INDEX(Parametria!F:F,MATCH(Tabla_Consulta_desde_Reporte_de_Valorización_de_Instrumentos[[#This Row],[CODIGO_SBS]],Parametria!C:C,0))</f>
        <v>BU</v>
      </c>
      <c r="AO190" s="25" t="str">
        <f>+INDEX(Parametria!J:J,MATCH(Tabla_Consulta_desde_Reporte_de_Valorización_de_Instrumentos[[#This Row],[CODIGO_SBS]],Parametria!C:C,0))</f>
        <v>RVLBU</v>
      </c>
      <c r="AP190" s="25">
        <f>Tabla_Consulta_desde_Reporte_de_Valorización_de_Instrumentos[[#This Row],[Huella]]/$AT$4</f>
        <v>5.5152821184004087E-5</v>
      </c>
      <c r="AQ1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0" s="25" t="str">
        <f>IFERROR(INDEX('BD(MSCI)'!X:X,MATCH(Tabla_Consulta_desde_Reporte_de_Valorización_de_Instrumentos[[#This Row],[CODIGO_ISIN]],'BD(MSCI)'!C:C,0)),"Cuestionario Integra")</f>
        <v>BU</v>
      </c>
      <c r="AT190" s="25"/>
    </row>
    <row r="191" spans="2:46" x14ac:dyDescent="0.35">
      <c r="B191" s="14" t="s">
        <v>6337</v>
      </c>
      <c r="C191" t="s">
        <v>473</v>
      </c>
      <c r="D191" t="s">
        <v>12</v>
      </c>
      <c r="E191" t="s">
        <v>474</v>
      </c>
      <c r="F191" t="s">
        <v>480</v>
      </c>
      <c r="G191" t="str">
        <f>INDEX(Parametria!H:H,MATCH(Tabla_Consulta_desde_Reporte_de_Valorización_de_Instrumentos[[#This Row],[CODIGO_SBS]],Parametria!C:C,0),1)</f>
        <v>Minsur S.A.</v>
      </c>
      <c r="H191" t="s">
        <v>481</v>
      </c>
      <c r="I191" t="s">
        <v>482</v>
      </c>
      <c r="J191" t="s">
        <v>335</v>
      </c>
      <c r="K191" t="s">
        <v>90</v>
      </c>
      <c r="L191">
        <v>1</v>
      </c>
      <c r="M191" s="5">
        <v>77224578.023617998</v>
      </c>
      <c r="N191">
        <v>77224578.023617998</v>
      </c>
      <c r="O191">
        <v>11562490</v>
      </c>
      <c r="P191" s="15"/>
      <c r="R191">
        <v>1</v>
      </c>
      <c r="S191" t="s">
        <v>413</v>
      </c>
      <c r="T191">
        <v>76581829.610759005</v>
      </c>
      <c r="U191" s="5">
        <v>76581829.610759005</v>
      </c>
      <c r="V191" t="s">
        <v>290</v>
      </c>
      <c r="W191">
        <v>2610762000</v>
      </c>
      <c r="X191">
        <v>781816000</v>
      </c>
      <c r="Y191">
        <v>1828946000</v>
      </c>
      <c r="Z191">
        <v>5.5589100000000002E-2</v>
      </c>
      <c r="AA191" t="str">
        <f>+MID(Tabla_Consulta_desde_Reporte_de_Valorización_de_Instrumentos[[#This Row],[CODIGO_SBS]],7,1)</f>
        <v>1</v>
      </c>
      <c r="AB191">
        <f>INDEX('Cálculo Caja'!F:F,MATCH(Tabla_Consulta_desde_Reporte_de_Valorización_de_Instrumentos[[#This Row],[PORTAFOLIO]],'Cálculo Caja'!A:A,0),1)</f>
        <v>7928996892.6624365</v>
      </c>
      <c r="AC191" s="17">
        <f>Tabla_Consulta_desde_Reporte_de_Valorización_de_Instrumentos[[#This Row],[VALOR_VECTOR_LOCAL]]/Tabla_Consulta_desde_Reporte_de_Valorización_de_Instrumentos[[#This Row],[Patrimonio]]</f>
        <v>9.7395142246911835E-3</v>
      </c>
      <c r="AD191" s="4">
        <f>(Tabla_Consulta_desde_Reporte_de_Valorización_de_Instrumentos[[#This Row],[VALOR_VECTOR_LOCAL]]/INDEX('Tipo de Cambio'!$D:$D,MATCH("2",'Tipo de Cambio'!$E:$E,0),1))/1000000</f>
        <v>22.663119009132206</v>
      </c>
      <c r="AE191">
        <f>IF(Tabla_Consulta_desde_Reporte_de_Valorización_de_Instrumentos[[#This Row],[PORTAFOLIO]]="IN-FONDO0",Tabla_Consulta_desde_Reporte_de_Valorización_de_Instrumentos[[#This Row],[Inv MM$]],0)</f>
        <v>0</v>
      </c>
      <c r="AF191" s="25">
        <f>IF(Tabla_Consulta_desde_Reporte_de_Valorización_de_Instrumentos[[#This Row],[PORTAFOLIO]]="IN-FONDO1",Tabla_Consulta_desde_Reporte_de_Valorización_de_Instrumentos[[#This Row],[Inv MM$]],0)</f>
        <v>22.663119009132206</v>
      </c>
      <c r="AG191" s="25">
        <f>IF(Tabla_Consulta_desde_Reporte_de_Valorización_de_Instrumentos[[#This Row],[PORTAFOLIO]]="IN-FONDO2",Tabla_Consulta_desde_Reporte_de_Valorización_de_Instrumentos[[#This Row],[Inv MM$]],0)</f>
        <v>0</v>
      </c>
      <c r="AH191" s="25">
        <f>IF(Tabla_Consulta_desde_Reporte_de_Valorización_de_Instrumentos[[#This Row],[PORTAFOLIO]]="IN-FONDO3",Tabla_Consulta_desde_Reporte_de_Valorización_de_Instrumentos[[#This Row],[Inv MM$]],0)</f>
        <v>0</v>
      </c>
      <c r="AI1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Row],[CODIGO_SBS]],'BD(MSCI)'!$C:$C,0),1)),AL6326)</f>
        <v>116.89</v>
      </c>
      <c r="AK191" s="25">
        <f>Tabla_Consulta_desde_Reporte_de_Valorización_de_Instrumentos[[#This Row],[CO2-H]]*Tabla_Consulta_desde_Reporte_de_Valorización_de_Instrumentos[[#This Row],[Inv MM$]]</f>
        <v>2649.0919809774637</v>
      </c>
      <c r="AL191" s="25">
        <f>Tabla_Consulta_desde_Reporte_de_Valorización_de_Instrumentos[[#This Row],[CO2-H]]*Tabla_Consulta_desde_Reporte_de_Valorización_de_Instrumentos[[#This Row],[Weight]]</f>
        <v>1.1384518177241525</v>
      </c>
      <c r="AM191" s="25" t="str">
        <f>INDEX(Parametria!G:G,MATCH(Tabla_Consulta_desde_Reporte_de_Valorización_de_Instrumentos[[#This Row],[CODIGO_SBS]],Parametria!C:C,0))</f>
        <v>31RVL</v>
      </c>
      <c r="AN191" s="25" t="str">
        <f>INDEX(Parametria!F:F,MATCH(Tabla_Consulta_desde_Reporte_de_Valorización_de_Instrumentos[[#This Row],[CODIGO_SBS]],Parametria!C:C,0))</f>
        <v>BU</v>
      </c>
      <c r="AO191" s="25" t="str">
        <f>+INDEX(Parametria!J:J,MATCH(Tabla_Consulta_desde_Reporte_de_Valorización_de_Instrumentos[[#This Row],[CODIGO_SBS]],Parametria!C:C,0))</f>
        <v>RVLBU</v>
      </c>
      <c r="AP191" s="25">
        <f>Tabla_Consulta_desde_Reporte_de_Valorización_de_Instrumentos[[#This Row],[Huella]]/$AT$4</f>
        <v>0.23396350896012133</v>
      </c>
      <c r="AQ1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1" s="25" t="str">
        <f>IFERROR(INDEX('BD(MSCI)'!X:X,MATCH(Tabla_Consulta_desde_Reporte_de_Valorización_de_Instrumentos[[#This Row],[CODIGO_ISIN]],'BD(MSCI)'!C:C,0)),"Cuestionario Integra")</f>
        <v>Portafolio</v>
      </c>
      <c r="AT191" s="25"/>
    </row>
    <row r="192" spans="2:46" x14ac:dyDescent="0.35">
      <c r="B192" s="14" t="s">
        <v>6337</v>
      </c>
      <c r="C192" t="s">
        <v>473</v>
      </c>
      <c r="D192" t="s">
        <v>10</v>
      </c>
      <c r="E192" t="s">
        <v>474</v>
      </c>
      <c r="F192" t="s">
        <v>480</v>
      </c>
      <c r="G192" t="str">
        <f>INDEX(Parametria!H:H,MATCH(Tabla_Consulta_desde_Reporte_de_Valorización_de_Instrumentos[[#This Row],[CODIGO_SBS]],Parametria!C:C,0),1)</f>
        <v>Minsur S.A.</v>
      </c>
      <c r="H192" t="s">
        <v>481</v>
      </c>
      <c r="I192" t="s">
        <v>482</v>
      </c>
      <c r="J192" t="s">
        <v>335</v>
      </c>
      <c r="K192" t="s">
        <v>90</v>
      </c>
      <c r="L192">
        <v>1</v>
      </c>
      <c r="M192" s="5">
        <v>954465486.26348805</v>
      </c>
      <c r="N192">
        <v>954465486.26348805</v>
      </c>
      <c r="O192">
        <v>142907840</v>
      </c>
      <c r="P192" s="15"/>
      <c r="R192">
        <v>1</v>
      </c>
      <c r="S192" t="s">
        <v>413</v>
      </c>
      <c r="T192">
        <v>946521368.05494404</v>
      </c>
      <c r="U192" s="5">
        <v>946521368.05494404</v>
      </c>
      <c r="V192" t="s">
        <v>290</v>
      </c>
      <c r="W192">
        <v>2610762000</v>
      </c>
      <c r="X192">
        <v>781816000</v>
      </c>
      <c r="Y192">
        <v>1828946000</v>
      </c>
      <c r="Z192">
        <v>5.5589100000000002E-2</v>
      </c>
      <c r="AA192" t="str">
        <f>+MID(Tabla_Consulta_desde_Reporte_de_Valorización_de_Instrumentos[[#This Row],[CODIGO_SBS]],7,1)</f>
        <v>1</v>
      </c>
      <c r="AB192">
        <f>INDEX('Cálculo Caja'!F:F,MATCH(Tabla_Consulta_desde_Reporte_de_Valorización_de_Instrumentos[[#This Row],[PORTAFOLIO]],'Cálculo Caja'!A:A,0),1)</f>
        <v>27857085026.771736</v>
      </c>
      <c r="AC192" s="17">
        <f>Tabla_Consulta_desde_Reporte_de_Valorización_de_Instrumentos[[#This Row],[VALOR_VECTOR_LOCAL]]/Tabla_Consulta_desde_Reporte_de_Valorización_de_Instrumentos[[#This Row],[Patrimonio]]</f>
        <v>3.4262934738010446E-2</v>
      </c>
      <c r="AD192" s="4">
        <f>(Tabla_Consulta_desde_Reporte_de_Valorización_de_Instrumentos[[#This Row],[VALOR_VECTOR_LOCAL]]/INDEX('Tipo de Cambio'!$D:$D,MATCH("2",'Tipo de Cambio'!$E:$E,0),1))/1000000</f>
        <v>280.10725935832369</v>
      </c>
      <c r="AE192">
        <f>IF(Tabla_Consulta_desde_Reporte_de_Valorización_de_Instrumentos[[#This Row],[PORTAFOLIO]]="IN-FONDO0",Tabla_Consulta_desde_Reporte_de_Valorización_de_Instrumentos[[#This Row],[Inv MM$]],0)</f>
        <v>0</v>
      </c>
      <c r="AF192" s="25">
        <f>IF(Tabla_Consulta_desde_Reporte_de_Valorización_de_Instrumentos[[#This Row],[PORTAFOLIO]]="IN-FONDO1",Tabla_Consulta_desde_Reporte_de_Valorización_de_Instrumentos[[#This Row],[Inv MM$]],0)</f>
        <v>0</v>
      </c>
      <c r="AG192" s="25">
        <f>IF(Tabla_Consulta_desde_Reporte_de_Valorización_de_Instrumentos[[#This Row],[PORTAFOLIO]]="IN-FONDO2",Tabla_Consulta_desde_Reporte_de_Valorización_de_Instrumentos[[#This Row],[Inv MM$]],0)</f>
        <v>280.10725935832369</v>
      </c>
      <c r="AH192" s="25">
        <f>IF(Tabla_Consulta_desde_Reporte_de_Valorización_de_Instrumentos[[#This Row],[PORTAFOLIO]]="IN-FONDO3",Tabla_Consulta_desde_Reporte_de_Valorización_de_Instrumentos[[#This Row],[Inv MM$]],0)</f>
        <v>0</v>
      </c>
      <c r="AI1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Row],[CODIGO_SBS]],'BD(MSCI)'!$C:$C,0),1)),AL6327)</f>
        <v>116.89</v>
      </c>
      <c r="AK192" s="25">
        <f>Tabla_Consulta_desde_Reporte_de_Valorización_de_Instrumentos[[#This Row],[CO2-H]]*Tabla_Consulta_desde_Reporte_de_Valorización_de_Instrumentos[[#This Row],[Inv MM$]]</f>
        <v>32741.737546394455</v>
      </c>
      <c r="AL192" s="25">
        <f>Tabla_Consulta_desde_Reporte_de_Valorización_de_Instrumentos[[#This Row],[CO2-H]]*Tabla_Consulta_desde_Reporte_de_Valorización_de_Instrumentos[[#This Row],[Weight]]</f>
        <v>4.0049944415260414</v>
      </c>
      <c r="AM192" s="25" t="str">
        <f>INDEX(Parametria!G:G,MATCH(Tabla_Consulta_desde_Reporte_de_Valorización_de_Instrumentos[[#This Row],[CODIGO_SBS]],Parametria!C:C,0))</f>
        <v>31RVL</v>
      </c>
      <c r="AN192" s="25" t="str">
        <f>INDEX(Parametria!F:F,MATCH(Tabla_Consulta_desde_Reporte_de_Valorización_de_Instrumentos[[#This Row],[CODIGO_SBS]],Parametria!C:C,0))</f>
        <v>BU</v>
      </c>
      <c r="AO192" s="25" t="str">
        <f>+INDEX(Parametria!J:J,MATCH(Tabla_Consulta_desde_Reporte_de_Valorización_de_Instrumentos[[#This Row],[CODIGO_SBS]],Parametria!C:C,0))</f>
        <v>RVLBU</v>
      </c>
      <c r="AP192" s="25">
        <f>Tabla_Consulta_desde_Reporte_de_Valorización_de_Instrumentos[[#This Row],[Huella]]/$AT$4</f>
        <v>2.89169717805694</v>
      </c>
      <c r="AQ1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2" s="25" t="str">
        <f>IFERROR(INDEX('BD(MSCI)'!X:X,MATCH(Tabla_Consulta_desde_Reporte_de_Valorización_de_Instrumentos[[#This Row],[CODIGO_ISIN]],'BD(MSCI)'!C:C,0)),"Cuestionario Integra")</f>
        <v>Portafolio</v>
      </c>
      <c r="AT192" s="25"/>
    </row>
    <row r="193" spans="2:46" x14ac:dyDescent="0.35">
      <c r="B193" s="14" t="s">
        <v>6337</v>
      </c>
      <c r="C193" t="s">
        <v>473</v>
      </c>
      <c r="D193" t="s">
        <v>11</v>
      </c>
      <c r="E193" t="s">
        <v>474</v>
      </c>
      <c r="F193" t="s">
        <v>480</v>
      </c>
      <c r="G193" t="str">
        <f>INDEX(Parametria!H:H,MATCH(Tabla_Consulta_desde_Reporte_de_Valorización_de_Instrumentos[[#This Row],[CODIGO_SBS]],Parametria!C:C,0),1)</f>
        <v>Minsur S.A.</v>
      </c>
      <c r="H193" t="s">
        <v>481</v>
      </c>
      <c r="I193" t="s">
        <v>482</v>
      </c>
      <c r="J193" t="s">
        <v>335</v>
      </c>
      <c r="K193" t="s">
        <v>90</v>
      </c>
      <c r="L193">
        <v>1</v>
      </c>
      <c r="M193" s="5">
        <v>202104986.9473668</v>
      </c>
      <c r="N193">
        <v>202104986.9473668</v>
      </c>
      <c r="O193">
        <v>30260274</v>
      </c>
      <c r="P193" s="15"/>
      <c r="R193">
        <v>1</v>
      </c>
      <c r="S193" t="s">
        <v>413</v>
      </c>
      <c r="T193">
        <v>200422845.5499534</v>
      </c>
      <c r="U193" s="5">
        <v>200422845.5499534</v>
      </c>
      <c r="V193" t="s">
        <v>290</v>
      </c>
      <c r="W193">
        <v>2610762000</v>
      </c>
      <c r="X193">
        <v>781816000</v>
      </c>
      <c r="Y193">
        <v>1828946000</v>
      </c>
      <c r="Z193">
        <v>5.5589100000000002E-2</v>
      </c>
      <c r="AA193" t="str">
        <f>+MID(Tabla_Consulta_desde_Reporte_de_Valorización_de_Instrumentos[[#This Row],[CODIGO_SBS]],7,1)</f>
        <v>1</v>
      </c>
      <c r="AB193">
        <f>INDEX('Cálculo Caja'!F:F,MATCH(Tabla_Consulta_desde_Reporte_de_Valorización_de_Instrumentos[[#This Row],[PORTAFOLIO]],'Cálculo Caja'!A:A,0),1)</f>
        <v>3525404726.9048524</v>
      </c>
      <c r="AC193" s="17">
        <f>Tabla_Consulta_desde_Reporte_de_Valorización_de_Instrumentos[[#This Row],[VALOR_VECTOR_LOCAL]]/Tabla_Consulta_desde_Reporte_de_Valorización_de_Instrumentos[[#This Row],[Patrimonio]]</f>
        <v>5.7328165871271736E-2</v>
      </c>
      <c r="AD193" s="4">
        <f>(Tabla_Consulta_desde_Reporte_de_Valorización_de_Instrumentos[[#This Row],[VALOR_VECTOR_LOCAL]]/INDEX('Tipo de Cambio'!$D:$D,MATCH("2",'Tipo de Cambio'!$E:$E,0),1))/1000000</f>
        <v>59.311808348456871</v>
      </c>
      <c r="AE193">
        <f>IF(Tabla_Consulta_desde_Reporte_de_Valorización_de_Instrumentos[[#This Row],[PORTAFOLIO]]="IN-FONDO0",Tabla_Consulta_desde_Reporte_de_Valorización_de_Instrumentos[[#This Row],[Inv MM$]],0)</f>
        <v>0</v>
      </c>
      <c r="AF193" s="25">
        <f>IF(Tabla_Consulta_desde_Reporte_de_Valorización_de_Instrumentos[[#This Row],[PORTAFOLIO]]="IN-FONDO1",Tabla_Consulta_desde_Reporte_de_Valorización_de_Instrumentos[[#This Row],[Inv MM$]],0)</f>
        <v>0</v>
      </c>
      <c r="AG193" s="25">
        <f>IF(Tabla_Consulta_desde_Reporte_de_Valorización_de_Instrumentos[[#This Row],[PORTAFOLIO]]="IN-FONDO2",Tabla_Consulta_desde_Reporte_de_Valorización_de_Instrumentos[[#This Row],[Inv MM$]],0)</f>
        <v>0</v>
      </c>
      <c r="AH193" s="25">
        <f>IF(Tabla_Consulta_desde_Reporte_de_Valorización_de_Instrumentos[[#This Row],[PORTAFOLIO]]="IN-FONDO3",Tabla_Consulta_desde_Reporte_de_Valorización_de_Instrumentos[[#This Row],[Inv MM$]],0)</f>
        <v>59.311808348456871</v>
      </c>
      <c r="AI1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362.08218671591277</v>
      </c>
      <c r="AJ1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Row],[CODIGO_SBS]],'BD(MSCI)'!$C:$C,0),1)),AL6328)</f>
        <v>116.89</v>
      </c>
      <c r="AK193" s="25">
        <f>Tabla_Consulta_desde_Reporte_de_Valorización_de_Instrumentos[[#This Row],[CO2-H]]*Tabla_Consulta_desde_Reporte_de_Valorización_de_Instrumentos[[#This Row],[Inv MM$]]</f>
        <v>6932.9572778511238</v>
      </c>
      <c r="AL193" s="25">
        <f>Tabla_Consulta_desde_Reporte_de_Valorización_de_Instrumentos[[#This Row],[CO2-H]]*Tabla_Consulta_desde_Reporte_de_Valorización_de_Instrumentos[[#This Row],[Weight]]</f>
        <v>6.7010893086929535</v>
      </c>
      <c r="AM193" s="25" t="str">
        <f>INDEX(Parametria!G:G,MATCH(Tabla_Consulta_desde_Reporte_de_Valorización_de_Instrumentos[[#This Row],[CODIGO_SBS]],Parametria!C:C,0))</f>
        <v>31RVL</v>
      </c>
      <c r="AN193" s="25" t="str">
        <f>INDEX(Parametria!F:F,MATCH(Tabla_Consulta_desde_Reporte_de_Valorización_de_Instrumentos[[#This Row],[CODIGO_SBS]],Parametria!C:C,0))</f>
        <v>BU</v>
      </c>
      <c r="AO193" s="25" t="str">
        <f>+INDEX(Parametria!J:J,MATCH(Tabla_Consulta_desde_Reporte_de_Valorización_de_Instrumentos[[#This Row],[CODIGO_SBS]],Parametria!C:C,0))</f>
        <v>RVLBU</v>
      </c>
      <c r="AP193" s="25">
        <f>Tabla_Consulta_desde_Reporte_de_Valorización_de_Instrumentos[[#This Row],[Huella]]/$AT$4</f>
        <v>0.61230754682898991</v>
      </c>
      <c r="AQ1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3" s="25" t="str">
        <f>IFERROR(INDEX('BD(MSCI)'!X:X,MATCH(Tabla_Consulta_desde_Reporte_de_Valorización_de_Instrumentos[[#This Row],[CODIGO_ISIN]],'BD(MSCI)'!C:C,0)),"Cuestionario Integra")</f>
        <v>Portafolio</v>
      </c>
      <c r="AT193" s="25"/>
    </row>
    <row r="194" spans="2:46" x14ac:dyDescent="0.35">
      <c r="B194" s="14" t="s">
        <v>6337</v>
      </c>
      <c r="C194" t="s">
        <v>483</v>
      </c>
      <c r="D194" t="s">
        <v>11</v>
      </c>
      <c r="E194" t="s">
        <v>484</v>
      </c>
      <c r="F194" t="s">
        <v>485</v>
      </c>
      <c r="G194" t="str">
        <f>INDEX(Parametria!H:H,MATCH(Tabla_Consulta_desde_Reporte_de_Valorización_de_Instrumentos[[#This Row],[CODIGO_SBS]],Parametria!C:C,0),1)</f>
        <v>Fossal SA</v>
      </c>
      <c r="H194" t="s">
        <v>5911</v>
      </c>
      <c r="I194" t="s">
        <v>486</v>
      </c>
      <c r="J194" t="s">
        <v>487</v>
      </c>
      <c r="K194" t="s">
        <v>50</v>
      </c>
      <c r="L194">
        <v>1</v>
      </c>
      <c r="M194" s="5">
        <v>1313.4410766999999</v>
      </c>
      <c r="N194">
        <v>385.45592859999999</v>
      </c>
      <c r="O194">
        <v>146</v>
      </c>
      <c r="P194" s="15">
        <v>69460</v>
      </c>
      <c r="Q194">
        <v>23257</v>
      </c>
      <c r="R194">
        <v>3.4075000000000002</v>
      </c>
      <c r="S194" t="s">
        <v>413</v>
      </c>
      <c r="T194">
        <v>1313.4995182</v>
      </c>
      <c r="U194" s="5">
        <v>384.9985398</v>
      </c>
      <c r="V194" t="s">
        <v>308</v>
      </c>
      <c r="W194">
        <v>4617000</v>
      </c>
      <c r="X194">
        <v>95000</v>
      </c>
      <c r="Y194">
        <v>4522000</v>
      </c>
      <c r="Z194">
        <v>3.1327999999999998E-3</v>
      </c>
      <c r="AA194" t="str">
        <f>+MID(Tabla_Consulta_desde_Reporte_de_Valorización_de_Instrumentos[[#This Row],[CODIGO_SBS]],7,1)</f>
        <v>2</v>
      </c>
      <c r="AB194">
        <f>INDEX('Cálculo Caja'!F:F,MATCH(Tabla_Consulta_desde_Reporte_de_Valorización_de_Instrumentos[[#This Row],[PORTAFOLIO]],'Cálculo Caja'!A:A,0),1)</f>
        <v>3525404726.9048524</v>
      </c>
      <c r="AC194" s="17">
        <f>Tabla_Consulta_desde_Reporte_de_Valorización_de_Instrumentos[[#This Row],[VALOR_VECTOR_LOCAL]]/Tabla_Consulta_desde_Reporte_de_Valorización_de_Instrumentos[[#This Row],[Patrimonio]]</f>
        <v>3.72564621212482E-7</v>
      </c>
      <c r="AD194" s="4">
        <f>(Tabla_Consulta_desde_Reporte_de_Valorización_de_Instrumentos[[#This Row],[VALOR_VECTOR_LOCAL]]/INDEX('Tipo de Cambio'!$D:$D,MATCH("2",'Tipo de Cambio'!$E:$E,0),1))/1000000</f>
        <v>3.8545592859867933E-4</v>
      </c>
      <c r="AE194">
        <f>IF(Tabla_Consulta_desde_Reporte_de_Valorización_de_Instrumentos[[#This Row],[PORTAFOLIO]]="IN-FONDO0",Tabla_Consulta_desde_Reporte_de_Valorización_de_Instrumentos[[#This Row],[Inv MM$]],0)</f>
        <v>0</v>
      </c>
      <c r="AF194" s="25">
        <f>IF(Tabla_Consulta_desde_Reporte_de_Valorización_de_Instrumentos[[#This Row],[PORTAFOLIO]]="IN-FONDO1",Tabla_Consulta_desde_Reporte_de_Valorización_de_Instrumentos[[#This Row],[Inv MM$]],0)</f>
        <v>0</v>
      </c>
      <c r="AG194" s="25">
        <f>IF(Tabla_Consulta_desde_Reporte_de_Valorización_de_Instrumentos[[#This Row],[PORTAFOLIO]]="IN-FONDO2",Tabla_Consulta_desde_Reporte_de_Valorización_de_Instrumentos[[#This Row],[Inv MM$]],0)</f>
        <v>0</v>
      </c>
      <c r="AH194" s="25">
        <f>IF(Tabla_Consulta_desde_Reporte_de_Valorización_de_Instrumentos[[#This Row],[PORTAFOLIO]]="IN-FONDO3",Tabla_Consulta_desde_Reporte_de_Valorización_de_Instrumentos[[#This Row],[Inv MM$]],0)</f>
        <v>3.8545592859867933E-4</v>
      </c>
      <c r="AI1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Row],[CODIGO_SBS]],'BD(MSCI)'!$C:$C,0),1)),AL6329)</f>
        <v>207.42817414000001</v>
      </c>
      <c r="AK194" s="25">
        <f>Tabla_Consulta_desde_Reporte_de_Valorización_de_Instrumentos[[#This Row],[CO2-H]]*Tabla_Consulta_desde_Reporte_de_Valorización_de_Instrumentos[[#This Row],[Inv MM$]]</f>
        <v>7.9954419480662273E-2</v>
      </c>
      <c r="AL194" s="25">
        <f>Tabla_Consulta_desde_Reporte_de_Valorización_de_Instrumentos[[#This Row],[CO2-H]]*Tabla_Consulta_desde_Reporte_de_Valorización_de_Instrumentos[[#This Row],[Weight]]</f>
        <v>7.7280399127265857E-5</v>
      </c>
      <c r="AM194" s="25" t="str">
        <f>INDEX(Parametria!G:G,MATCH(Tabla_Consulta_desde_Reporte_de_Valorización_de_Instrumentos[[#This Row],[CODIGO_SBS]],Parametria!C:C,0))</f>
        <v>32RVL</v>
      </c>
      <c r="AN194" s="25" t="str">
        <f>INDEX(Parametria!F:F,MATCH(Tabla_Consulta_desde_Reporte_de_Valorización_de_Instrumentos[[#This Row],[CODIGO_SBS]],Parametria!C:C,0))</f>
        <v>BU</v>
      </c>
      <c r="AO194" s="25" t="str">
        <f>+INDEX(Parametria!J:J,MATCH(Tabla_Consulta_desde_Reporte_de_Valorización_de_Instrumentos[[#This Row],[CODIGO_SBS]],Parametria!C:C,0))</f>
        <v>RVLBU</v>
      </c>
      <c r="AP194" s="25">
        <f>Tabla_Consulta_desde_Reporte_de_Valorización_de_Instrumentos[[#This Row],[Huella]]/$AT$4</f>
        <v>7.0614447036538619E-6</v>
      </c>
      <c r="AQ1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4" s="25" t="str">
        <f>IFERROR(INDEX('BD(MSCI)'!X:X,MATCH(Tabla_Consulta_desde_Reporte_de_Valorización_de_Instrumentos[[#This Row],[CODIGO_ISIN]],'BD(MSCI)'!C:C,0)),"Cuestionario Integra")</f>
        <v>BU</v>
      </c>
      <c r="AT194" s="25"/>
    </row>
    <row r="195" spans="2:46" x14ac:dyDescent="0.35">
      <c r="B195" s="14" t="s">
        <v>6337</v>
      </c>
      <c r="C195" t="s">
        <v>483</v>
      </c>
      <c r="D195" t="s">
        <v>12</v>
      </c>
      <c r="E195" t="s">
        <v>484</v>
      </c>
      <c r="F195" t="s">
        <v>485</v>
      </c>
      <c r="G195" t="str">
        <f>INDEX(Parametria!H:H,MATCH(Tabla_Consulta_desde_Reporte_de_Valorización_de_Instrumentos[[#This Row],[CODIGO_SBS]],Parametria!C:C,0),1)</f>
        <v>Fossal SA</v>
      </c>
      <c r="H195" t="s">
        <v>5911</v>
      </c>
      <c r="I195" t="s">
        <v>486</v>
      </c>
      <c r="J195" t="s">
        <v>487</v>
      </c>
      <c r="K195" t="s">
        <v>50</v>
      </c>
      <c r="L195">
        <v>1</v>
      </c>
      <c r="M195" s="5">
        <v>206.91195039999999</v>
      </c>
      <c r="N195">
        <v>60.722509299999999</v>
      </c>
      <c r="O195">
        <v>23</v>
      </c>
      <c r="P195" s="15">
        <v>69460</v>
      </c>
      <c r="Q195">
        <v>23257</v>
      </c>
      <c r="R195">
        <v>3.4075000000000002</v>
      </c>
      <c r="S195" t="s">
        <v>413</v>
      </c>
      <c r="T195">
        <v>206.9211569</v>
      </c>
      <c r="U195" s="5">
        <v>60.6504549</v>
      </c>
      <c r="V195" t="s">
        <v>308</v>
      </c>
      <c r="W195">
        <v>4617000</v>
      </c>
      <c r="X195">
        <v>95000</v>
      </c>
      <c r="Y195">
        <v>4522000</v>
      </c>
      <c r="Z195">
        <v>3.1327999999999998E-3</v>
      </c>
      <c r="AA195" t="str">
        <f>+MID(Tabla_Consulta_desde_Reporte_de_Valorización_de_Instrumentos[[#This Row],[CODIGO_SBS]],7,1)</f>
        <v>2</v>
      </c>
      <c r="AB195">
        <f>INDEX('Cálculo Caja'!F:F,MATCH(Tabla_Consulta_desde_Reporte_de_Valorización_de_Instrumentos[[#This Row],[PORTAFOLIO]],'Cálculo Caja'!A:A,0),1)</f>
        <v>7928996892.6624365</v>
      </c>
      <c r="AC195" s="17">
        <f>Tabla_Consulta_desde_Reporte_de_Valorización_de_Instrumentos[[#This Row],[VALOR_VECTOR_LOCAL]]/Tabla_Consulta_desde_Reporte_de_Valorización_de_Instrumentos[[#This Row],[Patrimonio]]</f>
        <v>2.6095602407345893E-8</v>
      </c>
      <c r="AD195" s="4">
        <f>(Tabla_Consulta_desde_Reporte_de_Valorización_de_Instrumentos[[#This Row],[VALOR_VECTOR_LOCAL]]/INDEX('Tipo de Cambio'!$D:$D,MATCH("2",'Tipo de Cambio'!$E:$E,0),1))/1000000</f>
        <v>6.0722509288334547E-5</v>
      </c>
      <c r="AE195">
        <f>IF(Tabla_Consulta_desde_Reporte_de_Valorización_de_Instrumentos[[#This Row],[PORTAFOLIO]]="IN-FONDO0",Tabla_Consulta_desde_Reporte_de_Valorización_de_Instrumentos[[#This Row],[Inv MM$]],0)</f>
        <v>0</v>
      </c>
      <c r="AF195" s="25">
        <f>IF(Tabla_Consulta_desde_Reporte_de_Valorización_de_Instrumentos[[#This Row],[PORTAFOLIO]]="IN-FONDO1",Tabla_Consulta_desde_Reporte_de_Valorización_de_Instrumentos[[#This Row],[Inv MM$]],0)</f>
        <v>6.0722509288334547E-5</v>
      </c>
      <c r="AG195" s="25">
        <f>IF(Tabla_Consulta_desde_Reporte_de_Valorización_de_Instrumentos[[#This Row],[PORTAFOLIO]]="IN-FONDO2",Tabla_Consulta_desde_Reporte_de_Valorización_de_Instrumentos[[#This Row],[Inv MM$]],0)</f>
        <v>0</v>
      </c>
      <c r="AH195" s="25">
        <f>IF(Tabla_Consulta_desde_Reporte_de_Valorización_de_Instrumentos[[#This Row],[PORTAFOLIO]]="IN-FONDO3",Tabla_Consulta_desde_Reporte_de_Valorización_de_Instrumentos[[#This Row],[Inv MM$]],0)</f>
        <v>0</v>
      </c>
      <c r="AI1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Row],[CODIGO_SBS]],'BD(MSCI)'!$C:$C,0),1)),AL6330)</f>
        <v>207.42817414000001</v>
      </c>
      <c r="AK195" s="25">
        <f>Tabla_Consulta_desde_Reporte_de_Valorización_de_Instrumentos[[#This Row],[CO2-H]]*Tabla_Consulta_desde_Reporte_de_Valorización_de_Instrumentos[[#This Row],[Inv MM$]]</f>
        <v>1.2595559230878427E-2</v>
      </c>
      <c r="AL195" s="25">
        <f>Tabla_Consulta_desde_Reporte_de_Valorización_de_Instrumentos[[#This Row],[CO2-H]]*Tabla_Consulta_desde_Reporte_de_Valorización_de_Instrumentos[[#This Row],[Weight]]</f>
        <v>5.4129631604391475E-6</v>
      </c>
      <c r="AM195" s="25" t="str">
        <f>INDEX(Parametria!G:G,MATCH(Tabla_Consulta_desde_Reporte_de_Valorización_de_Instrumentos[[#This Row],[CODIGO_SBS]],Parametria!C:C,0))</f>
        <v>32RVL</v>
      </c>
      <c r="AN195" s="25" t="str">
        <f>INDEX(Parametria!F:F,MATCH(Tabla_Consulta_desde_Reporte_de_Valorización_de_Instrumentos[[#This Row],[CODIGO_SBS]],Parametria!C:C,0))</f>
        <v>BU</v>
      </c>
      <c r="AO195" s="25" t="str">
        <f>+INDEX(Parametria!J:J,MATCH(Tabla_Consulta_desde_Reporte_de_Valorización_de_Instrumentos[[#This Row],[CODIGO_SBS]],Parametria!C:C,0))</f>
        <v>RVLBU</v>
      </c>
      <c r="AP195" s="25">
        <f>Tabla_Consulta_desde_Reporte_de_Valorización_de_Instrumentos[[#This Row],[Huella]]/$AT$4</f>
        <v>1.1124193709136571E-6</v>
      </c>
      <c r="AQ1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5" s="25" t="str">
        <f>IFERROR(INDEX('BD(MSCI)'!X:X,MATCH(Tabla_Consulta_desde_Reporte_de_Valorización_de_Instrumentos[[#This Row],[CODIGO_ISIN]],'BD(MSCI)'!C:C,0)),"Cuestionario Integra")</f>
        <v>BU</v>
      </c>
      <c r="AT195" s="25"/>
    </row>
    <row r="196" spans="2:46" x14ac:dyDescent="0.35">
      <c r="B196" s="14" t="s">
        <v>6337</v>
      </c>
      <c r="C196" t="s">
        <v>483</v>
      </c>
      <c r="D196" t="s">
        <v>10</v>
      </c>
      <c r="E196" t="s">
        <v>484</v>
      </c>
      <c r="F196" t="s">
        <v>485</v>
      </c>
      <c r="G196" t="str">
        <f>INDEX(Parametria!H:H,MATCH(Tabla_Consulta_desde_Reporte_de_Valorización_de_Instrumentos[[#This Row],[CODIGO_SBS]],Parametria!C:C,0),1)</f>
        <v>Fossal SA</v>
      </c>
      <c r="H196" t="s">
        <v>5911</v>
      </c>
      <c r="I196" t="s">
        <v>486</v>
      </c>
      <c r="J196" t="s">
        <v>487</v>
      </c>
      <c r="K196" t="s">
        <v>50</v>
      </c>
      <c r="L196">
        <v>1</v>
      </c>
      <c r="M196" s="5">
        <v>2482.9434052000001</v>
      </c>
      <c r="N196">
        <v>728.67011160000004</v>
      </c>
      <c r="O196">
        <v>276</v>
      </c>
      <c r="P196" s="15">
        <v>69460</v>
      </c>
      <c r="Q196">
        <v>23257</v>
      </c>
      <c r="R196">
        <v>3.4075000000000002</v>
      </c>
      <c r="S196" t="s">
        <v>413</v>
      </c>
      <c r="T196">
        <v>2483.0538836999999</v>
      </c>
      <c r="U196" s="5">
        <v>727.8054588</v>
      </c>
      <c r="V196" t="s">
        <v>308</v>
      </c>
      <c r="W196">
        <v>4617000</v>
      </c>
      <c r="X196">
        <v>95000</v>
      </c>
      <c r="Y196">
        <v>4522000</v>
      </c>
      <c r="Z196">
        <v>3.1327999999999998E-3</v>
      </c>
      <c r="AA196" t="str">
        <f>+MID(Tabla_Consulta_desde_Reporte_de_Valorización_de_Instrumentos[[#This Row],[CODIGO_SBS]],7,1)</f>
        <v>2</v>
      </c>
      <c r="AB196">
        <f>INDEX('Cálculo Caja'!F:F,MATCH(Tabla_Consulta_desde_Reporte_de_Valorización_de_Instrumentos[[#This Row],[PORTAFOLIO]],'Cálculo Caja'!A:A,0),1)</f>
        <v>27857085026.771736</v>
      </c>
      <c r="AC196" s="17">
        <f>Tabla_Consulta_desde_Reporte_de_Valorización_de_Instrumentos[[#This Row],[VALOR_VECTOR_LOCAL]]/Tabla_Consulta_desde_Reporte_de_Valorización_de_Instrumentos[[#This Row],[Patrimonio]]</f>
        <v>8.9131486758711308E-8</v>
      </c>
      <c r="AD196" s="4">
        <f>(Tabla_Consulta_desde_Reporte_de_Valorización_de_Instrumentos[[#This Row],[VALOR_VECTOR_LOCAL]]/INDEX('Tipo de Cambio'!$D:$D,MATCH("2",'Tipo de Cambio'!$E:$E,0),1))/1000000</f>
        <v>7.2867011157740275E-4</v>
      </c>
      <c r="AE196">
        <f>IF(Tabla_Consulta_desde_Reporte_de_Valorización_de_Instrumentos[[#This Row],[PORTAFOLIO]]="IN-FONDO0",Tabla_Consulta_desde_Reporte_de_Valorización_de_Instrumentos[[#This Row],[Inv MM$]],0)</f>
        <v>0</v>
      </c>
      <c r="AF196" s="25">
        <f>IF(Tabla_Consulta_desde_Reporte_de_Valorización_de_Instrumentos[[#This Row],[PORTAFOLIO]]="IN-FONDO1",Tabla_Consulta_desde_Reporte_de_Valorización_de_Instrumentos[[#This Row],[Inv MM$]],0)</f>
        <v>0</v>
      </c>
      <c r="AG196" s="25">
        <f>IF(Tabla_Consulta_desde_Reporte_de_Valorización_de_Instrumentos[[#This Row],[PORTAFOLIO]]="IN-FONDO2",Tabla_Consulta_desde_Reporte_de_Valorización_de_Instrumentos[[#This Row],[Inv MM$]],0)</f>
        <v>7.2867011157740275E-4</v>
      </c>
      <c r="AH196" s="25">
        <f>IF(Tabla_Consulta_desde_Reporte_de_Valorización_de_Instrumentos[[#This Row],[PORTAFOLIO]]="IN-FONDO3",Tabla_Consulta_desde_Reporte_de_Valorización_de_Instrumentos[[#This Row],[Inv MM$]],0)</f>
        <v>0</v>
      </c>
      <c r="AI1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1.1748485494644167E-3</v>
      </c>
      <c r="AJ1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Row],[CODIGO_SBS]],'BD(MSCI)'!$C:$C,0),1)),AL6331)</f>
        <v>207.42817414000001</v>
      </c>
      <c r="AK196" s="25">
        <f>Tabla_Consulta_desde_Reporte_de_Valorización_de_Instrumentos[[#This Row],[CO2-H]]*Tabla_Consulta_desde_Reporte_de_Valorización_de_Instrumentos[[#This Row],[Inv MM$]]</f>
        <v>0.15114671079489073</v>
      </c>
      <c r="AL196" s="25">
        <f>Tabla_Consulta_desde_Reporte_de_Valorización_de_Instrumentos[[#This Row],[CO2-H]]*Tabla_Consulta_desde_Reporte_de_Valorización_de_Instrumentos[[#This Row],[Weight]]</f>
        <v>1.8488381556743073E-5</v>
      </c>
      <c r="AM196" s="25" t="str">
        <f>INDEX(Parametria!G:G,MATCH(Tabla_Consulta_desde_Reporte_de_Valorización_de_Instrumentos[[#This Row],[CODIGO_SBS]],Parametria!C:C,0))</f>
        <v>32RVL</v>
      </c>
      <c r="AN196" s="25" t="str">
        <f>INDEX(Parametria!F:F,MATCH(Tabla_Consulta_desde_Reporte_de_Valorización_de_Instrumentos[[#This Row],[CODIGO_SBS]],Parametria!C:C,0))</f>
        <v>BU</v>
      </c>
      <c r="AO196" s="25" t="str">
        <f>+INDEX(Parametria!J:J,MATCH(Tabla_Consulta_desde_Reporte_de_Valorización_de_Instrumentos[[#This Row],[CODIGO_SBS]],Parametria!C:C,0))</f>
        <v>RVLBU</v>
      </c>
      <c r="AP196" s="25">
        <f>Tabla_Consulta_desde_Reporte_de_Valorización_de_Instrumentos[[#This Row],[Huella]]/$AT$4</f>
        <v>1.3349032453114403E-5</v>
      </c>
      <c r="AQ1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196" s="25" t="str">
        <f>IFERROR(INDEX('BD(MSCI)'!X:X,MATCH(Tabla_Consulta_desde_Reporte_de_Valorización_de_Instrumentos[[#This Row],[CODIGO_ISIN]],'BD(MSCI)'!C:C,0)),"Cuestionario Integra")</f>
        <v>BU</v>
      </c>
      <c r="AT196" s="25"/>
    </row>
    <row r="197" spans="2:46" x14ac:dyDescent="0.35">
      <c r="B197" s="14" t="s">
        <v>6337</v>
      </c>
      <c r="C197" t="s">
        <v>483</v>
      </c>
      <c r="D197" t="s">
        <v>12</v>
      </c>
      <c r="E197" t="s">
        <v>484</v>
      </c>
      <c r="F197" t="s">
        <v>488</v>
      </c>
      <c r="G197" t="str">
        <f>INDEX(Parametria!H:H,MATCH(Tabla_Consulta_desde_Reporte_de_Valorización_de_Instrumentos[[#This Row],[CODIGO_SBS]],Parametria!C:C,0),1)</f>
        <v>Buenaventura ADR</v>
      </c>
      <c r="H197" t="s">
        <v>489</v>
      </c>
      <c r="I197" t="s">
        <v>490</v>
      </c>
      <c r="J197" t="s">
        <v>304</v>
      </c>
      <c r="K197" t="s">
        <v>50</v>
      </c>
      <c r="L197">
        <v>1</v>
      </c>
      <c r="M197" s="5">
        <v>28269857.638075002</v>
      </c>
      <c r="N197">
        <v>8296363.21</v>
      </c>
      <c r="O197">
        <v>283249</v>
      </c>
      <c r="P197" s="15"/>
      <c r="R197">
        <v>3.4075000000000002</v>
      </c>
      <c r="S197" t="s">
        <v>413</v>
      </c>
      <c r="T197">
        <v>27618586.328113999</v>
      </c>
      <c r="U197" s="5">
        <v>8095256.4199999999</v>
      </c>
      <c r="V197" t="s">
        <v>305</v>
      </c>
      <c r="W197">
        <v>4052129000</v>
      </c>
      <c r="X197">
        <v>932087000</v>
      </c>
      <c r="Y197">
        <v>3120042000</v>
      </c>
      <c r="Z197">
        <v>0.71</v>
      </c>
      <c r="AA197" t="str">
        <f>+MID(Tabla_Consulta_desde_Reporte_de_Valorización_de_Instrumentos[[#This Row],[CODIGO_SBS]],7,1)</f>
        <v>2</v>
      </c>
      <c r="AB197">
        <f>INDEX('Cálculo Caja'!F:F,MATCH(Tabla_Consulta_desde_Reporte_de_Valorización_de_Instrumentos[[#This Row],[PORTAFOLIO]],'Cálculo Caja'!A:A,0),1)</f>
        <v>7928996892.6624365</v>
      </c>
      <c r="AC197" s="17">
        <f>Tabla_Consulta_desde_Reporte_de_Valorización_de_Instrumentos[[#This Row],[VALOR_VECTOR_LOCAL]]/Tabla_Consulta_desde_Reporte_de_Valorización_de_Instrumentos[[#This Row],[Patrimonio]]</f>
        <v>3.5653763043136232E-3</v>
      </c>
      <c r="AD197" s="4">
        <f>(Tabla_Consulta_desde_Reporte_de_Valorización_de_Instrumentos[[#This Row],[VALOR_VECTOR_LOCAL]]/INDEX('Tipo de Cambio'!$D:$D,MATCH("2",'Tipo de Cambio'!$E:$E,0),1))/1000000</f>
        <v>8.2963632099999991</v>
      </c>
      <c r="AE197">
        <f>IF(Tabla_Consulta_desde_Reporte_de_Valorización_de_Instrumentos[[#This Row],[PORTAFOLIO]]="IN-FONDO0",Tabla_Consulta_desde_Reporte_de_Valorización_de_Instrumentos[[#This Row],[Inv MM$]],0)</f>
        <v>0</v>
      </c>
      <c r="AF197" s="25">
        <f>IF(Tabla_Consulta_desde_Reporte_de_Valorización_de_Instrumentos[[#This Row],[PORTAFOLIO]]="IN-FONDO1",Tabla_Consulta_desde_Reporte_de_Valorización_de_Instrumentos[[#This Row],[Inv MM$]],0)</f>
        <v>8.2963632099999991</v>
      </c>
      <c r="AG197" s="25">
        <f>IF(Tabla_Consulta_desde_Reporte_de_Valorización_de_Instrumentos[[#This Row],[PORTAFOLIO]]="IN-FONDO2",Tabla_Consulta_desde_Reporte_de_Valorización_de_Instrumentos[[#This Row],[Inv MM$]],0)</f>
        <v>0</v>
      </c>
      <c r="AH197" s="25">
        <f>IF(Tabla_Consulta_desde_Reporte_de_Valorización_de_Instrumentos[[#This Row],[PORTAFOLIO]]="IN-FONDO3",Tabla_Consulta_desde_Reporte_de_Valorización_de_Instrumentos[[#This Row],[Inv MM$]],0)</f>
        <v>0</v>
      </c>
      <c r="AI1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Row],[CODIGO_SBS]],'BD(MSCI)'!$C:$C,0),1)),AL6332)</f>
        <v>32.130000000000003</v>
      </c>
      <c r="AK197" s="25">
        <f>Tabla_Consulta_desde_Reporte_de_Valorización_de_Instrumentos[[#This Row],[CO2-H]]*Tabla_Consulta_desde_Reporte_de_Valorización_de_Instrumentos[[#This Row],[Inv MM$]]</f>
        <v>266.56214993729998</v>
      </c>
      <c r="AL197" s="25">
        <f>Tabla_Consulta_desde_Reporte_de_Valorización_de_Instrumentos[[#This Row],[CO2-H]]*Tabla_Consulta_desde_Reporte_de_Valorización_de_Instrumentos[[#This Row],[Weight]]</f>
        <v>0.11455554065759672</v>
      </c>
      <c r="AM197" s="25" t="str">
        <f>INDEX(Parametria!G:G,MATCH(Tabla_Consulta_desde_Reporte_de_Valorización_de_Instrumentos[[#This Row],[CODIGO_SBS]],Parametria!C:C,0))</f>
        <v>32RVL</v>
      </c>
      <c r="AN197" s="25" t="str">
        <f>INDEX(Parametria!F:F,MATCH(Tabla_Consulta_desde_Reporte_de_Valorización_de_Instrumentos[[#This Row],[CODIGO_SBS]],Parametria!C:C,0))</f>
        <v>BU</v>
      </c>
      <c r="AO197" s="25" t="str">
        <f>+INDEX(Parametria!J:J,MATCH(Tabla_Consulta_desde_Reporte_de_Valorización_de_Instrumentos[[#This Row],[CODIGO_SBS]],Parametria!C:C,0))</f>
        <v>RVLBU</v>
      </c>
      <c r="AP197" s="25">
        <f>Tabla_Consulta_desde_Reporte_de_Valorización_de_Instrumentos[[#This Row],[Huella]]/$AT$4</f>
        <v>2.3542336922658651E-2</v>
      </c>
      <c r="AQ1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7" s="25" t="str">
        <f>IFERROR(INDEX('BD(MSCI)'!X:X,MATCH(Tabla_Consulta_desde_Reporte_de_Valorización_de_Instrumentos[[#This Row],[CODIGO_ISIN]],'BD(MSCI)'!C:C,0)),"Cuestionario Integra")</f>
        <v>Portafolio</v>
      </c>
      <c r="AT197" s="25"/>
    </row>
    <row r="198" spans="2:46" x14ac:dyDescent="0.35">
      <c r="B198" s="14" t="s">
        <v>6337</v>
      </c>
      <c r="C198" t="s">
        <v>483</v>
      </c>
      <c r="D198" t="s">
        <v>10</v>
      </c>
      <c r="E198" t="s">
        <v>484</v>
      </c>
      <c r="F198" t="s">
        <v>488</v>
      </c>
      <c r="G198" t="str">
        <f>INDEX(Parametria!H:H,MATCH(Tabla_Consulta_desde_Reporte_de_Valorización_de_Instrumentos[[#This Row],[CODIGO_SBS]],Parametria!C:C,0),1)</f>
        <v>Buenaventura ADR</v>
      </c>
      <c r="H198" t="s">
        <v>489</v>
      </c>
      <c r="I198" t="s">
        <v>490</v>
      </c>
      <c r="J198" t="s">
        <v>304</v>
      </c>
      <c r="K198" t="s">
        <v>50</v>
      </c>
      <c r="L198">
        <v>1</v>
      </c>
      <c r="M198" s="5">
        <v>1065879696.44625</v>
      </c>
      <c r="N198">
        <v>312804019.5</v>
      </c>
      <c r="O198">
        <v>10679550</v>
      </c>
      <c r="P198" s="15"/>
      <c r="R198">
        <v>3.4075000000000002</v>
      </c>
      <c r="S198" t="s">
        <v>413</v>
      </c>
      <c r="T198">
        <v>1041324324.6063</v>
      </c>
      <c r="U198" s="5">
        <v>305221539</v>
      </c>
      <c r="V198" t="s">
        <v>305</v>
      </c>
      <c r="W198">
        <v>4052129000</v>
      </c>
      <c r="X198">
        <v>932087000</v>
      </c>
      <c r="Y198">
        <v>3120042000</v>
      </c>
      <c r="Z198">
        <v>0.71</v>
      </c>
      <c r="AA198" t="str">
        <f>+MID(Tabla_Consulta_desde_Reporte_de_Valorización_de_Instrumentos[[#This Row],[CODIGO_SBS]],7,1)</f>
        <v>2</v>
      </c>
      <c r="AB198">
        <f>INDEX('Cálculo Caja'!F:F,MATCH(Tabla_Consulta_desde_Reporte_de_Valorización_de_Instrumentos[[#This Row],[PORTAFOLIO]],'Cálculo Caja'!A:A,0),1)</f>
        <v>27857085026.771736</v>
      </c>
      <c r="AC198" s="17">
        <f>Tabla_Consulta_desde_Reporte_de_Valorización_de_Instrumentos[[#This Row],[VALOR_VECTOR_LOCAL]]/Tabla_Consulta_desde_Reporte_de_Valorización_de_Instrumentos[[#This Row],[Patrimonio]]</f>
        <v>3.8262427508904767E-2</v>
      </c>
      <c r="AD198" s="4">
        <f>(Tabla_Consulta_desde_Reporte_de_Valorización_de_Instrumentos[[#This Row],[VALOR_VECTOR_LOCAL]]/INDEX('Tipo de Cambio'!$D:$D,MATCH("2",'Tipo de Cambio'!$E:$E,0),1))/1000000</f>
        <v>312.80401949999998</v>
      </c>
      <c r="AE198">
        <f>IF(Tabla_Consulta_desde_Reporte_de_Valorización_de_Instrumentos[[#This Row],[PORTAFOLIO]]="IN-FONDO0",Tabla_Consulta_desde_Reporte_de_Valorización_de_Instrumentos[[#This Row],[Inv MM$]],0)</f>
        <v>0</v>
      </c>
      <c r="AF198" s="25">
        <f>IF(Tabla_Consulta_desde_Reporte_de_Valorización_de_Instrumentos[[#This Row],[PORTAFOLIO]]="IN-FONDO1",Tabla_Consulta_desde_Reporte_de_Valorización_de_Instrumentos[[#This Row],[Inv MM$]],0)</f>
        <v>0</v>
      </c>
      <c r="AG198" s="25">
        <f>IF(Tabla_Consulta_desde_Reporte_de_Valorización_de_Instrumentos[[#This Row],[PORTAFOLIO]]="IN-FONDO2",Tabla_Consulta_desde_Reporte_de_Valorización_de_Instrumentos[[#This Row],[Inv MM$]],0)</f>
        <v>312.80401949999998</v>
      </c>
      <c r="AH198" s="25">
        <f>IF(Tabla_Consulta_desde_Reporte_de_Valorización_de_Instrumentos[[#This Row],[PORTAFOLIO]]="IN-FONDO3",Tabla_Consulta_desde_Reporte_de_Valorización_de_Instrumentos[[#This Row],[Inv MM$]],0)</f>
        <v>0</v>
      </c>
      <c r="AI1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Row],[CODIGO_SBS]],'BD(MSCI)'!$C:$C,0),1)),AL6333)</f>
        <v>32.130000000000003</v>
      </c>
      <c r="AK198" s="25">
        <f>Tabla_Consulta_desde_Reporte_de_Valorización_de_Instrumentos[[#This Row],[CO2-H]]*Tabla_Consulta_desde_Reporte_de_Valorización_de_Instrumentos[[#This Row],[Inv MM$]]</f>
        <v>10050.393146535</v>
      </c>
      <c r="AL198" s="25">
        <f>Tabla_Consulta_desde_Reporte_de_Valorización_de_Instrumentos[[#This Row],[CO2-H]]*Tabla_Consulta_desde_Reporte_de_Valorización_de_Instrumentos[[#This Row],[Weight]]</f>
        <v>1.2293717958611103</v>
      </c>
      <c r="AM198" s="25" t="str">
        <f>INDEX(Parametria!G:G,MATCH(Tabla_Consulta_desde_Reporte_de_Valorización_de_Instrumentos[[#This Row],[CODIGO_SBS]],Parametria!C:C,0))</f>
        <v>32RVL</v>
      </c>
      <c r="AN198" s="25" t="str">
        <f>INDEX(Parametria!F:F,MATCH(Tabla_Consulta_desde_Reporte_de_Valorización_de_Instrumentos[[#This Row],[CODIGO_SBS]],Parametria!C:C,0))</f>
        <v>BU</v>
      </c>
      <c r="AO198" s="25" t="str">
        <f>+INDEX(Parametria!J:J,MATCH(Tabla_Consulta_desde_Reporte_de_Valorización_de_Instrumentos[[#This Row],[CODIGO_SBS]],Parametria!C:C,0))</f>
        <v>RVLBU</v>
      </c>
      <c r="AP198" s="25">
        <f>Tabla_Consulta_desde_Reporte_de_Valorización_de_Instrumentos[[#This Row],[Huella]]/$AT$4</f>
        <v>0.88763442865598541</v>
      </c>
      <c r="AQ1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8" s="25" t="str">
        <f>IFERROR(INDEX('BD(MSCI)'!X:X,MATCH(Tabla_Consulta_desde_Reporte_de_Valorización_de_Instrumentos[[#This Row],[CODIGO_ISIN]],'BD(MSCI)'!C:C,0)),"Cuestionario Integra")</f>
        <v>Portafolio</v>
      </c>
      <c r="AT198" s="25"/>
    </row>
    <row r="199" spans="2:46" x14ac:dyDescent="0.35">
      <c r="B199" s="14" t="s">
        <v>6337</v>
      </c>
      <c r="C199" t="s">
        <v>483</v>
      </c>
      <c r="D199" t="s">
        <v>11</v>
      </c>
      <c r="E199" t="s">
        <v>484</v>
      </c>
      <c r="F199" t="s">
        <v>488</v>
      </c>
      <c r="G199" t="str">
        <f>INDEX(Parametria!H:H,MATCH(Tabla_Consulta_desde_Reporte_de_Valorización_de_Instrumentos[[#This Row],[CODIGO_SBS]],Parametria!C:C,0),1)</f>
        <v>Buenaventura ADR</v>
      </c>
      <c r="H199" t="s">
        <v>489</v>
      </c>
      <c r="I199" t="s">
        <v>490</v>
      </c>
      <c r="J199" t="s">
        <v>304</v>
      </c>
      <c r="K199" t="s">
        <v>50</v>
      </c>
      <c r="L199">
        <v>1</v>
      </c>
      <c r="M199" s="5">
        <v>187223868.84169999</v>
      </c>
      <c r="N199">
        <v>54944642.359999999</v>
      </c>
      <c r="O199">
        <v>1875884</v>
      </c>
      <c r="P199" s="15"/>
      <c r="R199">
        <v>3.4075000000000002</v>
      </c>
      <c r="S199" t="s">
        <v>413</v>
      </c>
      <c r="T199">
        <v>182910669.395224</v>
      </c>
      <c r="U199" s="5">
        <v>53612764.719999999</v>
      </c>
      <c r="V199" t="s">
        <v>305</v>
      </c>
      <c r="W199">
        <v>4052129000</v>
      </c>
      <c r="X199">
        <v>932087000</v>
      </c>
      <c r="Y199">
        <v>3120042000</v>
      </c>
      <c r="Z199">
        <v>0.71</v>
      </c>
      <c r="AA199" t="str">
        <f>+MID(Tabla_Consulta_desde_Reporte_de_Valorización_de_Instrumentos[[#This Row],[CODIGO_SBS]],7,1)</f>
        <v>2</v>
      </c>
      <c r="AB199">
        <f>INDEX('Cálculo Caja'!F:F,MATCH(Tabla_Consulta_desde_Reporte_de_Valorización_de_Instrumentos[[#This Row],[PORTAFOLIO]],'Cálculo Caja'!A:A,0),1)</f>
        <v>3525404726.9048524</v>
      </c>
      <c r="AC199" s="17">
        <f>Tabla_Consulta_desde_Reporte_de_Valorización_de_Instrumentos[[#This Row],[VALOR_VECTOR_LOCAL]]/Tabla_Consulta_desde_Reporte_de_Valorización_de_Instrumentos[[#This Row],[Patrimonio]]</f>
        <v>5.3107056733901349E-2</v>
      </c>
      <c r="AD199" s="4">
        <f>(Tabla_Consulta_desde_Reporte_de_Valorización_de_Instrumentos[[#This Row],[VALOR_VECTOR_LOCAL]]/INDEX('Tipo de Cambio'!$D:$D,MATCH("2",'Tipo de Cambio'!$E:$E,0),1))/1000000</f>
        <v>54.944642359999989</v>
      </c>
      <c r="AE199">
        <f>IF(Tabla_Consulta_desde_Reporte_de_Valorización_de_Instrumentos[[#This Row],[PORTAFOLIO]]="IN-FONDO0",Tabla_Consulta_desde_Reporte_de_Valorización_de_Instrumentos[[#This Row],[Inv MM$]],0)</f>
        <v>0</v>
      </c>
      <c r="AF199" s="25">
        <f>IF(Tabla_Consulta_desde_Reporte_de_Valorización_de_Instrumentos[[#This Row],[PORTAFOLIO]]="IN-FONDO1",Tabla_Consulta_desde_Reporte_de_Valorización_de_Instrumentos[[#This Row],[Inv MM$]],0)</f>
        <v>0</v>
      </c>
      <c r="AG199" s="25">
        <f>IF(Tabla_Consulta_desde_Reporte_de_Valorización_de_Instrumentos[[#This Row],[PORTAFOLIO]]="IN-FONDO2",Tabla_Consulta_desde_Reporte_de_Valorización_de_Instrumentos[[#This Row],[Inv MM$]],0)</f>
        <v>0</v>
      </c>
      <c r="AH199" s="25">
        <f>IF(Tabla_Consulta_desde_Reporte_de_Valorización_de_Instrumentos[[#This Row],[PORTAFOLIO]]="IN-FONDO3",Tabla_Consulta_desde_Reporte_de_Valorización_de_Instrumentos[[#This Row],[Inv MM$]],0)</f>
        <v>54.944642359999989</v>
      </c>
      <c r="AI1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376.04502506999995</v>
      </c>
      <c r="AJ1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Row],[CODIGO_SBS]],'BD(MSCI)'!$C:$C,0),1)),AL6334)</f>
        <v>32.130000000000003</v>
      </c>
      <c r="AK199" s="25">
        <f>Tabla_Consulta_desde_Reporte_de_Valorización_de_Instrumentos[[#This Row],[CO2-H]]*Tabla_Consulta_desde_Reporte_de_Valorización_de_Instrumentos[[#This Row],[Inv MM$]]</f>
        <v>1765.3713590267998</v>
      </c>
      <c r="AL199" s="25">
        <f>Tabla_Consulta_desde_Reporte_de_Valorización_de_Instrumentos[[#This Row],[CO2-H]]*Tabla_Consulta_desde_Reporte_de_Valorización_de_Instrumentos[[#This Row],[Weight]]</f>
        <v>1.7063297328602505</v>
      </c>
      <c r="AM199" s="25" t="str">
        <f>INDEX(Parametria!G:G,MATCH(Tabla_Consulta_desde_Reporte_de_Valorización_de_Instrumentos[[#This Row],[CODIGO_SBS]],Parametria!C:C,0))</f>
        <v>32RVL</v>
      </c>
      <c r="AN199" s="25" t="str">
        <f>INDEX(Parametria!F:F,MATCH(Tabla_Consulta_desde_Reporte_de_Valorización_de_Instrumentos[[#This Row],[CODIGO_SBS]],Parametria!C:C,0))</f>
        <v>BU</v>
      </c>
      <c r="AO199" s="25" t="str">
        <f>+INDEX(Parametria!J:J,MATCH(Tabla_Consulta_desde_Reporte_de_Valorización_de_Instrumentos[[#This Row],[CODIGO_SBS]],Parametria!C:C,0))</f>
        <v>RVLBU</v>
      </c>
      <c r="AP199" s="25">
        <f>Tabla_Consulta_desde_Reporte_de_Valorización_de_Instrumentos[[#This Row],[Huella]]/$AT$4</f>
        <v>0.15591473634796452</v>
      </c>
      <c r="AQ1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199" s="25" t="str">
        <f>IFERROR(INDEX('BD(MSCI)'!X:X,MATCH(Tabla_Consulta_desde_Reporte_de_Valorización_de_Instrumentos[[#This Row],[CODIGO_ISIN]],'BD(MSCI)'!C:C,0)),"Cuestionario Integra")</f>
        <v>Portafolio</v>
      </c>
      <c r="AT199" s="25"/>
    </row>
    <row r="200" spans="2:46" x14ac:dyDescent="0.35">
      <c r="B200" s="14" t="s">
        <v>6337</v>
      </c>
      <c r="C200" t="s">
        <v>483</v>
      </c>
      <c r="D200" t="s">
        <v>11</v>
      </c>
      <c r="E200" t="s">
        <v>484</v>
      </c>
      <c r="F200" t="s">
        <v>491</v>
      </c>
      <c r="G200" t="str">
        <f>INDEX(Parametria!H:H,MATCH(Tabla_Consulta_desde_Reporte_de_Valorización_de_Instrumentos[[#This Row],[CODIGO_SBS]],Parametria!C:C,0),1)</f>
        <v>Cementos Pacasmayo-ADR</v>
      </c>
      <c r="H200" t="s">
        <v>492</v>
      </c>
      <c r="I200" t="s">
        <v>493</v>
      </c>
      <c r="J200" t="s">
        <v>307</v>
      </c>
      <c r="K200" t="s">
        <v>50</v>
      </c>
      <c r="L200">
        <v>1</v>
      </c>
      <c r="M200" s="5">
        <v>16989147.899394002</v>
      </c>
      <c r="N200">
        <v>4985810.0952000003</v>
      </c>
      <c r="O200">
        <v>416289</v>
      </c>
      <c r="P200" s="15"/>
      <c r="R200">
        <v>3.4075000000000002</v>
      </c>
      <c r="S200" t="s">
        <v>413</v>
      </c>
      <c r="T200">
        <v>17041475.897100501</v>
      </c>
      <c r="U200" s="5">
        <v>4995010.0821000002</v>
      </c>
      <c r="V200" t="s">
        <v>308</v>
      </c>
      <c r="W200">
        <v>3144080000</v>
      </c>
      <c r="X200">
        <v>1867883000</v>
      </c>
      <c r="Y200">
        <v>1276197000</v>
      </c>
      <c r="Z200">
        <v>-2.2100000000000002E-2</v>
      </c>
      <c r="AA200" t="str">
        <f>+MID(Tabla_Consulta_desde_Reporte_de_Valorización_de_Instrumentos[[#This Row],[CODIGO_SBS]],7,1)</f>
        <v>2</v>
      </c>
      <c r="AB200">
        <f>INDEX('Cálculo Caja'!F:F,MATCH(Tabla_Consulta_desde_Reporte_de_Valorización_de_Instrumentos[[#This Row],[PORTAFOLIO]],'Cálculo Caja'!A:A,0),1)</f>
        <v>3525404726.9048524</v>
      </c>
      <c r="AC200" s="17">
        <f>Tabla_Consulta_desde_Reporte_de_Valorización_de_Instrumentos[[#This Row],[VALOR_VECTOR_LOCAL]]/Tabla_Consulta_desde_Reporte_de_Valorización_de_Instrumentos[[#This Row],[Patrimonio]]</f>
        <v>4.8190631191187272E-3</v>
      </c>
      <c r="AD200" s="4">
        <f>(Tabla_Consulta_desde_Reporte_de_Valorización_de_Instrumentos[[#This Row],[VALOR_VECTOR_LOCAL]]/INDEX('Tipo de Cambio'!$D:$D,MATCH("2",'Tipo de Cambio'!$E:$E,0),1))/1000000</f>
        <v>4.9858100952000006</v>
      </c>
      <c r="AE200">
        <f>IF(Tabla_Consulta_desde_Reporte_de_Valorización_de_Instrumentos[[#This Row],[PORTAFOLIO]]="IN-FONDO0",Tabla_Consulta_desde_Reporte_de_Valorización_de_Instrumentos[[#This Row],[Inv MM$]],0)</f>
        <v>0</v>
      </c>
      <c r="AF200" s="25">
        <f>IF(Tabla_Consulta_desde_Reporte_de_Valorización_de_Instrumentos[[#This Row],[PORTAFOLIO]]="IN-FONDO1",Tabla_Consulta_desde_Reporte_de_Valorización_de_Instrumentos[[#This Row],[Inv MM$]],0)</f>
        <v>0</v>
      </c>
      <c r="AG200" s="25">
        <f>IF(Tabla_Consulta_desde_Reporte_de_Valorización_de_Instrumentos[[#This Row],[PORTAFOLIO]]="IN-FONDO2",Tabla_Consulta_desde_Reporte_de_Valorización_de_Instrumentos[[#This Row],[Inv MM$]],0)</f>
        <v>0</v>
      </c>
      <c r="AH200" s="25">
        <f>IF(Tabla_Consulta_desde_Reporte_de_Valorización_de_Instrumentos[[#This Row],[PORTAFOLIO]]="IN-FONDO3",Tabla_Consulta_desde_Reporte_de_Valorización_de_Instrumentos[[#This Row],[Inv MM$]],0)</f>
        <v>4.9858100952000006</v>
      </c>
      <c r="AI2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Row],[CODIGO_SBS]],'BD(MSCI)'!$C:$C,0),1)),AL6335)</f>
        <v>2525.98</v>
      </c>
      <c r="AK200" s="25">
        <f>Tabla_Consulta_desde_Reporte_de_Valorización_de_Instrumentos[[#This Row],[CO2-H]]*Tabla_Consulta_desde_Reporte_de_Valorización_de_Instrumentos[[#This Row],[Inv MM$]]</f>
        <v>12594.056584273298</v>
      </c>
      <c r="AL200" s="25">
        <f>Tabla_Consulta_desde_Reporte_de_Valorización_de_Instrumentos[[#This Row],[CO2-H]]*Tabla_Consulta_desde_Reporte_de_Valorización_de_Instrumentos[[#This Row],[Weight]]</f>
        <v>12.172857057631523</v>
      </c>
      <c r="AM200" s="25" t="str">
        <f>INDEX(Parametria!G:G,MATCH(Tabla_Consulta_desde_Reporte_de_Valorización_de_Instrumentos[[#This Row],[CODIGO_SBS]],Parametria!C:C,0))</f>
        <v>32RVL</v>
      </c>
      <c r="AN200" s="25" t="str">
        <f>INDEX(Parametria!F:F,MATCH(Tabla_Consulta_desde_Reporte_de_Valorización_de_Instrumentos[[#This Row],[CODIGO_SBS]],Parametria!C:C,0))</f>
        <v>BU</v>
      </c>
      <c r="AO200" s="25" t="str">
        <f>+INDEX(Parametria!J:J,MATCH(Tabla_Consulta_desde_Reporte_de_Valorización_de_Instrumentos[[#This Row],[CODIGO_SBS]],Parametria!C:C,0))</f>
        <v>RVLBU</v>
      </c>
      <c r="AP200" s="25">
        <f>Tabla_Consulta_desde_Reporte_de_Valorización_de_Instrumentos[[#This Row],[Huella]]/$AT$4</f>
        <v>1.112286659601635</v>
      </c>
      <c r="AQ2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0" s="25" t="str">
        <f>IFERROR(INDEX('BD(MSCI)'!X:X,MATCH(Tabla_Consulta_desde_Reporte_de_Valorización_de_Instrumentos[[#This Row],[CODIGO_ISIN]],'BD(MSCI)'!C:C,0)),"Cuestionario Integra")</f>
        <v>Portafolio</v>
      </c>
      <c r="AT200" s="25"/>
    </row>
    <row r="201" spans="2:46" x14ac:dyDescent="0.35">
      <c r="B201" s="14" t="s">
        <v>6337</v>
      </c>
      <c r="C201" t="s">
        <v>483</v>
      </c>
      <c r="D201" t="s">
        <v>12</v>
      </c>
      <c r="E201" t="s">
        <v>484</v>
      </c>
      <c r="F201" t="s">
        <v>491</v>
      </c>
      <c r="G201" t="str">
        <f>INDEX(Parametria!H:H,MATCH(Tabla_Consulta_desde_Reporte_de_Valorización_de_Instrumentos[[#This Row],[CODIGO_SBS]],Parametria!C:C,0),1)</f>
        <v>Cementos Pacasmayo-ADR</v>
      </c>
      <c r="H201" t="s">
        <v>492</v>
      </c>
      <c r="I201" t="s">
        <v>493</v>
      </c>
      <c r="J201" t="s">
        <v>307</v>
      </c>
      <c r="K201" t="s">
        <v>50</v>
      </c>
      <c r="L201">
        <v>1</v>
      </c>
      <c r="M201" s="5">
        <v>448838.78410799999</v>
      </c>
      <c r="N201">
        <v>131720.84640000001</v>
      </c>
      <c r="O201">
        <v>10998</v>
      </c>
      <c r="P201" s="15"/>
      <c r="R201">
        <v>3.4075000000000002</v>
      </c>
      <c r="S201" t="s">
        <v>413</v>
      </c>
      <c r="T201">
        <v>450221.24513569998</v>
      </c>
      <c r="U201" s="5">
        <v>131963.90220000001</v>
      </c>
      <c r="V201" t="s">
        <v>308</v>
      </c>
      <c r="W201">
        <v>3144080000</v>
      </c>
      <c r="X201">
        <v>1867883000</v>
      </c>
      <c r="Y201">
        <v>1276197000</v>
      </c>
      <c r="Z201">
        <v>-2.2100000000000002E-2</v>
      </c>
      <c r="AA201" t="str">
        <f>+MID(Tabla_Consulta_desde_Reporte_de_Valorización_de_Instrumentos[[#This Row],[CODIGO_SBS]],7,1)</f>
        <v>2</v>
      </c>
      <c r="AB201">
        <f>INDEX('Cálculo Caja'!F:F,MATCH(Tabla_Consulta_desde_Reporte_de_Valorización_de_Instrumentos[[#This Row],[PORTAFOLIO]],'Cálculo Caja'!A:A,0),1)</f>
        <v>7928996892.6624365</v>
      </c>
      <c r="AC201" s="17">
        <f>Tabla_Consulta_desde_Reporte_de_Valorización_de_Instrumentos[[#This Row],[VALOR_VECTOR_LOCAL]]/Tabla_Consulta_desde_Reporte_de_Valorización_de_Instrumentos[[#This Row],[Patrimonio]]</f>
        <v>5.6607259428157845E-5</v>
      </c>
      <c r="AD201" s="4">
        <f>(Tabla_Consulta_desde_Reporte_de_Valorización_de_Instrumentos[[#This Row],[VALOR_VECTOR_LOCAL]]/INDEX('Tipo de Cambio'!$D:$D,MATCH("2",'Tipo de Cambio'!$E:$E,0),1))/1000000</f>
        <v>0.13172084639999998</v>
      </c>
      <c r="AE201">
        <f>IF(Tabla_Consulta_desde_Reporte_de_Valorización_de_Instrumentos[[#This Row],[PORTAFOLIO]]="IN-FONDO0",Tabla_Consulta_desde_Reporte_de_Valorización_de_Instrumentos[[#This Row],[Inv MM$]],0)</f>
        <v>0</v>
      </c>
      <c r="AF201" s="25">
        <f>IF(Tabla_Consulta_desde_Reporte_de_Valorización_de_Instrumentos[[#This Row],[PORTAFOLIO]]="IN-FONDO1",Tabla_Consulta_desde_Reporte_de_Valorización_de_Instrumentos[[#This Row],[Inv MM$]],0)</f>
        <v>0.13172084639999998</v>
      </c>
      <c r="AG201" s="25">
        <f>IF(Tabla_Consulta_desde_Reporte_de_Valorización_de_Instrumentos[[#This Row],[PORTAFOLIO]]="IN-FONDO2",Tabla_Consulta_desde_Reporte_de_Valorización_de_Instrumentos[[#This Row],[Inv MM$]],0)</f>
        <v>0</v>
      </c>
      <c r="AH201" s="25">
        <f>IF(Tabla_Consulta_desde_Reporte_de_Valorización_de_Instrumentos[[#This Row],[PORTAFOLIO]]="IN-FONDO3",Tabla_Consulta_desde_Reporte_de_Valorización_de_Instrumentos[[#This Row],[Inv MM$]],0)</f>
        <v>0</v>
      </c>
      <c r="AI2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Row],[CODIGO_SBS]],'BD(MSCI)'!$C:$C,0),1)),AL6336)</f>
        <v>2525.98</v>
      </c>
      <c r="AK201" s="25">
        <f>Tabla_Consulta_desde_Reporte_de_Valorización_de_Instrumentos[[#This Row],[CO2-H]]*Tabla_Consulta_desde_Reporte_de_Valorización_de_Instrumentos[[#This Row],[Inv MM$]]</f>
        <v>332.72422358947193</v>
      </c>
      <c r="AL201" s="25">
        <f>Tabla_Consulta_desde_Reporte_de_Valorización_de_Instrumentos[[#This Row],[CO2-H]]*Tabla_Consulta_desde_Reporte_de_Valorización_de_Instrumentos[[#This Row],[Weight]]</f>
        <v>0.14298880517033816</v>
      </c>
      <c r="AM201" s="25" t="str">
        <f>INDEX(Parametria!G:G,MATCH(Tabla_Consulta_desde_Reporte_de_Valorización_de_Instrumentos[[#This Row],[CODIGO_SBS]],Parametria!C:C,0))</f>
        <v>32RVL</v>
      </c>
      <c r="AN201" s="25" t="str">
        <f>INDEX(Parametria!F:F,MATCH(Tabla_Consulta_desde_Reporte_de_Valorización_de_Instrumentos[[#This Row],[CODIGO_SBS]],Parametria!C:C,0))</f>
        <v>BU</v>
      </c>
      <c r="AO201" s="25" t="str">
        <f>+INDEX(Parametria!J:J,MATCH(Tabla_Consulta_desde_Reporte_de_Valorización_de_Instrumentos[[#This Row],[CODIGO_SBS]],Parametria!C:C,0))</f>
        <v>RVLBU</v>
      </c>
      <c r="AP201" s="25">
        <f>Tabla_Consulta_desde_Reporte_de_Valorización_de_Instrumentos[[#This Row],[Huella]]/$AT$4</f>
        <v>2.938566400336972E-2</v>
      </c>
      <c r="AQ2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1" s="25" t="str">
        <f>IFERROR(INDEX('BD(MSCI)'!X:X,MATCH(Tabla_Consulta_desde_Reporte_de_Valorización_de_Instrumentos[[#This Row],[CODIGO_ISIN]],'BD(MSCI)'!C:C,0)),"Cuestionario Integra")</f>
        <v>Portafolio</v>
      </c>
      <c r="AT201" s="25"/>
    </row>
    <row r="202" spans="2:46" x14ac:dyDescent="0.35">
      <c r="B202" s="14" t="s">
        <v>6337</v>
      </c>
      <c r="C202" t="s">
        <v>483</v>
      </c>
      <c r="D202" t="s">
        <v>10</v>
      </c>
      <c r="E202" t="s">
        <v>484</v>
      </c>
      <c r="F202" t="s">
        <v>491</v>
      </c>
      <c r="G202" t="str">
        <f>INDEX(Parametria!H:H,MATCH(Tabla_Consulta_desde_Reporte_de_Valorización_de_Instrumentos[[#This Row],[CODIGO_SBS]],Parametria!C:C,0),1)</f>
        <v>Cementos Pacasmayo-ADR</v>
      </c>
      <c r="H202" t="s">
        <v>492</v>
      </c>
      <c r="I202" t="s">
        <v>493</v>
      </c>
      <c r="J202" t="s">
        <v>307</v>
      </c>
      <c r="K202" t="s">
        <v>50</v>
      </c>
      <c r="L202">
        <v>1</v>
      </c>
      <c r="M202" s="5">
        <v>76849541.596652001</v>
      </c>
      <c r="N202">
        <v>22553056.961599998</v>
      </c>
      <c r="O202">
        <v>1883062</v>
      </c>
      <c r="P202" s="15"/>
      <c r="R202">
        <v>3.4075000000000002</v>
      </c>
      <c r="S202" t="s">
        <v>413</v>
      </c>
      <c r="T202">
        <v>77086244.617911994</v>
      </c>
      <c r="U202" s="5">
        <v>22594672.6318</v>
      </c>
      <c r="V202" t="s">
        <v>308</v>
      </c>
      <c r="W202">
        <v>3144080000</v>
      </c>
      <c r="X202">
        <v>1867883000</v>
      </c>
      <c r="Y202">
        <v>1276197000</v>
      </c>
      <c r="Z202">
        <v>-2.2100000000000002E-2</v>
      </c>
      <c r="AA202" t="str">
        <f>+MID(Tabla_Consulta_desde_Reporte_de_Valorización_de_Instrumentos[[#This Row],[CODIGO_SBS]],7,1)</f>
        <v>2</v>
      </c>
      <c r="AB202">
        <f>INDEX('Cálculo Caja'!F:F,MATCH(Tabla_Consulta_desde_Reporte_de_Valorización_de_Instrumentos[[#This Row],[PORTAFOLIO]],'Cálculo Caja'!A:A,0),1)</f>
        <v>27857085026.771736</v>
      </c>
      <c r="AC202" s="17">
        <f>Tabla_Consulta_desde_Reporte_de_Valorización_de_Instrumentos[[#This Row],[VALOR_VECTOR_LOCAL]]/Tabla_Consulta_desde_Reporte_de_Valorización_de_Instrumentos[[#This Row],[Patrimonio]]</f>
        <v>2.7587072201846179E-3</v>
      </c>
      <c r="AD202" s="4">
        <f>(Tabla_Consulta_desde_Reporte_de_Valorización_de_Instrumentos[[#This Row],[VALOR_VECTOR_LOCAL]]/INDEX('Tipo de Cambio'!$D:$D,MATCH("2",'Tipo de Cambio'!$E:$E,0),1))/1000000</f>
        <v>22.553056961599999</v>
      </c>
      <c r="AE202">
        <f>IF(Tabla_Consulta_desde_Reporte_de_Valorización_de_Instrumentos[[#This Row],[PORTAFOLIO]]="IN-FONDO0",Tabla_Consulta_desde_Reporte_de_Valorización_de_Instrumentos[[#This Row],[Inv MM$]],0)</f>
        <v>0</v>
      </c>
      <c r="AF202" s="25">
        <f>IF(Tabla_Consulta_desde_Reporte_de_Valorización_de_Instrumentos[[#This Row],[PORTAFOLIO]]="IN-FONDO1",Tabla_Consulta_desde_Reporte_de_Valorización_de_Instrumentos[[#This Row],[Inv MM$]],0)</f>
        <v>0</v>
      </c>
      <c r="AG202" s="25">
        <f>IF(Tabla_Consulta_desde_Reporte_de_Valorización_de_Instrumentos[[#This Row],[PORTAFOLIO]]="IN-FONDO2",Tabla_Consulta_desde_Reporte_de_Valorización_de_Instrumentos[[#This Row],[Inv MM$]],0)</f>
        <v>22.553056961599999</v>
      </c>
      <c r="AH202" s="25">
        <f>IF(Tabla_Consulta_desde_Reporte_de_Valorización_de_Instrumentos[[#This Row],[PORTAFOLIO]]="IN-FONDO3",Tabla_Consulta_desde_Reporte_de_Valorización_de_Instrumentos[[#This Row],[Inv MM$]],0)</f>
        <v>0</v>
      </c>
      <c r="AI2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27.670587903200001</v>
      </c>
      <c r="AJ2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Row],[CODIGO_SBS]],'BD(MSCI)'!$C:$C,0),1)),AL6337)</f>
        <v>2525.98</v>
      </c>
      <c r="AK202" s="25">
        <f>Tabla_Consulta_desde_Reporte_de_Valorización_de_Instrumentos[[#This Row],[CO2-H]]*Tabla_Consulta_desde_Reporte_de_Valorización_de_Instrumentos[[#This Row],[Inv MM$]]</f>
        <v>56968.57082386237</v>
      </c>
      <c r="AL202" s="25">
        <f>Tabla_Consulta_desde_Reporte_de_Valorización_de_Instrumentos[[#This Row],[CO2-H]]*Tabla_Consulta_desde_Reporte_de_Valorización_de_Instrumentos[[#This Row],[Weight]]</f>
        <v>6.9684392640419413</v>
      </c>
      <c r="AM202" s="25" t="str">
        <f>INDEX(Parametria!G:G,MATCH(Tabla_Consulta_desde_Reporte_de_Valorización_de_Instrumentos[[#This Row],[CODIGO_SBS]],Parametria!C:C,0))</f>
        <v>32RVL</v>
      </c>
      <c r="AN202" s="25" t="str">
        <f>INDEX(Parametria!F:F,MATCH(Tabla_Consulta_desde_Reporte_de_Valorización_de_Instrumentos[[#This Row],[CODIGO_SBS]],Parametria!C:C,0))</f>
        <v>BU</v>
      </c>
      <c r="AO202" s="25" t="str">
        <f>+INDEX(Parametria!J:J,MATCH(Tabla_Consulta_desde_Reporte_de_Valorización_de_Instrumentos[[#This Row],[CODIGO_SBS]],Parametria!C:C,0))</f>
        <v>RVLBU</v>
      </c>
      <c r="AP202" s="25">
        <f>Tabla_Consulta_desde_Reporte_de_Valorización_de_Instrumentos[[#This Row],[Huella]]/$AT$4</f>
        <v>5.0313718157404441</v>
      </c>
      <c r="AQ2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2" s="25" t="str">
        <f>IFERROR(INDEX('BD(MSCI)'!X:X,MATCH(Tabla_Consulta_desde_Reporte_de_Valorización_de_Instrumentos[[#This Row],[CODIGO_ISIN]],'BD(MSCI)'!C:C,0)),"Cuestionario Integra")</f>
        <v>Portafolio</v>
      </c>
      <c r="AT202" s="25"/>
    </row>
    <row r="203" spans="2:46" x14ac:dyDescent="0.35">
      <c r="B203" s="14" t="s">
        <v>6337</v>
      </c>
      <c r="C203" t="s">
        <v>494</v>
      </c>
      <c r="D203" t="s">
        <v>11</v>
      </c>
      <c r="E203" t="s">
        <v>495</v>
      </c>
      <c r="F203" t="s">
        <v>5912</v>
      </c>
      <c r="G203" t="str">
        <f>INDEX(Parametria!H:H,MATCH(Tabla_Consulta_desde_Reporte_de_Valorización_de_Instrumentos[[#This Row],[CODIGO_SBS]],Parametria!C:C,0),1)</f>
        <v>HudBays Minerals Inc.</v>
      </c>
      <c r="H203" t="s">
        <v>5673</v>
      </c>
      <c r="I203" t="s">
        <v>5710</v>
      </c>
      <c r="J203" t="s">
        <v>5711</v>
      </c>
      <c r="K203" t="s">
        <v>50</v>
      </c>
      <c r="L203">
        <v>1</v>
      </c>
      <c r="M203" s="5">
        <v>14481193.5</v>
      </c>
      <c r="N203">
        <v>4249800</v>
      </c>
      <c r="O203">
        <v>180000</v>
      </c>
      <c r="P203" s="15"/>
      <c r="R203">
        <v>3.4075000000000002</v>
      </c>
      <c r="S203" t="s">
        <v>413</v>
      </c>
      <c r="T203">
        <v>14542030.08</v>
      </c>
      <c r="U203" s="5">
        <v>4262400</v>
      </c>
      <c r="V203" t="s">
        <v>156</v>
      </c>
      <c r="W203">
        <v>0</v>
      </c>
      <c r="X203">
        <v>0</v>
      </c>
      <c r="Y203">
        <v>0</v>
      </c>
      <c r="Z203">
        <v>-7.0000000000000007E-2</v>
      </c>
      <c r="AA203" t="str">
        <f>+MID(Tabla_Consulta_desde_Reporte_de_Valorización_de_Instrumentos[[#This Row],[CODIGO_SBS]],7,1)</f>
        <v>2</v>
      </c>
      <c r="AB203">
        <f>INDEX('Cálculo Caja'!F:F,MATCH(Tabla_Consulta_desde_Reporte_de_Valorización_de_Instrumentos[[#This Row],[PORTAFOLIO]],'Cálculo Caja'!A:A,0),1)</f>
        <v>3525404726.9048524</v>
      </c>
      <c r="AC203" s="17">
        <f>Tabla_Consulta_desde_Reporte_de_Valorización_de_Instrumentos[[#This Row],[VALOR_VECTOR_LOCAL]]/Tabla_Consulta_desde_Reporte_de_Valorización_de_Instrumentos[[#This Row],[Patrimonio]]</f>
        <v>4.1076683733597416E-3</v>
      </c>
      <c r="AD203" s="4">
        <f>(Tabla_Consulta_desde_Reporte_de_Valorización_de_Instrumentos[[#This Row],[VALOR_VECTOR_LOCAL]]/INDEX('Tipo de Cambio'!$D:$D,MATCH("2",'Tipo de Cambio'!$E:$E,0),1))/1000000</f>
        <v>4.2497999999999996</v>
      </c>
      <c r="AE203">
        <f>IF(Tabla_Consulta_desde_Reporte_de_Valorización_de_Instrumentos[[#This Row],[PORTAFOLIO]]="IN-FONDO0",Tabla_Consulta_desde_Reporte_de_Valorización_de_Instrumentos[[#This Row],[Inv MM$]],0)</f>
        <v>0</v>
      </c>
      <c r="AF203" s="25">
        <f>IF(Tabla_Consulta_desde_Reporte_de_Valorización_de_Instrumentos[[#This Row],[PORTAFOLIO]]="IN-FONDO1",Tabla_Consulta_desde_Reporte_de_Valorización_de_Instrumentos[[#This Row],[Inv MM$]],0)</f>
        <v>0</v>
      </c>
      <c r="AG203" s="25">
        <f>IF(Tabla_Consulta_desde_Reporte_de_Valorización_de_Instrumentos[[#This Row],[PORTAFOLIO]]="IN-FONDO2",Tabla_Consulta_desde_Reporte_de_Valorización_de_Instrumentos[[#This Row],[Inv MM$]],0)</f>
        <v>0</v>
      </c>
      <c r="AH203" s="25">
        <f>IF(Tabla_Consulta_desde_Reporte_de_Valorización_de_Instrumentos[[#This Row],[PORTAFOLIO]]="IN-FONDO3",Tabla_Consulta_desde_Reporte_de_Valorización_de_Instrumentos[[#This Row],[Inv MM$]],0)</f>
        <v>4.2497999999999996</v>
      </c>
      <c r="AI2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4.2497999999999996</v>
      </c>
      <c r="AJ2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Row],[CODIGO_SBS]],'BD(MSCI)'!$C:$C,0),1)),AL6338)</f>
        <v>49.63</v>
      </c>
      <c r="AK203" s="25">
        <f>Tabla_Consulta_desde_Reporte_de_Valorización_de_Instrumentos[[#This Row],[CO2-H]]*Tabla_Consulta_desde_Reporte_de_Valorización_de_Instrumentos[[#This Row],[Inv MM$]]</f>
        <v>210.917574</v>
      </c>
      <c r="AL203" s="25">
        <f>Tabla_Consulta_desde_Reporte_de_Valorización_de_Instrumentos[[#This Row],[CO2-H]]*Tabla_Consulta_desde_Reporte_de_Valorización_de_Instrumentos[[#This Row],[Weight]]</f>
        <v>0.20386358136984398</v>
      </c>
      <c r="AM203" s="25" t="str">
        <f>INDEX(Parametria!G:G,MATCH(Tabla_Consulta_desde_Reporte_de_Valorización_de_Instrumentos[[#This Row],[CODIGO_SBS]],Parametria!C:C,0))</f>
        <v>34RVL</v>
      </c>
      <c r="AN203" s="25" t="str">
        <f>INDEX(Parametria!F:F,MATCH(Tabla_Consulta_desde_Reporte_de_Valorización_de_Instrumentos[[#This Row],[CODIGO_SBS]],Parametria!C:C,0))</f>
        <v>BU</v>
      </c>
      <c r="AO203" s="25" t="str">
        <f>+INDEX(Parametria!J:J,MATCH(Tabla_Consulta_desde_Reporte_de_Valorización_de_Instrumentos[[#This Row],[CODIGO_SBS]],Parametria!C:C,0))</f>
        <v>RVLBU</v>
      </c>
      <c r="AP203" s="25">
        <f>Tabla_Consulta_desde_Reporte_de_Valorización_de_Instrumentos[[#This Row],[Huella]]/$AT$4</f>
        <v>1.8627898188792961E-2</v>
      </c>
      <c r="AQ2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3" s="25" t="str">
        <f>IFERROR(INDEX('BD(MSCI)'!X:X,MATCH(Tabla_Consulta_desde_Reporte_de_Valorización_de_Instrumentos[[#This Row],[CODIGO_ISIN]],'BD(MSCI)'!C:C,0)),"Cuestionario Integra")</f>
        <v>Alts</v>
      </c>
      <c r="AT203" s="25"/>
    </row>
    <row r="204" spans="2:46" x14ac:dyDescent="0.35">
      <c r="B204" s="14" t="s">
        <v>6337</v>
      </c>
      <c r="C204" t="s">
        <v>494</v>
      </c>
      <c r="D204" t="s">
        <v>11</v>
      </c>
      <c r="E204" t="s">
        <v>495</v>
      </c>
      <c r="F204" t="s">
        <v>4847</v>
      </c>
      <c r="G204" t="str">
        <f>INDEX(Parametria!H:H,MATCH(Tabla_Consulta_desde_Reporte_de_Valorización_de_Instrumentos[[#This Row],[CODIGO_SBS]],Parametria!C:C,0),1)</f>
        <v>AUNA SA</v>
      </c>
      <c r="H204" t="s">
        <v>4848</v>
      </c>
      <c r="I204" t="s">
        <v>4849</v>
      </c>
      <c r="J204" t="s">
        <v>4824</v>
      </c>
      <c r="K204" t="s">
        <v>50</v>
      </c>
      <c r="L204">
        <v>1</v>
      </c>
      <c r="M204" s="5">
        <v>10630873.997173499</v>
      </c>
      <c r="N204">
        <v>3119845.6338</v>
      </c>
      <c r="O204">
        <v>615427</v>
      </c>
      <c r="P204" s="15"/>
      <c r="R204">
        <v>3.4075000000000002</v>
      </c>
      <c r="S204" t="s">
        <v>413</v>
      </c>
      <c r="T204">
        <v>10712216.0484522</v>
      </c>
      <c r="U204" s="5">
        <v>3139847.0112999999</v>
      </c>
      <c r="V204" t="s">
        <v>4825</v>
      </c>
      <c r="W204">
        <v>7900406000</v>
      </c>
      <c r="X204">
        <v>6100902000</v>
      </c>
      <c r="Y204">
        <v>1799504000</v>
      </c>
      <c r="Z204">
        <v>-3.2500000000000001E-2</v>
      </c>
      <c r="AA204" t="str">
        <f>+MID(Tabla_Consulta_desde_Reporte_de_Valorización_de_Instrumentos[[#This Row],[CODIGO_SBS]],7,1)</f>
        <v>2</v>
      </c>
      <c r="AB204">
        <f>INDEX('Cálculo Caja'!F:F,MATCH(Tabla_Consulta_desde_Reporte_de_Valorización_de_Instrumentos[[#This Row],[PORTAFOLIO]],'Cálculo Caja'!A:A,0),1)</f>
        <v>3525404726.9048524</v>
      </c>
      <c r="AC204" s="17">
        <f>Tabla_Consulta_desde_Reporte_de_Valorización_de_Instrumentos[[#This Row],[VALOR_VECTOR_LOCAL]]/Tabla_Consulta_desde_Reporte_de_Valorización_de_Instrumentos[[#This Row],[Patrimonio]]</f>
        <v>3.01550455073762E-3</v>
      </c>
      <c r="AD204" s="4">
        <f>(Tabla_Consulta_desde_Reporte_de_Valorización_de_Instrumentos[[#This Row],[VALOR_VECTOR_LOCAL]]/INDEX('Tipo de Cambio'!$D:$D,MATCH("2",'Tipo de Cambio'!$E:$E,0),1))/1000000</f>
        <v>3.1198456337999994</v>
      </c>
      <c r="AE204">
        <f>IF(Tabla_Consulta_desde_Reporte_de_Valorización_de_Instrumentos[[#This Row],[PORTAFOLIO]]="IN-FONDO0",Tabla_Consulta_desde_Reporte_de_Valorización_de_Instrumentos[[#This Row],[Inv MM$]],0)</f>
        <v>0</v>
      </c>
      <c r="AF204" s="25">
        <f>IF(Tabla_Consulta_desde_Reporte_de_Valorización_de_Instrumentos[[#This Row],[PORTAFOLIO]]="IN-FONDO1",Tabla_Consulta_desde_Reporte_de_Valorización_de_Instrumentos[[#This Row],[Inv MM$]],0)</f>
        <v>0</v>
      </c>
      <c r="AG204" s="25">
        <f>IF(Tabla_Consulta_desde_Reporte_de_Valorización_de_Instrumentos[[#This Row],[PORTAFOLIO]]="IN-FONDO2",Tabla_Consulta_desde_Reporte_de_Valorización_de_Instrumentos[[#This Row],[Inv MM$]],0)</f>
        <v>0</v>
      </c>
      <c r="AH204" s="25">
        <f>IF(Tabla_Consulta_desde_Reporte_de_Valorización_de_Instrumentos[[#This Row],[PORTAFOLIO]]="IN-FONDO3",Tabla_Consulta_desde_Reporte_de_Valorización_de_Instrumentos[[#This Row],[Inv MM$]],0)</f>
        <v>3.1198456337999994</v>
      </c>
      <c r="AI2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Row],[CODIGO_SBS]],'BD(MSCI)'!$C:$C,0),1)),AL6339)</f>
        <v>2.7511170800000002</v>
      </c>
      <c r="AK204" s="25">
        <f>Tabla_Consulta_desde_Reporte_de_Valorización_de_Instrumentos[[#This Row],[CO2-H]]*Tabla_Consulta_desde_Reporte_de_Valorización_de_Instrumentos[[#This Row],[Inv MM$]]</f>
        <v>8.5830606101106035</v>
      </c>
      <c r="AL204" s="25">
        <f>Tabla_Consulta_desde_Reporte_de_Valorización_de_Instrumentos[[#This Row],[CO2-H]]*Tabla_Consulta_desde_Reporte_de_Valorización_de_Instrumentos[[#This Row],[Weight]]</f>
        <v>8.2960060743519932E-3</v>
      </c>
      <c r="AM204" s="25" t="str">
        <f>INDEX(Parametria!G:G,MATCH(Tabla_Consulta_desde_Reporte_de_Valorización_de_Instrumentos[[#This Row],[CODIGO_SBS]],Parametria!C:C,0))</f>
        <v>34RVL</v>
      </c>
      <c r="AN204" s="25" t="str">
        <f>INDEX(Parametria!F:F,MATCH(Tabla_Consulta_desde_Reporte_de_Valorización_de_Instrumentos[[#This Row],[CODIGO_SBS]],Parametria!C:C,0))</f>
        <v>BU</v>
      </c>
      <c r="AO204" s="25" t="str">
        <f>+INDEX(Parametria!J:J,MATCH(Tabla_Consulta_desde_Reporte_de_Valorización_de_Instrumentos[[#This Row],[CODIGO_SBS]],Parametria!C:C,0))</f>
        <v>RVLBU</v>
      </c>
      <c r="AP204" s="25">
        <f>Tabla_Consulta_desde_Reporte_de_Valorización_de_Instrumentos[[#This Row],[Huella]]/$AT$4</f>
        <v>7.5804199792938798E-4</v>
      </c>
      <c r="AQ2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4" s="25" t="str">
        <f>IFERROR(INDEX('BD(MSCI)'!X:X,MATCH(Tabla_Consulta_desde_Reporte_de_Valorización_de_Instrumentos[[#This Row],[CODIGO_ISIN]],'BD(MSCI)'!C:C,0)),"Cuestionario Integra")</f>
        <v>BU</v>
      </c>
      <c r="AT204" s="25"/>
    </row>
    <row r="205" spans="2:46" x14ac:dyDescent="0.35">
      <c r="B205" s="14" t="s">
        <v>6337</v>
      </c>
      <c r="C205" t="s">
        <v>494</v>
      </c>
      <c r="D205" t="s">
        <v>10</v>
      </c>
      <c r="E205" t="s">
        <v>495</v>
      </c>
      <c r="F205" t="s">
        <v>4847</v>
      </c>
      <c r="G205" t="str">
        <f>INDEX(Parametria!H:H,MATCH(Tabla_Consulta_desde_Reporte_de_Valorización_de_Instrumentos[[#This Row],[CODIGO_SBS]],Parametria!C:C,0),1)</f>
        <v>AUNA SA</v>
      </c>
      <c r="H205" t="s">
        <v>4848</v>
      </c>
      <c r="I205" t="s">
        <v>4849</v>
      </c>
      <c r="J205" t="s">
        <v>4824</v>
      </c>
      <c r="K205" t="s">
        <v>50</v>
      </c>
      <c r="L205">
        <v>1</v>
      </c>
      <c r="M205" s="5">
        <v>135392733.65181899</v>
      </c>
      <c r="N205">
        <v>39733744.2852</v>
      </c>
      <c r="O205">
        <v>7837958</v>
      </c>
      <c r="P205" s="15"/>
      <c r="R205">
        <v>3.4075000000000002</v>
      </c>
      <c r="S205" t="s">
        <v>413</v>
      </c>
      <c r="T205">
        <v>136515129.07232049</v>
      </c>
      <c r="U205" s="5">
        <v>40013813.955600001</v>
      </c>
      <c r="V205" t="s">
        <v>4825</v>
      </c>
      <c r="W205">
        <v>7900406000</v>
      </c>
      <c r="X205">
        <v>6100902000</v>
      </c>
      <c r="Y205">
        <v>1799504000</v>
      </c>
      <c r="Z205">
        <v>-3.2500000000000001E-2</v>
      </c>
      <c r="AA205" t="str">
        <f>+MID(Tabla_Consulta_desde_Reporte_de_Valorización_de_Instrumentos[[#This Row],[CODIGO_SBS]],7,1)</f>
        <v>2</v>
      </c>
      <c r="AB205">
        <f>INDEX('Cálculo Caja'!F:F,MATCH(Tabla_Consulta_desde_Reporte_de_Valorización_de_Instrumentos[[#This Row],[PORTAFOLIO]],'Cálculo Caja'!A:A,0),1)</f>
        <v>27857085026.771736</v>
      </c>
      <c r="AC205" s="17">
        <f>Tabla_Consulta_desde_Reporte_de_Valorización_de_Instrumentos[[#This Row],[VALOR_VECTOR_LOCAL]]/Tabla_Consulta_desde_Reporte_de_Valorización_de_Instrumentos[[#This Row],[Patrimonio]]</f>
        <v>4.8602620669643409E-3</v>
      </c>
      <c r="AD205" s="4">
        <f>(Tabla_Consulta_desde_Reporte_de_Valorización_de_Instrumentos[[#This Row],[VALOR_VECTOR_LOCAL]]/INDEX('Tipo de Cambio'!$D:$D,MATCH("2",'Tipo de Cambio'!$E:$E,0),1))/1000000</f>
        <v>39.73374428519999</v>
      </c>
      <c r="AE205">
        <f>IF(Tabla_Consulta_desde_Reporte_de_Valorización_de_Instrumentos[[#This Row],[PORTAFOLIO]]="IN-FONDO0",Tabla_Consulta_desde_Reporte_de_Valorización_de_Instrumentos[[#This Row],[Inv MM$]],0)</f>
        <v>0</v>
      </c>
      <c r="AF205" s="25">
        <f>IF(Tabla_Consulta_desde_Reporte_de_Valorización_de_Instrumentos[[#This Row],[PORTAFOLIO]]="IN-FONDO1",Tabla_Consulta_desde_Reporte_de_Valorización_de_Instrumentos[[#This Row],[Inv MM$]],0)</f>
        <v>0</v>
      </c>
      <c r="AG205" s="25">
        <f>IF(Tabla_Consulta_desde_Reporte_de_Valorización_de_Instrumentos[[#This Row],[PORTAFOLIO]]="IN-FONDO2",Tabla_Consulta_desde_Reporte_de_Valorización_de_Instrumentos[[#This Row],[Inv MM$]],0)</f>
        <v>39.73374428519999</v>
      </c>
      <c r="AH205" s="25">
        <f>IF(Tabla_Consulta_desde_Reporte_de_Valorización_de_Instrumentos[[#This Row],[PORTAFOLIO]]="IN-FONDO3",Tabla_Consulta_desde_Reporte_de_Valorización_de_Instrumentos[[#This Row],[Inv MM$]],0)</f>
        <v>0</v>
      </c>
      <c r="AI2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Row],[CODIGO_SBS]],'BD(MSCI)'!$C:$C,0),1)),AL6340)</f>
        <v>2.7511170800000002</v>
      </c>
      <c r="AK205" s="25">
        <f>Tabla_Consulta_desde_Reporte_de_Valorización_de_Instrumentos[[#This Row],[CO2-H]]*Tabla_Consulta_desde_Reporte_de_Valorización_de_Instrumentos[[#This Row],[Inv MM$]]</f>
        <v>109.31218255536609</v>
      </c>
      <c r="AL205" s="25">
        <f>Tabla_Consulta_desde_Reporte_de_Valorización_de_Instrumentos[[#This Row],[CO2-H]]*Tabla_Consulta_desde_Reporte_de_Valorización_de_Instrumentos[[#This Row],[Weight]]</f>
        <v>1.3371149985701703E-2</v>
      </c>
      <c r="AM205" s="25" t="str">
        <f>INDEX(Parametria!G:G,MATCH(Tabla_Consulta_desde_Reporte_de_Valorización_de_Instrumentos[[#This Row],[CODIGO_SBS]],Parametria!C:C,0))</f>
        <v>34RVL</v>
      </c>
      <c r="AN205" s="25" t="str">
        <f>INDEX(Parametria!F:F,MATCH(Tabla_Consulta_desde_Reporte_de_Valorización_de_Instrumentos[[#This Row],[CODIGO_SBS]],Parametria!C:C,0))</f>
        <v>BU</v>
      </c>
      <c r="AO205" s="25" t="str">
        <f>+INDEX(Parametria!J:J,MATCH(Tabla_Consulta_desde_Reporte_de_Valorización_de_Instrumentos[[#This Row],[CODIGO_SBS]],Parametria!C:C,0))</f>
        <v>RVLBU</v>
      </c>
      <c r="AP205" s="25">
        <f>Tabla_Consulta_desde_Reporte_de_Valorización_de_Instrumentos[[#This Row],[Huella]]/$AT$4</f>
        <v>9.6542747425878775E-3</v>
      </c>
      <c r="AQ2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5" s="25" t="str">
        <f>IFERROR(INDEX('BD(MSCI)'!X:X,MATCH(Tabla_Consulta_desde_Reporte_de_Valorización_de_Instrumentos[[#This Row],[CODIGO_ISIN]],'BD(MSCI)'!C:C,0)),"Cuestionario Integra")</f>
        <v>BU</v>
      </c>
      <c r="AT205" s="25"/>
    </row>
    <row r="206" spans="2:46" x14ac:dyDescent="0.35">
      <c r="B206" s="14" t="s">
        <v>6337</v>
      </c>
      <c r="C206" t="s">
        <v>494</v>
      </c>
      <c r="D206" t="s">
        <v>12</v>
      </c>
      <c r="E206" t="s">
        <v>495</v>
      </c>
      <c r="F206" t="s">
        <v>4847</v>
      </c>
      <c r="G206" t="str">
        <f>INDEX(Parametria!H:H,MATCH(Tabla_Consulta_desde_Reporte_de_Valorización_de_Instrumentos[[#This Row],[CODIGO_SBS]],Parametria!C:C,0),1)</f>
        <v>AUNA SA</v>
      </c>
      <c r="H206" t="s">
        <v>4848</v>
      </c>
      <c r="I206" t="s">
        <v>4849</v>
      </c>
      <c r="J206" t="s">
        <v>4824</v>
      </c>
      <c r="K206" t="s">
        <v>50</v>
      </c>
      <c r="L206">
        <v>1</v>
      </c>
      <c r="M206" s="5">
        <v>7237193.2401825003</v>
      </c>
      <c r="N206">
        <v>2123901.1710000001</v>
      </c>
      <c r="O206">
        <v>418965</v>
      </c>
      <c r="P206" s="15"/>
      <c r="R206">
        <v>3.4075000000000002</v>
      </c>
      <c r="S206" t="s">
        <v>413</v>
      </c>
      <c r="T206">
        <v>7292568.5690419003</v>
      </c>
      <c r="U206" s="5">
        <v>2137517.5334999999</v>
      </c>
      <c r="V206" t="s">
        <v>4825</v>
      </c>
      <c r="W206">
        <v>7900406000</v>
      </c>
      <c r="X206">
        <v>6100902000</v>
      </c>
      <c r="Y206">
        <v>1799504000</v>
      </c>
      <c r="Z206">
        <v>-3.2500000000000001E-2</v>
      </c>
      <c r="AA206" t="str">
        <f>+MID(Tabla_Consulta_desde_Reporte_de_Valorización_de_Instrumentos[[#This Row],[CODIGO_SBS]],7,1)</f>
        <v>2</v>
      </c>
      <c r="AB206">
        <f>INDEX('Cálculo Caja'!F:F,MATCH(Tabla_Consulta_desde_Reporte_de_Valorización_de_Instrumentos[[#This Row],[PORTAFOLIO]],'Cálculo Caja'!A:A,0),1)</f>
        <v>7928996892.6624365</v>
      </c>
      <c r="AC206" s="17">
        <f>Tabla_Consulta_desde_Reporte_de_Valorización_de_Instrumentos[[#This Row],[VALOR_VECTOR_LOCAL]]/Tabla_Consulta_desde_Reporte_de_Valorización_de_Instrumentos[[#This Row],[Patrimonio]]</f>
        <v>9.1275016728532994E-4</v>
      </c>
      <c r="AD206" s="4">
        <f>(Tabla_Consulta_desde_Reporte_de_Valorización_de_Instrumentos[[#This Row],[VALOR_VECTOR_LOCAL]]/INDEX('Tipo de Cambio'!$D:$D,MATCH("2",'Tipo de Cambio'!$E:$E,0),1))/1000000</f>
        <v>2.123901171</v>
      </c>
      <c r="AE206">
        <f>IF(Tabla_Consulta_desde_Reporte_de_Valorización_de_Instrumentos[[#This Row],[PORTAFOLIO]]="IN-FONDO0",Tabla_Consulta_desde_Reporte_de_Valorización_de_Instrumentos[[#This Row],[Inv MM$]],0)</f>
        <v>0</v>
      </c>
      <c r="AF206" s="25">
        <f>IF(Tabla_Consulta_desde_Reporte_de_Valorización_de_Instrumentos[[#This Row],[PORTAFOLIO]]="IN-FONDO1",Tabla_Consulta_desde_Reporte_de_Valorización_de_Instrumentos[[#This Row],[Inv MM$]],0)</f>
        <v>2.123901171</v>
      </c>
      <c r="AG206" s="25">
        <f>IF(Tabla_Consulta_desde_Reporte_de_Valorización_de_Instrumentos[[#This Row],[PORTAFOLIO]]="IN-FONDO2",Tabla_Consulta_desde_Reporte_de_Valorización_de_Instrumentos[[#This Row],[Inv MM$]],0)</f>
        <v>0</v>
      </c>
      <c r="AH206" s="25">
        <f>IF(Tabla_Consulta_desde_Reporte_de_Valorización_de_Instrumentos[[#This Row],[PORTAFOLIO]]="IN-FONDO3",Tabla_Consulta_desde_Reporte_de_Valorización_de_Instrumentos[[#This Row],[Inv MM$]],0)</f>
        <v>0</v>
      </c>
      <c r="AI2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44.977491089999987</v>
      </c>
      <c r="AJ2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Row],[CODIGO_SBS]],'BD(MSCI)'!$C:$C,0),1)),AL6341)</f>
        <v>2.7511170800000002</v>
      </c>
      <c r="AK206" s="25">
        <f>Tabla_Consulta_desde_Reporte_de_Valorización_de_Instrumentos[[#This Row],[CO2-H]]*Tabla_Consulta_desde_Reporte_de_Valorización_de_Instrumentos[[#This Row],[Inv MM$]]</f>
        <v>5.8431007877701013</v>
      </c>
      <c r="AL206" s="25">
        <f>Tabla_Consulta_desde_Reporte_de_Valorización_de_Instrumentos[[#This Row],[CO2-H]]*Tabla_Consulta_desde_Reporte_de_Valorización_de_Instrumentos[[#This Row],[Weight]]</f>
        <v>2.5110825749915288E-3</v>
      </c>
      <c r="AM206" s="25" t="str">
        <f>INDEX(Parametria!G:G,MATCH(Tabla_Consulta_desde_Reporte_de_Valorización_de_Instrumentos[[#This Row],[CODIGO_SBS]],Parametria!C:C,0))</f>
        <v>34RVL</v>
      </c>
      <c r="AN206" s="25" t="str">
        <f>INDEX(Parametria!F:F,MATCH(Tabla_Consulta_desde_Reporte_de_Valorización_de_Instrumentos[[#This Row],[CODIGO_SBS]],Parametria!C:C,0))</f>
        <v>BU</v>
      </c>
      <c r="AO206" s="25" t="str">
        <f>+INDEX(Parametria!J:J,MATCH(Tabla_Consulta_desde_Reporte_de_Valorización_de_Instrumentos[[#This Row],[CODIGO_SBS]],Parametria!C:C,0))</f>
        <v>RVLBU</v>
      </c>
      <c r="AP206" s="25">
        <f>Tabla_Consulta_desde_Reporte_de_Valorización_de_Instrumentos[[#This Row],[Huella]]/$AT$4</f>
        <v>5.1605318853817936E-4</v>
      </c>
      <c r="AQ2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06" s="25" t="str">
        <f>IFERROR(INDEX('BD(MSCI)'!X:X,MATCH(Tabla_Consulta_desde_Reporte_de_Valorización_de_Instrumentos[[#This Row],[CODIGO_ISIN]],'BD(MSCI)'!C:C,0)),"Cuestionario Integra")</f>
        <v>BU</v>
      </c>
      <c r="AT206" s="25"/>
    </row>
    <row r="207" spans="2:46" x14ac:dyDescent="0.35">
      <c r="B207" s="14" t="s">
        <v>6337</v>
      </c>
      <c r="C207" t="s">
        <v>498</v>
      </c>
      <c r="D207" t="s">
        <v>11</v>
      </c>
      <c r="E207" t="s">
        <v>499</v>
      </c>
      <c r="F207" t="s">
        <v>500</v>
      </c>
      <c r="G207" t="str">
        <f>INDEX(Parametria!H:H,MATCH(Tabla_Consulta_desde_Reporte_de_Valorización_de_Instrumentos[[#This Row],[CODIGO_SBS]],Parametria!C:C,0),1)</f>
        <v>Nexa ADR</v>
      </c>
      <c r="H207" t="s">
        <v>501</v>
      </c>
      <c r="I207" t="s">
        <v>502</v>
      </c>
      <c r="J207" t="s">
        <v>199</v>
      </c>
      <c r="K207" t="s">
        <v>50</v>
      </c>
      <c r="L207">
        <v>1</v>
      </c>
      <c r="M207" s="5">
        <v>12514759.0524</v>
      </c>
      <c r="N207">
        <v>3672709.92</v>
      </c>
      <c r="O207">
        <v>300058</v>
      </c>
      <c r="P207" s="15">
        <v>402067</v>
      </c>
      <c r="Q207">
        <v>355864</v>
      </c>
      <c r="R207">
        <v>3.4075000000000002</v>
      </c>
      <c r="S207" t="s">
        <v>413</v>
      </c>
      <c r="T207">
        <v>12489236.11892</v>
      </c>
      <c r="U207" s="5">
        <v>3660707.6</v>
      </c>
      <c r="V207" t="s">
        <v>156</v>
      </c>
      <c r="W207">
        <v>4840507000</v>
      </c>
      <c r="X207">
        <v>3383873000</v>
      </c>
      <c r="Y207">
        <v>1456634000</v>
      </c>
      <c r="Z207">
        <v>0.04</v>
      </c>
      <c r="AA207" t="str">
        <f>+MID(Tabla_Consulta_desde_Reporte_de_Valorización_de_Instrumentos[[#This Row],[CODIGO_SBS]],7,1)</f>
        <v>2</v>
      </c>
      <c r="AB207">
        <f>INDEX('Cálculo Caja'!F:F,MATCH(Tabla_Consulta_desde_Reporte_de_Valorización_de_Instrumentos[[#This Row],[PORTAFOLIO]],'Cálculo Caja'!A:A,0),1)</f>
        <v>3525404726.9048524</v>
      </c>
      <c r="AC207" s="17">
        <f>Tabla_Consulta_desde_Reporte_de_Valorización_de_Instrumentos[[#This Row],[VALOR_VECTOR_LOCAL]]/Tabla_Consulta_desde_Reporte_de_Valorización_de_Instrumentos[[#This Row],[Patrimonio]]</f>
        <v>3.5498786726219089E-3</v>
      </c>
      <c r="AD207" s="4">
        <f>(Tabla_Consulta_desde_Reporte_de_Valorización_de_Instrumentos[[#This Row],[VALOR_VECTOR_LOCAL]]/INDEX('Tipo de Cambio'!$D:$D,MATCH("2",'Tipo de Cambio'!$E:$E,0),1))/1000000</f>
        <v>3.67270992</v>
      </c>
      <c r="AE207">
        <f>IF(Tabla_Consulta_desde_Reporte_de_Valorización_de_Instrumentos[[#This Row],[PORTAFOLIO]]="IN-FONDO0",Tabla_Consulta_desde_Reporte_de_Valorización_de_Instrumentos[[#This Row],[Inv MM$]],0)</f>
        <v>0</v>
      </c>
      <c r="AF207" s="25">
        <f>IF(Tabla_Consulta_desde_Reporte_de_Valorización_de_Instrumentos[[#This Row],[PORTAFOLIO]]="IN-FONDO1",Tabla_Consulta_desde_Reporte_de_Valorización_de_Instrumentos[[#This Row],[Inv MM$]],0)</f>
        <v>0</v>
      </c>
      <c r="AG207" s="25">
        <f>IF(Tabla_Consulta_desde_Reporte_de_Valorización_de_Instrumentos[[#This Row],[PORTAFOLIO]]="IN-FONDO2",Tabla_Consulta_desde_Reporte_de_Valorización_de_Instrumentos[[#This Row],[Inv MM$]],0)</f>
        <v>0</v>
      </c>
      <c r="AH207" s="25">
        <f>IF(Tabla_Consulta_desde_Reporte_de_Valorización_de_Instrumentos[[#This Row],[PORTAFOLIO]]="IN-FONDO3",Tabla_Consulta_desde_Reporte_de_Valorización_de_Instrumentos[[#This Row],[Inv MM$]],0)</f>
        <v>3.67270992</v>
      </c>
      <c r="AI2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12.997802879999998</v>
      </c>
      <c r="AJ2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Row],[CODIGO_SBS]],'BD(MSCI)'!$C:$C,0),1)),AL6342)</f>
        <v>206.9</v>
      </c>
      <c r="AK207" s="25">
        <f>Tabla_Consulta_desde_Reporte_de_Valorización_de_Instrumentos[[#This Row],[CO2-H]]*Tabla_Consulta_desde_Reporte_de_Valorización_de_Instrumentos[[#This Row],[Inv MM$]]</f>
        <v>759.88368244800006</v>
      </c>
      <c r="AL207" s="25">
        <f>Tabla_Consulta_desde_Reporte_de_Valorización_de_Instrumentos[[#This Row],[CO2-H]]*Tabla_Consulta_desde_Reporte_de_Valorización_de_Instrumentos[[#This Row],[Weight]]</f>
        <v>0.73446989736547297</v>
      </c>
      <c r="AM207" s="25" t="str">
        <f>INDEX(Parametria!G:G,MATCH(Tabla_Consulta_desde_Reporte_de_Valorización_de_Instrumentos[[#This Row],[CODIGO_SBS]],Parametria!C:C,0))</f>
        <v>39RVL</v>
      </c>
      <c r="AN207" s="25" t="str">
        <f>INDEX(Parametria!F:F,MATCH(Tabla_Consulta_desde_Reporte_de_Valorización_de_Instrumentos[[#This Row],[CODIGO_SBS]],Parametria!C:C,0))</f>
        <v>BU</v>
      </c>
      <c r="AO207" s="25" t="str">
        <f>+INDEX(Parametria!J:J,MATCH(Tabla_Consulta_desde_Reporte_de_Valorización_de_Instrumentos[[#This Row],[CODIGO_SBS]],Parametria!C:C,0))</f>
        <v>RVLBU</v>
      </c>
      <c r="AP207" s="25">
        <f>Tabla_Consulta_desde_Reporte_de_Valorización_de_Instrumentos[[#This Row],[Huella]]/$AT$4</f>
        <v>6.7111694884023396E-2</v>
      </c>
      <c r="AQ2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7" s="25" t="str">
        <f>IFERROR(INDEX('BD(MSCI)'!X:X,MATCH(Tabla_Consulta_desde_Reporte_de_Valorización_de_Instrumentos[[#This Row],[CODIGO_ISIN]],'BD(MSCI)'!C:C,0)),"Cuestionario Integra")</f>
        <v>Portafolio</v>
      </c>
      <c r="AT207" s="25"/>
    </row>
    <row r="208" spans="2:46" x14ac:dyDescent="0.35">
      <c r="B208" s="14" t="s">
        <v>6337</v>
      </c>
      <c r="C208" t="s">
        <v>498</v>
      </c>
      <c r="D208" t="s">
        <v>10</v>
      </c>
      <c r="E208" t="s">
        <v>499</v>
      </c>
      <c r="F208" t="s">
        <v>500</v>
      </c>
      <c r="G208" t="str">
        <f>INDEX(Parametria!H:H,MATCH(Tabla_Consulta_desde_Reporte_de_Valorización_de_Instrumentos[[#This Row],[CODIGO_SBS]],Parametria!C:C,0),1)</f>
        <v>Nexa ADR</v>
      </c>
      <c r="H208" t="s">
        <v>501</v>
      </c>
      <c r="I208" t="s">
        <v>502</v>
      </c>
      <c r="J208" t="s">
        <v>199</v>
      </c>
      <c r="K208" t="s">
        <v>50</v>
      </c>
      <c r="L208">
        <v>1</v>
      </c>
      <c r="M208" s="5">
        <v>31775254.2612</v>
      </c>
      <c r="N208">
        <v>9325092.9600000009</v>
      </c>
      <c r="O208">
        <v>761854</v>
      </c>
      <c r="P208" s="15">
        <v>402067</v>
      </c>
      <c r="Q208">
        <v>355864</v>
      </c>
      <c r="R208">
        <v>3.4075000000000002</v>
      </c>
      <c r="S208" t="s">
        <v>413</v>
      </c>
      <c r="T208">
        <v>31710450.959959999</v>
      </c>
      <c r="U208" s="5">
        <v>9294618.8000000007</v>
      </c>
      <c r="V208" t="s">
        <v>156</v>
      </c>
      <c r="W208">
        <v>4840507000</v>
      </c>
      <c r="X208">
        <v>3383873000</v>
      </c>
      <c r="Y208">
        <v>1456634000</v>
      </c>
      <c r="Z208">
        <v>0.04</v>
      </c>
      <c r="AA208" t="str">
        <f>+MID(Tabla_Consulta_desde_Reporte_de_Valorización_de_Instrumentos[[#This Row],[CODIGO_SBS]],7,1)</f>
        <v>2</v>
      </c>
      <c r="AB208">
        <f>INDEX('Cálculo Caja'!F:F,MATCH(Tabla_Consulta_desde_Reporte_de_Valorización_de_Instrumentos[[#This Row],[PORTAFOLIO]],'Cálculo Caja'!A:A,0),1)</f>
        <v>27857085026.771736</v>
      </c>
      <c r="AC208" s="17">
        <f>Tabla_Consulta_desde_Reporte_de_Valorización_de_Instrumentos[[#This Row],[VALOR_VECTOR_LOCAL]]/Tabla_Consulta_desde_Reporte_de_Valorización_de_Instrumentos[[#This Row],[Patrimonio]]</f>
        <v>1.1406525209174884E-3</v>
      </c>
      <c r="AD208" s="4">
        <f>(Tabla_Consulta_desde_Reporte_de_Valorización_de_Instrumentos[[#This Row],[VALOR_VECTOR_LOCAL]]/INDEX('Tipo de Cambio'!$D:$D,MATCH("2",'Tipo de Cambio'!$E:$E,0),1))/1000000</f>
        <v>9.3250929599999992</v>
      </c>
      <c r="AE208">
        <f>IF(Tabla_Consulta_desde_Reporte_de_Valorización_de_Instrumentos[[#This Row],[PORTAFOLIO]]="IN-FONDO0",Tabla_Consulta_desde_Reporte_de_Valorización_de_Instrumentos[[#This Row],[Inv MM$]],0)</f>
        <v>0</v>
      </c>
      <c r="AF208" s="25">
        <f>IF(Tabla_Consulta_desde_Reporte_de_Valorización_de_Instrumentos[[#This Row],[PORTAFOLIO]]="IN-FONDO1",Tabla_Consulta_desde_Reporte_de_Valorización_de_Instrumentos[[#This Row],[Inv MM$]],0)</f>
        <v>0</v>
      </c>
      <c r="AG208" s="25">
        <f>IF(Tabla_Consulta_desde_Reporte_de_Valorización_de_Instrumentos[[#This Row],[PORTAFOLIO]]="IN-FONDO2",Tabla_Consulta_desde_Reporte_de_Valorización_de_Instrumentos[[#This Row],[Inv MM$]],0)</f>
        <v>9.3250929599999992</v>
      </c>
      <c r="AH208" s="25">
        <f>IF(Tabla_Consulta_desde_Reporte_de_Valorización_de_Instrumentos[[#This Row],[PORTAFOLIO]]="IN-FONDO3",Tabla_Consulta_desde_Reporte_de_Valorización_de_Instrumentos[[#This Row],[Inv MM$]],0)</f>
        <v>0</v>
      </c>
      <c r="AI2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12.997802879999998</v>
      </c>
      <c r="AJ2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Row],[CODIGO_SBS]],'BD(MSCI)'!$C:$C,0),1)),AL6343)</f>
        <v>206.9</v>
      </c>
      <c r="AK208" s="25">
        <f>Tabla_Consulta_desde_Reporte_de_Valorización_de_Instrumentos[[#This Row],[CO2-H]]*Tabla_Consulta_desde_Reporte_de_Valorización_de_Instrumentos[[#This Row],[Inv MM$]]</f>
        <v>1929.3617334239998</v>
      </c>
      <c r="AL208" s="25">
        <f>Tabla_Consulta_desde_Reporte_de_Valorización_de_Instrumentos[[#This Row],[CO2-H]]*Tabla_Consulta_desde_Reporte_de_Valorización_de_Instrumentos[[#This Row],[Weight]]</f>
        <v>0.23600100657782835</v>
      </c>
      <c r="AM208" s="25" t="str">
        <f>INDEX(Parametria!G:G,MATCH(Tabla_Consulta_desde_Reporte_de_Valorización_de_Instrumentos[[#This Row],[CODIGO_SBS]],Parametria!C:C,0))</f>
        <v>39RVL</v>
      </c>
      <c r="AN208" s="25" t="str">
        <f>INDEX(Parametria!F:F,MATCH(Tabla_Consulta_desde_Reporte_de_Valorización_de_Instrumentos[[#This Row],[CODIGO_SBS]],Parametria!C:C,0))</f>
        <v>BU</v>
      </c>
      <c r="AO208" s="25" t="str">
        <f>+INDEX(Parametria!J:J,MATCH(Tabla_Consulta_desde_Reporte_de_Valorización_de_Instrumentos[[#This Row],[CODIGO_SBS]],Parametria!C:C,0))</f>
        <v>RVLBU</v>
      </c>
      <c r="AP208" s="25">
        <f>Tabla_Consulta_desde_Reporte_de_Valorización_de_Instrumentos[[#This Row],[Huella]]/$AT$4</f>
        <v>0.17039810034784192</v>
      </c>
      <c r="AQ2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8" s="25" t="str">
        <f>IFERROR(INDEX('BD(MSCI)'!X:X,MATCH(Tabla_Consulta_desde_Reporte_de_Valorización_de_Instrumentos[[#This Row],[CODIGO_ISIN]],'BD(MSCI)'!C:C,0)),"Cuestionario Integra")</f>
        <v>Portafolio</v>
      </c>
      <c r="AT208" s="25"/>
    </row>
    <row r="209" spans="2:46" x14ac:dyDescent="0.35">
      <c r="B209" s="14" t="s">
        <v>6337</v>
      </c>
      <c r="C209" t="s">
        <v>498</v>
      </c>
      <c r="D209" t="s">
        <v>11</v>
      </c>
      <c r="E209" t="s">
        <v>499</v>
      </c>
      <c r="F209" t="s">
        <v>5609</v>
      </c>
      <c r="G209" t="str">
        <f>INDEX(Parametria!H:H,MATCH(Tabla_Consulta_desde_Reporte_de_Valorización_de_Instrumentos[[#This Row],[CODIGO_SBS]],Parametria!C:C,0),1)</f>
        <v>Hocshild Minning Corp.</v>
      </c>
      <c r="H209" t="s">
        <v>458</v>
      </c>
      <c r="I209" t="s">
        <v>5540</v>
      </c>
      <c r="J209" t="s">
        <v>5541</v>
      </c>
      <c r="K209" t="s">
        <v>60</v>
      </c>
      <c r="L209">
        <v>0.33142500000000003</v>
      </c>
      <c r="M209" s="5">
        <v>40369205.465001397</v>
      </c>
      <c r="N209">
        <v>8938556.1180000007</v>
      </c>
      <c r="O209">
        <v>1932243</v>
      </c>
      <c r="P209" s="15"/>
      <c r="R209">
        <v>4.5163004999999998</v>
      </c>
      <c r="S209" t="s">
        <v>413</v>
      </c>
      <c r="T209">
        <v>41605457.177777603</v>
      </c>
      <c r="U209" s="5">
        <v>9197476.6799999997</v>
      </c>
      <c r="V209" t="s">
        <v>308</v>
      </c>
      <c r="W209">
        <v>1412539000</v>
      </c>
      <c r="X209">
        <v>680448000</v>
      </c>
      <c r="Y209">
        <v>732091000</v>
      </c>
      <c r="Z209">
        <v>-0.13400000000000001</v>
      </c>
      <c r="AA209" t="str">
        <f>+MID(Tabla_Consulta_desde_Reporte_de_Valorización_de_Instrumentos[[#This Row],[CODIGO_SBS]],7,1)</f>
        <v>6</v>
      </c>
      <c r="AB209">
        <f>INDEX('Cálculo Caja'!F:F,MATCH(Tabla_Consulta_desde_Reporte_de_Valorización_de_Instrumentos[[#This Row],[PORTAFOLIO]],'Cálculo Caja'!A:A,0),1)</f>
        <v>3525404726.9048524</v>
      </c>
      <c r="AC209" s="17">
        <f>Tabla_Consulta_desde_Reporte_de_Valorización_de_Instrumentos[[#This Row],[VALOR_VECTOR_LOCAL]]/Tabla_Consulta_desde_Reporte_de_Valorización_de_Instrumentos[[#This Row],[Patrimonio]]</f>
        <v>1.1450942116493884E-2</v>
      </c>
      <c r="AD209" s="4">
        <f>(Tabla_Consulta_desde_Reporte_de_Valorización_de_Instrumentos[[#This Row],[VALOR_VECTOR_LOCAL]]/INDEX('Tipo de Cambio'!$D:$D,MATCH("2",'Tipo de Cambio'!$E:$E,0),1))/1000000</f>
        <v>11.847162278797182</v>
      </c>
      <c r="AE209">
        <f>IF(Tabla_Consulta_desde_Reporte_de_Valorización_de_Instrumentos[[#This Row],[PORTAFOLIO]]="IN-FONDO0",Tabla_Consulta_desde_Reporte_de_Valorización_de_Instrumentos[[#This Row],[Inv MM$]],0)</f>
        <v>0</v>
      </c>
      <c r="AF209" s="25">
        <f>IF(Tabla_Consulta_desde_Reporte_de_Valorización_de_Instrumentos[[#This Row],[PORTAFOLIO]]="IN-FONDO1",Tabla_Consulta_desde_Reporte_de_Valorización_de_Instrumentos[[#This Row],[Inv MM$]],0)</f>
        <v>0</v>
      </c>
      <c r="AG209" s="25">
        <f>IF(Tabla_Consulta_desde_Reporte_de_Valorización_de_Instrumentos[[#This Row],[PORTAFOLIO]]="IN-FONDO2",Tabla_Consulta_desde_Reporte_de_Valorización_de_Instrumentos[[#This Row],[Inv MM$]],0)</f>
        <v>0</v>
      </c>
      <c r="AH209" s="25">
        <f>IF(Tabla_Consulta_desde_Reporte_de_Valorización_de_Instrumentos[[#This Row],[PORTAFOLIO]]="IN-FONDO3",Tabla_Consulta_desde_Reporte_de_Valorización_de_Instrumentos[[#This Row],[Inv MM$]],0)</f>
        <v>11.847162278797182</v>
      </c>
      <c r="AI2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Row],[CODIGO_SBS]],'BD(MSCI)'!$C:$C,0),1)),AL6344)</f>
        <v>31.79</v>
      </c>
      <c r="AK209" s="25">
        <f>Tabla_Consulta_desde_Reporte_de_Valorización_de_Instrumentos[[#This Row],[CO2-H]]*Tabla_Consulta_desde_Reporte_de_Valorización_de_Instrumentos[[#This Row],[Inv MM$]]</f>
        <v>376.62128884296237</v>
      </c>
      <c r="AL209" s="25">
        <f>Tabla_Consulta_desde_Reporte_de_Valorización_de_Instrumentos[[#This Row],[CO2-H]]*Tabla_Consulta_desde_Reporte_de_Valorización_de_Instrumentos[[#This Row],[Weight]]</f>
        <v>0.36402544988334057</v>
      </c>
      <c r="AM209" s="25" t="str">
        <f>INDEX(Parametria!G:G,MATCH(Tabla_Consulta_desde_Reporte_de_Valorización_de_Instrumentos[[#This Row],[CODIGO_SBS]],Parametria!C:C,0))</f>
        <v>39RVL</v>
      </c>
      <c r="AN209" s="25" t="str">
        <f>INDEX(Parametria!F:F,MATCH(Tabla_Consulta_desde_Reporte_de_Valorización_de_Instrumentos[[#This Row],[CODIGO_SBS]],Parametria!C:C,0))</f>
        <v>BU</v>
      </c>
      <c r="AO209" s="25" t="str">
        <f>+INDEX(Parametria!J:J,MATCH(Tabla_Consulta_desde_Reporte_de_Valorización_de_Instrumentos[[#This Row],[CODIGO_SBS]],Parametria!C:C,0))</f>
        <v>RVLBU</v>
      </c>
      <c r="AP209" s="25">
        <f>Tabla_Consulta_desde_Reporte_de_Valorización_de_Instrumentos[[#This Row],[Huella]]/$AT$4</f>
        <v>3.3262581639113151E-2</v>
      </c>
      <c r="AQ2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09" s="25" t="str">
        <f>IFERROR(INDEX('BD(MSCI)'!X:X,MATCH(Tabla_Consulta_desde_Reporte_de_Valorización_de_Instrumentos[[#This Row],[CODIGO_ISIN]],'BD(MSCI)'!C:C,0)),"Cuestionario Integra")</f>
        <v>Portafolio</v>
      </c>
      <c r="AT209" s="25"/>
    </row>
    <row r="210" spans="2:46" x14ac:dyDescent="0.35">
      <c r="B210" s="14" t="s">
        <v>6337</v>
      </c>
      <c r="C210" t="s">
        <v>498</v>
      </c>
      <c r="D210" t="s">
        <v>10</v>
      </c>
      <c r="E210" t="s">
        <v>499</v>
      </c>
      <c r="F210" t="s">
        <v>5609</v>
      </c>
      <c r="G210" t="str">
        <f>INDEX(Parametria!H:H,MATCH(Tabla_Consulta_desde_Reporte_de_Valorización_de_Instrumentos[[#This Row],[CODIGO_SBS]],Parametria!C:C,0),1)</f>
        <v>Hocshild Minning Corp.</v>
      </c>
      <c r="H210" t="s">
        <v>458</v>
      </c>
      <c r="I210" t="s">
        <v>5540</v>
      </c>
      <c r="J210" t="s">
        <v>5541</v>
      </c>
      <c r="K210" t="s">
        <v>60</v>
      </c>
      <c r="L210">
        <v>0.33142500000000003</v>
      </c>
      <c r="M210" s="5">
        <v>149845935.80727419</v>
      </c>
      <c r="N210">
        <v>33178911.767999999</v>
      </c>
      <c r="O210">
        <v>7172268</v>
      </c>
      <c r="P210" s="15"/>
      <c r="R210">
        <v>4.5163004999999998</v>
      </c>
      <c r="S210" t="s">
        <v>413</v>
      </c>
      <c r="T210">
        <v>154434762.6781646</v>
      </c>
      <c r="U210" s="5">
        <v>34139995.68</v>
      </c>
      <c r="V210" t="s">
        <v>308</v>
      </c>
      <c r="W210">
        <v>1412539000</v>
      </c>
      <c r="X210">
        <v>680448000</v>
      </c>
      <c r="Y210">
        <v>732091000</v>
      </c>
      <c r="Z210">
        <v>-0.13400000000000001</v>
      </c>
      <c r="AA210" t="str">
        <f>+MID(Tabla_Consulta_desde_Reporte_de_Valorización_de_Instrumentos[[#This Row],[CODIGO_SBS]],7,1)</f>
        <v>6</v>
      </c>
      <c r="AB210">
        <f>INDEX('Cálculo Caja'!F:F,MATCH(Tabla_Consulta_desde_Reporte_de_Valorización_de_Instrumentos[[#This Row],[PORTAFOLIO]],'Cálculo Caja'!A:A,0),1)</f>
        <v>27857085026.771736</v>
      </c>
      <c r="AC210" s="17">
        <f>Tabla_Consulta_desde_Reporte_de_Valorización_de_Instrumentos[[#This Row],[VALOR_VECTOR_LOCAL]]/Tabla_Consulta_desde_Reporte_de_Valorización_de_Instrumentos[[#This Row],[Patrimonio]]</f>
        <v>5.3790960419321139E-3</v>
      </c>
      <c r="AD210" s="4">
        <f>(Tabla_Consulta_desde_Reporte_de_Valorización_de_Instrumentos[[#This Row],[VALOR_VECTOR_LOCAL]]/INDEX('Tipo de Cambio'!$D:$D,MATCH("2",'Tipo de Cambio'!$E:$E,0),1))/1000000</f>
        <v>43.975329657307171</v>
      </c>
      <c r="AE210">
        <f>IF(Tabla_Consulta_desde_Reporte_de_Valorización_de_Instrumentos[[#This Row],[PORTAFOLIO]]="IN-FONDO0",Tabla_Consulta_desde_Reporte_de_Valorización_de_Instrumentos[[#This Row],[Inv MM$]],0)</f>
        <v>0</v>
      </c>
      <c r="AF210" s="25">
        <f>IF(Tabla_Consulta_desde_Reporte_de_Valorización_de_Instrumentos[[#This Row],[PORTAFOLIO]]="IN-FONDO1",Tabla_Consulta_desde_Reporte_de_Valorización_de_Instrumentos[[#This Row],[Inv MM$]],0)</f>
        <v>0</v>
      </c>
      <c r="AG210" s="25">
        <f>IF(Tabla_Consulta_desde_Reporte_de_Valorización_de_Instrumentos[[#This Row],[PORTAFOLIO]]="IN-FONDO2",Tabla_Consulta_desde_Reporte_de_Valorización_de_Instrumentos[[#This Row],[Inv MM$]],0)</f>
        <v>43.975329657307171</v>
      </c>
      <c r="AH210" s="25">
        <f>IF(Tabla_Consulta_desde_Reporte_de_Valorización_de_Instrumentos[[#This Row],[PORTAFOLIO]]="IN-FONDO3",Tabla_Consulta_desde_Reporte_de_Valorización_de_Instrumentos[[#This Row],[Inv MM$]],0)</f>
        <v>0</v>
      </c>
      <c r="AI2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Row],[CODIGO_SBS]],'BD(MSCI)'!$C:$C,0),1)),AL6345)</f>
        <v>31.79</v>
      </c>
      <c r="AK210" s="25">
        <f>Tabla_Consulta_desde_Reporte_de_Valorización_de_Instrumentos[[#This Row],[CO2-H]]*Tabla_Consulta_desde_Reporte_de_Valorización_de_Instrumentos[[#This Row],[Inv MM$]]</f>
        <v>1397.975729805795</v>
      </c>
      <c r="AL210" s="25">
        <f>Tabla_Consulta_desde_Reporte_de_Valorización_de_Instrumentos[[#This Row],[CO2-H]]*Tabla_Consulta_desde_Reporte_de_Valorización_de_Instrumentos[[#This Row],[Weight]]</f>
        <v>0.17100146317302189</v>
      </c>
      <c r="AM210" s="25" t="str">
        <f>INDEX(Parametria!G:G,MATCH(Tabla_Consulta_desde_Reporte_de_Valorización_de_Instrumentos[[#This Row],[CODIGO_SBS]],Parametria!C:C,0))</f>
        <v>39RVL</v>
      </c>
      <c r="AN210" s="25" t="str">
        <f>INDEX(Parametria!F:F,MATCH(Tabla_Consulta_desde_Reporte_de_Valorización_de_Instrumentos[[#This Row],[CODIGO_SBS]],Parametria!C:C,0))</f>
        <v>BU</v>
      </c>
      <c r="AO210" s="25" t="str">
        <f>+INDEX(Parametria!J:J,MATCH(Tabla_Consulta_desde_Reporte_de_Valorización_de_Instrumentos[[#This Row],[CODIGO_SBS]],Parametria!C:C,0))</f>
        <v>RVLBU</v>
      </c>
      <c r="AP210" s="25">
        <f>Tabla_Consulta_desde_Reporte_de_Valorización_de_Instrumentos[[#This Row],[Huella]]/$AT$4</f>
        <v>0.12346695000970326</v>
      </c>
      <c r="AQ2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10" s="25" t="str">
        <f>IFERROR(INDEX('BD(MSCI)'!X:X,MATCH(Tabla_Consulta_desde_Reporte_de_Valorización_de_Instrumentos[[#This Row],[CODIGO_ISIN]],'BD(MSCI)'!C:C,0)),"Cuestionario Integra")</f>
        <v>Portafolio</v>
      </c>
      <c r="AT210" s="25"/>
    </row>
    <row r="211" spans="2:46" x14ac:dyDescent="0.35">
      <c r="B211" s="14" t="s">
        <v>6337</v>
      </c>
      <c r="C211" t="s">
        <v>498</v>
      </c>
      <c r="D211" t="s">
        <v>12</v>
      </c>
      <c r="E211" t="s">
        <v>499</v>
      </c>
      <c r="F211" t="s">
        <v>5609</v>
      </c>
      <c r="G211" t="str">
        <f>INDEX(Parametria!H:H,MATCH(Tabla_Consulta_desde_Reporte_de_Valorización_de_Instrumentos[[#This Row],[CODIGO_SBS]],Parametria!C:C,0),1)</f>
        <v>Hocshild Minning Corp.</v>
      </c>
      <c r="H211" t="s">
        <v>458</v>
      </c>
      <c r="I211" t="s">
        <v>5540</v>
      </c>
      <c r="J211" t="s">
        <v>5541</v>
      </c>
      <c r="K211" t="s">
        <v>60</v>
      </c>
      <c r="L211">
        <v>0.33142500000000003</v>
      </c>
      <c r="M211" s="5">
        <v>7310482.7154059</v>
      </c>
      <c r="N211">
        <v>1618688.2860000001</v>
      </c>
      <c r="O211">
        <v>349911</v>
      </c>
      <c r="P211" s="15"/>
      <c r="R211">
        <v>4.5163004999999998</v>
      </c>
      <c r="S211" t="s">
        <v>413</v>
      </c>
      <c r="T211">
        <v>7534356.2515342003</v>
      </c>
      <c r="U211" s="5">
        <v>1665576.36</v>
      </c>
      <c r="V211" t="s">
        <v>308</v>
      </c>
      <c r="W211">
        <v>1412539000</v>
      </c>
      <c r="X211">
        <v>680448000</v>
      </c>
      <c r="Y211">
        <v>732091000</v>
      </c>
      <c r="Z211">
        <v>-0.13400000000000001</v>
      </c>
      <c r="AA211" t="str">
        <f>+MID(Tabla_Consulta_desde_Reporte_de_Valorización_de_Instrumentos[[#This Row],[CODIGO_SBS]],7,1)</f>
        <v>6</v>
      </c>
      <c r="AB211">
        <f>INDEX('Cálculo Caja'!F:F,MATCH(Tabla_Consulta_desde_Reporte_de_Valorización_de_Instrumentos[[#This Row],[PORTAFOLIO]],'Cálculo Caja'!A:A,0),1)</f>
        <v>7928996892.6624365</v>
      </c>
      <c r="AC211" s="17">
        <f>Tabla_Consulta_desde_Reporte_de_Valorización_de_Instrumentos[[#This Row],[VALOR_VECTOR_LOCAL]]/Tabla_Consulta_desde_Reporte_de_Valorización_de_Instrumentos[[#This Row],[Patrimonio]]</f>
        <v>9.2199338887004551E-4</v>
      </c>
      <c r="AD211" s="4">
        <f>(Tabla_Consulta_desde_Reporte_de_Valorización_de_Instrumentos[[#This Row],[VALOR_VECTOR_LOCAL]]/INDEX('Tipo de Cambio'!$D:$D,MATCH("2",'Tipo de Cambio'!$E:$E,0),1))/1000000</f>
        <v>2.1454094542643873</v>
      </c>
      <c r="AE211">
        <f>IF(Tabla_Consulta_desde_Reporte_de_Valorización_de_Instrumentos[[#This Row],[PORTAFOLIO]]="IN-FONDO0",Tabla_Consulta_desde_Reporte_de_Valorización_de_Instrumentos[[#This Row],[Inv MM$]],0)</f>
        <v>0</v>
      </c>
      <c r="AF211" s="25">
        <f>IF(Tabla_Consulta_desde_Reporte_de_Valorización_de_Instrumentos[[#This Row],[PORTAFOLIO]]="IN-FONDO1",Tabla_Consulta_desde_Reporte_de_Valorización_de_Instrumentos[[#This Row],[Inv MM$]],0)</f>
        <v>2.1454094542643873</v>
      </c>
      <c r="AG211" s="25">
        <f>IF(Tabla_Consulta_desde_Reporte_de_Valorización_de_Instrumentos[[#This Row],[PORTAFOLIO]]="IN-FONDO2",Tabla_Consulta_desde_Reporte_de_Valorización_de_Instrumentos[[#This Row],[Inv MM$]],0)</f>
        <v>0</v>
      </c>
      <c r="AH211" s="25">
        <f>IF(Tabla_Consulta_desde_Reporte_de_Valorización_de_Instrumentos[[#This Row],[PORTAFOLIO]]="IN-FONDO3",Tabla_Consulta_desde_Reporte_de_Valorización_de_Instrumentos[[#This Row],[Inv MM$]],0)</f>
        <v>0</v>
      </c>
      <c r="AI2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57.967901390368738</v>
      </c>
      <c r="AJ2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Row],[CODIGO_SBS]],'BD(MSCI)'!$C:$C,0),1)),AL6346)</f>
        <v>31.79</v>
      </c>
      <c r="AK211" s="25">
        <f>Tabla_Consulta_desde_Reporte_de_Valorización_de_Instrumentos[[#This Row],[CO2-H]]*Tabla_Consulta_desde_Reporte_de_Valorización_de_Instrumentos[[#This Row],[Inv MM$]]</f>
        <v>68.202566551064876</v>
      </c>
      <c r="AL211" s="25">
        <f>Tabla_Consulta_desde_Reporte_de_Valorización_de_Instrumentos[[#This Row],[CO2-H]]*Tabla_Consulta_desde_Reporte_de_Valorización_de_Instrumentos[[#This Row],[Weight]]</f>
        <v>2.9310169832178747E-2</v>
      </c>
      <c r="AM211" s="25" t="str">
        <f>INDEX(Parametria!G:G,MATCH(Tabla_Consulta_desde_Reporte_de_Valorización_de_Instrumentos[[#This Row],[CODIGO_SBS]],Parametria!C:C,0))</f>
        <v>39RVL</v>
      </c>
      <c r="AN211" s="25" t="str">
        <f>INDEX(Parametria!F:F,MATCH(Tabla_Consulta_desde_Reporte_de_Valorización_de_Instrumentos[[#This Row],[CODIGO_SBS]],Parametria!C:C,0))</f>
        <v>BU</v>
      </c>
      <c r="AO211" s="25" t="str">
        <f>+INDEX(Parametria!J:J,MATCH(Tabla_Consulta_desde_Reporte_de_Valorización_de_Instrumentos[[#This Row],[CODIGO_SBS]],Parametria!C:C,0))</f>
        <v>RVLBU</v>
      </c>
      <c r="AP211" s="25">
        <f>Tabla_Consulta_desde_Reporte_de_Valorización_de_Instrumentos[[#This Row],[Huella]]/$AT$4</f>
        <v>6.0235401054234243E-3</v>
      </c>
      <c r="AQ2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211" s="25" t="str">
        <f>IFERROR(INDEX('BD(MSCI)'!X:X,MATCH(Tabla_Consulta_desde_Reporte_de_Valorización_de_Instrumentos[[#This Row],[CODIGO_ISIN]],'BD(MSCI)'!C:C,0)),"Cuestionario Integra")</f>
        <v>Portafolio</v>
      </c>
      <c r="AT211" s="25"/>
    </row>
    <row r="212" spans="2:46" x14ac:dyDescent="0.35">
      <c r="B212" s="14" t="s">
        <v>6337</v>
      </c>
      <c r="C212" t="s">
        <v>503</v>
      </c>
      <c r="D212" t="s">
        <v>12</v>
      </c>
      <c r="E212" t="s">
        <v>504</v>
      </c>
      <c r="F212" t="s">
        <v>507</v>
      </c>
      <c r="G212" t="str">
        <f>INDEX(Parametria!H:H,MATCH(Tabla_Consulta_desde_Reporte_de_Valorización_de_Instrumentos[[#This Row],[CODIGO_SBS]],Parametria!C:C,0),1)</f>
        <v>Gobierno Central</v>
      </c>
      <c r="H212" t="s">
        <v>508</v>
      </c>
      <c r="I212" t="s">
        <v>509</v>
      </c>
      <c r="J212" t="s">
        <v>154</v>
      </c>
      <c r="K212" t="s">
        <v>90</v>
      </c>
      <c r="L212">
        <v>1000</v>
      </c>
      <c r="M212" s="5">
        <v>8267981.2473280001</v>
      </c>
      <c r="N212">
        <v>8267981.2473280001</v>
      </c>
      <c r="O212" s="18">
        <v>7102</v>
      </c>
      <c r="P212" s="15">
        <v>48072</v>
      </c>
      <c r="Q212">
        <v>1869</v>
      </c>
      <c r="R212">
        <v>1</v>
      </c>
      <c r="S212" t="s">
        <v>155</v>
      </c>
      <c r="T212">
        <v>8256426.3714500004</v>
      </c>
      <c r="U212" s="5">
        <v>8256426.3714500004</v>
      </c>
      <c r="V212" t="s">
        <v>156</v>
      </c>
      <c r="W212">
        <v>0</v>
      </c>
      <c r="X212">
        <v>0</v>
      </c>
      <c r="Y212">
        <v>0</v>
      </c>
      <c r="Z212">
        <v>1.626989</v>
      </c>
      <c r="AA212" t="str">
        <f>+MID(Tabla_Consulta_desde_Reporte_de_Valorización_de_Instrumentos[[#This Row],[CODIGO_SBS]],7,1)</f>
        <v>1</v>
      </c>
      <c r="AB212">
        <f>INDEX('Cálculo Caja'!F:F,MATCH(Tabla_Consulta_desde_Reporte_de_Valorización_de_Instrumentos[[#This Row],[PORTAFOLIO]],'Cálculo Caja'!A:A,0),1)</f>
        <v>7928996892.6624365</v>
      </c>
      <c r="AC212" s="17">
        <f>Tabla_Consulta_desde_Reporte_de_Valorización_de_Instrumentos[[#This Row],[VALOR_VECTOR_LOCAL]]/Tabla_Consulta_desde_Reporte_de_Valorización_de_Instrumentos[[#This Row],[Patrimonio]]</f>
        <v>1.0427524892813696E-3</v>
      </c>
      <c r="AD212" s="4">
        <f>(Tabla_Consulta_desde_Reporte_de_Valorización_de_Instrumentos[[#This Row],[VALOR_VECTOR_LOCAL]]/INDEX('Tipo de Cambio'!$D:$D,MATCH("2",'Tipo de Cambio'!$E:$E,0),1))/1000000</f>
        <v>2.4264068224000002</v>
      </c>
      <c r="AE212">
        <f>IF(Tabla_Consulta_desde_Reporte_de_Valorización_de_Instrumentos[[#This Row],[PORTAFOLIO]]="IN-FONDO0",Tabla_Consulta_desde_Reporte_de_Valorización_de_Instrumentos[[#This Row],[Inv MM$]],0)</f>
        <v>0</v>
      </c>
      <c r="AF212" s="25">
        <f>IF(Tabla_Consulta_desde_Reporte_de_Valorización_de_Instrumentos[[#This Row],[PORTAFOLIO]]="IN-FONDO1",Tabla_Consulta_desde_Reporte_de_Valorización_de_Instrumentos[[#This Row],[Inv MM$]],0)</f>
        <v>2.4264068224000002</v>
      </c>
      <c r="AG212" s="25">
        <f>IF(Tabla_Consulta_desde_Reporte_de_Valorización_de_Instrumentos[[#This Row],[PORTAFOLIO]]="IN-FONDO2",Tabla_Consulta_desde_Reporte_de_Valorización_de_Instrumentos[[#This Row],[Inv MM$]],0)</f>
        <v>0</v>
      </c>
      <c r="AH212" s="25">
        <f>IF(Tabla_Consulta_desde_Reporte_de_Valorización_de_Instrumentos[[#This Row],[PORTAFOLIO]]="IN-FONDO3",Tabla_Consulta_desde_Reporte_de_Valorización_de_Instrumentos[[#This Row],[Inv MM$]],0)</f>
        <v>0</v>
      </c>
      <c r="AI2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12.5994129536</v>
      </c>
      <c r="AJ2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Row],[CODIGO_SBS]],'BD(MSCI)'!$C:$C,0),1)),AL6347)</f>
        <v>170.4198394</v>
      </c>
      <c r="AK212" s="25">
        <f>Tabla_Consulta_desde_Reporte_de_Valorización_de_Instrumentos[[#This Row],[CO2-H]]*Tabla_Consulta_desde_Reporte_de_Valorización_de_Instrumentos[[#This Row],[Inv MM$]]</f>
        <v>413.50786099247233</v>
      </c>
      <c r="AL212" s="25">
        <f>Tabla_Consulta_desde_Reporte_de_Valorización_de_Instrumentos[[#This Row],[CO2-H]]*Tabla_Consulta_desde_Reporte_de_Valorización_de_Instrumentos[[#This Row],[Weight]]</f>
        <v>0.17770571175728123</v>
      </c>
      <c r="AM212" s="25" t="str">
        <f>INDEX(Parametria!G:G,MATCH(Tabla_Consulta_desde_Reporte_de_Valorización_de_Instrumentos[[#This Row],[CODIGO_SBS]],Parametria!C:C,0))</f>
        <v>43RFLG</v>
      </c>
      <c r="AN212" s="25" t="str">
        <f>INDEX(Parametria!F:F,MATCH(Tabla_Consulta_desde_Reporte_de_Valorización_de_Instrumentos[[#This Row],[CODIGO_SBS]],Parametria!C:C,0))</f>
        <v>GOB</v>
      </c>
      <c r="AO212" s="25" t="str">
        <f>+INDEX(Parametria!J:J,MATCH(Tabla_Consulta_desde_Reporte_de_Valorización_de_Instrumentos[[#This Row],[CODIGO_SBS]],Parametria!C:C,0))</f>
        <v>RFLGOB</v>
      </c>
      <c r="AP212" s="25">
        <f>Tabla_Consulta_desde_Reporte_de_Valorización_de_Instrumentos[[#This Row],[Huella]]/$AT$4</f>
        <v>3.6520343889567625E-2</v>
      </c>
      <c r="AQ2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2" s="25" t="str">
        <f>IFERROR(INDEX('BD(MSCI)'!X:X,MATCH(Tabla_Consulta_desde_Reporte_de_Valorización_de_Instrumentos[[#This Row],[CODIGO_ISIN]],'BD(MSCI)'!C:C,0)),"Cuestionario Integra")</f>
        <v>SOV</v>
      </c>
      <c r="AT212" s="25"/>
    </row>
    <row r="213" spans="2:46" x14ac:dyDescent="0.35">
      <c r="B213" s="14" t="s">
        <v>6337</v>
      </c>
      <c r="C213" t="s">
        <v>503</v>
      </c>
      <c r="D213" t="s">
        <v>10</v>
      </c>
      <c r="E213" t="s">
        <v>504</v>
      </c>
      <c r="F213" t="s">
        <v>507</v>
      </c>
      <c r="G213" t="str">
        <f>INDEX(Parametria!H:H,MATCH(Tabla_Consulta_desde_Reporte_de_Valorización_de_Instrumentos[[#This Row],[CODIGO_SBS]],Parametria!C:C,0),1)</f>
        <v>Gobierno Central</v>
      </c>
      <c r="H213" t="s">
        <v>508</v>
      </c>
      <c r="I213" t="s">
        <v>509</v>
      </c>
      <c r="J213" t="s">
        <v>154</v>
      </c>
      <c r="K213" t="s">
        <v>90</v>
      </c>
      <c r="L213">
        <v>1000</v>
      </c>
      <c r="M213" s="5">
        <v>34664518.392063998</v>
      </c>
      <c r="N213">
        <v>34664518.392063998</v>
      </c>
      <c r="O213" s="18">
        <v>29776</v>
      </c>
      <c r="P213" s="15">
        <v>48072</v>
      </c>
      <c r="Q213">
        <v>1869</v>
      </c>
      <c r="R213">
        <v>1</v>
      </c>
      <c r="S213" t="s">
        <v>155</v>
      </c>
      <c r="T213">
        <v>34616073.167599998</v>
      </c>
      <c r="U213" s="5">
        <v>34616073.167599998</v>
      </c>
      <c r="V213" t="s">
        <v>156</v>
      </c>
      <c r="W213">
        <v>0</v>
      </c>
      <c r="X213">
        <v>0</v>
      </c>
      <c r="Y213">
        <v>0</v>
      </c>
      <c r="Z213">
        <v>1.626989</v>
      </c>
      <c r="AA213" t="str">
        <f>+MID(Tabla_Consulta_desde_Reporte_de_Valorización_de_Instrumentos[[#This Row],[CODIGO_SBS]],7,1)</f>
        <v>1</v>
      </c>
      <c r="AB213">
        <f>INDEX('Cálculo Caja'!F:F,MATCH(Tabla_Consulta_desde_Reporte_de_Valorización_de_Instrumentos[[#This Row],[PORTAFOLIO]],'Cálculo Caja'!A:A,0),1)</f>
        <v>27857085026.771736</v>
      </c>
      <c r="AC213" s="17">
        <f>Tabla_Consulta_desde_Reporte_de_Valorización_de_Instrumentos[[#This Row],[VALOR_VECTOR_LOCAL]]/Tabla_Consulta_desde_Reporte_de_Valorización_de_Instrumentos[[#This Row],[Patrimonio]]</f>
        <v>1.2443699101593025E-3</v>
      </c>
      <c r="AD213" s="4">
        <f>(Tabla_Consulta_desde_Reporte_de_Valorización_de_Instrumentos[[#This Row],[VALOR_VECTOR_LOCAL]]/INDEX('Tipo de Cambio'!$D:$D,MATCH("2",'Tipo de Cambio'!$E:$E,0),1))/1000000</f>
        <v>10.173006131199999</v>
      </c>
      <c r="AE213">
        <f>IF(Tabla_Consulta_desde_Reporte_de_Valorización_de_Instrumentos[[#This Row],[PORTAFOLIO]]="IN-FONDO0",Tabla_Consulta_desde_Reporte_de_Valorización_de_Instrumentos[[#This Row],[Inv MM$]],0)</f>
        <v>0</v>
      </c>
      <c r="AF213" s="25">
        <f>IF(Tabla_Consulta_desde_Reporte_de_Valorización_de_Instrumentos[[#This Row],[PORTAFOLIO]]="IN-FONDO1",Tabla_Consulta_desde_Reporte_de_Valorización_de_Instrumentos[[#This Row],[Inv MM$]],0)</f>
        <v>0</v>
      </c>
      <c r="AG213" s="25">
        <f>IF(Tabla_Consulta_desde_Reporte_de_Valorización_de_Instrumentos[[#This Row],[PORTAFOLIO]]="IN-FONDO2",Tabla_Consulta_desde_Reporte_de_Valorización_de_Instrumentos[[#This Row],[Inv MM$]],0)</f>
        <v>10.173006131199999</v>
      </c>
      <c r="AH213" s="25">
        <f>IF(Tabla_Consulta_desde_Reporte_de_Valorización_de_Instrumentos[[#This Row],[PORTAFOLIO]]="IN-FONDO3",Tabla_Consulta_desde_Reporte_de_Valorización_de_Instrumentos[[#This Row],[Inv MM$]],0)</f>
        <v>0</v>
      </c>
      <c r="AI2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12.5994129536</v>
      </c>
      <c r="AJ2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Row],[CODIGO_SBS]],'BD(MSCI)'!$C:$C,0),1)),AL6348)</f>
        <v>170.4198394</v>
      </c>
      <c r="AK213" s="25">
        <f>Tabla_Consulta_desde_Reporte_de_Valorización_de_Instrumentos[[#This Row],[CO2-H]]*Tabla_Consulta_desde_Reporte_de_Valorización_de_Instrumentos[[#This Row],[Inv MM$]]</f>
        <v>1733.6820710943193</v>
      </c>
      <c r="AL213" s="25">
        <f>Tabla_Consulta_desde_Reporte_de_Valorización_de_Instrumentos[[#This Row],[CO2-H]]*Tabla_Consulta_desde_Reporte_de_Valorización_de_Instrumentos[[#This Row],[Weight]]</f>
        <v>0.21206532024354074</v>
      </c>
      <c r="AM213" s="25" t="str">
        <f>INDEX(Parametria!G:G,MATCH(Tabla_Consulta_desde_Reporte_de_Valorización_de_Instrumentos[[#This Row],[CODIGO_SBS]],Parametria!C:C,0))</f>
        <v>43RFLG</v>
      </c>
      <c r="AN213" s="25" t="str">
        <f>INDEX(Parametria!F:F,MATCH(Tabla_Consulta_desde_Reporte_de_Valorización_de_Instrumentos[[#This Row],[CODIGO_SBS]],Parametria!C:C,0))</f>
        <v>GOB</v>
      </c>
      <c r="AO213" s="25" t="str">
        <f>+INDEX(Parametria!J:J,MATCH(Tabla_Consulta_desde_Reporte_de_Valorización_de_Instrumentos[[#This Row],[CODIGO_SBS]],Parametria!C:C,0))</f>
        <v>RFLGOB</v>
      </c>
      <c r="AP213" s="25">
        <f>Tabla_Consulta_desde_Reporte_de_Valorización_de_Instrumentos[[#This Row],[Huella]]/$AT$4</f>
        <v>0.15311598981354063</v>
      </c>
      <c r="AQ2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SOV</v>
      </c>
      <c r="AR213" s="25" t="str">
        <f>IFERROR(INDEX('BD(MSCI)'!X:X,MATCH(Tabla_Consulta_desde_Reporte_de_Valorización_de_Instrumentos[[#This Row],[CODIGO_ISIN]],'BD(MSCI)'!C:C,0)),"Cuestionario Integra")</f>
        <v>SOV</v>
      </c>
      <c r="AT213" s="25"/>
    </row>
    <row r="214" spans="2:46" x14ac:dyDescent="0.35">
      <c r="B214" s="14" t="s">
        <v>6337</v>
      </c>
      <c r="C214" t="s">
        <v>512</v>
      </c>
      <c r="D214" t="s">
        <v>10</v>
      </c>
      <c r="E214" t="s">
        <v>513</v>
      </c>
      <c r="F214" t="s">
        <v>514</v>
      </c>
      <c r="G214" t="str">
        <f>INDEX(Parametria!H:H,MATCH(Tabla_Consulta_desde_Reporte_de_Valorización_de_Instrumentos[[#This Row],[CODIGO_SBS]],Parametria!C:C,0),1)</f>
        <v>Carlyle Peru</v>
      </c>
      <c r="H214" t="s">
        <v>514</v>
      </c>
      <c r="I214" t="s">
        <v>156</v>
      </c>
      <c r="J214" t="s">
        <v>515</v>
      </c>
      <c r="K214" t="s">
        <v>50</v>
      </c>
      <c r="L214">
        <v>1</v>
      </c>
      <c r="M214" s="5">
        <v>36743668.806620903</v>
      </c>
      <c r="N214">
        <v>10783174.998274701</v>
      </c>
      <c r="O214">
        <v>85.689041099999997</v>
      </c>
      <c r="P214" s="15">
        <v>46563</v>
      </c>
      <c r="Q214">
        <v>360</v>
      </c>
      <c r="R214">
        <v>3.4075000000000002</v>
      </c>
      <c r="S214" t="s">
        <v>413</v>
      </c>
      <c r="T214">
        <v>36788958.141613699</v>
      </c>
      <c r="U214" s="5">
        <v>10783174.998274701</v>
      </c>
      <c r="V214" t="s">
        <v>226</v>
      </c>
      <c r="W214">
        <v>0</v>
      </c>
      <c r="X214">
        <v>0</v>
      </c>
      <c r="Y214">
        <v>0</v>
      </c>
      <c r="Z214">
        <v>0</v>
      </c>
      <c r="AA214" t="str">
        <f>+MID(Tabla_Consulta_desde_Reporte_de_Valorización_de_Instrumentos[[#This Row],[CODIGO_SBS]],7,1)</f>
        <v>2</v>
      </c>
      <c r="AB214">
        <f>INDEX('Cálculo Caja'!F:F,MATCH(Tabla_Consulta_desde_Reporte_de_Valorización_de_Instrumentos[[#This Row],[PORTAFOLIO]],'Cálculo Caja'!A:A,0),1)</f>
        <v>27857085026.771736</v>
      </c>
      <c r="AC214" s="17">
        <f>Tabla_Consulta_desde_Reporte_de_Valorización_de_Instrumentos[[#This Row],[VALOR_VECTOR_LOCAL]]/Tabla_Consulta_desde_Reporte_de_Valorización_de_Instrumentos[[#This Row],[Patrimonio]]</f>
        <v>1.3190062338291611E-3</v>
      </c>
      <c r="AD214" s="4">
        <f>(Tabla_Consulta_desde_Reporte_de_Valorización_de_Instrumentos[[#This Row],[VALOR_VECTOR_LOCAL]]/INDEX('Tipo de Cambio'!$D:$D,MATCH("2",'Tipo de Cambio'!$E:$E,0),1))/1000000</f>
        <v>10.78317499827466</v>
      </c>
      <c r="AE214">
        <f>IF(Tabla_Consulta_desde_Reporte_de_Valorización_de_Instrumentos[[#This Row],[PORTAFOLIO]]="IN-FONDO0",Tabla_Consulta_desde_Reporte_de_Valorización_de_Instrumentos[[#This Row],[Inv MM$]],0)</f>
        <v>0</v>
      </c>
      <c r="AF214" s="25">
        <f>IF(Tabla_Consulta_desde_Reporte_de_Valorización_de_Instrumentos[[#This Row],[PORTAFOLIO]]="IN-FONDO1",Tabla_Consulta_desde_Reporte_de_Valorización_de_Instrumentos[[#This Row],[Inv MM$]],0)</f>
        <v>0</v>
      </c>
      <c r="AG214" s="25">
        <f>IF(Tabla_Consulta_desde_Reporte_de_Valorización_de_Instrumentos[[#This Row],[PORTAFOLIO]]="IN-FONDO2",Tabla_Consulta_desde_Reporte_de_Valorización_de_Instrumentos[[#This Row],[Inv MM$]],0)</f>
        <v>10.78317499827466</v>
      </c>
      <c r="AH214" s="25">
        <f>IF(Tabla_Consulta_desde_Reporte_de_Valorización_de_Instrumentos[[#This Row],[PORTAFOLIO]]="IN-FONDO3",Tabla_Consulta_desde_Reporte_de_Valorización_de_Instrumentos[[#This Row],[Inv MM$]],0)</f>
        <v>0</v>
      </c>
      <c r="AI2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17.52646299916135</v>
      </c>
      <c r="AJ2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Row],[CODIGO_SBS]],'BD(MSCI)'!$C:$C,0),1)),AL6349)</f>
        <v>19.591038730000001</v>
      </c>
      <c r="AK214" s="25">
        <f>Tabla_Consulta_desde_Reporte_de_Valorización_de_Instrumentos[[#This Row],[CO2-H]]*Tabla_Consulta_desde_Reporte_de_Valorización_de_Instrumentos[[#This Row],[Inv MM$]]</f>
        <v>211.25359902356655</v>
      </c>
      <c r="AL214" s="25">
        <f>Tabla_Consulta_desde_Reporte_de_Valorización_de_Instrumentos[[#This Row],[CO2-H]]*Tabla_Consulta_desde_Reporte_de_Valorización_de_Instrumentos[[#This Row],[Weight]]</f>
        <v>2.5840702212058531E-2</v>
      </c>
      <c r="AM214" s="25" t="str">
        <f>INDEX(Parametria!G:G,MATCH(Tabla_Consulta_desde_Reporte_de_Valorización_de_Instrumentos[[#This Row],[CODIGO_SBS]],Parametria!C:C,0))</f>
        <v>48ALT</v>
      </c>
      <c r="AN214" s="25" t="str">
        <f>INDEX(Parametria!F:F,MATCH(Tabla_Consulta_desde_Reporte_de_Valorización_de_Instrumentos[[#This Row],[CODIGO_SBS]],Parametria!C:C,0))</f>
        <v>ALT</v>
      </c>
      <c r="AO214" s="25" t="str">
        <f>+INDEX(Parametria!J:J,MATCH(Tabla_Consulta_desde_Reporte_de_Valorización_de_Instrumentos[[#This Row],[CODIGO_SBS]],Parametria!C:C,0))</f>
        <v>ALT</v>
      </c>
      <c r="AP214" s="25">
        <f>Tabla_Consulta_desde_Reporte_de_Valorización_de_Instrumentos[[#This Row],[Huella]]/$AT$4</f>
        <v>1.8657575374098935E-2</v>
      </c>
      <c r="AQ2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4" s="25" t="str">
        <f>IFERROR(INDEX('BD(MSCI)'!X:X,MATCH(Tabla_Consulta_desde_Reporte_de_Valorización_de_Instrumentos[[#This Row],[CODIGO_ISIN]],'BD(MSCI)'!C:C,0)),"Cuestionario Integra")</f>
        <v>Alts</v>
      </c>
      <c r="AT214" s="25"/>
    </row>
    <row r="215" spans="2:46" x14ac:dyDescent="0.35">
      <c r="B215" s="14" t="s">
        <v>6337</v>
      </c>
      <c r="C215" t="s">
        <v>512</v>
      </c>
      <c r="D215" t="s">
        <v>11</v>
      </c>
      <c r="E215" t="s">
        <v>513</v>
      </c>
      <c r="F215" t="s">
        <v>514</v>
      </c>
      <c r="G215" t="str">
        <f>INDEX(Parametria!H:H,MATCH(Tabla_Consulta_desde_Reporte_de_Valorización_de_Instrumentos[[#This Row],[CODIGO_SBS]],Parametria!C:C,0),1)</f>
        <v>Carlyle Peru</v>
      </c>
      <c r="H215" t="s">
        <v>514</v>
      </c>
      <c r="I215" t="s">
        <v>156</v>
      </c>
      <c r="J215" t="s">
        <v>515</v>
      </c>
      <c r="K215" t="s">
        <v>50</v>
      </c>
      <c r="L215">
        <v>1</v>
      </c>
      <c r="M215" s="5">
        <v>22977753.8630214</v>
      </c>
      <c r="N215">
        <v>6743288.0008867001</v>
      </c>
      <c r="O215">
        <v>53.585876399999997</v>
      </c>
      <c r="P215" s="15">
        <v>46563</v>
      </c>
      <c r="Q215">
        <v>360</v>
      </c>
      <c r="R215">
        <v>3.4075000000000002</v>
      </c>
      <c r="S215" t="s">
        <v>413</v>
      </c>
      <c r="T215">
        <v>23006075.672625098</v>
      </c>
      <c r="U215" s="5">
        <v>6743288.0008867001</v>
      </c>
      <c r="V215" t="s">
        <v>226</v>
      </c>
      <c r="W215">
        <v>0</v>
      </c>
      <c r="X215">
        <v>0</v>
      </c>
      <c r="Y215">
        <v>0</v>
      </c>
      <c r="Z215">
        <v>0</v>
      </c>
      <c r="AA215" t="str">
        <f>+MID(Tabla_Consulta_desde_Reporte_de_Valorización_de_Instrumentos[[#This Row],[CODIGO_SBS]],7,1)</f>
        <v>2</v>
      </c>
      <c r="AB215">
        <f>INDEX('Cálculo Caja'!F:F,MATCH(Tabla_Consulta_desde_Reporte_de_Valorización_de_Instrumentos[[#This Row],[PORTAFOLIO]],'Cálculo Caja'!A:A,0),1)</f>
        <v>3525404726.9048524</v>
      </c>
      <c r="AC215" s="17">
        <f>Tabla_Consulta_desde_Reporte_de_Valorización_de_Instrumentos[[#This Row],[VALOR_VECTOR_LOCAL]]/Tabla_Consulta_desde_Reporte_de_Valorización_de_Instrumentos[[#This Row],[Patrimonio]]</f>
        <v>6.5177633897356346E-3</v>
      </c>
      <c r="AD215" s="4">
        <f>(Tabla_Consulta_desde_Reporte_de_Valorización_de_Instrumentos[[#This Row],[VALOR_VECTOR_LOCAL]]/INDEX('Tipo de Cambio'!$D:$D,MATCH("2",'Tipo de Cambio'!$E:$E,0),1))/1000000</f>
        <v>6.7432880008866904</v>
      </c>
      <c r="AE215">
        <f>IF(Tabla_Consulta_desde_Reporte_de_Valorización_de_Instrumentos[[#This Row],[PORTAFOLIO]]="IN-FONDO0",Tabla_Consulta_desde_Reporte_de_Valorización_de_Instrumentos[[#This Row],[Inv MM$]],0)</f>
        <v>0</v>
      </c>
      <c r="AF215" s="25">
        <f>IF(Tabla_Consulta_desde_Reporte_de_Valorización_de_Instrumentos[[#This Row],[PORTAFOLIO]]="IN-FONDO1",Tabla_Consulta_desde_Reporte_de_Valorización_de_Instrumentos[[#This Row],[Inv MM$]],0)</f>
        <v>0</v>
      </c>
      <c r="AG215" s="25">
        <f>IF(Tabla_Consulta_desde_Reporte_de_Valorización_de_Instrumentos[[#This Row],[PORTAFOLIO]]="IN-FONDO2",Tabla_Consulta_desde_Reporte_de_Valorización_de_Instrumentos[[#This Row],[Inv MM$]],0)</f>
        <v>0</v>
      </c>
      <c r="AH215" s="25">
        <f>IF(Tabla_Consulta_desde_Reporte_de_Valorización_de_Instrumentos[[#This Row],[PORTAFOLIO]]="IN-FONDO3",Tabla_Consulta_desde_Reporte_de_Valorización_de_Instrumentos[[#This Row],[Inv MM$]],0)</f>
        <v>6.7432880008866904</v>
      </c>
      <c r="AI2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17.52646299916135</v>
      </c>
      <c r="AJ2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Row],[CODIGO_SBS]],'BD(MSCI)'!$C:$C,0),1)),AL6350)</f>
        <v>19.591038730000001</v>
      </c>
      <c r="AK215" s="25">
        <f>Tabla_Consulta_desde_Reporte_de_Valorización_de_Instrumentos[[#This Row],[CO2-H]]*Tabla_Consulta_desde_Reporte_de_Valorización_de_Instrumentos[[#This Row],[Inv MM$]]</f>
        <v>132.10801639291543</v>
      </c>
      <c r="AL215" s="25">
        <f>Tabla_Consulta_desde_Reporte_de_Valorización_de_Instrumentos[[#This Row],[CO2-H]]*Tabla_Consulta_desde_Reporte_de_Valorización_de_Instrumentos[[#This Row],[Weight]]</f>
        <v>0.1276897550012869</v>
      </c>
      <c r="AM215" s="25" t="str">
        <f>INDEX(Parametria!G:G,MATCH(Tabla_Consulta_desde_Reporte_de_Valorización_de_Instrumentos[[#This Row],[CODIGO_SBS]],Parametria!C:C,0))</f>
        <v>48ALT</v>
      </c>
      <c r="AN215" s="25" t="str">
        <f>INDEX(Parametria!F:F,MATCH(Tabla_Consulta_desde_Reporte_de_Valorización_de_Instrumentos[[#This Row],[CODIGO_SBS]],Parametria!C:C,0))</f>
        <v>ALT</v>
      </c>
      <c r="AO215" s="25" t="str">
        <f>+INDEX(Parametria!J:J,MATCH(Tabla_Consulta_desde_Reporte_de_Valorización_de_Instrumentos[[#This Row],[CODIGO_SBS]],Parametria!C:C,0))</f>
        <v>ALT</v>
      </c>
      <c r="AP215" s="25">
        <f>Tabla_Consulta_desde_Reporte_de_Valorización_de_Instrumentos[[#This Row],[Huella]]/$AT$4</f>
        <v>1.1667565829723702E-2</v>
      </c>
      <c r="AQ2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5" s="25" t="str">
        <f>IFERROR(INDEX('BD(MSCI)'!X:X,MATCH(Tabla_Consulta_desde_Reporte_de_Valorización_de_Instrumentos[[#This Row],[CODIGO_ISIN]],'BD(MSCI)'!C:C,0)),"Cuestionario Integra")</f>
        <v>Alts</v>
      </c>
      <c r="AT215" s="25"/>
    </row>
    <row r="216" spans="2:46" x14ac:dyDescent="0.35">
      <c r="B216" s="14" t="s">
        <v>6337</v>
      </c>
      <c r="C216" t="s">
        <v>516</v>
      </c>
      <c r="D216" t="s">
        <v>11</v>
      </c>
      <c r="E216" t="s">
        <v>517</v>
      </c>
      <c r="F216" t="s">
        <v>518</v>
      </c>
      <c r="G216" t="str">
        <f>INDEX(Parametria!H:H,MATCH(Tabla_Consulta_desde_Reporte_de_Valorización_de_Instrumentos[[#This Row],[CODIGO_SBS]],Parametria!C:C,0),1)</f>
        <v>Macrocapitales SAFI S.A.</v>
      </c>
      <c r="H216" t="s">
        <v>519</v>
      </c>
      <c r="I216" t="s">
        <v>156</v>
      </c>
      <c r="J216" t="s">
        <v>520</v>
      </c>
      <c r="K216" t="s">
        <v>90</v>
      </c>
      <c r="L216">
        <v>100000</v>
      </c>
      <c r="M216" s="5">
        <v>18707865</v>
      </c>
      <c r="N216">
        <v>18707865</v>
      </c>
      <c r="O216">
        <v>300</v>
      </c>
      <c r="P216" s="15">
        <v>47684</v>
      </c>
      <c r="Q216">
        <v>1481</v>
      </c>
      <c r="R216">
        <v>1</v>
      </c>
      <c r="S216" t="s">
        <v>155</v>
      </c>
      <c r="T216">
        <v>18208185</v>
      </c>
      <c r="U216" s="5">
        <v>18208185</v>
      </c>
      <c r="V216" t="s">
        <v>156</v>
      </c>
      <c r="W216">
        <v>0</v>
      </c>
      <c r="X216">
        <v>0</v>
      </c>
      <c r="Y216">
        <v>0</v>
      </c>
      <c r="Z216">
        <v>1665.6</v>
      </c>
      <c r="AA216" t="str">
        <f>+MID(Tabla_Consulta_desde_Reporte_de_Valorización_de_Instrumentos[[#This Row],[CODIGO_SBS]],7,1)</f>
        <v>1</v>
      </c>
      <c r="AB216">
        <f>INDEX('Cálculo Caja'!F:F,MATCH(Tabla_Consulta_desde_Reporte_de_Valorización_de_Instrumentos[[#This Row],[PORTAFOLIO]],'Cálculo Caja'!A:A,0),1)</f>
        <v>3525404726.9048524</v>
      </c>
      <c r="AC216" s="17">
        <f>Tabla_Consulta_desde_Reporte_de_Valorización_de_Instrumentos[[#This Row],[VALOR_VECTOR_LOCAL]]/Tabla_Consulta_desde_Reporte_de_Valorización_de_Instrumentos[[#This Row],[Patrimonio]]</f>
        <v>5.3065864628895161E-3</v>
      </c>
      <c r="AD216" s="4">
        <f>(Tabla_Consulta_desde_Reporte_de_Valorización_de_Instrumentos[[#This Row],[VALOR_VECTOR_LOCAL]]/INDEX('Tipo de Cambio'!$D:$D,MATCH("2",'Tipo de Cambio'!$E:$E,0),1))/1000000</f>
        <v>5.4902024944974315</v>
      </c>
      <c r="AE216">
        <f>IF(Tabla_Consulta_desde_Reporte_de_Valorización_de_Instrumentos[[#This Row],[PORTAFOLIO]]="IN-FONDO0",Tabla_Consulta_desde_Reporte_de_Valorización_de_Instrumentos[[#This Row],[Inv MM$]],0)</f>
        <v>0</v>
      </c>
      <c r="AF216" s="25">
        <f>IF(Tabla_Consulta_desde_Reporte_de_Valorización_de_Instrumentos[[#This Row],[PORTAFOLIO]]="IN-FONDO1",Tabla_Consulta_desde_Reporte_de_Valorización_de_Instrumentos[[#This Row],[Inv MM$]],0)</f>
        <v>0</v>
      </c>
      <c r="AG216" s="25">
        <f>IF(Tabla_Consulta_desde_Reporte_de_Valorización_de_Instrumentos[[#This Row],[PORTAFOLIO]]="IN-FONDO2",Tabla_Consulta_desde_Reporte_de_Valorización_de_Instrumentos[[#This Row],[Inv MM$]],0)</f>
        <v>0</v>
      </c>
      <c r="AH216" s="25">
        <f>IF(Tabla_Consulta_desde_Reporte_de_Valorización_de_Instrumentos[[#This Row],[PORTAFOLIO]]="IN-FONDO3",Tabla_Consulta_desde_Reporte_de_Valorización_de_Instrumentos[[#This Row],[Inv MM$]],0)</f>
        <v>5.4902024944974315</v>
      </c>
      <c r="AI2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27.451012472487157</v>
      </c>
      <c r="AJ2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Row],[CODIGO_SBS]],'BD(MSCI)'!$C:$C,0),1)),AL6351)</f>
        <v>19.591038730000001</v>
      </c>
      <c r="AK216" s="25">
        <f>Tabla_Consulta_desde_Reporte_de_Valorización_de_Instrumentos[[#This Row],[CO2-H]]*Tabla_Consulta_desde_Reporte_de_Valorización_de_Instrumentos[[#This Row],[Inv MM$]]</f>
        <v>107.5587697052418</v>
      </c>
      <c r="AL216" s="25">
        <f>Tabla_Consulta_desde_Reporte_de_Valorización_de_Instrumentos[[#This Row],[CO2-H]]*Tabla_Consulta_desde_Reporte_de_Valorización_de_Instrumentos[[#This Row],[Weight]]</f>
        <v>0.10396154091856222</v>
      </c>
      <c r="AM216" s="25" t="str">
        <f>INDEX(Parametria!G:G,MATCH(Tabla_Consulta_desde_Reporte_de_Valorización_de_Instrumentos[[#This Row],[CODIGO_SBS]],Parametria!C:C,0))</f>
        <v>49RFLG</v>
      </c>
      <c r="AN216" s="25" t="str">
        <f>INDEX(Parametria!F:F,MATCH(Tabla_Consulta_desde_Reporte_de_Valorización_de_Instrumentos[[#This Row],[CODIGO_SBS]],Parametria!C:C,0))</f>
        <v>BU</v>
      </c>
      <c r="AO216" s="25" t="str">
        <f>+INDEX(Parametria!J:J,MATCH(Tabla_Consulta_desde_Reporte_de_Valorización_de_Instrumentos[[#This Row],[CODIGO_SBS]],Parametria!C:C,0))</f>
        <v>RFLBU</v>
      </c>
      <c r="AP216" s="25">
        <f>Tabla_Consulta_desde_Reporte_de_Valorización_de_Instrumentos[[#This Row],[Huella]]/$AT$4</f>
        <v>9.4994161623586336E-3</v>
      </c>
      <c r="AQ2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6" s="25" t="str">
        <f>IFERROR(INDEX('BD(MSCI)'!X:X,MATCH(Tabla_Consulta_desde_Reporte_de_Valorización_de_Instrumentos[[#This Row],[CODIGO_ISIN]],'BD(MSCI)'!C:C,0)),"Cuestionario Integra")</f>
        <v>BU</v>
      </c>
      <c r="AT216" s="25"/>
    </row>
    <row r="217" spans="2:46" x14ac:dyDescent="0.35">
      <c r="B217" s="14" t="s">
        <v>6337</v>
      </c>
      <c r="C217" t="s">
        <v>516</v>
      </c>
      <c r="D217" t="s">
        <v>10</v>
      </c>
      <c r="E217" t="s">
        <v>517</v>
      </c>
      <c r="F217" t="s">
        <v>518</v>
      </c>
      <c r="G217" t="str">
        <f>INDEX(Parametria!H:H,MATCH(Tabla_Consulta_desde_Reporte_de_Valorización_de_Instrumentos[[#This Row],[CODIGO_SBS]],Parametria!C:C,0),1)</f>
        <v>Macrocapitales SAFI S.A.</v>
      </c>
      <c r="H217" t="s">
        <v>519</v>
      </c>
      <c r="I217" t="s">
        <v>156</v>
      </c>
      <c r="J217" t="s">
        <v>520</v>
      </c>
      <c r="K217" t="s">
        <v>90</v>
      </c>
      <c r="L217">
        <v>100000</v>
      </c>
      <c r="M217" s="5">
        <v>74831460</v>
      </c>
      <c r="N217">
        <v>74831460</v>
      </c>
      <c r="O217">
        <v>1200</v>
      </c>
      <c r="P217" s="15">
        <v>47684</v>
      </c>
      <c r="Q217">
        <v>1481</v>
      </c>
      <c r="R217">
        <v>1</v>
      </c>
      <c r="S217" t="s">
        <v>155</v>
      </c>
      <c r="T217">
        <v>72832740</v>
      </c>
      <c r="U217" s="5">
        <v>72832740</v>
      </c>
      <c r="V217" t="s">
        <v>156</v>
      </c>
      <c r="W217">
        <v>0</v>
      </c>
      <c r="X217">
        <v>0</v>
      </c>
      <c r="Y217">
        <v>0</v>
      </c>
      <c r="Z217">
        <v>1665.6</v>
      </c>
      <c r="AA217" t="str">
        <f>+MID(Tabla_Consulta_desde_Reporte_de_Valorización_de_Instrumentos[[#This Row],[CODIGO_SBS]],7,1)</f>
        <v>1</v>
      </c>
      <c r="AB217">
        <f>INDEX('Cálculo Caja'!F:F,MATCH(Tabla_Consulta_desde_Reporte_de_Valorización_de_Instrumentos[[#This Row],[PORTAFOLIO]],'Cálculo Caja'!A:A,0),1)</f>
        <v>27857085026.771736</v>
      </c>
      <c r="AC217" s="17">
        <f>Tabla_Consulta_desde_Reporte_de_Valorización_de_Instrumentos[[#This Row],[VALOR_VECTOR_LOCAL]]/Tabla_Consulta_desde_Reporte_de_Valorización_de_Instrumentos[[#This Row],[Patrimonio]]</f>
        <v>2.6862631150417955E-3</v>
      </c>
      <c r="AD217" s="4">
        <f>(Tabla_Consulta_desde_Reporte_de_Valorización_de_Instrumentos[[#This Row],[VALOR_VECTOR_LOCAL]]/INDEX('Tipo de Cambio'!$D:$D,MATCH("2",'Tipo de Cambio'!$E:$E,0),1))/1000000</f>
        <v>21.960809977989726</v>
      </c>
      <c r="AE217">
        <f>IF(Tabla_Consulta_desde_Reporte_de_Valorización_de_Instrumentos[[#This Row],[PORTAFOLIO]]="IN-FONDO0",Tabla_Consulta_desde_Reporte_de_Valorización_de_Instrumentos[[#This Row],[Inv MM$]],0)</f>
        <v>0</v>
      </c>
      <c r="AF217" s="25">
        <f>IF(Tabla_Consulta_desde_Reporte_de_Valorización_de_Instrumentos[[#This Row],[PORTAFOLIO]]="IN-FONDO1",Tabla_Consulta_desde_Reporte_de_Valorización_de_Instrumentos[[#This Row],[Inv MM$]],0)</f>
        <v>0</v>
      </c>
      <c r="AG217" s="25">
        <f>IF(Tabla_Consulta_desde_Reporte_de_Valorización_de_Instrumentos[[#This Row],[PORTAFOLIO]]="IN-FONDO2",Tabla_Consulta_desde_Reporte_de_Valorización_de_Instrumentos[[#This Row],[Inv MM$]],0)</f>
        <v>21.960809977989726</v>
      </c>
      <c r="AH217" s="25">
        <f>IF(Tabla_Consulta_desde_Reporte_de_Valorización_de_Instrumentos[[#This Row],[PORTAFOLIO]]="IN-FONDO3",Tabla_Consulta_desde_Reporte_de_Valorización_de_Instrumentos[[#This Row],[Inv MM$]],0)</f>
        <v>0</v>
      </c>
      <c r="AI2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27.451012472487157</v>
      </c>
      <c r="AJ2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Row],[CODIGO_SBS]],'BD(MSCI)'!$C:$C,0),1)),AL6352)</f>
        <v>19.591038730000001</v>
      </c>
      <c r="AK217" s="25">
        <f>Tabla_Consulta_desde_Reporte_de_Valorización_de_Instrumentos[[#This Row],[CO2-H]]*Tabla_Consulta_desde_Reporte_de_Valorización_de_Instrumentos[[#This Row],[Inv MM$]]</f>
        <v>430.2350788209672</v>
      </c>
      <c r="AL217" s="25">
        <f>Tabla_Consulta_desde_Reporte_de_Valorización_de_Instrumentos[[#This Row],[CO2-H]]*Tabla_Consulta_desde_Reporte_de_Valorización_de_Instrumentos[[#This Row],[Weight]]</f>
        <v>5.2626684725754262E-2</v>
      </c>
      <c r="AM217" s="25" t="str">
        <f>INDEX(Parametria!G:G,MATCH(Tabla_Consulta_desde_Reporte_de_Valorización_de_Instrumentos[[#This Row],[CODIGO_SBS]],Parametria!C:C,0))</f>
        <v>49RFLG</v>
      </c>
      <c r="AN217" s="25" t="str">
        <f>INDEX(Parametria!F:F,MATCH(Tabla_Consulta_desde_Reporte_de_Valorización_de_Instrumentos[[#This Row],[CODIGO_SBS]],Parametria!C:C,0))</f>
        <v>BU</v>
      </c>
      <c r="AO217" s="25" t="str">
        <f>+INDEX(Parametria!J:J,MATCH(Tabla_Consulta_desde_Reporte_de_Valorización_de_Instrumentos[[#This Row],[CODIGO_SBS]],Parametria!C:C,0))</f>
        <v>RFLBU</v>
      </c>
      <c r="AP217" s="25">
        <f>Tabla_Consulta_desde_Reporte_de_Valorización_de_Instrumentos[[#This Row],[Huella]]/$AT$4</f>
        <v>3.7997664649434534E-2</v>
      </c>
      <c r="AQ2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7" s="25" t="str">
        <f>IFERROR(INDEX('BD(MSCI)'!X:X,MATCH(Tabla_Consulta_desde_Reporte_de_Valorización_de_Instrumentos[[#This Row],[CODIGO_ISIN]],'BD(MSCI)'!C:C,0)),"Cuestionario Integra")</f>
        <v>BU</v>
      </c>
      <c r="AT217" s="25"/>
    </row>
    <row r="218" spans="2:46" x14ac:dyDescent="0.35">
      <c r="B218" s="14" t="s">
        <v>6337</v>
      </c>
      <c r="C218" t="s">
        <v>516</v>
      </c>
      <c r="D218" t="s">
        <v>10</v>
      </c>
      <c r="E218" t="s">
        <v>517</v>
      </c>
      <c r="F218" t="s">
        <v>521</v>
      </c>
      <c r="G218" t="str">
        <f>INDEX(Parametria!H:H,MATCH(Tabla_Consulta_desde_Reporte_de_Valorización_de_Instrumentos[[#This Row],[CODIGO_SBS]],Parametria!C:C,0),1)</f>
        <v>BD Capital - Senior Loans C</v>
      </c>
      <c r="H218" t="s">
        <v>522</v>
      </c>
      <c r="I218" t="s">
        <v>156</v>
      </c>
      <c r="J218" t="s">
        <v>523</v>
      </c>
      <c r="K218" t="s">
        <v>50</v>
      </c>
      <c r="L218">
        <v>1000</v>
      </c>
      <c r="M218" s="5">
        <v>4863244.5588737</v>
      </c>
      <c r="N218">
        <v>1427217.77223</v>
      </c>
      <c r="O218">
        <v>1350</v>
      </c>
      <c r="P218" s="15">
        <v>46542</v>
      </c>
      <c r="Q218">
        <v>339</v>
      </c>
      <c r="R218">
        <v>3.4075000000000002</v>
      </c>
      <c r="S218" t="s">
        <v>155</v>
      </c>
      <c r="T218">
        <v>4869238.8735170001</v>
      </c>
      <c r="U218" s="5">
        <v>1427217.77223</v>
      </c>
      <c r="V218" t="s">
        <v>156</v>
      </c>
      <c r="W218">
        <v>0</v>
      </c>
      <c r="X218">
        <v>0</v>
      </c>
      <c r="Y218">
        <v>0</v>
      </c>
      <c r="Z218">
        <v>0</v>
      </c>
      <c r="AA218" t="str">
        <f>+MID(Tabla_Consulta_desde_Reporte_de_Valorización_de_Instrumentos[[#This Row],[CODIGO_SBS]],7,1)</f>
        <v>2</v>
      </c>
      <c r="AB218">
        <f>INDEX('Cálculo Caja'!F:F,MATCH(Tabla_Consulta_desde_Reporte_de_Valorización_de_Instrumentos[[#This Row],[PORTAFOLIO]],'Cálculo Caja'!A:A,0),1)</f>
        <v>27857085026.771736</v>
      </c>
      <c r="AC218" s="17">
        <f>Tabla_Consulta_desde_Reporte_de_Valorización_de_Instrumentos[[#This Row],[VALOR_VECTOR_LOCAL]]/Tabla_Consulta_desde_Reporte_de_Valorización_de_Instrumentos[[#This Row],[Patrimonio]]</f>
        <v>1.7457837222379635E-4</v>
      </c>
      <c r="AD218" s="4">
        <f>(Tabla_Consulta_desde_Reporte_de_Valorización_de_Instrumentos[[#This Row],[VALOR_VECTOR_LOCAL]]/INDEX('Tipo de Cambio'!$D:$D,MATCH("2",'Tipo de Cambio'!$E:$E,0),1))/1000000</f>
        <v>1.4272177722299926</v>
      </c>
      <c r="AE218">
        <f>IF(Tabla_Consulta_desde_Reporte_de_Valorización_de_Instrumentos[[#This Row],[PORTAFOLIO]]="IN-FONDO0",Tabla_Consulta_desde_Reporte_de_Valorización_de_Instrumentos[[#This Row],[Inv MM$]],0)</f>
        <v>0</v>
      </c>
      <c r="AF218" s="25">
        <f>IF(Tabla_Consulta_desde_Reporte_de_Valorización_de_Instrumentos[[#This Row],[PORTAFOLIO]]="IN-FONDO1",Tabla_Consulta_desde_Reporte_de_Valorización_de_Instrumentos[[#This Row],[Inv MM$]],0)</f>
        <v>0</v>
      </c>
      <c r="AG218" s="25">
        <f>IF(Tabla_Consulta_desde_Reporte_de_Valorización_de_Instrumentos[[#This Row],[PORTAFOLIO]]="IN-FONDO2",Tabla_Consulta_desde_Reporte_de_Valorización_de_Instrumentos[[#This Row],[Inv MM$]],0)</f>
        <v>1.4272177722299926</v>
      </c>
      <c r="AH218" s="25">
        <f>IF(Tabla_Consulta_desde_Reporte_de_Valorización_de_Instrumentos[[#This Row],[PORTAFOLIO]]="IN-FONDO3",Tabla_Consulta_desde_Reporte_de_Valorización_de_Instrumentos[[#This Row],[Inv MM$]],0)</f>
        <v>0</v>
      </c>
      <c r="AI2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13.308012827282376</v>
      </c>
      <c r="AJ2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Row],[CODIGO_SBS]],'BD(MSCI)'!$C:$C,0),1)),AL6353)</f>
        <v>19.591038730000001</v>
      </c>
      <c r="AK218" s="25">
        <f>Tabla_Consulta_desde_Reporte_de_Valorización_de_Instrumentos[[#This Row],[CO2-H]]*Tabla_Consulta_desde_Reporte_de_Valorización_de_Instrumentos[[#This Row],[Inv MM$]]</f>
        <v>27.960678651902104</v>
      </c>
      <c r="AL218" s="25">
        <f>Tabla_Consulta_desde_Reporte_de_Valorización_de_Instrumentos[[#This Row],[CO2-H]]*Tabla_Consulta_desde_Reporte_de_Valorización_de_Instrumentos[[#This Row],[Weight]]</f>
        <v>3.4201716516567508E-3</v>
      </c>
      <c r="AM218" s="25" t="str">
        <f>INDEX(Parametria!G:G,MATCH(Tabla_Consulta_desde_Reporte_de_Valorización_de_Instrumentos[[#This Row],[CODIGO_SBS]],Parametria!C:C,0))</f>
        <v>49RFLG</v>
      </c>
      <c r="AN218" s="25" t="str">
        <f>INDEX(Parametria!F:F,MATCH(Tabla_Consulta_desde_Reporte_de_Valorización_de_Instrumentos[[#This Row],[CODIGO_SBS]],Parametria!C:C,0))</f>
        <v>BU</v>
      </c>
      <c r="AO218" s="25" t="str">
        <f>+INDEX(Parametria!J:J,MATCH(Tabla_Consulta_desde_Reporte_de_Valorización_de_Instrumentos[[#This Row],[CODIGO_SBS]],Parametria!C:C,0))</f>
        <v>RFLBU</v>
      </c>
      <c r="AP218" s="25">
        <f>Tabla_Consulta_desde_Reporte_de_Valorización_de_Instrumentos[[#This Row],[Huella]]/$AT$4</f>
        <v>2.4694418077138951E-3</v>
      </c>
      <c r="AQ2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8" s="25" t="str">
        <f>IFERROR(INDEX('BD(MSCI)'!X:X,MATCH(Tabla_Consulta_desde_Reporte_de_Valorización_de_Instrumentos[[#This Row],[CODIGO_ISIN]],'BD(MSCI)'!C:C,0)),"Cuestionario Integra")</f>
        <v>BU</v>
      </c>
      <c r="AT218" s="25"/>
    </row>
    <row r="219" spans="2:46" x14ac:dyDescent="0.35">
      <c r="B219" s="14" t="s">
        <v>6337</v>
      </c>
      <c r="C219" t="s">
        <v>516</v>
      </c>
      <c r="D219" t="s">
        <v>12</v>
      </c>
      <c r="E219" t="s">
        <v>517</v>
      </c>
      <c r="F219" t="s">
        <v>521</v>
      </c>
      <c r="G219" t="str">
        <f>INDEX(Parametria!H:H,MATCH(Tabla_Consulta_desde_Reporte_de_Valorización_de_Instrumentos[[#This Row],[CODIGO_SBS]],Parametria!C:C,0),1)</f>
        <v>BD Capital - Senior Loans C</v>
      </c>
      <c r="H219" t="s">
        <v>522</v>
      </c>
      <c r="I219" t="s">
        <v>156</v>
      </c>
      <c r="J219" t="s">
        <v>523</v>
      </c>
      <c r="K219" t="s">
        <v>50</v>
      </c>
      <c r="L219">
        <v>1000</v>
      </c>
      <c r="M219" s="5">
        <v>40483809.150091</v>
      </c>
      <c r="N219">
        <v>11880795.0550524</v>
      </c>
      <c r="O219">
        <v>11238</v>
      </c>
      <c r="P219" s="15">
        <v>46542</v>
      </c>
      <c r="Q219">
        <v>339</v>
      </c>
      <c r="R219">
        <v>3.4075000000000002</v>
      </c>
      <c r="S219" t="s">
        <v>155</v>
      </c>
      <c r="T219">
        <v>40533708.4893222</v>
      </c>
      <c r="U219" s="5">
        <v>11880795.0550524</v>
      </c>
      <c r="V219" t="s">
        <v>156</v>
      </c>
      <c r="W219">
        <v>0</v>
      </c>
      <c r="X219">
        <v>0</v>
      </c>
      <c r="Y219">
        <v>0</v>
      </c>
      <c r="Z219">
        <v>0</v>
      </c>
      <c r="AA219" t="str">
        <f>+MID(Tabla_Consulta_desde_Reporte_de_Valorización_de_Instrumentos[[#This Row],[CODIGO_SBS]],7,1)</f>
        <v>2</v>
      </c>
      <c r="AB219">
        <f>INDEX('Cálculo Caja'!F:F,MATCH(Tabla_Consulta_desde_Reporte_de_Valorización_de_Instrumentos[[#This Row],[PORTAFOLIO]],'Cálculo Caja'!A:A,0),1)</f>
        <v>7928996892.6624365</v>
      </c>
      <c r="AC219" s="17">
        <f>Tabla_Consulta_desde_Reporte_de_Valorización_de_Instrumentos[[#This Row],[VALOR_VECTOR_LOCAL]]/Tabla_Consulta_desde_Reporte_de_Valorización_de_Instrumentos[[#This Row],[Patrimonio]]</f>
        <v>5.1057920312158368E-3</v>
      </c>
      <c r="AD219" s="4">
        <f>(Tabla_Consulta_desde_Reporte_de_Valorización_de_Instrumentos[[#This Row],[VALOR_VECTOR_LOCAL]]/INDEX('Tipo de Cambio'!$D:$D,MATCH("2",'Tipo de Cambio'!$E:$E,0),1))/1000000</f>
        <v>11.880795055052383</v>
      </c>
      <c r="AE219">
        <f>IF(Tabla_Consulta_desde_Reporte_de_Valorización_de_Instrumentos[[#This Row],[PORTAFOLIO]]="IN-FONDO0",Tabla_Consulta_desde_Reporte_de_Valorización_de_Instrumentos[[#This Row],[Inv MM$]],0)</f>
        <v>0</v>
      </c>
      <c r="AF219" s="25">
        <f>IF(Tabla_Consulta_desde_Reporte_de_Valorización_de_Instrumentos[[#This Row],[PORTAFOLIO]]="IN-FONDO1",Tabla_Consulta_desde_Reporte_de_Valorización_de_Instrumentos[[#This Row],[Inv MM$]],0)</f>
        <v>11.880795055052383</v>
      </c>
      <c r="AG219" s="25">
        <f>IF(Tabla_Consulta_desde_Reporte_de_Valorización_de_Instrumentos[[#This Row],[PORTAFOLIO]]="IN-FONDO2",Tabla_Consulta_desde_Reporte_de_Valorización_de_Instrumentos[[#This Row],[Inv MM$]],0)</f>
        <v>0</v>
      </c>
      <c r="AH219" s="25">
        <f>IF(Tabla_Consulta_desde_Reporte_de_Valorización_de_Instrumentos[[#This Row],[PORTAFOLIO]]="IN-FONDO3",Tabla_Consulta_desde_Reporte_de_Valorización_de_Instrumentos[[#This Row],[Inv MM$]],0)</f>
        <v>0</v>
      </c>
      <c r="AI2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13.308012827282376</v>
      </c>
      <c r="AJ2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Row],[CODIGO_SBS]],'BD(MSCI)'!$C:$C,0),1)),AL6354)</f>
        <v>19.591038730000001</v>
      </c>
      <c r="AK219" s="25">
        <f>Tabla_Consulta_desde_Reporte_de_Valorización_de_Instrumentos[[#This Row],[CO2-H]]*Tabla_Consulta_desde_Reporte_de_Valorización_de_Instrumentos[[#This Row],[Inv MM$]]</f>
        <v>232.75711606672374</v>
      </c>
      <c r="AL219" s="25">
        <f>Tabla_Consulta_desde_Reporte_de_Valorización_de_Instrumentos[[#This Row],[CO2-H]]*Tabla_Consulta_desde_Reporte_de_Valorización_de_Instrumentos[[#This Row],[Weight]]</f>
        <v>0.10002776943087484</v>
      </c>
      <c r="AM219" s="25" t="str">
        <f>INDEX(Parametria!G:G,MATCH(Tabla_Consulta_desde_Reporte_de_Valorización_de_Instrumentos[[#This Row],[CODIGO_SBS]],Parametria!C:C,0))</f>
        <v>49RFLG</v>
      </c>
      <c r="AN219" s="25" t="str">
        <f>INDEX(Parametria!F:F,MATCH(Tabla_Consulta_desde_Reporte_de_Valorización_de_Instrumentos[[#This Row],[CODIGO_SBS]],Parametria!C:C,0))</f>
        <v>BU</v>
      </c>
      <c r="AO219" s="25" t="str">
        <f>+INDEX(Parametria!J:J,MATCH(Tabla_Consulta_desde_Reporte_de_Valorización_de_Instrumentos[[#This Row],[CODIGO_SBS]],Parametria!C:C,0))</f>
        <v>RFLBU</v>
      </c>
      <c r="AP219" s="25">
        <f>Tabla_Consulta_desde_Reporte_de_Valorización_de_Instrumentos[[#This Row],[Huella]]/$AT$4</f>
        <v>2.0556731137102859E-2</v>
      </c>
      <c r="AQ2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19" s="25" t="str">
        <f>IFERROR(INDEX('BD(MSCI)'!X:X,MATCH(Tabla_Consulta_desde_Reporte_de_Valorización_de_Instrumentos[[#This Row],[CODIGO_ISIN]],'BD(MSCI)'!C:C,0)),"Cuestionario Integra")</f>
        <v>BU</v>
      </c>
      <c r="AT219" s="25"/>
    </row>
    <row r="220" spans="2:46" x14ac:dyDescent="0.35">
      <c r="B220" s="14" t="s">
        <v>6337</v>
      </c>
      <c r="C220" t="s">
        <v>516</v>
      </c>
      <c r="D220" t="s">
        <v>10</v>
      </c>
      <c r="E220" t="s">
        <v>517</v>
      </c>
      <c r="F220" t="s">
        <v>524</v>
      </c>
      <c r="G220" t="str">
        <f>INDEX(Parametria!H:H,MATCH(Tabla_Consulta_desde_Reporte_de_Valorización_de_Instrumentos[[#This Row],[CODIGO_SBS]],Parametria!C:C,0),1)</f>
        <v>Sigma - Leasing Operativo</v>
      </c>
      <c r="H220" t="s">
        <v>525</v>
      </c>
      <c r="I220" t="s">
        <v>156</v>
      </c>
      <c r="J220" t="s">
        <v>526</v>
      </c>
      <c r="K220" t="s">
        <v>50</v>
      </c>
      <c r="L220">
        <v>1</v>
      </c>
      <c r="M220" s="5">
        <v>4128135.4101</v>
      </c>
      <c r="N220">
        <v>1211485.08</v>
      </c>
      <c r="O220">
        <v>139</v>
      </c>
      <c r="P220" s="15">
        <v>46568</v>
      </c>
      <c r="Q220">
        <v>365</v>
      </c>
      <c r="R220">
        <v>3.4075000000000002</v>
      </c>
      <c r="S220" t="s">
        <v>155</v>
      </c>
      <c r="T220">
        <v>4133223.6474359999</v>
      </c>
      <c r="U220" s="5">
        <v>1211485.08</v>
      </c>
      <c r="V220" t="s">
        <v>156</v>
      </c>
      <c r="W220">
        <v>0</v>
      </c>
      <c r="X220">
        <v>0</v>
      </c>
      <c r="Y220">
        <v>0</v>
      </c>
      <c r="Z220">
        <v>0</v>
      </c>
      <c r="AA220" t="str">
        <f>+MID(Tabla_Consulta_desde_Reporte_de_Valorización_de_Instrumentos[[#This Row],[CODIGO_SBS]],7,1)</f>
        <v>2</v>
      </c>
      <c r="AB220">
        <f>INDEX('Cálculo Caja'!F:F,MATCH(Tabla_Consulta_desde_Reporte_de_Valorización_de_Instrumentos[[#This Row],[PORTAFOLIO]],'Cálculo Caja'!A:A,0),1)</f>
        <v>27857085026.771736</v>
      </c>
      <c r="AC220" s="17">
        <f>Tabla_Consulta_desde_Reporte_de_Valorización_de_Instrumentos[[#This Row],[VALOR_VECTOR_LOCAL]]/Tabla_Consulta_desde_Reporte_de_Valorización_de_Instrumentos[[#This Row],[Patrimonio]]</f>
        <v>1.4818978389636613E-4</v>
      </c>
      <c r="AD220" s="4">
        <f>(Tabla_Consulta_desde_Reporte_de_Valorización_de_Instrumentos[[#This Row],[VALOR_VECTOR_LOCAL]]/INDEX('Tipo de Cambio'!$D:$D,MATCH("2",'Tipo de Cambio'!$E:$E,0),1))/1000000</f>
        <v>1.2114850799999999</v>
      </c>
      <c r="AE220">
        <f>IF(Tabla_Consulta_desde_Reporte_de_Valorización_de_Instrumentos[[#This Row],[PORTAFOLIO]]="IN-FONDO0",Tabla_Consulta_desde_Reporte_de_Valorización_de_Instrumentos[[#This Row],[Inv MM$]],0)</f>
        <v>0</v>
      </c>
      <c r="AF220" s="25">
        <f>IF(Tabla_Consulta_desde_Reporte_de_Valorización_de_Instrumentos[[#This Row],[PORTAFOLIO]]="IN-FONDO1",Tabla_Consulta_desde_Reporte_de_Valorización_de_Instrumentos[[#This Row],[Inv MM$]],0)</f>
        <v>0</v>
      </c>
      <c r="AG220" s="25">
        <f>IF(Tabla_Consulta_desde_Reporte_de_Valorización_de_Instrumentos[[#This Row],[PORTAFOLIO]]="IN-FONDO2",Tabla_Consulta_desde_Reporte_de_Valorización_de_Instrumentos[[#This Row],[Inv MM$]],0)</f>
        <v>1.2114850799999999</v>
      </c>
      <c r="AH220" s="25">
        <f>IF(Tabla_Consulta_desde_Reporte_de_Valorización_de_Instrumentos[[#This Row],[PORTAFOLIO]]="IN-FONDO3",Tabla_Consulta_desde_Reporte_de_Valorización_de_Instrumentos[[#This Row],[Inv MM$]],0)</f>
        <v>0</v>
      </c>
      <c r="AI2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1.2114850799999999</v>
      </c>
      <c r="AJ2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Row],[CODIGO_SBS]],'BD(MSCI)'!$C:$C,0),1)),AL6355)</f>
        <v>19.591038730000001</v>
      </c>
      <c r="AK220" s="25">
        <f>Tabla_Consulta_desde_Reporte_de_Valorización_de_Instrumentos[[#This Row],[CO2-H]]*Tabla_Consulta_desde_Reporte_de_Valorización_de_Instrumentos[[#This Row],[Inv MM$]]</f>
        <v>23.734251123097149</v>
      </c>
      <c r="AL220" s="25">
        <f>Tabla_Consulta_desde_Reporte_de_Valorización_de_Instrumentos[[#This Row],[CO2-H]]*Tabla_Consulta_desde_Reporte_de_Valorización_de_Instrumentos[[#This Row],[Weight]]</f>
        <v>2.9031917957040394E-3</v>
      </c>
      <c r="AM220" s="25" t="str">
        <f>INDEX(Parametria!G:G,MATCH(Tabla_Consulta_desde_Reporte_de_Valorización_de_Instrumentos[[#This Row],[CODIGO_SBS]],Parametria!C:C,0))</f>
        <v>49RFLG</v>
      </c>
      <c r="AN220" s="25" t="str">
        <f>INDEX(Parametria!F:F,MATCH(Tabla_Consulta_desde_Reporte_de_Valorización_de_Instrumentos[[#This Row],[CODIGO_SBS]],Parametria!C:C,0))</f>
        <v>BU</v>
      </c>
      <c r="AO220" s="25" t="str">
        <f>+INDEX(Parametria!J:J,MATCH(Tabla_Consulta_desde_Reporte_de_Valorización_de_Instrumentos[[#This Row],[CODIGO_SBS]],Parametria!C:C,0))</f>
        <v>RFLBU</v>
      </c>
      <c r="AP220" s="25">
        <f>Tabla_Consulta_desde_Reporte_de_Valorización_de_Instrumentos[[#This Row],[Huella]]/$AT$4</f>
        <v>2.0961705804007527E-3</v>
      </c>
      <c r="AQ2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0" s="25" t="str">
        <f>IFERROR(INDEX('BD(MSCI)'!X:X,MATCH(Tabla_Consulta_desde_Reporte_de_Valorización_de_Instrumentos[[#This Row],[CODIGO_ISIN]],'BD(MSCI)'!C:C,0)),"Cuestionario Integra")</f>
        <v>BU</v>
      </c>
      <c r="AT220" s="25"/>
    </row>
    <row r="221" spans="2:46" x14ac:dyDescent="0.35">
      <c r="B221" s="14" t="s">
        <v>6337</v>
      </c>
      <c r="C221" t="s">
        <v>900</v>
      </c>
      <c r="D221" t="s">
        <v>10</v>
      </c>
      <c r="E221" t="s">
        <v>901</v>
      </c>
      <c r="F221" t="s">
        <v>902</v>
      </c>
      <c r="G221" t="str">
        <f>INDEX(Parametria!H:H,MATCH(Tabla_Consulta_desde_Reporte_de_Valorización_de_Instrumentos[[#This Row],[CODIGO_SBS]],Parametria!C:C,0),1)</f>
        <v>Van Eck - El Dorado Peru</v>
      </c>
      <c r="H221" t="s">
        <v>903</v>
      </c>
      <c r="I221" t="s">
        <v>156</v>
      </c>
      <c r="J221" t="s">
        <v>904</v>
      </c>
      <c r="K221" t="s">
        <v>50</v>
      </c>
      <c r="L221">
        <v>1</v>
      </c>
      <c r="M221" s="5">
        <v>138532395.5974333</v>
      </c>
      <c r="N221">
        <v>40655141.774742</v>
      </c>
      <c r="O221">
        <v>1649820</v>
      </c>
      <c r="P221" s="15"/>
      <c r="R221">
        <v>3.4075000000000002</v>
      </c>
      <c r="S221" t="s">
        <v>413</v>
      </c>
      <c r="T221">
        <v>138703147.19288719</v>
      </c>
      <c r="U221" s="5">
        <v>40655141.774742</v>
      </c>
      <c r="V221" t="s">
        <v>156</v>
      </c>
      <c r="W221">
        <v>0</v>
      </c>
      <c r="X221">
        <v>0</v>
      </c>
      <c r="Y221">
        <v>0</v>
      </c>
      <c r="Z221">
        <v>0</v>
      </c>
      <c r="AA221" t="str">
        <f>+MID(Tabla_Consulta_desde_Reporte_de_Valorización_de_Instrumentos[[#This Row],[CODIGO_SBS]],7,1)</f>
        <v>2</v>
      </c>
      <c r="AB221">
        <f>INDEX('Cálculo Caja'!F:F,MATCH(Tabla_Consulta_desde_Reporte_de_Valorización_de_Instrumentos[[#This Row],[PORTAFOLIO]],'Cálculo Caja'!A:A,0),1)</f>
        <v>27857085026.771736</v>
      </c>
      <c r="AC221" s="17">
        <f>Tabla_Consulta_desde_Reporte_de_Valorización_de_Instrumentos[[#This Row],[VALOR_VECTOR_LOCAL]]/Tabla_Consulta_desde_Reporte_de_Valorización_de_Instrumentos[[#This Row],[Patrimonio]]</f>
        <v>4.9729681143701257E-3</v>
      </c>
      <c r="AD221" s="4">
        <f>(Tabla_Consulta_desde_Reporte_de_Valorización_de_Instrumentos[[#This Row],[VALOR_VECTOR_LOCAL]]/INDEX('Tipo de Cambio'!$D:$D,MATCH("2",'Tipo de Cambio'!$E:$E,0),1))/1000000</f>
        <v>40.655141774741978</v>
      </c>
      <c r="AE221">
        <f>IF(Tabla_Consulta_desde_Reporte_de_Valorización_de_Instrumentos[[#This Row],[PORTAFOLIO]]="IN-FONDO0",Tabla_Consulta_desde_Reporte_de_Valorización_de_Instrumentos[[#This Row],[Inv MM$]],0)</f>
        <v>0</v>
      </c>
      <c r="AF221" s="25">
        <f>IF(Tabla_Consulta_desde_Reporte_de_Valorización_de_Instrumentos[[#This Row],[PORTAFOLIO]]="IN-FONDO1",Tabla_Consulta_desde_Reporte_de_Valorización_de_Instrumentos[[#This Row],[Inv MM$]],0)</f>
        <v>0</v>
      </c>
      <c r="AG221" s="25">
        <f>IF(Tabla_Consulta_desde_Reporte_de_Valorización_de_Instrumentos[[#This Row],[PORTAFOLIO]]="IN-FONDO2",Tabla_Consulta_desde_Reporte_de_Valorización_de_Instrumentos[[#This Row],[Inv MM$]],0)</f>
        <v>40.655141774741978</v>
      </c>
      <c r="AH221" s="25">
        <f>IF(Tabla_Consulta_desde_Reporte_de_Valorización_de_Instrumentos[[#This Row],[PORTAFOLIO]]="IN-FONDO3",Tabla_Consulta_desde_Reporte_de_Valorización_de_Instrumentos[[#This Row],[Inv MM$]],0)</f>
        <v>0</v>
      </c>
      <c r="AI2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40.655141774741978</v>
      </c>
      <c r="AJ2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Row],[CODIGO_SBS]],'BD(MSCI)'!$C:$C,0),1)),AL6356)</f>
        <v>19.591038730000001</v>
      </c>
      <c r="AK221" s="25">
        <f>Tabla_Consulta_desde_Reporte_de_Valorización_de_Instrumentos[[#This Row],[CO2-H]]*Tabla_Consulta_desde_Reporte_de_Valorización_de_Instrumentos[[#This Row],[Inv MM$]]</f>
        <v>796.47645708261109</v>
      </c>
      <c r="AL221" s="25">
        <f>Tabla_Consulta_desde_Reporte_de_Valorización_de_Instrumentos[[#This Row],[CO2-H]]*Tabla_Consulta_desde_Reporte_de_Valorización_de_Instrumentos[[#This Row],[Weight]]</f>
        <v>9.7425610931680201E-2</v>
      </c>
      <c r="AM221" s="25" t="str">
        <f>INDEX(Parametria!G:G,MATCH(Tabla_Consulta_desde_Reporte_de_Valorización_de_Instrumentos[[#This Row],[CODIGO_SBS]],Parametria!C:C,0))</f>
        <v>50RVL</v>
      </c>
      <c r="AN221" s="25" t="str">
        <f>INDEX(Parametria!F:F,MATCH(Tabla_Consulta_desde_Reporte_de_Valorización_de_Instrumentos[[#This Row],[CODIGO_SBS]],Parametria!C:C,0))</f>
        <v>BU</v>
      </c>
      <c r="AO221" s="25" t="str">
        <f>+INDEX(Parametria!J:J,MATCH(Tabla_Consulta_desde_Reporte_de_Valorización_de_Instrumentos[[#This Row],[CODIGO_SBS]],Parametria!C:C,0))</f>
        <v>RVLBU</v>
      </c>
      <c r="AP221" s="25">
        <f>Tabla_Consulta_desde_Reporte_de_Valorización_de_Instrumentos[[#This Row],[Huella]]/$AT$4</f>
        <v>7.0343509414276723E-2</v>
      </c>
      <c r="AQ2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1" s="25" t="str">
        <f>IFERROR(INDEX('BD(MSCI)'!X:X,MATCH(Tabla_Consulta_desde_Reporte_de_Valorización_de_Instrumentos[[#This Row],[CODIGO_ISIN]],'BD(MSCI)'!C:C,0)),"Cuestionario Integra")</f>
        <v>BU</v>
      </c>
      <c r="AT221" s="25"/>
    </row>
    <row r="222" spans="2:46" x14ac:dyDescent="0.35">
      <c r="B222" s="14" t="s">
        <v>6337</v>
      </c>
      <c r="C222" t="s">
        <v>527</v>
      </c>
      <c r="D222" t="s">
        <v>11</v>
      </c>
      <c r="E222" t="s">
        <v>528</v>
      </c>
      <c r="F222" t="s">
        <v>531</v>
      </c>
      <c r="G222" t="str">
        <f>INDEX(Parametria!H:H,MATCH(Tabla_Consulta_desde_Reporte_de_Valorización_de_Instrumentos[[#This Row],[CODIGO_SBS]],Parametria!C:C,0),1)</f>
        <v>Kandeo - II Private Equity</v>
      </c>
      <c r="H222" t="s">
        <v>532</v>
      </c>
      <c r="I222" t="s">
        <v>156</v>
      </c>
      <c r="J222" t="s">
        <v>520</v>
      </c>
      <c r="K222" t="s">
        <v>90</v>
      </c>
      <c r="L222">
        <v>100000</v>
      </c>
      <c r="M222" s="5">
        <v>1577665.78</v>
      </c>
      <c r="N222">
        <v>1577665.78</v>
      </c>
      <c r="O222">
        <v>146</v>
      </c>
      <c r="P222" s="15">
        <v>46214</v>
      </c>
      <c r="Q222">
        <v>11</v>
      </c>
      <c r="R222">
        <v>1</v>
      </c>
      <c r="S222" t="s">
        <v>413</v>
      </c>
      <c r="T222">
        <v>1578601.64</v>
      </c>
      <c r="U222" s="5">
        <v>1578601.64</v>
      </c>
      <c r="V222" t="s">
        <v>156</v>
      </c>
      <c r="W222">
        <v>0</v>
      </c>
      <c r="X222">
        <v>0</v>
      </c>
      <c r="Y222">
        <v>0</v>
      </c>
      <c r="Z222">
        <v>-6.41</v>
      </c>
      <c r="AA222" t="str">
        <f>+MID(Tabla_Consulta_desde_Reporte_de_Valorización_de_Instrumentos[[#This Row],[CODIGO_SBS]],7,1)</f>
        <v>1</v>
      </c>
      <c r="AB222">
        <f>INDEX('Cálculo Caja'!F:F,MATCH(Tabla_Consulta_desde_Reporte_de_Valorización_de_Instrumentos[[#This Row],[PORTAFOLIO]],'Cálculo Caja'!A:A,0),1)</f>
        <v>3525404726.9048524</v>
      </c>
      <c r="AC222" s="17">
        <f>Tabla_Consulta_desde_Reporte_de_Valorización_de_Instrumentos[[#This Row],[VALOR_VECTOR_LOCAL]]/Tabla_Consulta_desde_Reporte_de_Valorización_de_Instrumentos[[#This Row],[Patrimonio]]</f>
        <v>4.4751337852352629E-4</v>
      </c>
      <c r="AD222" s="4">
        <f>(Tabla_Consulta_desde_Reporte_de_Valorización_de_Instrumentos[[#This Row],[VALOR_VECTOR_LOCAL]]/INDEX('Tipo de Cambio'!$D:$D,MATCH("2",'Tipo de Cambio'!$E:$E,0),1))/1000000</f>
        <v>0.4629980278796772</v>
      </c>
      <c r="AE222">
        <f>IF(Tabla_Consulta_desde_Reporte_de_Valorización_de_Instrumentos[[#This Row],[PORTAFOLIO]]="IN-FONDO0",Tabla_Consulta_desde_Reporte_de_Valorización_de_Instrumentos[[#This Row],[Inv MM$]],0)</f>
        <v>0</v>
      </c>
      <c r="AF222" s="25">
        <f>IF(Tabla_Consulta_desde_Reporte_de_Valorización_de_Instrumentos[[#This Row],[PORTAFOLIO]]="IN-FONDO1",Tabla_Consulta_desde_Reporte_de_Valorización_de_Instrumentos[[#This Row],[Inv MM$]],0)</f>
        <v>0</v>
      </c>
      <c r="AG222" s="25">
        <f>IF(Tabla_Consulta_desde_Reporte_de_Valorización_de_Instrumentos[[#This Row],[PORTAFOLIO]]="IN-FONDO2",Tabla_Consulta_desde_Reporte_de_Valorización_de_Instrumentos[[#This Row],[Inv MM$]],0)</f>
        <v>0</v>
      </c>
      <c r="AH222" s="25">
        <f>IF(Tabla_Consulta_desde_Reporte_de_Valorización_de_Instrumentos[[#This Row],[PORTAFOLIO]]="IN-FONDO3",Tabla_Consulta_desde_Reporte_de_Valorización_de_Instrumentos[[#This Row],[Inv MM$]],0)</f>
        <v>0.4629980278796772</v>
      </c>
      <c r="AI2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2.3118189200293471</v>
      </c>
      <c r="AJ2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Row],[CODIGO_SBS]],'BD(MSCI)'!$C:$C,0),1)),AL6357)</f>
        <v>19.591038730000001</v>
      </c>
      <c r="AK222" s="25">
        <f>Tabla_Consulta_desde_Reporte_de_Valorización_de_Instrumentos[[#This Row],[CO2-H]]*Tabla_Consulta_desde_Reporte_de_Valorización_de_Instrumentos[[#This Row],[Inv MM$]]</f>
        <v>9.0706122961043771</v>
      </c>
      <c r="AL222" s="25">
        <f>Tabla_Consulta_desde_Reporte_de_Valorización_de_Instrumentos[[#This Row],[CO2-H]]*Tabla_Consulta_desde_Reporte_de_Valorización_de_Instrumentos[[#This Row],[Weight]]</f>
        <v>8.7672519308475538E-3</v>
      </c>
      <c r="AM222" s="25" t="str">
        <f>INDEX(Parametria!G:G,MATCH(Tabla_Consulta_desde_Reporte_de_Valorización_de_Instrumentos[[#This Row],[CODIGO_SBS]],Parametria!C:C,0))</f>
        <v>51ALT</v>
      </c>
      <c r="AN222" s="25" t="str">
        <f>INDEX(Parametria!F:F,MATCH(Tabla_Consulta_desde_Reporte_de_Valorización_de_Instrumentos[[#This Row],[CODIGO_SBS]],Parametria!C:C,0))</f>
        <v>ALT</v>
      </c>
      <c r="AO222" s="25" t="str">
        <f>+INDEX(Parametria!J:J,MATCH(Tabla_Consulta_desde_Reporte_de_Valorización_de_Instrumentos[[#This Row],[CODIGO_SBS]],Parametria!C:C,0))</f>
        <v>ALT</v>
      </c>
      <c r="AP222" s="25">
        <f>Tabla_Consulta_desde_Reporte_de_Valorización_de_Instrumentos[[#This Row],[Huella]]/$AT$4</f>
        <v>8.0110177240065301E-4</v>
      </c>
      <c r="AQ2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2" s="25" t="str">
        <f>IFERROR(INDEX('BD(MSCI)'!X:X,MATCH(Tabla_Consulta_desde_Reporte_de_Valorización_de_Instrumentos[[#This Row],[CODIGO_ISIN]],'BD(MSCI)'!C:C,0)),"Cuestionario Integra")</f>
        <v>Alts</v>
      </c>
      <c r="AT222" s="25"/>
    </row>
    <row r="223" spans="2:46" x14ac:dyDescent="0.35">
      <c r="B223" s="14" t="s">
        <v>6337</v>
      </c>
      <c r="C223" t="s">
        <v>527</v>
      </c>
      <c r="D223" t="s">
        <v>11</v>
      </c>
      <c r="E223" t="s">
        <v>528</v>
      </c>
      <c r="F223" t="s">
        <v>529</v>
      </c>
      <c r="G223" t="str">
        <f>INDEX(Parametria!H:H,MATCH(Tabla_Consulta_desde_Reporte_de_Valorización_de_Instrumentos[[#This Row],[CODIGO_SBS]],Parametria!C:C,0),1)</f>
        <v>Macrocapitales - Fortaleza</v>
      </c>
      <c r="H223" t="s">
        <v>530</v>
      </c>
      <c r="I223" t="s">
        <v>156</v>
      </c>
      <c r="J223" t="s">
        <v>520</v>
      </c>
      <c r="K223" t="s">
        <v>50</v>
      </c>
      <c r="L223">
        <v>100000</v>
      </c>
      <c r="M223" s="5">
        <v>1495023.9964000001</v>
      </c>
      <c r="N223">
        <v>438745.12</v>
      </c>
      <c r="O223">
        <v>22</v>
      </c>
      <c r="P223" s="15">
        <v>46228</v>
      </c>
      <c r="Q223">
        <v>25</v>
      </c>
      <c r="R223">
        <v>3.4075000000000002</v>
      </c>
      <c r="S223" t="s">
        <v>413</v>
      </c>
      <c r="T223">
        <v>1496866.725904</v>
      </c>
      <c r="U223" s="5">
        <v>438745.12</v>
      </c>
      <c r="V223" t="s">
        <v>156</v>
      </c>
      <c r="W223">
        <v>0</v>
      </c>
      <c r="X223">
        <v>0</v>
      </c>
      <c r="Y223">
        <v>0</v>
      </c>
      <c r="Z223">
        <v>0</v>
      </c>
      <c r="AA223" t="str">
        <f>+MID(Tabla_Consulta_desde_Reporte_de_Valorización_de_Instrumentos[[#This Row],[CODIGO_SBS]],7,1)</f>
        <v>2</v>
      </c>
      <c r="AB223">
        <f>INDEX('Cálculo Caja'!F:F,MATCH(Tabla_Consulta_desde_Reporte_de_Valorización_de_Instrumentos[[#This Row],[PORTAFOLIO]],'Cálculo Caja'!A:A,0),1)</f>
        <v>3525404726.9048524</v>
      </c>
      <c r="AC223" s="17">
        <f>Tabla_Consulta_desde_Reporte_de_Valorización_de_Instrumentos[[#This Row],[VALOR_VECTOR_LOCAL]]/Tabla_Consulta_desde_Reporte_de_Valorización_de_Instrumentos[[#This Row],[Patrimonio]]</f>
        <v>4.2407159240197772E-4</v>
      </c>
      <c r="AD223" s="4">
        <f>(Tabla_Consulta_desde_Reporte_de_Valorización_de_Instrumentos[[#This Row],[VALOR_VECTOR_LOCAL]]/INDEX('Tipo de Cambio'!$D:$D,MATCH("2",'Tipo de Cambio'!$E:$E,0),1))/1000000</f>
        <v>0.43874511999999999</v>
      </c>
      <c r="AE223">
        <f>IF(Tabla_Consulta_desde_Reporte_de_Valorización_de_Instrumentos[[#This Row],[PORTAFOLIO]]="IN-FONDO0",Tabla_Consulta_desde_Reporte_de_Valorización_de_Instrumentos[[#This Row],[Inv MM$]],0)</f>
        <v>0</v>
      </c>
      <c r="AF223" s="25">
        <f>IF(Tabla_Consulta_desde_Reporte_de_Valorización_de_Instrumentos[[#This Row],[PORTAFOLIO]]="IN-FONDO1",Tabla_Consulta_desde_Reporte_de_Valorización_de_Instrumentos[[#This Row],[Inv MM$]],0)</f>
        <v>0</v>
      </c>
      <c r="AG223" s="25">
        <f>IF(Tabla_Consulta_desde_Reporte_de_Valorización_de_Instrumentos[[#This Row],[PORTAFOLIO]]="IN-FONDO2",Tabla_Consulta_desde_Reporte_de_Valorización_de_Instrumentos[[#This Row],[Inv MM$]],0)</f>
        <v>0</v>
      </c>
      <c r="AH223" s="25">
        <f>IF(Tabla_Consulta_desde_Reporte_de_Valorización_de_Instrumentos[[#This Row],[PORTAFOLIO]]="IN-FONDO3",Tabla_Consulta_desde_Reporte_de_Valorización_de_Instrumentos[[#This Row],[Inv MM$]],0)</f>
        <v>0.43874511999999999</v>
      </c>
      <c r="AI2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2.93161512</v>
      </c>
      <c r="AJ2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Row],[CODIGO_SBS]],'BD(MSCI)'!$C:$C,0),1)),AL6358)</f>
        <v>19.591038730000001</v>
      </c>
      <c r="AK223" s="25">
        <f>Tabla_Consulta_desde_Reporte_de_Valorización_de_Instrumentos[[#This Row],[CO2-H]]*Tabla_Consulta_desde_Reporte_de_Valorización_de_Instrumentos[[#This Row],[Inv MM$]]</f>
        <v>8.5954726385184976</v>
      </c>
      <c r="AL223" s="25">
        <f>Tabla_Consulta_desde_Reporte_de_Valorización_de_Instrumentos[[#This Row],[CO2-H]]*Tabla_Consulta_desde_Reporte_de_Valorización_de_Instrumentos[[#This Row],[Weight]]</f>
        <v>8.3080029910399204E-3</v>
      </c>
      <c r="AM223" s="25" t="str">
        <f>INDEX(Parametria!G:G,MATCH(Tabla_Consulta_desde_Reporte_de_Valorización_de_Instrumentos[[#This Row],[CODIGO_SBS]],Parametria!C:C,0))</f>
        <v>51ALT</v>
      </c>
      <c r="AN223" s="25" t="str">
        <f>INDEX(Parametria!F:F,MATCH(Tabla_Consulta_desde_Reporte_de_Valorización_de_Instrumentos[[#This Row],[CODIGO_SBS]],Parametria!C:C,0))</f>
        <v>ALT</v>
      </c>
      <c r="AO223" s="25" t="str">
        <f>+INDEX(Parametria!J:J,MATCH(Tabla_Consulta_desde_Reporte_de_Valorización_de_Instrumentos[[#This Row],[CODIGO_SBS]],Parametria!C:C,0))</f>
        <v>ALT</v>
      </c>
      <c r="AP223" s="25">
        <f>Tabla_Consulta_desde_Reporte_de_Valorización_de_Instrumentos[[#This Row],[Huella]]/$AT$4</f>
        <v>7.5913820815556214E-4</v>
      </c>
      <c r="AQ2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3" s="25" t="str">
        <f>IFERROR(INDEX('BD(MSCI)'!X:X,MATCH(Tabla_Consulta_desde_Reporte_de_Valorización_de_Instrumentos[[#This Row],[CODIGO_ISIN]],'BD(MSCI)'!C:C,0)),"Cuestionario Integra")</f>
        <v>Alts</v>
      </c>
      <c r="AT223" s="25"/>
    </row>
    <row r="224" spans="2:46" x14ac:dyDescent="0.35">
      <c r="B224" s="14" t="s">
        <v>6337</v>
      </c>
      <c r="C224" t="s">
        <v>527</v>
      </c>
      <c r="D224" t="s">
        <v>10</v>
      </c>
      <c r="E224" t="s">
        <v>528</v>
      </c>
      <c r="F224" t="s">
        <v>529</v>
      </c>
      <c r="G224" t="str">
        <f>INDEX(Parametria!H:H,MATCH(Tabla_Consulta_desde_Reporte_de_Valorización_de_Instrumentos[[#This Row],[CODIGO_SBS]],Parametria!C:C,0),1)</f>
        <v>Macrocapitales - Fortaleza</v>
      </c>
      <c r="H224" t="s">
        <v>530</v>
      </c>
      <c r="I224" t="s">
        <v>156</v>
      </c>
      <c r="J224" t="s">
        <v>520</v>
      </c>
      <c r="K224" t="s">
        <v>50</v>
      </c>
      <c r="L224">
        <v>100000</v>
      </c>
      <c r="M224" s="5">
        <v>8494454.5250000004</v>
      </c>
      <c r="N224">
        <v>2492870</v>
      </c>
      <c r="O224">
        <v>125</v>
      </c>
      <c r="P224" s="15">
        <v>46228</v>
      </c>
      <c r="Q224">
        <v>25</v>
      </c>
      <c r="R224">
        <v>3.4075000000000002</v>
      </c>
      <c r="S224" t="s">
        <v>413</v>
      </c>
      <c r="T224">
        <v>8504924.5789999999</v>
      </c>
      <c r="U224" s="5">
        <v>2492870</v>
      </c>
      <c r="V224" t="s">
        <v>156</v>
      </c>
      <c r="W224">
        <v>0</v>
      </c>
      <c r="X224">
        <v>0</v>
      </c>
      <c r="Y224">
        <v>0</v>
      </c>
      <c r="Z224">
        <v>0</v>
      </c>
      <c r="AA224" t="str">
        <f>+MID(Tabla_Consulta_desde_Reporte_de_Valorización_de_Instrumentos[[#This Row],[CODIGO_SBS]],7,1)</f>
        <v>2</v>
      </c>
      <c r="AB224">
        <f>INDEX('Cálculo Caja'!F:F,MATCH(Tabla_Consulta_desde_Reporte_de_Valorización_de_Instrumentos[[#This Row],[PORTAFOLIO]],'Cálculo Caja'!A:A,0),1)</f>
        <v>27857085026.771736</v>
      </c>
      <c r="AC224" s="17">
        <f>Tabla_Consulta_desde_Reporte_de_Valorización_de_Instrumentos[[#This Row],[VALOR_VECTOR_LOCAL]]/Tabla_Consulta_desde_Reporte_de_Valorización_de_Instrumentos[[#This Row],[Patrimonio]]</f>
        <v>3.0492976981749887E-4</v>
      </c>
      <c r="AD224" s="4">
        <f>(Tabla_Consulta_desde_Reporte_de_Valorización_de_Instrumentos[[#This Row],[VALOR_VECTOR_LOCAL]]/INDEX('Tipo de Cambio'!$D:$D,MATCH("2",'Tipo de Cambio'!$E:$E,0),1))/1000000</f>
        <v>2.4928699999999999</v>
      </c>
      <c r="AE224">
        <f>IF(Tabla_Consulta_desde_Reporte_de_Valorización_de_Instrumentos[[#This Row],[PORTAFOLIO]]="IN-FONDO0",Tabla_Consulta_desde_Reporte_de_Valorización_de_Instrumentos[[#This Row],[Inv MM$]],0)</f>
        <v>0</v>
      </c>
      <c r="AF224" s="25">
        <f>IF(Tabla_Consulta_desde_Reporte_de_Valorización_de_Instrumentos[[#This Row],[PORTAFOLIO]]="IN-FONDO1",Tabla_Consulta_desde_Reporte_de_Valorización_de_Instrumentos[[#This Row],[Inv MM$]],0)</f>
        <v>0</v>
      </c>
      <c r="AG224" s="25">
        <f>IF(Tabla_Consulta_desde_Reporte_de_Valorización_de_Instrumentos[[#This Row],[PORTAFOLIO]]="IN-FONDO2",Tabla_Consulta_desde_Reporte_de_Valorización_de_Instrumentos[[#This Row],[Inv MM$]],0)</f>
        <v>2.4928699999999999</v>
      </c>
      <c r="AH224" s="25">
        <f>IF(Tabla_Consulta_desde_Reporte_de_Valorización_de_Instrumentos[[#This Row],[PORTAFOLIO]]="IN-FONDO3",Tabla_Consulta_desde_Reporte_de_Valorización_de_Instrumentos[[#This Row],[Inv MM$]],0)</f>
        <v>0</v>
      </c>
      <c r="AI2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2.93161512</v>
      </c>
      <c r="AJ2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Row],[CODIGO_SBS]],'BD(MSCI)'!$C:$C,0),1)),AL6359)</f>
        <v>19.591038730000001</v>
      </c>
      <c r="AK224" s="25">
        <f>Tabla_Consulta_desde_Reporte_de_Valorización_de_Instrumentos[[#This Row],[CO2-H]]*Tabla_Consulta_desde_Reporte_de_Valorización_de_Instrumentos[[#This Row],[Inv MM$]]</f>
        <v>48.837912718855101</v>
      </c>
      <c r="AL224" s="25">
        <f>Tabla_Consulta_desde_Reporte_de_Valorización_de_Instrumentos[[#This Row],[CO2-H]]*Tabla_Consulta_desde_Reporte_de_Valorización_de_Instrumentos[[#This Row],[Weight]]</f>
        <v>5.9738909304246053E-3</v>
      </c>
      <c r="AM224" s="25" t="str">
        <f>INDEX(Parametria!G:G,MATCH(Tabla_Consulta_desde_Reporte_de_Valorización_de_Instrumentos[[#This Row],[CODIGO_SBS]],Parametria!C:C,0))</f>
        <v>51ALT</v>
      </c>
      <c r="AN224" s="25" t="str">
        <f>INDEX(Parametria!F:F,MATCH(Tabla_Consulta_desde_Reporte_de_Valorización_de_Instrumentos[[#This Row],[CODIGO_SBS]],Parametria!C:C,0))</f>
        <v>ALT</v>
      </c>
      <c r="AO224" s="25" t="str">
        <f>+INDEX(Parametria!J:J,MATCH(Tabla_Consulta_desde_Reporte_de_Valorización_de_Instrumentos[[#This Row],[CODIGO_SBS]],Parametria!C:C,0))</f>
        <v>ALT</v>
      </c>
      <c r="AP224" s="25">
        <f>Tabla_Consulta_desde_Reporte_de_Valorización_de_Instrumentos[[#This Row],[Huella]]/$AT$4</f>
        <v>4.3132852736111485E-3</v>
      </c>
      <c r="AQ2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4" s="25" t="str">
        <f>IFERROR(INDEX('BD(MSCI)'!X:X,MATCH(Tabla_Consulta_desde_Reporte_de_Valorización_de_Instrumentos[[#This Row],[CODIGO_ISIN]],'BD(MSCI)'!C:C,0)),"Cuestionario Integra")</f>
        <v>Alts</v>
      </c>
      <c r="AT224" s="25"/>
    </row>
    <row r="225" spans="2:46" x14ac:dyDescent="0.35">
      <c r="B225" s="14" t="s">
        <v>6337</v>
      </c>
      <c r="C225" t="s">
        <v>527</v>
      </c>
      <c r="D225" t="s">
        <v>10</v>
      </c>
      <c r="E225" t="s">
        <v>528</v>
      </c>
      <c r="F225" t="s">
        <v>531</v>
      </c>
      <c r="G225" t="str">
        <f>INDEX(Parametria!H:H,MATCH(Tabla_Consulta_desde_Reporte_de_Valorización_de_Instrumentos[[#This Row],[CODIGO_SBS]],Parametria!C:C,0),1)</f>
        <v>Kandeo - II Private Equity</v>
      </c>
      <c r="H225" t="s">
        <v>532</v>
      </c>
      <c r="I225" t="s">
        <v>156</v>
      </c>
      <c r="J225" t="s">
        <v>520</v>
      </c>
      <c r="K225" t="s">
        <v>90</v>
      </c>
      <c r="L225">
        <v>100000</v>
      </c>
      <c r="M225" s="5">
        <v>6299857.1900000004</v>
      </c>
      <c r="N225">
        <v>6299857.1900000004</v>
      </c>
      <c r="O225">
        <v>583</v>
      </c>
      <c r="P225" s="15">
        <v>46214</v>
      </c>
      <c r="Q225">
        <v>11</v>
      </c>
      <c r="R225">
        <v>1</v>
      </c>
      <c r="S225" t="s">
        <v>413</v>
      </c>
      <c r="T225">
        <v>6303594.2199999997</v>
      </c>
      <c r="U225" s="5">
        <v>6303594.2199999997</v>
      </c>
      <c r="V225" t="s">
        <v>156</v>
      </c>
      <c r="W225">
        <v>0</v>
      </c>
      <c r="X225">
        <v>0</v>
      </c>
      <c r="Y225">
        <v>0</v>
      </c>
      <c r="Z225">
        <v>-6.41</v>
      </c>
      <c r="AA225" t="str">
        <f>+MID(Tabla_Consulta_desde_Reporte_de_Valorización_de_Instrumentos[[#This Row],[CODIGO_SBS]],7,1)</f>
        <v>1</v>
      </c>
      <c r="AB225">
        <f>INDEX('Cálculo Caja'!F:F,MATCH(Tabla_Consulta_desde_Reporte_de_Valorización_de_Instrumentos[[#This Row],[PORTAFOLIO]],'Cálculo Caja'!A:A,0),1)</f>
        <v>27857085026.771736</v>
      </c>
      <c r="AC225" s="17">
        <f>Tabla_Consulta_desde_Reporte_de_Valorización_de_Instrumentos[[#This Row],[VALOR_VECTOR_LOCAL]]/Tabla_Consulta_desde_Reporte_de_Valorización_de_Instrumentos[[#This Row],[Patrimonio]]</f>
        <v>2.2614918911815769E-4</v>
      </c>
      <c r="AD225" s="4">
        <f>(Tabla_Consulta_desde_Reporte_de_Valorización_de_Instrumentos[[#This Row],[VALOR_VECTOR_LOCAL]]/INDEX('Tipo de Cambio'!$D:$D,MATCH("2",'Tipo de Cambio'!$E:$E,0),1))/1000000</f>
        <v>1.8488208921496698</v>
      </c>
      <c r="AE225">
        <f>IF(Tabla_Consulta_desde_Reporte_de_Valorización_de_Instrumentos[[#This Row],[PORTAFOLIO]]="IN-FONDO0",Tabla_Consulta_desde_Reporte_de_Valorización_de_Instrumentos[[#This Row],[Inv MM$]],0)</f>
        <v>0</v>
      </c>
      <c r="AF225" s="25">
        <f>IF(Tabla_Consulta_desde_Reporte_de_Valorización_de_Instrumentos[[#This Row],[PORTAFOLIO]]="IN-FONDO1",Tabla_Consulta_desde_Reporte_de_Valorización_de_Instrumentos[[#This Row],[Inv MM$]],0)</f>
        <v>0</v>
      </c>
      <c r="AG225" s="25">
        <f>IF(Tabla_Consulta_desde_Reporte_de_Valorización_de_Instrumentos[[#This Row],[PORTAFOLIO]]="IN-FONDO2",Tabla_Consulta_desde_Reporte_de_Valorización_de_Instrumentos[[#This Row],[Inv MM$]],0)</f>
        <v>1.8488208921496698</v>
      </c>
      <c r="AH225" s="25">
        <f>IF(Tabla_Consulta_desde_Reporte_de_Valorización_de_Instrumentos[[#This Row],[PORTAFOLIO]]="IN-FONDO3",Tabla_Consulta_desde_Reporte_de_Valorización_de_Instrumentos[[#This Row],[Inv MM$]],0)</f>
        <v>0</v>
      </c>
      <c r="AI2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2.3118189200293471</v>
      </c>
      <c r="AJ2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Row],[CODIGO_SBS]],'BD(MSCI)'!$C:$C,0),1)),AL6360)</f>
        <v>19.591038730000001</v>
      </c>
      <c r="AK225" s="25">
        <f>Tabla_Consulta_desde_Reporte_de_Valorización_de_Instrumentos[[#This Row],[CO2-H]]*Tabla_Consulta_desde_Reporte_de_Valorización_de_Instrumentos[[#This Row],[Inv MM$]]</f>
        <v>36.220321702937333</v>
      </c>
      <c r="AL225" s="25">
        <f>Tabla_Consulta_desde_Reporte_de_Valorización_de_Instrumentos[[#This Row],[CO2-H]]*Tabla_Consulta_desde_Reporte_de_Valorización_de_Instrumentos[[#This Row],[Weight]]</f>
        <v>4.4304975227719224E-3</v>
      </c>
      <c r="AM225" s="25" t="str">
        <f>INDEX(Parametria!G:G,MATCH(Tabla_Consulta_desde_Reporte_de_Valorización_de_Instrumentos[[#This Row],[CODIGO_SBS]],Parametria!C:C,0))</f>
        <v>51ALT</v>
      </c>
      <c r="AN225" s="25" t="str">
        <f>INDEX(Parametria!F:F,MATCH(Tabla_Consulta_desde_Reporte_de_Valorización_de_Instrumentos[[#This Row],[CODIGO_SBS]],Parametria!C:C,0))</f>
        <v>ALT</v>
      </c>
      <c r="AO225" s="25" t="str">
        <f>+INDEX(Parametria!J:J,MATCH(Tabla_Consulta_desde_Reporte_de_Valorización_de_Instrumentos[[#This Row],[CODIGO_SBS]],Parametria!C:C,0))</f>
        <v>ALT</v>
      </c>
      <c r="AP225" s="25">
        <f>Tabla_Consulta_desde_Reporte_de_Valorización_de_Instrumentos[[#This Row],[Huella]]/$AT$4</f>
        <v>3.1989200911615111E-3</v>
      </c>
      <c r="AQ2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5" s="25" t="str">
        <f>IFERROR(INDEX('BD(MSCI)'!X:X,MATCH(Tabla_Consulta_desde_Reporte_de_Valorización_de_Instrumentos[[#This Row],[CODIGO_ISIN]],'BD(MSCI)'!C:C,0)),"Cuestionario Integra")</f>
        <v>Alts</v>
      </c>
      <c r="AT225" s="25"/>
    </row>
    <row r="226" spans="2:46" x14ac:dyDescent="0.35">
      <c r="B226" s="14" t="s">
        <v>6337</v>
      </c>
      <c r="C226" t="s">
        <v>527</v>
      </c>
      <c r="D226" t="s">
        <v>10</v>
      </c>
      <c r="E226" t="s">
        <v>528</v>
      </c>
      <c r="F226" t="s">
        <v>533</v>
      </c>
      <c r="G226" t="str">
        <f>INDEX(Parametria!H:H,MATCH(Tabla_Consulta_desde_Reporte_de_Valorización_de_Instrumentos[[#This Row],[CODIGO_SBS]],Parametria!C:C,0),1)</f>
        <v>W Capital - Fondo Inmobiliario</v>
      </c>
      <c r="H226" t="s">
        <v>534</v>
      </c>
      <c r="I226" t="s">
        <v>156</v>
      </c>
      <c r="J226" t="s">
        <v>535</v>
      </c>
      <c r="K226" t="s">
        <v>90</v>
      </c>
      <c r="L226">
        <v>1</v>
      </c>
      <c r="M226" s="5">
        <v>1930679.6329719999</v>
      </c>
      <c r="N226">
        <v>1930679.6329719999</v>
      </c>
      <c r="O226">
        <v>4911646</v>
      </c>
      <c r="P226" s="15">
        <v>46234</v>
      </c>
      <c r="Q226">
        <v>31</v>
      </c>
      <c r="R226">
        <v>1</v>
      </c>
      <c r="S226" t="s">
        <v>413</v>
      </c>
      <c r="T226">
        <v>1930679.6329719999</v>
      </c>
      <c r="U226" s="5">
        <v>1930679.6329719999</v>
      </c>
      <c r="V226" t="s">
        <v>156</v>
      </c>
      <c r="W226">
        <v>0</v>
      </c>
      <c r="X226">
        <v>0</v>
      </c>
      <c r="Y226">
        <v>0</v>
      </c>
      <c r="Z226">
        <v>0</v>
      </c>
      <c r="AA226" t="str">
        <f>+MID(Tabla_Consulta_desde_Reporte_de_Valorización_de_Instrumentos[[#This Row],[CODIGO_SBS]],7,1)</f>
        <v>1</v>
      </c>
      <c r="AB226">
        <f>INDEX('Cálculo Caja'!F:F,MATCH(Tabla_Consulta_desde_Reporte_de_Valorización_de_Instrumentos[[#This Row],[PORTAFOLIO]],'Cálculo Caja'!A:A,0),1)</f>
        <v>27857085026.771736</v>
      </c>
      <c r="AC226" s="17">
        <f>Tabla_Consulta_desde_Reporte_de_Valorización_de_Instrumentos[[#This Row],[VALOR_VECTOR_LOCAL]]/Tabla_Consulta_desde_Reporte_de_Valorización_de_Instrumentos[[#This Row],[Patrimonio]]</f>
        <v>6.9306592240952071E-5</v>
      </c>
      <c r="AD226" s="4">
        <f>(Tabla_Consulta_desde_Reporte_de_Valorización_de_Instrumentos[[#This Row],[VALOR_VECTOR_LOCAL]]/INDEX('Tipo de Cambio'!$D:$D,MATCH("2",'Tipo de Cambio'!$E:$E,0),1))/1000000</f>
        <v>0.5665971043204695</v>
      </c>
      <c r="AE226">
        <f>IF(Tabla_Consulta_desde_Reporte_de_Valorización_de_Instrumentos[[#This Row],[PORTAFOLIO]]="IN-FONDO0",Tabla_Consulta_desde_Reporte_de_Valorización_de_Instrumentos[[#This Row],[Inv MM$]],0)</f>
        <v>0</v>
      </c>
      <c r="AF226" s="25">
        <f>IF(Tabla_Consulta_desde_Reporte_de_Valorización_de_Instrumentos[[#This Row],[PORTAFOLIO]]="IN-FONDO1",Tabla_Consulta_desde_Reporte_de_Valorización_de_Instrumentos[[#This Row],[Inv MM$]],0)</f>
        <v>0</v>
      </c>
      <c r="AG226" s="25">
        <f>IF(Tabla_Consulta_desde_Reporte_de_Valorización_de_Instrumentos[[#This Row],[PORTAFOLIO]]="IN-FONDO2",Tabla_Consulta_desde_Reporte_de_Valorización_de_Instrumentos[[#This Row],[Inv MM$]],0)</f>
        <v>0.5665971043204695</v>
      </c>
      <c r="AH226" s="25">
        <f>IF(Tabla_Consulta_desde_Reporte_de_Valorización_de_Instrumentos[[#This Row],[PORTAFOLIO]]="IN-FONDO3",Tabla_Consulta_desde_Reporte_de_Valorización_de_Instrumentos[[#This Row],[Inv MM$]],0)</f>
        <v>0</v>
      </c>
      <c r="AI2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0.70824632272164334</v>
      </c>
      <c r="AJ2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Row],[CODIGO_SBS]],'BD(MSCI)'!$C:$C,0),1)),AL6361)</f>
        <v>19.591038730000001</v>
      </c>
      <c r="AK226" s="25">
        <f>Tabla_Consulta_desde_Reporte_de_Valorización_de_Instrumentos[[#This Row],[CO2-H]]*Tabla_Consulta_desde_Reporte_de_Valorización_de_Instrumentos[[#This Row],[Inv MM$]]</f>
        <v>11.100225815048169</v>
      </c>
      <c r="AL226" s="25">
        <f>Tabla_Consulta_desde_Reporte_de_Valorización_de_Instrumentos[[#This Row],[CO2-H]]*Tabla_Consulta_desde_Reporte_de_Valorización_de_Instrumentos[[#This Row],[Weight]]</f>
        <v>1.3577881328368097E-3</v>
      </c>
      <c r="AM226" s="25" t="str">
        <f>INDEX(Parametria!G:G,MATCH(Tabla_Consulta_desde_Reporte_de_Valorización_de_Instrumentos[[#This Row],[CODIGO_SBS]],Parametria!C:C,0))</f>
        <v>51ALT</v>
      </c>
      <c r="AN226" s="25" t="str">
        <f>INDEX(Parametria!F:F,MATCH(Tabla_Consulta_desde_Reporte_de_Valorización_de_Instrumentos[[#This Row],[CODIGO_SBS]],Parametria!C:C,0))</f>
        <v>ALT</v>
      </c>
      <c r="AO226" s="25" t="str">
        <f>+INDEX(Parametria!J:J,MATCH(Tabla_Consulta_desde_Reporte_de_Valorización_de_Instrumentos[[#This Row],[CODIGO_SBS]],Parametria!C:C,0))</f>
        <v>ALT</v>
      </c>
      <c r="AP226" s="25">
        <f>Tabla_Consulta_desde_Reporte_de_Valorización_de_Instrumentos[[#This Row],[Huella]]/$AT$4</f>
        <v>9.8035394791393094E-4</v>
      </c>
      <c r="AQ2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6" s="25" t="str">
        <f>IFERROR(INDEX('BD(MSCI)'!X:X,MATCH(Tabla_Consulta_desde_Reporte_de_Valorización_de_Instrumentos[[#This Row],[CODIGO_ISIN]],'BD(MSCI)'!C:C,0)),"Cuestionario Integra")</f>
        <v>Alts</v>
      </c>
      <c r="AT226" s="25"/>
    </row>
    <row r="227" spans="2:46" x14ac:dyDescent="0.35">
      <c r="B227" s="14" t="s">
        <v>6337</v>
      </c>
      <c r="C227" t="s">
        <v>527</v>
      </c>
      <c r="D227" t="s">
        <v>11</v>
      </c>
      <c r="E227" t="s">
        <v>528</v>
      </c>
      <c r="F227" t="s">
        <v>533</v>
      </c>
      <c r="G227" t="str">
        <f>INDEX(Parametria!H:H,MATCH(Tabla_Consulta_desde_Reporte_de_Valorización_de_Instrumentos[[#This Row],[CODIGO_SBS]],Parametria!C:C,0),1)</f>
        <v>W Capital - Fondo Inmobiliario</v>
      </c>
      <c r="H227" t="s">
        <v>534</v>
      </c>
      <c r="I227" t="s">
        <v>156</v>
      </c>
      <c r="J227" t="s">
        <v>535</v>
      </c>
      <c r="K227" t="s">
        <v>90</v>
      </c>
      <c r="L227">
        <v>1</v>
      </c>
      <c r="M227" s="5">
        <v>482669.711702</v>
      </c>
      <c r="N227">
        <v>482669.711702</v>
      </c>
      <c r="O227">
        <v>1227911</v>
      </c>
      <c r="P227" s="15">
        <v>46234</v>
      </c>
      <c r="Q227">
        <v>31</v>
      </c>
      <c r="R227">
        <v>1</v>
      </c>
      <c r="S227" t="s">
        <v>413</v>
      </c>
      <c r="T227">
        <v>482669.711702</v>
      </c>
      <c r="U227" s="5">
        <v>482669.711702</v>
      </c>
      <c r="V227" t="s">
        <v>156</v>
      </c>
      <c r="W227">
        <v>0</v>
      </c>
      <c r="X227">
        <v>0</v>
      </c>
      <c r="Y227">
        <v>0</v>
      </c>
      <c r="Z227">
        <v>0</v>
      </c>
      <c r="AA227" t="str">
        <f>+MID(Tabla_Consulta_desde_Reporte_de_Valorización_de_Instrumentos[[#This Row],[CODIGO_SBS]],7,1)</f>
        <v>1</v>
      </c>
      <c r="AB227">
        <f>INDEX('Cálculo Caja'!F:F,MATCH(Tabla_Consulta_desde_Reporte_de_Valorización_de_Instrumentos[[#This Row],[PORTAFOLIO]],'Cálculo Caja'!A:A,0),1)</f>
        <v>3525404726.9048524</v>
      </c>
      <c r="AC227" s="17">
        <f>Tabla_Consulta_desde_Reporte_de_Valorización_de_Instrumentos[[#This Row],[VALOR_VECTOR_LOCAL]]/Tabla_Consulta_desde_Reporte_de_Valorización_de_Instrumentos[[#This Row],[Patrimonio]]</f>
        <v>1.3691185809629365E-4</v>
      </c>
      <c r="AD227" s="4">
        <f>(Tabla_Consulta_desde_Reporte_de_Valorización_de_Instrumentos[[#This Row],[VALOR_VECTOR_LOCAL]]/INDEX('Tipo de Cambio'!$D:$D,MATCH("2",'Tipo de Cambio'!$E:$E,0),1))/1000000</f>
        <v>0.14164921840117389</v>
      </c>
      <c r="AE227">
        <f>IF(Tabla_Consulta_desde_Reporte_de_Valorización_de_Instrumentos[[#This Row],[PORTAFOLIO]]="IN-FONDO0",Tabla_Consulta_desde_Reporte_de_Valorización_de_Instrumentos[[#This Row],[Inv MM$]],0)</f>
        <v>0</v>
      </c>
      <c r="AF227" s="25">
        <f>IF(Tabla_Consulta_desde_Reporte_de_Valorización_de_Instrumentos[[#This Row],[PORTAFOLIO]]="IN-FONDO1",Tabla_Consulta_desde_Reporte_de_Valorización_de_Instrumentos[[#This Row],[Inv MM$]],0)</f>
        <v>0</v>
      </c>
      <c r="AG227" s="25">
        <f>IF(Tabla_Consulta_desde_Reporte_de_Valorización_de_Instrumentos[[#This Row],[PORTAFOLIO]]="IN-FONDO2",Tabla_Consulta_desde_Reporte_de_Valorización_de_Instrumentos[[#This Row],[Inv MM$]],0)</f>
        <v>0</v>
      </c>
      <c r="AH227" s="25">
        <f>IF(Tabla_Consulta_desde_Reporte_de_Valorización_de_Instrumentos[[#This Row],[PORTAFOLIO]]="IN-FONDO3",Tabla_Consulta_desde_Reporte_de_Valorización_de_Instrumentos[[#This Row],[Inv MM$]],0)</f>
        <v>0.14164921840117389</v>
      </c>
      <c r="AI2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0.70824632272164334</v>
      </c>
      <c r="AJ2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Row],[CODIGO_SBS]],'BD(MSCI)'!$C:$C,0),1)),AL6362)</f>
        <v>19.591038730000001</v>
      </c>
      <c r="AK227" s="25">
        <f>Tabla_Consulta_desde_Reporte_de_Valorización_de_Instrumentos[[#This Row],[CO2-H]]*Tabla_Consulta_desde_Reporte_de_Valorización_de_Instrumentos[[#This Row],[Inv MM$]]</f>
        <v>2.7750553237716264</v>
      </c>
      <c r="AL227" s="25">
        <f>Tabla_Consulta_desde_Reporte_de_Valorización_de_Instrumentos[[#This Row],[CO2-H]]*Tabla_Consulta_desde_Reporte_de_Valorización_de_Instrumentos[[#This Row],[Weight]]</f>
        <v>2.6822455145607531E-3</v>
      </c>
      <c r="AM227" s="25" t="str">
        <f>INDEX(Parametria!G:G,MATCH(Tabla_Consulta_desde_Reporte_de_Valorización_de_Instrumentos[[#This Row],[CODIGO_SBS]],Parametria!C:C,0))</f>
        <v>51ALT</v>
      </c>
      <c r="AN227" s="25" t="str">
        <f>INDEX(Parametria!F:F,MATCH(Tabla_Consulta_desde_Reporte_de_Valorización_de_Instrumentos[[#This Row],[CODIGO_SBS]],Parametria!C:C,0))</f>
        <v>ALT</v>
      </c>
      <c r="AO227" s="25" t="str">
        <f>+INDEX(Parametria!J:J,MATCH(Tabla_Consulta_desde_Reporte_de_Valorización_de_Instrumentos[[#This Row],[CODIGO_SBS]],Parametria!C:C,0))</f>
        <v>ALT</v>
      </c>
      <c r="AP227" s="25">
        <f>Tabla_Consulta_desde_Reporte_de_Valorización_de_Instrumentos[[#This Row],[Huella]]/$AT$4</f>
        <v>2.4508838717956117E-4</v>
      </c>
      <c r="AQ2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7" s="25" t="str">
        <f>IFERROR(INDEX('BD(MSCI)'!X:X,MATCH(Tabla_Consulta_desde_Reporte_de_Valorización_de_Instrumentos[[#This Row],[CODIGO_ISIN]],'BD(MSCI)'!C:C,0)),"Cuestionario Integra")</f>
        <v>Alts</v>
      </c>
      <c r="AT227" s="25"/>
    </row>
    <row r="228" spans="2:46" x14ac:dyDescent="0.35">
      <c r="B228" s="14" t="s">
        <v>6337</v>
      </c>
      <c r="C228" t="s">
        <v>527</v>
      </c>
      <c r="D228" t="s">
        <v>10</v>
      </c>
      <c r="E228" t="s">
        <v>528</v>
      </c>
      <c r="F228" t="s">
        <v>536</v>
      </c>
      <c r="G228" t="str">
        <f>INDEX(Parametria!H:H,MATCH(Tabla_Consulta_desde_Reporte_de_Valorización_de_Instrumentos[[#This Row],[CODIGO_SBS]],Parametria!C:C,0),1)</f>
        <v>Sura Credicorp Infraestructura</v>
      </c>
      <c r="H228" t="s">
        <v>537</v>
      </c>
      <c r="I228" t="s">
        <v>156</v>
      </c>
      <c r="J228" t="s">
        <v>538</v>
      </c>
      <c r="K228" t="s">
        <v>50</v>
      </c>
      <c r="L228">
        <v>10000</v>
      </c>
      <c r="M228" s="5">
        <v>66414513.701846197</v>
      </c>
      <c r="N228">
        <v>19490686.339499999</v>
      </c>
      <c r="O228">
        <v>1800</v>
      </c>
      <c r="P228" s="15">
        <v>48188</v>
      </c>
      <c r="Q228">
        <v>1985</v>
      </c>
      <c r="R228">
        <v>3.4075000000000002</v>
      </c>
      <c r="S228" t="s">
        <v>413</v>
      </c>
      <c r="T228">
        <v>66496374.584472097</v>
      </c>
      <c r="U228" s="5">
        <v>19490686.339499999</v>
      </c>
      <c r="V228" t="s">
        <v>156</v>
      </c>
      <c r="W228">
        <v>0</v>
      </c>
      <c r="X228">
        <v>0</v>
      </c>
      <c r="Y228">
        <v>0</v>
      </c>
      <c r="Z228">
        <v>0</v>
      </c>
      <c r="AA228" t="str">
        <f>+MID(Tabla_Consulta_desde_Reporte_de_Valorización_de_Instrumentos[[#This Row],[CODIGO_SBS]],7,1)</f>
        <v>2</v>
      </c>
      <c r="AB228">
        <f>INDEX('Cálculo Caja'!F:F,MATCH(Tabla_Consulta_desde_Reporte_de_Valorización_de_Instrumentos[[#This Row],[PORTAFOLIO]],'Cálculo Caja'!A:A,0),1)</f>
        <v>27857085026.771736</v>
      </c>
      <c r="AC228" s="17">
        <f>Tabla_Consulta_desde_Reporte_de_Valorización_de_Instrumentos[[#This Row],[VALOR_VECTOR_LOCAL]]/Tabla_Consulta_desde_Reporte_de_Valorización_de_Instrumentos[[#This Row],[Patrimonio]]</f>
        <v>2.3841156976050896E-3</v>
      </c>
      <c r="AD228" s="4">
        <f>(Tabla_Consulta_desde_Reporte_de_Valorización_de_Instrumentos[[#This Row],[VALOR_VECTOR_LOCAL]]/INDEX('Tipo de Cambio'!$D:$D,MATCH("2",'Tipo de Cambio'!$E:$E,0),1))/1000000</f>
        <v>19.490686339499984</v>
      </c>
      <c r="AE228">
        <f>IF(Tabla_Consulta_desde_Reporte_de_Valorización_de_Instrumentos[[#This Row],[PORTAFOLIO]]="IN-FONDO0",Tabla_Consulta_desde_Reporte_de_Valorización_de_Instrumentos[[#This Row],[Inv MM$]],0)</f>
        <v>0</v>
      </c>
      <c r="AF228" s="25">
        <f>IF(Tabla_Consulta_desde_Reporte_de_Valorización_de_Instrumentos[[#This Row],[PORTAFOLIO]]="IN-FONDO1",Tabla_Consulta_desde_Reporte_de_Valorización_de_Instrumentos[[#This Row],[Inv MM$]],0)</f>
        <v>0</v>
      </c>
      <c r="AG228" s="25">
        <f>IF(Tabla_Consulta_desde_Reporte_de_Valorización_de_Instrumentos[[#This Row],[PORTAFOLIO]]="IN-FONDO2",Tabla_Consulta_desde_Reporte_de_Valorización_de_Instrumentos[[#This Row],[Inv MM$]],0)</f>
        <v>19.490686339499984</v>
      </c>
      <c r="AH228" s="25">
        <f>IF(Tabla_Consulta_desde_Reporte_de_Valorización_de_Instrumentos[[#This Row],[PORTAFOLIO]]="IN-FONDO3",Tabla_Consulta_desde_Reporte_de_Valorización_de_Instrumentos[[#This Row],[Inv MM$]],0)</f>
        <v>0</v>
      </c>
      <c r="AI2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19.490686339499984</v>
      </c>
      <c r="AJ2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Row],[CODIGO_SBS]],'BD(MSCI)'!$C:$C,0),1)),AL6363)</f>
        <v>19.591038730000001</v>
      </c>
      <c r="AK228" s="25">
        <f>Tabla_Consulta_desde_Reporte_de_Valorización_de_Instrumentos[[#This Row],[CO2-H]]*Tabla_Consulta_desde_Reporte_de_Valorización_de_Instrumentos[[#This Row],[Inv MM$]]</f>
        <v>381.84279095142614</v>
      </c>
      <c r="AL228" s="25">
        <f>Tabla_Consulta_desde_Reporte_de_Valorización_de_Instrumentos[[#This Row],[CO2-H]]*Tabla_Consulta_desde_Reporte_de_Valorización_de_Instrumentos[[#This Row],[Weight]]</f>
        <v>4.6707302968582283E-2</v>
      </c>
      <c r="AM228" s="25" t="str">
        <f>INDEX(Parametria!G:G,MATCH(Tabla_Consulta_desde_Reporte_de_Valorización_de_Instrumentos[[#This Row],[CODIGO_SBS]],Parametria!C:C,0))</f>
        <v>51ALT</v>
      </c>
      <c r="AN228" s="25" t="str">
        <f>INDEX(Parametria!F:F,MATCH(Tabla_Consulta_desde_Reporte_de_Valorización_de_Instrumentos[[#This Row],[CODIGO_SBS]],Parametria!C:C,0))</f>
        <v>ALT</v>
      </c>
      <c r="AO228" s="25" t="str">
        <f>+INDEX(Parametria!J:J,MATCH(Tabla_Consulta_desde_Reporte_de_Valorización_de_Instrumentos[[#This Row],[CODIGO_SBS]],Parametria!C:C,0))</f>
        <v>ALT</v>
      </c>
      <c r="AP228" s="25">
        <f>Tabla_Consulta_desde_Reporte_de_Valorización_de_Instrumentos[[#This Row],[Huella]]/$AT$4</f>
        <v>3.3723736240052336E-2</v>
      </c>
      <c r="AQ2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8" s="25" t="str">
        <f>IFERROR(INDEX('BD(MSCI)'!X:X,MATCH(Tabla_Consulta_desde_Reporte_de_Valorización_de_Instrumentos[[#This Row],[CODIGO_ISIN]],'BD(MSCI)'!C:C,0)),"Cuestionario Integra")</f>
        <v>Alts</v>
      </c>
      <c r="AT228" s="25"/>
    </row>
    <row r="229" spans="2:46" x14ac:dyDescent="0.35">
      <c r="B229" s="14" t="s">
        <v>6337</v>
      </c>
      <c r="C229" t="s">
        <v>527</v>
      </c>
      <c r="D229" t="s">
        <v>10</v>
      </c>
      <c r="E229" t="s">
        <v>528</v>
      </c>
      <c r="F229" t="s">
        <v>544</v>
      </c>
      <c r="G229" t="str">
        <f>INDEX(Parametria!H:H,MATCH(Tabla_Consulta_desde_Reporte_de_Valorización_de_Instrumentos[[#This Row],[CODIGO_SBS]],Parametria!C:C,0),1)</f>
        <v>AC Capitales - Infraestructura</v>
      </c>
      <c r="H229" t="s">
        <v>545</v>
      </c>
      <c r="I229" t="s">
        <v>545</v>
      </c>
      <c r="J229" t="s">
        <v>541</v>
      </c>
      <c r="K229" t="s">
        <v>50</v>
      </c>
      <c r="L229">
        <v>1</v>
      </c>
      <c r="M229" s="5">
        <v>18638646.721158002</v>
      </c>
      <c r="N229">
        <v>5469888.9863999998</v>
      </c>
      <c r="O229">
        <v>1878654</v>
      </c>
      <c r="P229" s="15">
        <v>49119</v>
      </c>
      <c r="Q229">
        <v>2916</v>
      </c>
      <c r="R229">
        <v>3.4075000000000002</v>
      </c>
      <c r="S229" t="s">
        <v>413</v>
      </c>
      <c r="T229">
        <v>18661620.254900798</v>
      </c>
      <c r="U229" s="5">
        <v>5469888.9863999998</v>
      </c>
      <c r="V229" t="s">
        <v>156</v>
      </c>
      <c r="W229">
        <v>0</v>
      </c>
      <c r="X229">
        <v>0</v>
      </c>
      <c r="Y229">
        <v>0</v>
      </c>
      <c r="Z229">
        <v>0</v>
      </c>
      <c r="AA229" t="str">
        <f>+MID(Tabla_Consulta_desde_Reporte_de_Valorización_de_Instrumentos[[#This Row],[CODIGO_SBS]],7,1)</f>
        <v>2</v>
      </c>
      <c r="AB229">
        <f>INDEX('Cálculo Caja'!F:F,MATCH(Tabla_Consulta_desde_Reporte_de_Valorización_de_Instrumentos[[#This Row],[PORTAFOLIO]],'Cálculo Caja'!A:A,0),1)</f>
        <v>27857085026.771736</v>
      </c>
      <c r="AC229" s="17">
        <f>Tabla_Consulta_desde_Reporte_de_Valorización_de_Instrumentos[[#This Row],[VALOR_VECTOR_LOCAL]]/Tabla_Consulta_desde_Reporte_de_Valorización_de_Instrumentos[[#This Row],[Patrimonio]]</f>
        <v>6.6908101487451186E-4</v>
      </c>
      <c r="AD229" s="4">
        <f>(Tabla_Consulta_desde_Reporte_de_Valorización_de_Instrumentos[[#This Row],[VALOR_VECTOR_LOCAL]]/INDEX('Tipo de Cambio'!$D:$D,MATCH("2",'Tipo de Cambio'!$E:$E,0),1))/1000000</f>
        <v>5.4698889864</v>
      </c>
      <c r="AE229">
        <f>IF(Tabla_Consulta_desde_Reporte_de_Valorización_de_Instrumentos[[#This Row],[PORTAFOLIO]]="IN-FONDO0",Tabla_Consulta_desde_Reporte_de_Valorización_de_Instrumentos[[#This Row],[Inv MM$]],0)</f>
        <v>0</v>
      </c>
      <c r="AF229" s="25">
        <f>IF(Tabla_Consulta_desde_Reporte_de_Valorización_de_Instrumentos[[#This Row],[PORTAFOLIO]]="IN-FONDO1",Tabla_Consulta_desde_Reporte_de_Valorización_de_Instrumentos[[#This Row],[Inv MM$]],0)</f>
        <v>0</v>
      </c>
      <c r="AG229" s="25">
        <f>IF(Tabla_Consulta_desde_Reporte_de_Valorización_de_Instrumentos[[#This Row],[PORTAFOLIO]]="IN-FONDO2",Tabla_Consulta_desde_Reporte_de_Valorización_de_Instrumentos[[#This Row],[Inv MM$]],0)</f>
        <v>5.4698889864</v>
      </c>
      <c r="AH229" s="25">
        <f>IF(Tabla_Consulta_desde_Reporte_de_Valorización_de_Instrumentos[[#This Row],[PORTAFOLIO]]="IN-FONDO3",Tabla_Consulta_desde_Reporte_de_Valorización_de_Instrumentos[[#This Row],[Inv MM$]],0)</f>
        <v>0</v>
      </c>
      <c r="AI2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7.0460719999999997</v>
      </c>
      <c r="AJ2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Row],[CODIGO_SBS]],'BD(MSCI)'!$C:$C,0),1)),AL6364)</f>
        <v>19.591038730000001</v>
      </c>
      <c r="AK229" s="25">
        <f>Tabla_Consulta_desde_Reporte_de_Valorización_de_Instrumentos[[#This Row],[CO2-H]]*Tabla_Consulta_desde_Reporte_de_Valorización_de_Instrumentos[[#This Row],[Inv MM$]]</f>
        <v>107.16080698136285</v>
      </c>
      <c r="AL229" s="25">
        <f>Tabla_Consulta_desde_Reporte_de_Valorización_de_Instrumentos[[#This Row],[CO2-H]]*Tabla_Consulta_desde_Reporte_de_Valorización_de_Instrumentos[[#This Row],[Weight]]</f>
        <v>1.3107992075914269E-2</v>
      </c>
      <c r="AM229" s="25" t="str">
        <f>INDEX(Parametria!G:G,MATCH(Tabla_Consulta_desde_Reporte_de_Valorización_de_Instrumentos[[#This Row],[CODIGO_SBS]],Parametria!C:C,0))</f>
        <v>51ALT</v>
      </c>
      <c r="AN229" s="25" t="str">
        <f>INDEX(Parametria!F:F,MATCH(Tabla_Consulta_desde_Reporte_de_Valorización_de_Instrumentos[[#This Row],[CODIGO_SBS]],Parametria!C:C,0))</f>
        <v>ALT</v>
      </c>
      <c r="AO229" s="25" t="str">
        <f>+INDEX(Parametria!J:J,MATCH(Tabla_Consulta_desde_Reporte_de_Valorización_de_Instrumentos[[#This Row],[CODIGO_SBS]],Parametria!C:C,0))</f>
        <v>ALT</v>
      </c>
      <c r="AP229" s="25">
        <f>Tabla_Consulta_desde_Reporte_de_Valorización_de_Instrumentos[[#This Row],[Huella]]/$AT$4</f>
        <v>9.4642687397766163E-3</v>
      </c>
      <c r="AQ2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29" s="25" t="str">
        <f>IFERROR(INDEX('BD(MSCI)'!X:X,MATCH(Tabla_Consulta_desde_Reporte_de_Valorización_de_Instrumentos[[#This Row],[CODIGO_ISIN]],'BD(MSCI)'!C:C,0)),"Cuestionario Integra")</f>
        <v>Alts</v>
      </c>
      <c r="AT229" s="25"/>
    </row>
    <row r="230" spans="2:46" x14ac:dyDescent="0.35">
      <c r="B230" s="14" t="s">
        <v>6337</v>
      </c>
      <c r="C230" t="s">
        <v>527</v>
      </c>
      <c r="D230" t="s">
        <v>11</v>
      </c>
      <c r="E230" t="s">
        <v>528</v>
      </c>
      <c r="F230" t="s">
        <v>544</v>
      </c>
      <c r="G230" t="str">
        <f>INDEX(Parametria!H:H,MATCH(Tabla_Consulta_desde_Reporte_de_Valorización_de_Instrumentos[[#This Row],[CODIGO_SBS]],Parametria!C:C,0),1)</f>
        <v>AC Capitales - Infraestructura</v>
      </c>
      <c r="H230" t="s">
        <v>545</v>
      </c>
      <c r="I230" t="s">
        <v>545</v>
      </c>
      <c r="J230" t="s">
        <v>541</v>
      </c>
      <c r="K230" t="s">
        <v>50</v>
      </c>
      <c r="L230">
        <v>1</v>
      </c>
      <c r="M230" s="5">
        <v>5370843.6188420001</v>
      </c>
      <c r="N230">
        <v>1576183.0135999999</v>
      </c>
      <c r="O230">
        <v>541346</v>
      </c>
      <c r="P230" s="15">
        <v>49119</v>
      </c>
      <c r="Q230">
        <v>2916</v>
      </c>
      <c r="R230">
        <v>3.4075000000000002</v>
      </c>
      <c r="S230" t="s">
        <v>413</v>
      </c>
      <c r="T230">
        <v>5377463.5874990998</v>
      </c>
      <c r="U230" s="5">
        <v>1576183.0135999999</v>
      </c>
      <c r="V230" t="s">
        <v>156</v>
      </c>
      <c r="W230">
        <v>0</v>
      </c>
      <c r="X230">
        <v>0</v>
      </c>
      <c r="Y230">
        <v>0</v>
      </c>
      <c r="Z230">
        <v>0</v>
      </c>
      <c r="AA230" t="str">
        <f>+MID(Tabla_Consulta_desde_Reporte_de_Valorización_de_Instrumentos[[#This Row],[CODIGO_SBS]],7,1)</f>
        <v>2</v>
      </c>
      <c r="AB230">
        <f>INDEX('Cálculo Caja'!F:F,MATCH(Tabla_Consulta_desde_Reporte_de_Valorización_de_Instrumentos[[#This Row],[PORTAFOLIO]],'Cálculo Caja'!A:A,0),1)</f>
        <v>3525404726.9048524</v>
      </c>
      <c r="AC230" s="17">
        <f>Tabla_Consulta_desde_Reporte_de_Valorización_de_Instrumentos[[#This Row],[VALOR_VECTOR_LOCAL]]/Tabla_Consulta_desde_Reporte_de_Valorización_de_Instrumentos[[#This Row],[Patrimonio]]</f>
        <v>1.5234686610173581E-3</v>
      </c>
      <c r="AD230" s="4">
        <f>(Tabla_Consulta_desde_Reporte_de_Valorización_de_Instrumentos[[#This Row],[VALOR_VECTOR_LOCAL]]/INDEX('Tipo de Cambio'!$D:$D,MATCH("2",'Tipo de Cambio'!$E:$E,0),1))/1000000</f>
        <v>1.5761830135999999</v>
      </c>
      <c r="AE230">
        <f>IF(Tabla_Consulta_desde_Reporte_de_Valorización_de_Instrumentos[[#This Row],[PORTAFOLIO]]="IN-FONDO0",Tabla_Consulta_desde_Reporte_de_Valorización_de_Instrumentos[[#This Row],[Inv MM$]],0)</f>
        <v>0</v>
      </c>
      <c r="AF230" s="25">
        <f>IF(Tabla_Consulta_desde_Reporte_de_Valorización_de_Instrumentos[[#This Row],[PORTAFOLIO]]="IN-FONDO1",Tabla_Consulta_desde_Reporte_de_Valorización_de_Instrumentos[[#This Row],[Inv MM$]],0)</f>
        <v>0</v>
      </c>
      <c r="AG230" s="25">
        <f>IF(Tabla_Consulta_desde_Reporte_de_Valorización_de_Instrumentos[[#This Row],[PORTAFOLIO]]="IN-FONDO2",Tabla_Consulta_desde_Reporte_de_Valorización_de_Instrumentos[[#This Row],[Inv MM$]],0)</f>
        <v>0</v>
      </c>
      <c r="AH230" s="25">
        <f>IF(Tabla_Consulta_desde_Reporte_de_Valorización_de_Instrumentos[[#This Row],[PORTAFOLIO]]="IN-FONDO3",Tabla_Consulta_desde_Reporte_de_Valorización_de_Instrumentos[[#This Row],[Inv MM$]],0)</f>
        <v>1.5761830135999999</v>
      </c>
      <c r="AI2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7.0460719999999997</v>
      </c>
      <c r="AJ2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Row],[CODIGO_SBS]],'BD(MSCI)'!$C:$C,0),1)),AL6365)</f>
        <v>19.591038730000001</v>
      </c>
      <c r="AK230" s="25">
        <f>Tabla_Consulta_desde_Reporte_de_Valorización_de_Instrumentos[[#This Row],[CO2-H]]*Tabla_Consulta_desde_Reporte_de_Valorización_de_Instrumentos[[#This Row],[Inv MM$]]</f>
        <v>30.879062465005717</v>
      </c>
      <c r="AL230" s="25">
        <f>Tabla_Consulta_desde_Reporte_de_Valorización_de_Instrumentos[[#This Row],[CO2-H]]*Tabla_Consulta_desde_Reporte_de_Valorización_de_Instrumentos[[#This Row],[Weight]]</f>
        <v>2.9846333541932304E-2</v>
      </c>
      <c r="AM230" s="25" t="str">
        <f>INDEX(Parametria!G:G,MATCH(Tabla_Consulta_desde_Reporte_de_Valorización_de_Instrumentos[[#This Row],[CODIGO_SBS]],Parametria!C:C,0))</f>
        <v>51ALT</v>
      </c>
      <c r="AN230" s="25" t="str">
        <f>INDEX(Parametria!F:F,MATCH(Tabla_Consulta_desde_Reporte_de_Valorización_de_Instrumentos[[#This Row],[CODIGO_SBS]],Parametria!C:C,0))</f>
        <v>ALT</v>
      </c>
      <c r="AO230" s="25" t="str">
        <f>+INDEX(Parametria!J:J,MATCH(Tabla_Consulta_desde_Reporte_de_Valorización_de_Instrumentos[[#This Row],[CODIGO_SBS]],Parametria!C:C,0))</f>
        <v>ALT</v>
      </c>
      <c r="AP230" s="25">
        <f>Tabla_Consulta_desde_Reporte_de_Valorización_de_Instrumentos[[#This Row],[Huella]]/$AT$4</f>
        <v>2.7271887347021387E-3</v>
      </c>
      <c r="AQ2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0" s="25" t="str">
        <f>IFERROR(INDEX('BD(MSCI)'!X:X,MATCH(Tabla_Consulta_desde_Reporte_de_Valorización_de_Instrumentos[[#This Row],[CODIGO_ISIN]],'BD(MSCI)'!C:C,0)),"Cuestionario Integra")</f>
        <v>Alts</v>
      </c>
      <c r="AT230" s="25"/>
    </row>
    <row r="231" spans="2:46" x14ac:dyDescent="0.35">
      <c r="B231" s="14" t="s">
        <v>6337</v>
      </c>
      <c r="C231" t="s">
        <v>527</v>
      </c>
      <c r="D231" t="s">
        <v>11</v>
      </c>
      <c r="E231" t="s">
        <v>528</v>
      </c>
      <c r="F231" t="s">
        <v>542</v>
      </c>
      <c r="G231" t="str">
        <f>INDEX(Parametria!H:H,MATCH(Tabla_Consulta_desde_Reporte_de_Valorización_de_Instrumentos[[#This Row],[CODIGO_SBS]],Parametria!C:C,0),1)</f>
        <v>AC Capitales - Inmobiliario II</v>
      </c>
      <c r="H231" t="s">
        <v>543</v>
      </c>
      <c r="I231" t="s">
        <v>156</v>
      </c>
      <c r="J231" t="s">
        <v>541</v>
      </c>
      <c r="K231" t="s">
        <v>50</v>
      </c>
      <c r="L231">
        <v>1</v>
      </c>
      <c r="M231" s="5">
        <v>4902666.800636</v>
      </c>
      <c r="N231">
        <v>1438787.0288</v>
      </c>
      <c r="O231">
        <v>4096774</v>
      </c>
      <c r="P231" s="15">
        <v>46265</v>
      </c>
      <c r="Q231">
        <v>62</v>
      </c>
      <c r="R231">
        <v>3.4075000000000002</v>
      </c>
      <c r="S231" t="s">
        <v>413</v>
      </c>
      <c r="T231">
        <v>4908709.7061569002</v>
      </c>
      <c r="U231" s="5">
        <v>1438787.0288</v>
      </c>
      <c r="V231" t="s">
        <v>156</v>
      </c>
      <c r="W231">
        <v>0</v>
      </c>
      <c r="X231">
        <v>0</v>
      </c>
      <c r="Y231">
        <v>0</v>
      </c>
      <c r="Z231">
        <v>0</v>
      </c>
      <c r="AA231" t="str">
        <f>+MID(Tabla_Consulta_desde_Reporte_de_Valorización_de_Instrumentos[[#This Row],[CODIGO_SBS]],7,1)</f>
        <v>2</v>
      </c>
      <c r="AB231">
        <f>INDEX('Cálculo Caja'!F:F,MATCH(Tabla_Consulta_desde_Reporte_de_Valorización_de_Instrumentos[[#This Row],[PORTAFOLIO]],'Cálculo Caja'!A:A,0),1)</f>
        <v>3525404726.9048524</v>
      </c>
      <c r="AC231" s="17">
        <f>Tabla_Consulta_desde_Reporte_de_Valorización_de_Instrumentos[[#This Row],[VALOR_VECTOR_LOCAL]]/Tabla_Consulta_desde_Reporte_de_Valorización_de_Instrumentos[[#This Row],[Patrimonio]]</f>
        <v>1.3906677900611774E-3</v>
      </c>
      <c r="AD231" s="4">
        <f>(Tabla_Consulta_desde_Reporte_de_Valorización_de_Instrumentos[[#This Row],[VALOR_VECTOR_LOCAL]]/INDEX('Tipo de Cambio'!$D:$D,MATCH("2",'Tipo de Cambio'!$E:$E,0),1))/1000000</f>
        <v>1.4387870288</v>
      </c>
      <c r="AE231">
        <f>IF(Tabla_Consulta_desde_Reporte_de_Valorización_de_Instrumentos[[#This Row],[PORTAFOLIO]]="IN-FONDO0",Tabla_Consulta_desde_Reporte_de_Valorización_de_Instrumentos[[#This Row],[Inv MM$]],0)</f>
        <v>0</v>
      </c>
      <c r="AF231" s="25">
        <f>IF(Tabla_Consulta_desde_Reporte_de_Valorización_de_Instrumentos[[#This Row],[PORTAFOLIO]]="IN-FONDO1",Tabla_Consulta_desde_Reporte_de_Valorización_de_Instrumentos[[#This Row],[Inv MM$]],0)</f>
        <v>0</v>
      </c>
      <c r="AG231" s="25">
        <f>IF(Tabla_Consulta_desde_Reporte_de_Valorización_de_Instrumentos[[#This Row],[PORTAFOLIO]]="IN-FONDO2",Tabla_Consulta_desde_Reporte_de_Valorización_de_Instrumentos[[#This Row],[Inv MM$]],0)</f>
        <v>0</v>
      </c>
      <c r="AH231" s="25">
        <f>IF(Tabla_Consulta_desde_Reporte_de_Valorización_de_Instrumentos[[#This Row],[PORTAFOLIO]]="IN-FONDO3",Tabla_Consulta_desde_Reporte_de_Valorización_de_Instrumentos[[#This Row],[Inv MM$]],0)</f>
        <v>1.4387870288</v>
      </c>
      <c r="AI2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5.8056317104000001</v>
      </c>
      <c r="AJ2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Row],[CODIGO_SBS]],'BD(MSCI)'!$C:$C,0),1)),AL6366)</f>
        <v>19.591038730000001</v>
      </c>
      <c r="AK231" s="25">
        <f>Tabla_Consulta_desde_Reporte_de_Valorización_de_Instrumentos[[#This Row],[CO2-H]]*Tabla_Consulta_desde_Reporte_de_Valorización_de_Instrumentos[[#This Row],[Inv MM$]]</f>
        <v>28.187332405442426</v>
      </c>
      <c r="AL231" s="25">
        <f>Tabla_Consulta_desde_Reporte_de_Valorización_de_Instrumentos[[#This Row],[CO2-H]]*Tabla_Consulta_desde_Reporte_de_Valorización_de_Instrumentos[[#This Row],[Weight]]</f>
        <v>2.7244626535652038E-2</v>
      </c>
      <c r="AM231" s="25" t="str">
        <f>INDEX(Parametria!G:G,MATCH(Tabla_Consulta_desde_Reporte_de_Valorización_de_Instrumentos[[#This Row],[CODIGO_SBS]],Parametria!C:C,0))</f>
        <v>51ALT</v>
      </c>
      <c r="AN231" s="25" t="str">
        <f>INDEX(Parametria!F:F,MATCH(Tabla_Consulta_desde_Reporte_de_Valorización_de_Instrumentos[[#This Row],[CODIGO_SBS]],Parametria!C:C,0))</f>
        <v>ALT</v>
      </c>
      <c r="AO231" s="25" t="str">
        <f>+INDEX(Parametria!J:J,MATCH(Tabla_Consulta_desde_Reporte_de_Valorización_de_Instrumentos[[#This Row],[CODIGO_SBS]],Parametria!C:C,0))</f>
        <v>ALT</v>
      </c>
      <c r="AP231" s="25">
        <f>Tabla_Consulta_desde_Reporte_de_Valorización_de_Instrumentos[[#This Row],[Huella]]/$AT$4</f>
        <v>2.4894594997676494E-3</v>
      </c>
      <c r="AQ2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1" s="25" t="str">
        <f>IFERROR(INDEX('BD(MSCI)'!X:X,MATCH(Tabla_Consulta_desde_Reporte_de_Valorización_de_Instrumentos[[#This Row],[CODIGO_ISIN]],'BD(MSCI)'!C:C,0)),"Cuestionario Integra")</f>
        <v>Alts</v>
      </c>
      <c r="AT231" s="25"/>
    </row>
    <row r="232" spans="2:46" x14ac:dyDescent="0.35">
      <c r="B232" s="14" t="s">
        <v>6337</v>
      </c>
      <c r="C232" t="s">
        <v>527</v>
      </c>
      <c r="D232" t="s">
        <v>10</v>
      </c>
      <c r="E232" t="s">
        <v>528</v>
      </c>
      <c r="F232" t="s">
        <v>542</v>
      </c>
      <c r="G232" t="str">
        <f>INDEX(Parametria!H:H,MATCH(Tabla_Consulta_desde_Reporte_de_Valorización_de_Instrumentos[[#This Row],[CODIGO_SBS]],Parametria!C:C,0),1)</f>
        <v>AC Capitales - Inmobiliario II</v>
      </c>
      <c r="H232" t="s">
        <v>543</v>
      </c>
      <c r="I232" t="s">
        <v>156</v>
      </c>
      <c r="J232" t="s">
        <v>541</v>
      </c>
      <c r="K232" t="s">
        <v>50</v>
      </c>
      <c r="L232">
        <v>1</v>
      </c>
      <c r="M232" s="5">
        <v>14880023.252552001</v>
      </c>
      <c r="N232">
        <v>4366844.6815999998</v>
      </c>
      <c r="O232">
        <v>12434068</v>
      </c>
      <c r="P232" s="15">
        <v>46265</v>
      </c>
      <c r="Q232">
        <v>62</v>
      </c>
      <c r="R232">
        <v>3.4075000000000002</v>
      </c>
      <c r="S232" t="s">
        <v>413</v>
      </c>
      <c r="T232">
        <v>14898364.0002147</v>
      </c>
      <c r="U232" s="5">
        <v>4366844.6815999998</v>
      </c>
      <c r="V232" t="s">
        <v>156</v>
      </c>
      <c r="W232">
        <v>0</v>
      </c>
      <c r="X232">
        <v>0</v>
      </c>
      <c r="Y232">
        <v>0</v>
      </c>
      <c r="Z232">
        <v>0</v>
      </c>
      <c r="AA232" t="str">
        <f>+MID(Tabla_Consulta_desde_Reporte_de_Valorización_de_Instrumentos[[#This Row],[CODIGO_SBS]],7,1)</f>
        <v>2</v>
      </c>
      <c r="AB232">
        <f>INDEX('Cálculo Caja'!F:F,MATCH(Tabla_Consulta_desde_Reporte_de_Valorización_de_Instrumentos[[#This Row],[PORTAFOLIO]],'Cálculo Caja'!A:A,0),1)</f>
        <v>27857085026.771736</v>
      </c>
      <c r="AC232" s="17">
        <f>Tabla_Consulta_desde_Reporte_de_Valorización_de_Instrumentos[[#This Row],[VALOR_VECTOR_LOCAL]]/Tabla_Consulta_desde_Reporte_de_Valorización_de_Instrumentos[[#This Row],[Patrimonio]]</f>
        <v>5.3415578974798416E-4</v>
      </c>
      <c r="AD232" s="4">
        <f>(Tabla_Consulta_desde_Reporte_de_Valorización_de_Instrumentos[[#This Row],[VALOR_VECTOR_LOCAL]]/INDEX('Tipo de Cambio'!$D:$D,MATCH("2",'Tipo de Cambio'!$E:$E,0),1))/1000000</f>
        <v>4.3668446815999999</v>
      </c>
      <c r="AE232">
        <f>IF(Tabla_Consulta_desde_Reporte_de_Valorización_de_Instrumentos[[#This Row],[PORTAFOLIO]]="IN-FONDO0",Tabla_Consulta_desde_Reporte_de_Valorización_de_Instrumentos[[#This Row],[Inv MM$]],0)</f>
        <v>0</v>
      </c>
      <c r="AF232" s="25">
        <f>IF(Tabla_Consulta_desde_Reporte_de_Valorización_de_Instrumentos[[#This Row],[PORTAFOLIO]]="IN-FONDO1",Tabla_Consulta_desde_Reporte_de_Valorización_de_Instrumentos[[#This Row],[Inv MM$]],0)</f>
        <v>0</v>
      </c>
      <c r="AG232" s="25">
        <f>IF(Tabla_Consulta_desde_Reporte_de_Valorización_de_Instrumentos[[#This Row],[PORTAFOLIO]]="IN-FONDO2",Tabla_Consulta_desde_Reporte_de_Valorización_de_Instrumentos[[#This Row],[Inv MM$]],0)</f>
        <v>4.3668446815999999</v>
      </c>
      <c r="AH232" s="25">
        <f>IF(Tabla_Consulta_desde_Reporte_de_Valorización_de_Instrumentos[[#This Row],[PORTAFOLIO]]="IN-FONDO3",Tabla_Consulta_desde_Reporte_de_Valorización_de_Instrumentos[[#This Row],[Inv MM$]],0)</f>
        <v>0</v>
      </c>
      <c r="AI2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5.8056317104000001</v>
      </c>
      <c r="AJ2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Row],[CODIGO_SBS]],'BD(MSCI)'!$C:$C,0),1)),AL6367)</f>
        <v>19.591038730000001</v>
      </c>
      <c r="AK232" s="25">
        <f>Tabla_Consulta_desde_Reporte_de_Valorización_de_Instrumentos[[#This Row],[CO2-H]]*Tabla_Consulta_desde_Reporte_de_Valorización_de_Instrumentos[[#This Row],[Inv MM$]]</f>
        <v>85.551023285120124</v>
      </c>
      <c r="AL232" s="25">
        <f>Tabla_Consulta_desde_Reporte_de_Valorización_de_Instrumentos[[#This Row],[CO2-H]]*Tabla_Consulta_desde_Reporte_de_Valorización_de_Instrumentos[[#This Row],[Weight]]</f>
        <v>1.0464666764806495E-2</v>
      </c>
      <c r="AM232" s="25" t="str">
        <f>INDEX(Parametria!G:G,MATCH(Tabla_Consulta_desde_Reporte_de_Valorización_de_Instrumentos[[#This Row],[CODIGO_SBS]],Parametria!C:C,0))</f>
        <v>51ALT</v>
      </c>
      <c r="AN232" s="25" t="str">
        <f>INDEX(Parametria!F:F,MATCH(Tabla_Consulta_desde_Reporte_de_Valorización_de_Instrumentos[[#This Row],[CODIGO_SBS]],Parametria!C:C,0))</f>
        <v>ALT</v>
      </c>
      <c r="AO232" s="25" t="str">
        <f>+INDEX(Parametria!J:J,MATCH(Tabla_Consulta_desde_Reporte_de_Valorización_de_Instrumentos[[#This Row],[CODIGO_SBS]],Parametria!C:C,0))</f>
        <v>ALT</v>
      </c>
      <c r="AP232" s="25">
        <f>Tabla_Consulta_desde_Reporte_de_Valorización_de_Instrumentos[[#This Row],[Huella]]/$AT$4</f>
        <v>7.5557276782553633E-3</v>
      </c>
      <c r="AQ2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2" s="25" t="str">
        <f>IFERROR(INDEX('BD(MSCI)'!X:X,MATCH(Tabla_Consulta_desde_Reporte_de_Valorización_de_Instrumentos[[#This Row],[CODIGO_ISIN]],'BD(MSCI)'!C:C,0)),"Cuestionario Integra")</f>
        <v>Alts</v>
      </c>
      <c r="AT232" s="25"/>
    </row>
    <row r="233" spans="2:46" x14ac:dyDescent="0.35">
      <c r="B233" s="14" t="s">
        <v>6337</v>
      </c>
      <c r="C233" t="s">
        <v>527</v>
      </c>
      <c r="D233" t="s">
        <v>10</v>
      </c>
      <c r="E233" t="s">
        <v>528</v>
      </c>
      <c r="F233" t="s">
        <v>539</v>
      </c>
      <c r="G233" t="str">
        <f>INDEX(Parametria!H:H,MATCH(Tabla_Consulta_desde_Reporte_de_Valorización_de_Instrumentos[[#This Row],[CODIGO_SBS]],Parametria!C:C,0),1)</f>
        <v>AC Capitales - Infraestructura II</v>
      </c>
      <c r="H233" t="s">
        <v>540</v>
      </c>
      <c r="I233" t="s">
        <v>156</v>
      </c>
      <c r="J233" t="s">
        <v>541</v>
      </c>
      <c r="K233" t="s">
        <v>50</v>
      </c>
      <c r="L233">
        <v>1</v>
      </c>
      <c r="M233" s="5">
        <v>114944169.23576251</v>
      </c>
      <c r="N233">
        <v>33732698.234999999</v>
      </c>
      <c r="O233">
        <v>26932294</v>
      </c>
      <c r="P233" s="15">
        <v>47465</v>
      </c>
      <c r="Q233">
        <v>1262</v>
      </c>
      <c r="R233">
        <v>3.4075000000000002</v>
      </c>
      <c r="S233" t="s">
        <v>413</v>
      </c>
      <c r="T233">
        <v>115085846.5683495</v>
      </c>
      <c r="U233" s="5">
        <v>33732698.234999999</v>
      </c>
      <c r="V233" t="s">
        <v>156</v>
      </c>
      <c r="W233">
        <v>0</v>
      </c>
      <c r="X233">
        <v>0</v>
      </c>
      <c r="Y233">
        <v>0</v>
      </c>
      <c r="Z233">
        <v>0</v>
      </c>
      <c r="AA233" t="str">
        <f>+MID(Tabla_Consulta_desde_Reporte_de_Valorización_de_Instrumentos[[#This Row],[CODIGO_SBS]],7,1)</f>
        <v>2</v>
      </c>
      <c r="AB233">
        <f>INDEX('Cálculo Caja'!F:F,MATCH(Tabla_Consulta_desde_Reporte_de_Valorización_de_Instrumentos[[#This Row],[PORTAFOLIO]],'Cálculo Caja'!A:A,0),1)</f>
        <v>27857085026.771736</v>
      </c>
      <c r="AC233" s="17">
        <f>Tabla_Consulta_desde_Reporte_de_Valorización_de_Instrumentos[[#This Row],[VALOR_VECTOR_LOCAL]]/Tabla_Consulta_desde_Reporte_de_Valorización_de_Instrumentos[[#This Row],[Patrimonio]]</f>
        <v>4.1262095127791269E-3</v>
      </c>
      <c r="AD233" s="4">
        <f>(Tabla_Consulta_desde_Reporte_de_Valorización_de_Instrumentos[[#This Row],[VALOR_VECTOR_LOCAL]]/INDEX('Tipo de Cambio'!$D:$D,MATCH("2",'Tipo de Cambio'!$E:$E,0),1))/1000000</f>
        <v>33.732698235000001</v>
      </c>
      <c r="AE233">
        <f>IF(Tabla_Consulta_desde_Reporte_de_Valorización_de_Instrumentos[[#This Row],[PORTAFOLIO]]="IN-FONDO0",Tabla_Consulta_desde_Reporte_de_Valorización_de_Instrumentos[[#This Row],[Inv MM$]],0)</f>
        <v>0</v>
      </c>
      <c r="AF233" s="25">
        <f>IF(Tabla_Consulta_desde_Reporte_de_Valorización_de_Instrumentos[[#This Row],[PORTAFOLIO]]="IN-FONDO1",Tabla_Consulta_desde_Reporte_de_Valorización_de_Instrumentos[[#This Row],[Inv MM$]],0)</f>
        <v>0</v>
      </c>
      <c r="AG233" s="25">
        <f>IF(Tabla_Consulta_desde_Reporte_de_Valorización_de_Instrumentos[[#This Row],[PORTAFOLIO]]="IN-FONDO2",Tabla_Consulta_desde_Reporte_de_Valorización_de_Instrumentos[[#This Row],[Inv MM$]],0)</f>
        <v>33.732698235000001</v>
      </c>
      <c r="AH233" s="25">
        <f>IF(Tabla_Consulta_desde_Reporte_de_Valorización_de_Instrumentos[[#This Row],[PORTAFOLIO]]="IN-FONDO3",Tabla_Consulta_desde_Reporte_de_Valorización_de_Instrumentos[[#This Row],[Inv MM$]],0)</f>
        <v>0</v>
      </c>
      <c r="AI2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33.732698235000001</v>
      </c>
      <c r="AJ2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Row],[CODIGO_SBS]],'BD(MSCI)'!$C:$C,0),1)),AL6368)</f>
        <v>19.591038730000001</v>
      </c>
      <c r="AK233" s="25">
        <f>Tabla_Consulta_desde_Reporte_de_Valorización_de_Instrumentos[[#This Row],[CO2-H]]*Tabla_Consulta_desde_Reporte_de_Valorización_de_Instrumentos[[#This Row],[Inv MM$]]</f>
        <v>660.85859758928768</v>
      </c>
      <c r="AL233" s="25">
        <f>Tabla_Consulta_desde_Reporte_de_Valorización_de_Instrumentos[[#This Row],[CO2-H]]*Tabla_Consulta_desde_Reporte_de_Valorización_de_Instrumentos[[#This Row],[Weight]]</f>
        <v>8.0836730372950305E-2</v>
      </c>
      <c r="AM233" s="25" t="str">
        <f>INDEX(Parametria!G:G,MATCH(Tabla_Consulta_desde_Reporte_de_Valorización_de_Instrumentos[[#This Row],[CODIGO_SBS]],Parametria!C:C,0))</f>
        <v>51ALT</v>
      </c>
      <c r="AN233" s="25" t="str">
        <f>INDEX(Parametria!F:F,MATCH(Tabla_Consulta_desde_Reporte_de_Valorización_de_Instrumentos[[#This Row],[CODIGO_SBS]],Parametria!C:C,0))</f>
        <v>ALT</v>
      </c>
      <c r="AO233" s="25" t="str">
        <f>+INDEX(Parametria!J:J,MATCH(Tabla_Consulta_desde_Reporte_de_Valorización_de_Instrumentos[[#This Row],[CODIGO_SBS]],Parametria!C:C,0))</f>
        <v>ALT</v>
      </c>
      <c r="AP233" s="25">
        <f>Tabla_Consulta_desde_Reporte_de_Valorización_de_Instrumentos[[#This Row],[Huella]]/$AT$4</f>
        <v>5.8365959932204364E-2</v>
      </c>
      <c r="AQ2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3" s="25" t="str">
        <f>IFERROR(INDEX('BD(MSCI)'!X:X,MATCH(Tabla_Consulta_desde_Reporte_de_Valorización_de_Instrumentos[[#This Row],[CODIGO_ISIN]],'BD(MSCI)'!C:C,0)),"Cuestionario Integra")</f>
        <v>Alts</v>
      </c>
      <c r="AT233" s="25"/>
    </row>
    <row r="234" spans="2:46" x14ac:dyDescent="0.35">
      <c r="B234" s="14" t="s">
        <v>6337</v>
      </c>
      <c r="C234" t="s">
        <v>527</v>
      </c>
      <c r="D234" t="s">
        <v>11</v>
      </c>
      <c r="E234" t="s">
        <v>528</v>
      </c>
      <c r="F234" t="s">
        <v>548</v>
      </c>
      <c r="G234" t="str">
        <f>INDEX(Parametria!H:H,MATCH(Tabla_Consulta_desde_Reporte_de_Valorización_de_Instrumentos[[#This Row],[CODIGO_SBS]],Parametria!C:C,0),1)</f>
        <v>BCP Fondo Inmobiliario</v>
      </c>
      <c r="H234" t="s">
        <v>549</v>
      </c>
      <c r="I234" t="s">
        <v>156</v>
      </c>
      <c r="J234" t="s">
        <v>550</v>
      </c>
      <c r="K234" t="s">
        <v>90</v>
      </c>
      <c r="L234">
        <v>1</v>
      </c>
      <c r="M234" s="5">
        <v>3211340.4879999999</v>
      </c>
      <c r="N234">
        <v>3211340.4879999999</v>
      </c>
      <c r="O234">
        <v>14635</v>
      </c>
      <c r="P234" s="15">
        <v>46442</v>
      </c>
      <c r="Q234">
        <v>239</v>
      </c>
      <c r="R234">
        <v>1</v>
      </c>
      <c r="S234" t="s">
        <v>413</v>
      </c>
      <c r="T234">
        <v>3211340.4879999999</v>
      </c>
      <c r="U234" s="5">
        <v>3211340.4879999999</v>
      </c>
      <c r="V234" t="s">
        <v>226</v>
      </c>
      <c r="W234">
        <v>0</v>
      </c>
      <c r="X234">
        <v>0</v>
      </c>
      <c r="Y234">
        <v>0</v>
      </c>
      <c r="Z234">
        <v>0</v>
      </c>
      <c r="AA234" t="str">
        <f>+MID(Tabla_Consulta_desde_Reporte_de_Valorización_de_Instrumentos[[#This Row],[CODIGO_SBS]],7,1)</f>
        <v>1</v>
      </c>
      <c r="AB234">
        <f>INDEX('Cálculo Caja'!F:F,MATCH(Tabla_Consulta_desde_Reporte_de_Valorización_de_Instrumentos[[#This Row],[PORTAFOLIO]],'Cálculo Caja'!A:A,0),1)</f>
        <v>3525404726.9048524</v>
      </c>
      <c r="AC234" s="17">
        <f>Tabla_Consulta_desde_Reporte_de_Valorización_de_Instrumentos[[#This Row],[VALOR_VECTOR_LOCAL]]/Tabla_Consulta_desde_Reporte_de_Valorización_de_Instrumentos[[#This Row],[Patrimonio]]</f>
        <v>9.1091399052483063E-4</v>
      </c>
      <c r="AD234" s="4">
        <f>(Tabla_Consulta_desde_Reporte_de_Valorización_de_Instrumentos[[#This Row],[VALOR_VECTOR_LOCAL]]/INDEX('Tipo de Cambio'!$D:$D,MATCH("2",'Tipo de Cambio'!$E:$E,0),1))/1000000</f>
        <v>0.94243301188554651</v>
      </c>
      <c r="AE234">
        <f>IF(Tabla_Consulta_desde_Reporte_de_Valorización_de_Instrumentos[[#This Row],[PORTAFOLIO]]="IN-FONDO0",Tabla_Consulta_desde_Reporte_de_Valorización_de_Instrumentos[[#This Row],[Inv MM$]],0)</f>
        <v>0</v>
      </c>
      <c r="AF234" s="25">
        <f>IF(Tabla_Consulta_desde_Reporte_de_Valorización_de_Instrumentos[[#This Row],[PORTAFOLIO]]="IN-FONDO1",Tabla_Consulta_desde_Reporte_de_Valorización_de_Instrumentos[[#This Row],[Inv MM$]],0)</f>
        <v>0</v>
      </c>
      <c r="AG234" s="25">
        <f>IF(Tabla_Consulta_desde_Reporte_de_Valorización_de_Instrumentos[[#This Row],[PORTAFOLIO]]="IN-FONDO2",Tabla_Consulta_desde_Reporte_de_Valorización_de_Instrumentos[[#This Row],[Inv MM$]],0)</f>
        <v>0</v>
      </c>
      <c r="AH234" s="25">
        <f>IF(Tabla_Consulta_desde_Reporte_de_Valorización_de_Instrumentos[[#This Row],[PORTAFOLIO]]="IN-FONDO3",Tabla_Consulta_desde_Reporte_de_Valorización_de_Instrumentos[[#This Row],[Inv MM$]],0)</f>
        <v>0.94243301188554651</v>
      </c>
      <c r="AI2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4.7121650594277327</v>
      </c>
      <c r="AJ2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Row],[CODIGO_SBS]],'BD(MSCI)'!$C:$C,0),1)),AL6369)</f>
        <v>19.591038730000001</v>
      </c>
      <c r="AK234" s="25">
        <f>Tabla_Consulta_desde_Reporte_de_Valorización_de_Instrumentos[[#This Row],[CO2-H]]*Tabla_Consulta_desde_Reporte_de_Valorización_de_Instrumentos[[#This Row],[Inv MM$]]</f>
        <v>18.463241636280294</v>
      </c>
      <c r="AL234" s="25">
        <f>Tabla_Consulta_desde_Reporte_de_Valorización_de_Instrumentos[[#This Row],[CO2-H]]*Tabla_Consulta_desde_Reporte_de_Valorización_de_Instrumentos[[#This Row],[Weight]]</f>
        <v>1.7845751268070812E-2</v>
      </c>
      <c r="AM234" s="25" t="str">
        <f>INDEX(Parametria!G:G,MATCH(Tabla_Consulta_desde_Reporte_de_Valorización_de_Instrumentos[[#This Row],[CODIGO_SBS]],Parametria!C:C,0))</f>
        <v>51ALT</v>
      </c>
      <c r="AN234" s="25" t="str">
        <f>INDEX(Parametria!F:F,MATCH(Tabla_Consulta_desde_Reporte_de_Valorización_de_Instrumentos[[#This Row],[CODIGO_SBS]],Parametria!C:C,0))</f>
        <v>ALT</v>
      </c>
      <c r="AO234" s="25" t="str">
        <f>+INDEX(Parametria!J:J,MATCH(Tabla_Consulta_desde_Reporte_de_Valorización_de_Instrumentos[[#This Row],[CODIGO_SBS]],Parametria!C:C,0))</f>
        <v>ALT</v>
      </c>
      <c r="AP234" s="25">
        <f>Tabla_Consulta_desde_Reporte_de_Valorización_de_Instrumentos[[#This Row],[Huella]]/$AT$4</f>
        <v>1.630643568068503E-3</v>
      </c>
      <c r="AQ2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4" s="25" t="str">
        <f>IFERROR(INDEX('BD(MSCI)'!X:X,MATCH(Tabla_Consulta_desde_Reporte_de_Valorización_de_Instrumentos[[#This Row],[CODIGO_ISIN]],'BD(MSCI)'!C:C,0)),"Cuestionario Integra")</f>
        <v>Alts</v>
      </c>
      <c r="AT234" s="25"/>
    </row>
    <row r="235" spans="2:46" x14ac:dyDescent="0.35">
      <c r="B235" s="14" t="s">
        <v>6337</v>
      </c>
      <c r="C235" t="s">
        <v>527</v>
      </c>
      <c r="D235" t="s">
        <v>10</v>
      </c>
      <c r="E235" t="s">
        <v>528</v>
      </c>
      <c r="F235" t="s">
        <v>548</v>
      </c>
      <c r="G235" t="str">
        <f>INDEX(Parametria!H:H,MATCH(Tabla_Consulta_desde_Reporte_de_Valorización_de_Instrumentos[[#This Row],[CODIGO_SBS]],Parametria!C:C,0),1)</f>
        <v>BCP Fondo Inmobiliario</v>
      </c>
      <c r="H235" t="s">
        <v>549</v>
      </c>
      <c r="I235" t="s">
        <v>156</v>
      </c>
      <c r="J235" t="s">
        <v>550</v>
      </c>
      <c r="K235" t="s">
        <v>90</v>
      </c>
      <c r="L235">
        <v>1</v>
      </c>
      <c r="M235" s="5">
        <v>12845361.952</v>
      </c>
      <c r="N235">
        <v>12845361.952</v>
      </c>
      <c r="O235">
        <v>58540</v>
      </c>
      <c r="P235" s="15">
        <v>46442</v>
      </c>
      <c r="Q235">
        <v>239</v>
      </c>
      <c r="R235">
        <v>1</v>
      </c>
      <c r="S235" t="s">
        <v>413</v>
      </c>
      <c r="T235">
        <v>12845361.952</v>
      </c>
      <c r="U235" s="5">
        <v>12845361.952</v>
      </c>
      <c r="V235" t="s">
        <v>226</v>
      </c>
      <c r="W235">
        <v>0</v>
      </c>
      <c r="X235">
        <v>0</v>
      </c>
      <c r="Y235">
        <v>0</v>
      </c>
      <c r="Z235">
        <v>0</v>
      </c>
      <c r="AA235" t="str">
        <f>+MID(Tabla_Consulta_desde_Reporte_de_Valorización_de_Instrumentos[[#This Row],[CODIGO_SBS]],7,1)</f>
        <v>1</v>
      </c>
      <c r="AB235">
        <f>INDEX('Cálculo Caja'!F:F,MATCH(Tabla_Consulta_desde_Reporte_de_Valorización_de_Instrumentos[[#This Row],[PORTAFOLIO]],'Cálculo Caja'!A:A,0),1)</f>
        <v>27857085026.771736</v>
      </c>
      <c r="AC235" s="17">
        <f>Tabla_Consulta_desde_Reporte_de_Valorización_de_Instrumentos[[#This Row],[VALOR_VECTOR_LOCAL]]/Tabla_Consulta_desde_Reporte_de_Valorización_de_Instrumentos[[#This Row],[Patrimonio]]</f>
        <v>4.611165145116623E-4</v>
      </c>
      <c r="AD235" s="4">
        <f>(Tabla_Consulta_desde_Reporte_de_Valorización_de_Instrumentos[[#This Row],[VALOR_VECTOR_LOCAL]]/INDEX('Tipo de Cambio'!$D:$D,MATCH("2",'Tipo de Cambio'!$E:$E,0),1))/1000000</f>
        <v>3.769732047542186</v>
      </c>
      <c r="AE235">
        <f>IF(Tabla_Consulta_desde_Reporte_de_Valorización_de_Instrumentos[[#This Row],[PORTAFOLIO]]="IN-FONDO0",Tabla_Consulta_desde_Reporte_de_Valorización_de_Instrumentos[[#This Row],[Inv MM$]],0)</f>
        <v>0</v>
      </c>
      <c r="AF235" s="25">
        <f>IF(Tabla_Consulta_desde_Reporte_de_Valorización_de_Instrumentos[[#This Row],[PORTAFOLIO]]="IN-FONDO1",Tabla_Consulta_desde_Reporte_de_Valorización_de_Instrumentos[[#This Row],[Inv MM$]],0)</f>
        <v>0</v>
      </c>
      <c r="AG235" s="25">
        <f>IF(Tabla_Consulta_desde_Reporte_de_Valorización_de_Instrumentos[[#This Row],[PORTAFOLIO]]="IN-FONDO2",Tabla_Consulta_desde_Reporte_de_Valorización_de_Instrumentos[[#This Row],[Inv MM$]],0)</f>
        <v>3.769732047542186</v>
      </c>
      <c r="AH235" s="25">
        <f>IF(Tabla_Consulta_desde_Reporte_de_Valorización_de_Instrumentos[[#This Row],[PORTAFOLIO]]="IN-FONDO3",Tabla_Consulta_desde_Reporte_de_Valorización_de_Instrumentos[[#This Row],[Inv MM$]],0)</f>
        <v>0</v>
      </c>
      <c r="AI2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4.7121650594277327</v>
      </c>
      <c r="AJ2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Row],[CODIGO_SBS]],'BD(MSCI)'!$C:$C,0),1)),AL6370)</f>
        <v>19.591038730000001</v>
      </c>
      <c r="AK235" s="25">
        <f>Tabla_Consulta_desde_Reporte_de_Valorización_de_Instrumentos[[#This Row],[CO2-H]]*Tabla_Consulta_desde_Reporte_de_Valorización_de_Instrumentos[[#This Row],[Inv MM$]]</f>
        <v>73.852966545121177</v>
      </c>
      <c r="AL235" s="25">
        <f>Tabla_Consulta_desde_Reporte_de_Valorización_de_Instrumentos[[#This Row],[CO2-H]]*Tabla_Consulta_desde_Reporte_de_Valorización_de_Instrumentos[[#This Row],[Weight]]</f>
        <v>9.033751494840583E-3</v>
      </c>
      <c r="AM235" s="25" t="str">
        <f>INDEX(Parametria!G:G,MATCH(Tabla_Consulta_desde_Reporte_de_Valorización_de_Instrumentos[[#This Row],[CODIGO_SBS]],Parametria!C:C,0))</f>
        <v>51ALT</v>
      </c>
      <c r="AN235" s="25" t="str">
        <f>INDEX(Parametria!F:F,MATCH(Tabla_Consulta_desde_Reporte_de_Valorización_de_Instrumentos[[#This Row],[CODIGO_SBS]],Parametria!C:C,0))</f>
        <v>ALT</v>
      </c>
      <c r="AO235" s="25" t="str">
        <f>+INDEX(Parametria!J:J,MATCH(Tabla_Consulta_desde_Reporte_de_Valorización_de_Instrumentos[[#This Row],[CODIGO_SBS]],Parametria!C:C,0))</f>
        <v>ALT</v>
      </c>
      <c r="AP235" s="25">
        <f>Tabla_Consulta_desde_Reporte_de_Valorización_de_Instrumentos[[#This Row],[Huella]]/$AT$4</f>
        <v>6.5225742722740121E-3</v>
      </c>
      <c r="AQ2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5" s="25" t="str">
        <f>IFERROR(INDEX('BD(MSCI)'!X:X,MATCH(Tabla_Consulta_desde_Reporte_de_Valorización_de_Instrumentos[[#This Row],[CODIGO_ISIN]],'BD(MSCI)'!C:C,0)),"Cuestionario Integra")</f>
        <v>Alts</v>
      </c>
      <c r="AT235" s="25"/>
    </row>
    <row r="236" spans="2:46" x14ac:dyDescent="0.35">
      <c r="B236" s="14" t="s">
        <v>6337</v>
      </c>
      <c r="C236" t="s">
        <v>527</v>
      </c>
      <c r="D236" t="s">
        <v>11</v>
      </c>
      <c r="E236" t="s">
        <v>528</v>
      </c>
      <c r="F236" t="s">
        <v>551</v>
      </c>
      <c r="G236" t="str">
        <f>INDEX(Parametria!H:H,MATCH(Tabla_Consulta_desde_Reporte_de_Valorización_de_Instrumentos[[#This Row],[CODIGO_SBS]],Parametria!C:C,0),1)</f>
        <v>Enfoca - Descubridor 1</v>
      </c>
      <c r="H236" t="s">
        <v>552</v>
      </c>
      <c r="I236" t="s">
        <v>156</v>
      </c>
      <c r="J236" t="s">
        <v>553</v>
      </c>
      <c r="K236" t="s">
        <v>50</v>
      </c>
      <c r="L236">
        <v>1</v>
      </c>
      <c r="M236" s="5">
        <v>16982980</v>
      </c>
      <c r="N236">
        <v>4984000</v>
      </c>
      <c r="O236">
        <v>31150000</v>
      </c>
      <c r="P236" s="15">
        <v>46387</v>
      </c>
      <c r="Q236">
        <v>184</v>
      </c>
      <c r="R236">
        <v>3.4075000000000002</v>
      </c>
      <c r="S236" t="s">
        <v>413</v>
      </c>
      <c r="T236">
        <v>17003912.800000001</v>
      </c>
      <c r="U236" s="5">
        <v>4984000</v>
      </c>
      <c r="V236" t="s">
        <v>156</v>
      </c>
      <c r="W236">
        <v>0</v>
      </c>
      <c r="X236">
        <v>0</v>
      </c>
      <c r="Y236">
        <v>0</v>
      </c>
      <c r="Z236">
        <v>0</v>
      </c>
      <c r="AA236" t="str">
        <f>+MID(Tabla_Consulta_desde_Reporte_de_Valorización_de_Instrumentos[[#This Row],[CODIGO_SBS]],7,1)</f>
        <v>2</v>
      </c>
      <c r="AB236">
        <f>INDEX('Cálculo Caja'!F:F,MATCH(Tabla_Consulta_desde_Reporte_de_Valorización_de_Instrumentos[[#This Row],[PORTAFOLIO]],'Cálculo Caja'!A:A,0),1)</f>
        <v>3525404726.9048524</v>
      </c>
      <c r="AC236" s="17">
        <f>Tabla_Consulta_desde_Reporte_de_Valorización_de_Instrumentos[[#This Row],[VALOR_VECTOR_LOCAL]]/Tabla_Consulta_desde_Reporte_de_Valorización_de_Instrumentos[[#This Row],[Patrimonio]]</f>
        <v>4.8173135613028741E-3</v>
      </c>
      <c r="AD236" s="4">
        <f>(Tabla_Consulta_desde_Reporte_de_Valorización_de_Instrumentos[[#This Row],[VALOR_VECTOR_LOCAL]]/INDEX('Tipo de Cambio'!$D:$D,MATCH("2",'Tipo de Cambio'!$E:$E,0),1))/1000000</f>
        <v>4.984</v>
      </c>
      <c r="AE236">
        <f>IF(Tabla_Consulta_desde_Reporte_de_Valorización_de_Instrumentos[[#This Row],[PORTAFOLIO]]="IN-FONDO0",Tabla_Consulta_desde_Reporte_de_Valorización_de_Instrumentos[[#This Row],[Inv MM$]],0)</f>
        <v>0</v>
      </c>
      <c r="AF236" s="25">
        <f>IF(Tabla_Consulta_desde_Reporte_de_Valorización_de_Instrumentos[[#This Row],[PORTAFOLIO]]="IN-FONDO1",Tabla_Consulta_desde_Reporte_de_Valorización_de_Instrumentos[[#This Row],[Inv MM$]],0)</f>
        <v>0</v>
      </c>
      <c r="AG236" s="25">
        <f>IF(Tabla_Consulta_desde_Reporte_de_Valorización_de_Instrumentos[[#This Row],[PORTAFOLIO]]="IN-FONDO2",Tabla_Consulta_desde_Reporte_de_Valorización_de_Instrumentos[[#This Row],[Inv MM$]],0)</f>
        <v>0</v>
      </c>
      <c r="AH236" s="25">
        <f>IF(Tabla_Consulta_desde_Reporte_de_Valorización_de_Instrumentos[[#This Row],[PORTAFOLIO]]="IN-FONDO3",Tabla_Consulta_desde_Reporte_de_Valorización_de_Instrumentos[[#This Row],[Inv MM$]],0)</f>
        <v>4.984</v>
      </c>
      <c r="AI2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Row],[CODIGO_SBS]],'BD(MSCI)'!$C:$C,0),1)),AL6371)</f>
        <v>19.591038730000001</v>
      </c>
      <c r="AK236" s="25">
        <f>Tabla_Consulta_desde_Reporte_de_Valorización_de_Instrumentos[[#This Row],[CO2-H]]*Tabla_Consulta_desde_Reporte_de_Valorización_de_Instrumentos[[#This Row],[Inv MM$]]</f>
        <v>97.641737030320002</v>
      </c>
      <c r="AL236" s="25">
        <f>Tabla_Consulta_desde_Reporte_de_Valorización_de_Instrumentos[[#This Row],[CO2-H]]*Tabla_Consulta_desde_Reporte_de_Valorización_de_Instrumentos[[#This Row],[Weight]]</f>
        <v>9.4376176554038835E-2</v>
      </c>
      <c r="AM236" s="25" t="str">
        <f>INDEX(Parametria!G:G,MATCH(Tabla_Consulta_desde_Reporte_de_Valorización_de_Instrumentos[[#This Row],[CODIGO_SBS]],Parametria!C:C,0))</f>
        <v>51ALT</v>
      </c>
      <c r="AN236" s="25" t="str">
        <f>INDEX(Parametria!F:F,MATCH(Tabla_Consulta_desde_Reporte_de_Valorización_de_Instrumentos[[#This Row],[CODIGO_SBS]],Parametria!C:C,0))</f>
        <v>ALT</v>
      </c>
      <c r="AO236" s="25" t="str">
        <f>+INDEX(Parametria!J:J,MATCH(Tabla_Consulta_desde_Reporte_de_Valorización_de_Instrumentos[[#This Row],[CODIGO_SBS]],Parametria!C:C,0))</f>
        <v>ALT</v>
      </c>
      <c r="AP236" s="25">
        <f>Tabla_Consulta_desde_Reporte_de_Valorización_de_Instrumentos[[#This Row],[Huella]]/$AT$4</f>
        <v>8.6235599143469031E-3</v>
      </c>
      <c r="AQ2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6" s="25" t="str">
        <f>IFERROR(INDEX('BD(MSCI)'!X:X,MATCH(Tabla_Consulta_desde_Reporte_de_Valorización_de_Instrumentos[[#This Row],[CODIGO_ISIN]],'BD(MSCI)'!C:C,0)),"Cuestionario Integra")</f>
        <v>Alts</v>
      </c>
      <c r="AT236" s="25"/>
    </row>
    <row r="237" spans="2:46" x14ac:dyDescent="0.35">
      <c r="B237" s="14" t="s">
        <v>6337</v>
      </c>
      <c r="C237" t="s">
        <v>527</v>
      </c>
      <c r="D237" t="s">
        <v>11</v>
      </c>
      <c r="E237" t="s">
        <v>528</v>
      </c>
      <c r="F237" t="s">
        <v>554</v>
      </c>
      <c r="G237" t="str">
        <f>INDEX(Parametria!H:H,MATCH(Tabla_Consulta_desde_Reporte_de_Valorización_de_Instrumentos[[#This Row],[CODIGO_SBS]],Parametria!C:C,0),1)</f>
        <v>Enfoca - Descubridor 2</v>
      </c>
      <c r="H237" t="s">
        <v>555</v>
      </c>
      <c r="I237" t="s">
        <v>156</v>
      </c>
      <c r="J237" t="s">
        <v>553</v>
      </c>
      <c r="K237" t="s">
        <v>50</v>
      </c>
      <c r="L237">
        <v>1</v>
      </c>
      <c r="M237" s="5">
        <v>16982980</v>
      </c>
      <c r="N237">
        <v>4984000</v>
      </c>
      <c r="O237">
        <v>31150000</v>
      </c>
      <c r="P237" s="15">
        <v>46387</v>
      </c>
      <c r="Q237">
        <v>184</v>
      </c>
      <c r="R237">
        <v>3.4075000000000002</v>
      </c>
      <c r="S237" t="s">
        <v>413</v>
      </c>
      <c r="T237">
        <v>17003912.800000001</v>
      </c>
      <c r="U237" s="5">
        <v>4984000</v>
      </c>
      <c r="V237" t="s">
        <v>156</v>
      </c>
      <c r="W237">
        <v>0</v>
      </c>
      <c r="X237">
        <v>0</v>
      </c>
      <c r="Y237">
        <v>0</v>
      </c>
      <c r="Z237">
        <v>0</v>
      </c>
      <c r="AA237" t="str">
        <f>+MID(Tabla_Consulta_desde_Reporte_de_Valorización_de_Instrumentos[[#This Row],[CODIGO_SBS]],7,1)</f>
        <v>2</v>
      </c>
      <c r="AB237">
        <f>INDEX('Cálculo Caja'!F:F,MATCH(Tabla_Consulta_desde_Reporte_de_Valorización_de_Instrumentos[[#This Row],[PORTAFOLIO]],'Cálculo Caja'!A:A,0),1)</f>
        <v>3525404726.9048524</v>
      </c>
      <c r="AC237" s="17">
        <f>Tabla_Consulta_desde_Reporte_de_Valorización_de_Instrumentos[[#This Row],[VALOR_VECTOR_LOCAL]]/Tabla_Consulta_desde_Reporte_de_Valorización_de_Instrumentos[[#This Row],[Patrimonio]]</f>
        <v>4.8173135613028741E-3</v>
      </c>
      <c r="AD237" s="4">
        <f>(Tabla_Consulta_desde_Reporte_de_Valorización_de_Instrumentos[[#This Row],[VALOR_VECTOR_LOCAL]]/INDEX('Tipo de Cambio'!$D:$D,MATCH("2",'Tipo de Cambio'!$E:$E,0),1))/1000000</f>
        <v>4.984</v>
      </c>
      <c r="AE237">
        <f>IF(Tabla_Consulta_desde_Reporte_de_Valorización_de_Instrumentos[[#This Row],[PORTAFOLIO]]="IN-FONDO0",Tabla_Consulta_desde_Reporte_de_Valorización_de_Instrumentos[[#This Row],[Inv MM$]],0)</f>
        <v>0</v>
      </c>
      <c r="AF237" s="25">
        <f>IF(Tabla_Consulta_desde_Reporte_de_Valorización_de_Instrumentos[[#This Row],[PORTAFOLIO]]="IN-FONDO1",Tabla_Consulta_desde_Reporte_de_Valorización_de_Instrumentos[[#This Row],[Inv MM$]],0)</f>
        <v>0</v>
      </c>
      <c r="AG237" s="25">
        <f>IF(Tabla_Consulta_desde_Reporte_de_Valorización_de_Instrumentos[[#This Row],[PORTAFOLIO]]="IN-FONDO2",Tabla_Consulta_desde_Reporte_de_Valorización_de_Instrumentos[[#This Row],[Inv MM$]],0)</f>
        <v>0</v>
      </c>
      <c r="AH237" s="25">
        <f>IF(Tabla_Consulta_desde_Reporte_de_Valorización_de_Instrumentos[[#This Row],[PORTAFOLIO]]="IN-FONDO3",Tabla_Consulta_desde_Reporte_de_Valorización_de_Instrumentos[[#This Row],[Inv MM$]],0)</f>
        <v>4.984</v>
      </c>
      <c r="AI2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Row],[CODIGO_SBS]],'BD(MSCI)'!$C:$C,0),1)),AL6372)</f>
        <v>19.591038730000001</v>
      </c>
      <c r="AK237" s="25">
        <f>Tabla_Consulta_desde_Reporte_de_Valorización_de_Instrumentos[[#This Row],[CO2-H]]*Tabla_Consulta_desde_Reporte_de_Valorización_de_Instrumentos[[#This Row],[Inv MM$]]</f>
        <v>97.641737030320002</v>
      </c>
      <c r="AL237" s="25">
        <f>Tabla_Consulta_desde_Reporte_de_Valorización_de_Instrumentos[[#This Row],[CO2-H]]*Tabla_Consulta_desde_Reporte_de_Valorización_de_Instrumentos[[#This Row],[Weight]]</f>
        <v>9.4376176554038835E-2</v>
      </c>
      <c r="AM237" s="25" t="str">
        <f>INDEX(Parametria!G:G,MATCH(Tabla_Consulta_desde_Reporte_de_Valorización_de_Instrumentos[[#This Row],[CODIGO_SBS]],Parametria!C:C,0))</f>
        <v>51ALT</v>
      </c>
      <c r="AN237" s="25" t="str">
        <f>INDEX(Parametria!F:F,MATCH(Tabla_Consulta_desde_Reporte_de_Valorización_de_Instrumentos[[#This Row],[CODIGO_SBS]],Parametria!C:C,0))</f>
        <v>ALT</v>
      </c>
      <c r="AO237" s="25" t="str">
        <f>+INDEX(Parametria!J:J,MATCH(Tabla_Consulta_desde_Reporte_de_Valorización_de_Instrumentos[[#This Row],[CODIGO_SBS]],Parametria!C:C,0))</f>
        <v>ALT</v>
      </c>
      <c r="AP237" s="25">
        <f>Tabla_Consulta_desde_Reporte_de_Valorización_de_Instrumentos[[#This Row],[Huella]]/$AT$4</f>
        <v>8.6235599143469031E-3</v>
      </c>
      <c r="AQ2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7" s="25" t="str">
        <f>IFERROR(INDEX('BD(MSCI)'!X:X,MATCH(Tabla_Consulta_desde_Reporte_de_Valorización_de_Instrumentos[[#This Row],[CODIGO_ISIN]],'BD(MSCI)'!C:C,0)),"Cuestionario Integra")</f>
        <v>Alts</v>
      </c>
      <c r="AT237" s="25"/>
    </row>
    <row r="238" spans="2:46" x14ac:dyDescent="0.35">
      <c r="B238" s="14" t="s">
        <v>6337</v>
      </c>
      <c r="C238" t="s">
        <v>527</v>
      </c>
      <c r="D238" t="s">
        <v>10</v>
      </c>
      <c r="E238" t="s">
        <v>528</v>
      </c>
      <c r="F238" t="s">
        <v>554</v>
      </c>
      <c r="G238" t="str">
        <f>INDEX(Parametria!H:H,MATCH(Tabla_Consulta_desde_Reporte_de_Valorización_de_Instrumentos[[#This Row],[CODIGO_SBS]],Parametria!C:C,0),1)</f>
        <v>Enfoca - Descubridor 2</v>
      </c>
      <c r="H238" t="s">
        <v>555</v>
      </c>
      <c r="I238" t="s">
        <v>156</v>
      </c>
      <c r="J238" t="s">
        <v>553</v>
      </c>
      <c r="K238" t="s">
        <v>50</v>
      </c>
      <c r="L238">
        <v>1</v>
      </c>
      <c r="M238" s="5">
        <v>7278420</v>
      </c>
      <c r="N238">
        <v>2136000</v>
      </c>
      <c r="O238">
        <v>13350000</v>
      </c>
      <c r="P238" s="15">
        <v>46387</v>
      </c>
      <c r="Q238">
        <v>184</v>
      </c>
      <c r="R238">
        <v>3.4075000000000002</v>
      </c>
      <c r="S238" t="s">
        <v>413</v>
      </c>
      <c r="T238">
        <v>7287391.2000000002</v>
      </c>
      <c r="U238" s="5">
        <v>2136000</v>
      </c>
      <c r="V238" t="s">
        <v>156</v>
      </c>
      <c r="W238">
        <v>0</v>
      </c>
      <c r="X238">
        <v>0</v>
      </c>
      <c r="Y238">
        <v>0</v>
      </c>
      <c r="Z238">
        <v>0</v>
      </c>
      <c r="AA238" t="str">
        <f>+MID(Tabla_Consulta_desde_Reporte_de_Valorización_de_Instrumentos[[#This Row],[CODIGO_SBS]],7,1)</f>
        <v>2</v>
      </c>
      <c r="AB238">
        <f>INDEX('Cálculo Caja'!F:F,MATCH(Tabla_Consulta_desde_Reporte_de_Valorización_de_Instrumentos[[#This Row],[PORTAFOLIO]],'Cálculo Caja'!A:A,0),1)</f>
        <v>27857085026.771736</v>
      </c>
      <c r="AC238" s="17">
        <f>Tabla_Consulta_desde_Reporte_de_Valorización_de_Instrumentos[[#This Row],[VALOR_VECTOR_LOCAL]]/Tabla_Consulta_desde_Reporte_de_Valorización_de_Instrumentos[[#This Row],[Patrimonio]]</f>
        <v>2.6127715778607693E-4</v>
      </c>
      <c r="AD238" s="4">
        <f>(Tabla_Consulta_desde_Reporte_de_Valorización_de_Instrumentos[[#This Row],[VALOR_VECTOR_LOCAL]]/INDEX('Tipo de Cambio'!$D:$D,MATCH("2",'Tipo de Cambio'!$E:$E,0),1))/1000000</f>
        <v>2.1360000000000001</v>
      </c>
      <c r="AE238">
        <f>IF(Tabla_Consulta_desde_Reporte_de_Valorización_de_Instrumentos[[#This Row],[PORTAFOLIO]]="IN-FONDO0",Tabla_Consulta_desde_Reporte_de_Valorización_de_Instrumentos[[#This Row],[Inv MM$]],0)</f>
        <v>0</v>
      </c>
      <c r="AF238" s="25">
        <f>IF(Tabla_Consulta_desde_Reporte_de_Valorización_de_Instrumentos[[#This Row],[PORTAFOLIO]]="IN-FONDO1",Tabla_Consulta_desde_Reporte_de_Valorización_de_Instrumentos[[#This Row],[Inv MM$]],0)</f>
        <v>0</v>
      </c>
      <c r="AG238" s="25">
        <f>IF(Tabla_Consulta_desde_Reporte_de_Valorización_de_Instrumentos[[#This Row],[PORTAFOLIO]]="IN-FONDO2",Tabla_Consulta_desde_Reporte_de_Valorización_de_Instrumentos[[#This Row],[Inv MM$]],0)</f>
        <v>2.1360000000000001</v>
      </c>
      <c r="AH238" s="25">
        <f>IF(Tabla_Consulta_desde_Reporte_de_Valorización_de_Instrumentos[[#This Row],[PORTAFOLIO]]="IN-FONDO3",Tabla_Consulta_desde_Reporte_de_Valorización_de_Instrumentos[[#This Row],[Inv MM$]],0)</f>
        <v>0</v>
      </c>
      <c r="AI2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Row],[CODIGO_SBS]],'BD(MSCI)'!$C:$C,0),1)),AL6373)</f>
        <v>19.591038730000001</v>
      </c>
      <c r="AK238" s="25">
        <f>Tabla_Consulta_desde_Reporte_de_Valorización_de_Instrumentos[[#This Row],[CO2-H]]*Tabla_Consulta_desde_Reporte_de_Valorización_de_Instrumentos[[#This Row],[Inv MM$]]</f>
        <v>41.846458727280002</v>
      </c>
      <c r="AL238" s="25">
        <f>Tabla_Consulta_desde_Reporte_de_Valorización_de_Instrumentos[[#This Row],[CO2-H]]*Tabla_Consulta_desde_Reporte_de_Valorización_de_Instrumentos[[#This Row],[Weight]]</f>
        <v>5.118690917451354E-3</v>
      </c>
      <c r="AM238" s="25" t="str">
        <f>INDEX(Parametria!G:G,MATCH(Tabla_Consulta_desde_Reporte_de_Valorización_de_Instrumentos[[#This Row],[CODIGO_SBS]],Parametria!C:C,0))</f>
        <v>51ALT</v>
      </c>
      <c r="AN238" s="25" t="str">
        <f>INDEX(Parametria!F:F,MATCH(Tabla_Consulta_desde_Reporte_de_Valorización_de_Instrumentos[[#This Row],[CODIGO_SBS]],Parametria!C:C,0))</f>
        <v>ALT</v>
      </c>
      <c r="AO238" s="25" t="str">
        <f>+INDEX(Parametria!J:J,MATCH(Tabla_Consulta_desde_Reporte_de_Valorización_de_Instrumentos[[#This Row],[CODIGO_SBS]],Parametria!C:C,0))</f>
        <v>ALT</v>
      </c>
      <c r="AP238" s="25">
        <f>Tabla_Consulta_desde_Reporte_de_Valorización_de_Instrumentos[[#This Row],[Huella]]/$AT$4</f>
        <v>3.6958113918629585E-3</v>
      </c>
      <c r="AQ2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8" s="25" t="str">
        <f>IFERROR(INDEX('BD(MSCI)'!X:X,MATCH(Tabla_Consulta_desde_Reporte_de_Valorización_de_Instrumentos[[#This Row],[CODIGO_ISIN]],'BD(MSCI)'!C:C,0)),"Cuestionario Integra")</f>
        <v>Alts</v>
      </c>
      <c r="AT238" s="25"/>
    </row>
    <row r="239" spans="2:46" x14ac:dyDescent="0.35">
      <c r="B239" s="14" t="s">
        <v>6337</v>
      </c>
      <c r="C239" t="s">
        <v>527</v>
      </c>
      <c r="D239" t="s">
        <v>10</v>
      </c>
      <c r="E239" t="s">
        <v>528</v>
      </c>
      <c r="F239" t="s">
        <v>551</v>
      </c>
      <c r="G239" t="str">
        <f>INDEX(Parametria!H:H,MATCH(Tabla_Consulta_desde_Reporte_de_Valorización_de_Instrumentos[[#This Row],[CODIGO_SBS]],Parametria!C:C,0),1)</f>
        <v>Enfoca - Descubridor 1</v>
      </c>
      <c r="H239" t="s">
        <v>552</v>
      </c>
      <c r="I239" t="s">
        <v>156</v>
      </c>
      <c r="J239" t="s">
        <v>553</v>
      </c>
      <c r="K239" t="s">
        <v>50</v>
      </c>
      <c r="L239">
        <v>1</v>
      </c>
      <c r="M239" s="5">
        <v>7278420</v>
      </c>
      <c r="N239">
        <v>2136000</v>
      </c>
      <c r="O239">
        <v>13350000</v>
      </c>
      <c r="P239" s="15">
        <v>46387</v>
      </c>
      <c r="Q239">
        <v>184</v>
      </c>
      <c r="R239">
        <v>3.4075000000000002</v>
      </c>
      <c r="S239" t="s">
        <v>413</v>
      </c>
      <c r="T239">
        <v>7287391.2000000002</v>
      </c>
      <c r="U239" s="5">
        <v>2136000</v>
      </c>
      <c r="V239" t="s">
        <v>156</v>
      </c>
      <c r="W239">
        <v>0</v>
      </c>
      <c r="X239">
        <v>0</v>
      </c>
      <c r="Y239">
        <v>0</v>
      </c>
      <c r="Z239">
        <v>0</v>
      </c>
      <c r="AA239" t="str">
        <f>+MID(Tabla_Consulta_desde_Reporte_de_Valorización_de_Instrumentos[[#This Row],[CODIGO_SBS]],7,1)</f>
        <v>2</v>
      </c>
      <c r="AB239">
        <f>INDEX('Cálculo Caja'!F:F,MATCH(Tabla_Consulta_desde_Reporte_de_Valorización_de_Instrumentos[[#This Row],[PORTAFOLIO]],'Cálculo Caja'!A:A,0),1)</f>
        <v>27857085026.771736</v>
      </c>
      <c r="AC239" s="17">
        <f>Tabla_Consulta_desde_Reporte_de_Valorización_de_Instrumentos[[#This Row],[VALOR_VECTOR_LOCAL]]/Tabla_Consulta_desde_Reporte_de_Valorización_de_Instrumentos[[#This Row],[Patrimonio]]</f>
        <v>2.6127715778607693E-4</v>
      </c>
      <c r="AD239" s="4">
        <f>(Tabla_Consulta_desde_Reporte_de_Valorización_de_Instrumentos[[#This Row],[VALOR_VECTOR_LOCAL]]/INDEX('Tipo de Cambio'!$D:$D,MATCH("2",'Tipo de Cambio'!$E:$E,0),1))/1000000</f>
        <v>2.1360000000000001</v>
      </c>
      <c r="AE239">
        <f>IF(Tabla_Consulta_desde_Reporte_de_Valorización_de_Instrumentos[[#This Row],[PORTAFOLIO]]="IN-FONDO0",Tabla_Consulta_desde_Reporte_de_Valorización_de_Instrumentos[[#This Row],[Inv MM$]],0)</f>
        <v>0</v>
      </c>
      <c r="AF239" s="25">
        <f>IF(Tabla_Consulta_desde_Reporte_de_Valorización_de_Instrumentos[[#This Row],[PORTAFOLIO]]="IN-FONDO1",Tabla_Consulta_desde_Reporte_de_Valorización_de_Instrumentos[[#This Row],[Inv MM$]],0)</f>
        <v>0</v>
      </c>
      <c r="AG239" s="25">
        <f>IF(Tabla_Consulta_desde_Reporte_de_Valorización_de_Instrumentos[[#This Row],[PORTAFOLIO]]="IN-FONDO2",Tabla_Consulta_desde_Reporte_de_Valorización_de_Instrumentos[[#This Row],[Inv MM$]],0)</f>
        <v>2.1360000000000001</v>
      </c>
      <c r="AH239" s="25">
        <f>IF(Tabla_Consulta_desde_Reporte_de_Valorización_de_Instrumentos[[#This Row],[PORTAFOLIO]]="IN-FONDO3",Tabla_Consulta_desde_Reporte_de_Valorización_de_Instrumentos[[#This Row],[Inv MM$]],0)</f>
        <v>0</v>
      </c>
      <c r="AI2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7.12</v>
      </c>
      <c r="AJ2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Row],[CODIGO_SBS]],'BD(MSCI)'!$C:$C,0),1)),AL6374)</f>
        <v>19.591038730000001</v>
      </c>
      <c r="AK239" s="25">
        <f>Tabla_Consulta_desde_Reporte_de_Valorización_de_Instrumentos[[#This Row],[CO2-H]]*Tabla_Consulta_desde_Reporte_de_Valorización_de_Instrumentos[[#This Row],[Inv MM$]]</f>
        <v>41.846458727280002</v>
      </c>
      <c r="AL239" s="25">
        <f>Tabla_Consulta_desde_Reporte_de_Valorización_de_Instrumentos[[#This Row],[CO2-H]]*Tabla_Consulta_desde_Reporte_de_Valorización_de_Instrumentos[[#This Row],[Weight]]</f>
        <v>5.118690917451354E-3</v>
      </c>
      <c r="AM239" s="25" t="str">
        <f>INDEX(Parametria!G:G,MATCH(Tabla_Consulta_desde_Reporte_de_Valorización_de_Instrumentos[[#This Row],[CODIGO_SBS]],Parametria!C:C,0))</f>
        <v>51ALT</v>
      </c>
      <c r="AN239" s="25" t="str">
        <f>INDEX(Parametria!F:F,MATCH(Tabla_Consulta_desde_Reporte_de_Valorización_de_Instrumentos[[#This Row],[CODIGO_SBS]],Parametria!C:C,0))</f>
        <v>ALT</v>
      </c>
      <c r="AO239" s="25" t="str">
        <f>+INDEX(Parametria!J:J,MATCH(Tabla_Consulta_desde_Reporte_de_Valorización_de_Instrumentos[[#This Row],[CODIGO_SBS]],Parametria!C:C,0))</f>
        <v>ALT</v>
      </c>
      <c r="AP239" s="25">
        <f>Tabla_Consulta_desde_Reporte_de_Valorización_de_Instrumentos[[#This Row],[Huella]]/$AT$4</f>
        <v>3.6958113918629585E-3</v>
      </c>
      <c r="AQ2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39" s="25" t="str">
        <f>IFERROR(INDEX('BD(MSCI)'!X:X,MATCH(Tabla_Consulta_desde_Reporte_de_Valorización_de_Instrumentos[[#This Row],[CODIGO_ISIN]],'BD(MSCI)'!C:C,0)),"Cuestionario Integra")</f>
        <v>Alts</v>
      </c>
      <c r="AT239" s="25"/>
    </row>
    <row r="240" spans="2:46" x14ac:dyDescent="0.35">
      <c r="B240" s="14" t="s">
        <v>6337</v>
      </c>
      <c r="C240" t="s">
        <v>527</v>
      </c>
      <c r="D240" t="s">
        <v>11</v>
      </c>
      <c r="E240" t="s">
        <v>528</v>
      </c>
      <c r="F240" t="s">
        <v>556</v>
      </c>
      <c r="G240" t="str">
        <f>INDEX(Parametria!H:H,MATCH(Tabla_Consulta_desde_Reporte_de_Valorización_de_Instrumentos[[#This Row],[CODIGO_SBS]],Parametria!C:C,0),1)</f>
        <v xml:space="preserve">Faro Capital - Fondo de Inversión Retail </v>
      </c>
      <c r="H240" t="s">
        <v>557</v>
      </c>
      <c r="I240" t="s">
        <v>156</v>
      </c>
      <c r="J240" t="s">
        <v>558</v>
      </c>
      <c r="K240" t="s">
        <v>50</v>
      </c>
      <c r="L240">
        <v>1000</v>
      </c>
      <c r="M240" s="5">
        <v>204.45</v>
      </c>
      <c r="N240">
        <v>60</v>
      </c>
      <c r="O240">
        <v>6000</v>
      </c>
      <c r="P240" s="15">
        <v>46304</v>
      </c>
      <c r="Q240">
        <v>101</v>
      </c>
      <c r="R240">
        <v>3.4075000000000002</v>
      </c>
      <c r="S240" t="s">
        <v>413</v>
      </c>
      <c r="T240">
        <v>204.702</v>
      </c>
      <c r="U240" s="5">
        <v>60</v>
      </c>
      <c r="V240" t="s">
        <v>156</v>
      </c>
      <c r="W240">
        <v>0</v>
      </c>
      <c r="X240">
        <v>0</v>
      </c>
      <c r="Y240">
        <v>0</v>
      </c>
      <c r="Z240">
        <v>0</v>
      </c>
      <c r="AA240" t="str">
        <f>+MID(Tabla_Consulta_desde_Reporte_de_Valorización_de_Instrumentos[[#This Row],[CODIGO_SBS]],7,1)</f>
        <v>2</v>
      </c>
      <c r="AB240">
        <f>INDEX('Cálculo Caja'!F:F,MATCH(Tabla_Consulta_desde_Reporte_de_Valorización_de_Instrumentos[[#This Row],[PORTAFOLIO]],'Cálculo Caja'!A:A,0),1)</f>
        <v>3525404726.9048524</v>
      </c>
      <c r="AC240" s="17">
        <f>Tabla_Consulta_desde_Reporte_de_Valorización_de_Instrumentos[[#This Row],[VALOR_VECTOR_LOCAL]]/Tabla_Consulta_desde_Reporte_de_Valorización_de_Instrumentos[[#This Row],[Patrimonio]]</f>
        <v>5.7993341428204736E-8</v>
      </c>
      <c r="AD240" s="4">
        <f>(Tabla_Consulta_desde_Reporte_de_Valorización_de_Instrumentos[[#This Row],[VALOR_VECTOR_LOCAL]]/INDEX('Tipo de Cambio'!$D:$D,MATCH("2",'Tipo de Cambio'!$E:$E,0),1))/1000000</f>
        <v>5.9999999999999995E-5</v>
      </c>
      <c r="AE240">
        <f>IF(Tabla_Consulta_desde_Reporte_de_Valorización_de_Instrumentos[[#This Row],[PORTAFOLIO]]="IN-FONDO0",Tabla_Consulta_desde_Reporte_de_Valorización_de_Instrumentos[[#This Row],[Inv MM$]],0)</f>
        <v>0</v>
      </c>
      <c r="AF240" s="25">
        <f>IF(Tabla_Consulta_desde_Reporte_de_Valorización_de_Instrumentos[[#This Row],[PORTAFOLIO]]="IN-FONDO1",Tabla_Consulta_desde_Reporte_de_Valorización_de_Instrumentos[[#This Row],[Inv MM$]],0)</f>
        <v>0</v>
      </c>
      <c r="AG240" s="25">
        <f>IF(Tabla_Consulta_desde_Reporte_de_Valorización_de_Instrumentos[[#This Row],[PORTAFOLIO]]="IN-FONDO2",Tabla_Consulta_desde_Reporte_de_Valorización_de_Instrumentos[[#This Row],[Inv MM$]],0)</f>
        <v>0</v>
      </c>
      <c r="AH240" s="25">
        <f>IF(Tabla_Consulta_desde_Reporte_de_Valorización_de_Instrumentos[[#This Row],[PORTAFOLIO]]="IN-FONDO3",Tabla_Consulta_desde_Reporte_de_Valorización_de_Instrumentos[[#This Row],[Inv MM$]],0)</f>
        <v>5.9999999999999995E-5</v>
      </c>
      <c r="AI2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2.9999999999999997E-4</v>
      </c>
      <c r="AJ2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Row],[CODIGO_SBS]],'BD(MSCI)'!$C:$C,0),1)),AL6375)</f>
        <v>19.591038730000001</v>
      </c>
      <c r="AK240" s="25">
        <f>Tabla_Consulta_desde_Reporte_de_Valorización_de_Instrumentos[[#This Row],[CO2-H]]*Tabla_Consulta_desde_Reporte_de_Valorización_de_Instrumentos[[#This Row],[Inv MM$]]</f>
        <v>1.1754623238E-3</v>
      </c>
      <c r="AL240" s="25">
        <f>Tabla_Consulta_desde_Reporte_de_Valorización_de_Instrumentos[[#This Row],[CO2-H]]*Tabla_Consulta_desde_Reporte_de_Valorización_de_Instrumentos[[#This Row],[Weight]]</f>
        <v>1.1361497980020725E-6</v>
      </c>
      <c r="AM240" s="25" t="str">
        <f>INDEX(Parametria!G:G,MATCH(Tabla_Consulta_desde_Reporte_de_Valorización_de_Instrumentos[[#This Row],[CODIGO_SBS]],Parametria!C:C,0))</f>
        <v>51ALT</v>
      </c>
      <c r="AN240" s="25" t="str">
        <f>INDEX(Parametria!F:F,MATCH(Tabla_Consulta_desde_Reporte_de_Valorización_de_Instrumentos[[#This Row],[CODIGO_SBS]],Parametria!C:C,0))</f>
        <v>ALT</v>
      </c>
      <c r="AO240" s="25" t="str">
        <f>+INDEX(Parametria!J:J,MATCH(Tabla_Consulta_desde_Reporte_de_Valorización_de_Instrumentos[[#This Row],[CODIGO_SBS]],Parametria!C:C,0))</f>
        <v>ALT</v>
      </c>
      <c r="AP240" s="25">
        <f>Tabla_Consulta_desde_Reporte_de_Valorización_de_Instrumentos[[#This Row],[Huella]]/$AT$4</f>
        <v>1.0381492673772356E-7</v>
      </c>
      <c r="AQ2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0" s="25" t="str">
        <f>IFERROR(INDEX('BD(MSCI)'!X:X,MATCH(Tabla_Consulta_desde_Reporte_de_Valorización_de_Instrumentos[[#This Row],[CODIGO_ISIN]],'BD(MSCI)'!C:C,0)),"Cuestionario Integra")</f>
        <v>Alts</v>
      </c>
      <c r="AT240" s="25"/>
    </row>
    <row r="241" spans="2:46" x14ac:dyDescent="0.35">
      <c r="B241" s="14" t="s">
        <v>6337</v>
      </c>
      <c r="C241" t="s">
        <v>527</v>
      </c>
      <c r="D241" t="s">
        <v>10</v>
      </c>
      <c r="E241" t="s">
        <v>528</v>
      </c>
      <c r="F241" t="s">
        <v>556</v>
      </c>
      <c r="G241" t="str">
        <f>INDEX(Parametria!H:H,MATCH(Tabla_Consulta_desde_Reporte_de_Valorización_de_Instrumentos[[#This Row],[CODIGO_SBS]],Parametria!C:C,0),1)</f>
        <v xml:space="preserve">Faro Capital - Fondo de Inversión Retail </v>
      </c>
      <c r="H241" t="s">
        <v>557</v>
      </c>
      <c r="I241" t="s">
        <v>156</v>
      </c>
      <c r="J241" t="s">
        <v>558</v>
      </c>
      <c r="K241" t="s">
        <v>50</v>
      </c>
      <c r="L241">
        <v>1000</v>
      </c>
      <c r="M241" s="5">
        <v>817.8</v>
      </c>
      <c r="N241">
        <v>240</v>
      </c>
      <c r="O241">
        <v>24000</v>
      </c>
      <c r="P241" s="15">
        <v>46304</v>
      </c>
      <c r="Q241">
        <v>101</v>
      </c>
      <c r="R241">
        <v>3.4075000000000002</v>
      </c>
      <c r="S241" t="s">
        <v>413</v>
      </c>
      <c r="T241">
        <v>818.80799999999999</v>
      </c>
      <c r="U241" s="5">
        <v>240</v>
      </c>
      <c r="V241" t="s">
        <v>156</v>
      </c>
      <c r="W241">
        <v>0</v>
      </c>
      <c r="X241">
        <v>0</v>
      </c>
      <c r="Y241">
        <v>0</v>
      </c>
      <c r="Z241">
        <v>0</v>
      </c>
      <c r="AA241" t="str">
        <f>+MID(Tabla_Consulta_desde_Reporte_de_Valorización_de_Instrumentos[[#This Row],[CODIGO_SBS]],7,1)</f>
        <v>2</v>
      </c>
      <c r="AB241">
        <f>INDEX('Cálculo Caja'!F:F,MATCH(Tabla_Consulta_desde_Reporte_de_Valorización_de_Instrumentos[[#This Row],[PORTAFOLIO]],'Cálculo Caja'!A:A,0),1)</f>
        <v>27857085026.771736</v>
      </c>
      <c r="AC241" s="17">
        <f>Tabla_Consulta_desde_Reporte_de_Valorización_de_Instrumentos[[#This Row],[VALOR_VECTOR_LOCAL]]/Tabla_Consulta_desde_Reporte_de_Valorización_de_Instrumentos[[#This Row],[Patrimonio]]</f>
        <v>2.9356984020907517E-8</v>
      </c>
      <c r="AD241" s="4">
        <f>(Tabla_Consulta_desde_Reporte_de_Valorización_de_Instrumentos[[#This Row],[VALOR_VECTOR_LOCAL]]/INDEX('Tipo de Cambio'!$D:$D,MATCH("2",'Tipo de Cambio'!$E:$E,0),1))/1000000</f>
        <v>2.3999999999999998E-4</v>
      </c>
      <c r="AE241">
        <f>IF(Tabla_Consulta_desde_Reporte_de_Valorización_de_Instrumentos[[#This Row],[PORTAFOLIO]]="IN-FONDO0",Tabla_Consulta_desde_Reporte_de_Valorización_de_Instrumentos[[#This Row],[Inv MM$]],0)</f>
        <v>0</v>
      </c>
      <c r="AF241" s="25">
        <f>IF(Tabla_Consulta_desde_Reporte_de_Valorización_de_Instrumentos[[#This Row],[PORTAFOLIO]]="IN-FONDO1",Tabla_Consulta_desde_Reporte_de_Valorización_de_Instrumentos[[#This Row],[Inv MM$]],0)</f>
        <v>0</v>
      </c>
      <c r="AG241" s="25">
        <f>IF(Tabla_Consulta_desde_Reporte_de_Valorización_de_Instrumentos[[#This Row],[PORTAFOLIO]]="IN-FONDO2",Tabla_Consulta_desde_Reporte_de_Valorización_de_Instrumentos[[#This Row],[Inv MM$]],0)</f>
        <v>2.3999999999999998E-4</v>
      </c>
      <c r="AH241" s="25">
        <f>IF(Tabla_Consulta_desde_Reporte_de_Valorización_de_Instrumentos[[#This Row],[PORTAFOLIO]]="IN-FONDO3",Tabla_Consulta_desde_Reporte_de_Valorización_de_Instrumentos[[#This Row],[Inv MM$]],0)</f>
        <v>0</v>
      </c>
      <c r="AI2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2.9999999999999997E-4</v>
      </c>
      <c r="AJ2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Row],[CODIGO_SBS]],'BD(MSCI)'!$C:$C,0),1)),AL6376)</f>
        <v>19.591038730000001</v>
      </c>
      <c r="AK241" s="25">
        <f>Tabla_Consulta_desde_Reporte_de_Valorización_de_Instrumentos[[#This Row],[CO2-H]]*Tabla_Consulta_desde_Reporte_de_Valorización_de_Instrumentos[[#This Row],[Inv MM$]]</f>
        <v>4.7018492952E-3</v>
      </c>
      <c r="AL241" s="25">
        <f>Tabla_Consulta_desde_Reporte_de_Valorización_de_Instrumentos[[#This Row],[CO2-H]]*Tabla_Consulta_desde_Reporte_de_Valorización_de_Instrumentos[[#This Row],[Weight]]</f>
        <v>5.7513381094959037E-7</v>
      </c>
      <c r="AM241" s="25" t="str">
        <f>INDEX(Parametria!G:G,MATCH(Tabla_Consulta_desde_Reporte_de_Valorización_de_Instrumentos[[#This Row],[CODIGO_SBS]],Parametria!C:C,0))</f>
        <v>51ALT</v>
      </c>
      <c r="AN241" s="25" t="str">
        <f>INDEX(Parametria!F:F,MATCH(Tabla_Consulta_desde_Reporte_de_Valorización_de_Instrumentos[[#This Row],[CODIGO_SBS]],Parametria!C:C,0))</f>
        <v>ALT</v>
      </c>
      <c r="AO241" s="25" t="str">
        <f>+INDEX(Parametria!J:J,MATCH(Tabla_Consulta_desde_Reporte_de_Valorización_de_Instrumentos[[#This Row],[CODIGO_SBS]],Parametria!C:C,0))</f>
        <v>ALT</v>
      </c>
      <c r="AP241" s="25">
        <f>Tabla_Consulta_desde_Reporte_de_Valorización_de_Instrumentos[[#This Row],[Huella]]/$AT$4</f>
        <v>4.1525970695089424E-7</v>
      </c>
      <c r="AQ2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1" s="25" t="str">
        <f>IFERROR(INDEX('BD(MSCI)'!X:X,MATCH(Tabla_Consulta_desde_Reporte_de_Valorización_de_Instrumentos[[#This Row],[CODIGO_ISIN]],'BD(MSCI)'!C:C,0)),"Cuestionario Integra")</f>
        <v>Alts</v>
      </c>
      <c r="AT241" s="25"/>
    </row>
    <row r="242" spans="2:46" x14ac:dyDescent="0.35">
      <c r="B242" s="14" t="s">
        <v>6337</v>
      </c>
      <c r="C242" t="s">
        <v>527</v>
      </c>
      <c r="D242" t="s">
        <v>10</v>
      </c>
      <c r="E242" t="s">
        <v>528</v>
      </c>
      <c r="F242" t="s">
        <v>562</v>
      </c>
      <c r="G242" t="str">
        <f>INDEX(Parametria!H:H,MATCH(Tabla_Consulta_desde_Reporte_de_Valorización_de_Instrumentos[[#This Row],[CODIGO_SBS]],Parametria!C:C,0),1)</f>
        <v>LarraínVial Colliers - Fibra III</v>
      </c>
      <c r="H242" t="s">
        <v>563</v>
      </c>
      <c r="I242" t="s">
        <v>156</v>
      </c>
      <c r="J242" t="s">
        <v>559</v>
      </c>
      <c r="K242" t="s">
        <v>50</v>
      </c>
      <c r="L242">
        <v>1000</v>
      </c>
      <c r="M242" s="5">
        <v>113080862.522826</v>
      </c>
      <c r="N242">
        <v>33185873.080800001</v>
      </c>
      <c r="O242">
        <v>28776</v>
      </c>
      <c r="P242" s="15">
        <v>47505</v>
      </c>
      <c r="Q242">
        <v>1302</v>
      </c>
      <c r="R242">
        <v>3.4075000000000002</v>
      </c>
      <c r="S242" t="s">
        <v>413</v>
      </c>
      <c r="T242">
        <v>113220243.1897653</v>
      </c>
      <c r="U242" s="5">
        <v>33185873.080800001</v>
      </c>
      <c r="V242" t="s">
        <v>156</v>
      </c>
      <c r="W242">
        <v>0</v>
      </c>
      <c r="X242">
        <v>0</v>
      </c>
      <c r="Y242">
        <v>0</v>
      </c>
      <c r="Z242">
        <v>0</v>
      </c>
      <c r="AA242" t="str">
        <f>+MID(Tabla_Consulta_desde_Reporte_de_Valorización_de_Instrumentos[[#This Row],[CODIGO_SBS]],7,1)</f>
        <v>2</v>
      </c>
      <c r="AB242">
        <f>INDEX('Cálculo Caja'!F:F,MATCH(Tabla_Consulta_desde_Reporte_de_Valorización_de_Instrumentos[[#This Row],[PORTAFOLIO]],'Cálculo Caja'!A:A,0),1)</f>
        <v>27857085026.771736</v>
      </c>
      <c r="AC242" s="17">
        <f>Tabla_Consulta_desde_Reporte_de_Valorización_de_Instrumentos[[#This Row],[VALOR_VECTOR_LOCAL]]/Tabla_Consulta_desde_Reporte_de_Valorización_de_Instrumentos[[#This Row],[Patrimonio]]</f>
        <v>4.0593214406371278E-3</v>
      </c>
      <c r="AD242" s="4">
        <f>(Tabla_Consulta_desde_Reporte_de_Valorización_de_Instrumentos[[#This Row],[VALOR_VECTOR_LOCAL]]/INDEX('Tipo de Cambio'!$D:$D,MATCH("2",'Tipo de Cambio'!$E:$E,0),1))/1000000</f>
        <v>33.185873080799993</v>
      </c>
      <c r="AE242">
        <f>IF(Tabla_Consulta_desde_Reporte_de_Valorización_de_Instrumentos[[#This Row],[PORTAFOLIO]]="IN-FONDO0",Tabla_Consulta_desde_Reporte_de_Valorización_de_Instrumentos[[#This Row],[Inv MM$]],0)</f>
        <v>0</v>
      </c>
      <c r="AF242" s="25">
        <f>IF(Tabla_Consulta_desde_Reporte_de_Valorización_de_Instrumentos[[#This Row],[PORTAFOLIO]]="IN-FONDO1",Tabla_Consulta_desde_Reporte_de_Valorización_de_Instrumentos[[#This Row],[Inv MM$]],0)</f>
        <v>0</v>
      </c>
      <c r="AG242" s="25">
        <f>IF(Tabla_Consulta_desde_Reporte_de_Valorización_de_Instrumentos[[#This Row],[PORTAFOLIO]]="IN-FONDO2",Tabla_Consulta_desde_Reporte_de_Valorización_de_Instrumentos[[#This Row],[Inv MM$]],0)</f>
        <v>33.185873080799993</v>
      </c>
      <c r="AH242" s="25">
        <f>IF(Tabla_Consulta_desde_Reporte_de_Valorización_de_Instrumentos[[#This Row],[PORTAFOLIO]]="IN-FONDO3",Tabla_Consulta_desde_Reporte_de_Valorización_de_Instrumentos[[#This Row],[Inv MM$]],0)</f>
        <v>0</v>
      </c>
      <c r="AI2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33.185873080799993</v>
      </c>
      <c r="AJ2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Row],[CODIGO_SBS]],'BD(MSCI)'!$C:$C,0),1)),AL6377)</f>
        <v>19.591038730000001</v>
      </c>
      <c r="AK242" s="25">
        <f>Tabla_Consulta_desde_Reporte_de_Valorización_de_Instrumentos[[#This Row],[CO2-H]]*Tabla_Consulta_desde_Reporte_de_Valorización_de_Instrumentos[[#This Row],[Inv MM$]]</f>
        <v>650.14572481481707</v>
      </c>
      <c r="AL242" s="25">
        <f>Tabla_Consulta_desde_Reporte_de_Valorización_de_Instrumentos[[#This Row],[CO2-H]]*Tabla_Consulta_desde_Reporte_de_Valorización_de_Instrumentos[[#This Row],[Weight]]</f>
        <v>7.9526323561041376E-2</v>
      </c>
      <c r="AM242" s="25" t="str">
        <f>INDEX(Parametria!G:G,MATCH(Tabla_Consulta_desde_Reporte_de_Valorización_de_Instrumentos[[#This Row],[CODIGO_SBS]],Parametria!C:C,0))</f>
        <v>51ALT</v>
      </c>
      <c r="AN242" s="25" t="str">
        <f>INDEX(Parametria!F:F,MATCH(Tabla_Consulta_desde_Reporte_de_Valorización_de_Instrumentos[[#This Row],[CODIGO_SBS]],Parametria!C:C,0))</f>
        <v>ALT</v>
      </c>
      <c r="AO242" s="25" t="str">
        <f>+INDEX(Parametria!J:J,MATCH(Tabla_Consulta_desde_Reporte_de_Valorización_de_Instrumentos[[#This Row],[CODIGO_SBS]],Parametria!C:C,0))</f>
        <v>ALT</v>
      </c>
      <c r="AP242" s="25">
        <f>Tabla_Consulta_desde_Reporte_de_Valorización_de_Instrumentos[[#This Row],[Huella]]/$AT$4</f>
        <v>5.7419816376844061E-2</v>
      </c>
      <c r="AQ2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2" s="25" t="str">
        <f>IFERROR(INDEX('BD(MSCI)'!X:X,MATCH(Tabla_Consulta_desde_Reporte_de_Valorización_de_Instrumentos[[#This Row],[CODIGO_ISIN]],'BD(MSCI)'!C:C,0)),"Cuestionario Integra")</f>
        <v>Alts</v>
      </c>
      <c r="AT242" s="25"/>
    </row>
    <row r="243" spans="2:46" x14ac:dyDescent="0.35">
      <c r="B243" s="14" t="s">
        <v>6337</v>
      </c>
      <c r="C243" t="s">
        <v>527</v>
      </c>
      <c r="D243" t="s">
        <v>10</v>
      </c>
      <c r="E243" t="s">
        <v>528</v>
      </c>
      <c r="F243" t="s">
        <v>560</v>
      </c>
      <c r="G243" t="str">
        <f>INDEX(Parametria!H:H,MATCH(Tabla_Consulta_desde_Reporte_de_Valorización_de_Instrumentos[[#This Row],[CODIGO_SBS]],Parametria!C:C,0),1)</f>
        <v>LarraínVial Colliers - Fibra II</v>
      </c>
      <c r="H243" t="s">
        <v>561</v>
      </c>
      <c r="I243" t="s">
        <v>156</v>
      </c>
      <c r="J243" t="s">
        <v>559</v>
      </c>
      <c r="K243" t="s">
        <v>50</v>
      </c>
      <c r="L243">
        <v>1000</v>
      </c>
      <c r="M243" s="5">
        <v>35041669.620415702</v>
      </c>
      <c r="N243">
        <v>10283688.8101</v>
      </c>
      <c r="O243">
        <v>18367</v>
      </c>
      <c r="P243" s="15">
        <v>46387</v>
      </c>
      <c r="Q243">
        <v>184</v>
      </c>
      <c r="R243">
        <v>3.4075000000000002</v>
      </c>
      <c r="S243" t="s">
        <v>413</v>
      </c>
      <c r="T243">
        <v>35084861.113418102</v>
      </c>
      <c r="U243" s="5">
        <v>10283688.8101</v>
      </c>
      <c r="V243" t="s">
        <v>156</v>
      </c>
      <c r="W243">
        <v>0</v>
      </c>
      <c r="X243">
        <v>0</v>
      </c>
      <c r="Y243">
        <v>0</v>
      </c>
      <c r="Z243">
        <v>0</v>
      </c>
      <c r="AA243" t="str">
        <f>+MID(Tabla_Consulta_desde_Reporte_de_Valorización_de_Instrumentos[[#This Row],[CODIGO_SBS]],7,1)</f>
        <v>2</v>
      </c>
      <c r="AB243">
        <f>INDEX('Cálculo Caja'!F:F,MATCH(Tabla_Consulta_desde_Reporte_de_Valorización_de_Instrumentos[[#This Row],[PORTAFOLIO]],'Cálculo Caja'!A:A,0),1)</f>
        <v>27857085026.771736</v>
      </c>
      <c r="AC243" s="17">
        <f>Tabla_Consulta_desde_Reporte_de_Valorización_de_Instrumentos[[#This Row],[VALOR_VECTOR_LOCAL]]/Tabla_Consulta_desde_Reporte_de_Valorización_de_Instrumentos[[#This Row],[Patrimonio]]</f>
        <v>1.2579087003087115E-3</v>
      </c>
      <c r="AD243" s="4">
        <f>(Tabla_Consulta_desde_Reporte_de_Valorización_de_Instrumentos[[#This Row],[VALOR_VECTOR_LOCAL]]/INDEX('Tipo de Cambio'!$D:$D,MATCH("2",'Tipo de Cambio'!$E:$E,0),1))/1000000</f>
        <v>10.283688810099985</v>
      </c>
      <c r="AE243">
        <f>IF(Tabla_Consulta_desde_Reporte_de_Valorización_de_Instrumentos[[#This Row],[PORTAFOLIO]]="IN-FONDO0",Tabla_Consulta_desde_Reporte_de_Valorización_de_Instrumentos[[#This Row],[Inv MM$]],0)</f>
        <v>0</v>
      </c>
      <c r="AF243" s="25">
        <f>IF(Tabla_Consulta_desde_Reporte_de_Valorización_de_Instrumentos[[#This Row],[PORTAFOLIO]]="IN-FONDO1",Tabla_Consulta_desde_Reporte_de_Valorización_de_Instrumentos[[#This Row],[Inv MM$]],0)</f>
        <v>0</v>
      </c>
      <c r="AG243" s="25">
        <f>IF(Tabla_Consulta_desde_Reporte_de_Valorización_de_Instrumentos[[#This Row],[PORTAFOLIO]]="IN-FONDO2",Tabla_Consulta_desde_Reporte_de_Valorización_de_Instrumentos[[#This Row],[Inv MM$]],0)</f>
        <v>10.283688810099985</v>
      </c>
      <c r="AH243" s="25">
        <f>IF(Tabla_Consulta_desde_Reporte_de_Valorización_de_Instrumentos[[#This Row],[PORTAFOLIO]]="IN-FONDO3",Tabla_Consulta_desde_Reporte_de_Valorización_de_Instrumentos[[#This Row],[Inv MM$]],0)</f>
        <v>0</v>
      </c>
      <c r="AI2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14.490219763999971</v>
      </c>
      <c r="AJ2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Row],[CODIGO_SBS]],'BD(MSCI)'!$C:$C,0),1)),AL6378)</f>
        <v>19.591038730000001</v>
      </c>
      <c r="AK243" s="25">
        <f>Tabla_Consulta_desde_Reporte_de_Valorización_de_Instrumentos[[#This Row],[CO2-H]]*Tabla_Consulta_desde_Reporte_de_Valorización_de_Instrumentos[[#This Row],[Inv MM$]]</f>
        <v>201.46814576593644</v>
      </c>
      <c r="AL243" s="25">
        <f>Tabla_Consulta_desde_Reporte_de_Valorización_de_Instrumentos[[#This Row],[CO2-H]]*Tabla_Consulta_desde_Reporte_de_Valorización_de_Instrumentos[[#This Row],[Weight]]</f>
        <v>2.4643738066551932E-2</v>
      </c>
      <c r="AM243" s="25" t="str">
        <f>INDEX(Parametria!G:G,MATCH(Tabla_Consulta_desde_Reporte_de_Valorización_de_Instrumentos[[#This Row],[CODIGO_SBS]],Parametria!C:C,0))</f>
        <v>51ALT</v>
      </c>
      <c r="AN243" s="25" t="str">
        <f>INDEX(Parametria!F:F,MATCH(Tabla_Consulta_desde_Reporte_de_Valorización_de_Instrumentos[[#This Row],[CODIGO_SBS]],Parametria!C:C,0))</f>
        <v>ALT</v>
      </c>
      <c r="AO243" s="25" t="str">
        <f>+INDEX(Parametria!J:J,MATCH(Tabla_Consulta_desde_Reporte_de_Valorización_de_Instrumentos[[#This Row],[CODIGO_SBS]],Parametria!C:C,0))</f>
        <v>ALT</v>
      </c>
      <c r="AP243" s="25">
        <f>Tabla_Consulta_desde_Reporte_de_Valorización_de_Instrumentos[[#This Row],[Huella]]/$AT$4</f>
        <v>1.7793340006901293E-2</v>
      </c>
      <c r="AQ2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3" s="25" t="str">
        <f>IFERROR(INDEX('BD(MSCI)'!X:X,MATCH(Tabla_Consulta_desde_Reporte_de_Valorización_de_Instrumentos[[#This Row],[CODIGO_ISIN]],'BD(MSCI)'!C:C,0)),"Cuestionario Integra")</f>
        <v>Alts</v>
      </c>
      <c r="AT243" s="25"/>
    </row>
    <row r="244" spans="2:46" x14ac:dyDescent="0.35">
      <c r="B244" s="14" t="s">
        <v>6337</v>
      </c>
      <c r="C244" t="s">
        <v>527</v>
      </c>
      <c r="D244" t="s">
        <v>11</v>
      </c>
      <c r="E244" t="s">
        <v>528</v>
      </c>
      <c r="F244" t="s">
        <v>560</v>
      </c>
      <c r="G244" t="str">
        <f>INDEX(Parametria!H:H,MATCH(Tabla_Consulta_desde_Reporte_de_Valorización_de_Instrumentos[[#This Row],[CODIGO_SBS]],Parametria!C:C,0),1)</f>
        <v>LarraínVial Colliers - Fibra II</v>
      </c>
      <c r="H244" t="s">
        <v>561</v>
      </c>
      <c r="I244" t="s">
        <v>156</v>
      </c>
      <c r="J244" t="s">
        <v>559</v>
      </c>
      <c r="K244" t="s">
        <v>50</v>
      </c>
      <c r="L244">
        <v>1000</v>
      </c>
      <c r="M244" s="5">
        <v>14333754.2254142</v>
      </c>
      <c r="N244">
        <v>4206530.9539000001</v>
      </c>
      <c r="O244">
        <v>7513</v>
      </c>
      <c r="P244" s="15">
        <v>46387</v>
      </c>
      <c r="Q244">
        <v>184</v>
      </c>
      <c r="R244">
        <v>3.4075000000000002</v>
      </c>
      <c r="S244" t="s">
        <v>413</v>
      </c>
      <c r="T244">
        <v>14351421.6554206</v>
      </c>
      <c r="U244" s="5">
        <v>4206530.9539000001</v>
      </c>
      <c r="V244" t="s">
        <v>156</v>
      </c>
      <c r="W244">
        <v>0</v>
      </c>
      <c r="X244">
        <v>0</v>
      </c>
      <c r="Y244">
        <v>0</v>
      </c>
      <c r="Z244">
        <v>0</v>
      </c>
      <c r="AA244" t="str">
        <f>+MID(Tabla_Consulta_desde_Reporte_de_Valorización_de_Instrumentos[[#This Row],[CODIGO_SBS]],7,1)</f>
        <v>2</v>
      </c>
      <c r="AB244">
        <f>INDEX('Cálculo Caja'!F:F,MATCH(Tabla_Consulta_desde_Reporte_de_Valorización_de_Instrumentos[[#This Row],[PORTAFOLIO]],'Cálculo Caja'!A:A,0),1)</f>
        <v>3525404726.9048524</v>
      </c>
      <c r="AC244" s="17">
        <f>Tabla_Consulta_desde_Reporte_de_Valorización_de_Instrumentos[[#This Row],[VALOR_VECTOR_LOCAL]]/Tabla_Consulta_desde_Reporte_de_Valorización_de_Instrumentos[[#This Row],[Patrimonio]]</f>
        <v>4.0658464306305604E-3</v>
      </c>
      <c r="AD244" s="4">
        <f>(Tabla_Consulta_desde_Reporte_de_Valorización_de_Instrumentos[[#This Row],[VALOR_VECTOR_LOCAL]]/INDEX('Tipo de Cambio'!$D:$D,MATCH("2",'Tipo de Cambio'!$E:$E,0),1))/1000000</f>
        <v>4.2065309538999855</v>
      </c>
      <c r="AE244">
        <f>IF(Tabla_Consulta_desde_Reporte_de_Valorización_de_Instrumentos[[#This Row],[PORTAFOLIO]]="IN-FONDO0",Tabla_Consulta_desde_Reporte_de_Valorización_de_Instrumentos[[#This Row],[Inv MM$]],0)</f>
        <v>0</v>
      </c>
      <c r="AF244" s="25">
        <f>IF(Tabla_Consulta_desde_Reporte_de_Valorización_de_Instrumentos[[#This Row],[PORTAFOLIO]]="IN-FONDO1",Tabla_Consulta_desde_Reporte_de_Valorización_de_Instrumentos[[#This Row],[Inv MM$]],0)</f>
        <v>0</v>
      </c>
      <c r="AG244" s="25">
        <f>IF(Tabla_Consulta_desde_Reporte_de_Valorización_de_Instrumentos[[#This Row],[PORTAFOLIO]]="IN-FONDO2",Tabla_Consulta_desde_Reporte_de_Valorización_de_Instrumentos[[#This Row],[Inv MM$]],0)</f>
        <v>0</v>
      </c>
      <c r="AH244" s="25">
        <f>IF(Tabla_Consulta_desde_Reporte_de_Valorización_de_Instrumentos[[#This Row],[PORTAFOLIO]]="IN-FONDO3",Tabla_Consulta_desde_Reporte_de_Valorización_de_Instrumentos[[#This Row],[Inv MM$]],0)</f>
        <v>4.2065309538999855</v>
      </c>
      <c r="AI2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14.490219763999971</v>
      </c>
      <c r="AJ2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Row],[CODIGO_SBS]],'BD(MSCI)'!$C:$C,0),1)),AL6379)</f>
        <v>19.591038730000001</v>
      </c>
      <c r="AK244" s="25">
        <f>Tabla_Consulta_desde_Reporte_de_Valorización_de_Instrumentos[[#This Row],[CO2-H]]*Tabla_Consulta_desde_Reporte_de_Valorización_de_Instrumentos[[#This Row],[Inv MM$]]</f>
        <v>82.410310836798459</v>
      </c>
      <c r="AL244" s="25">
        <f>Tabla_Consulta_desde_Reporte_de_Valorización_de_Instrumentos[[#This Row],[CO2-H]]*Tabla_Consulta_desde_Reporte_de_Valorización_de_Instrumentos[[#This Row],[Weight]]</f>
        <v>7.9654154892715573E-2</v>
      </c>
      <c r="AM244" s="25" t="str">
        <f>INDEX(Parametria!G:G,MATCH(Tabla_Consulta_desde_Reporte_de_Valorización_de_Instrumentos[[#This Row],[CODIGO_SBS]],Parametria!C:C,0))</f>
        <v>51ALT</v>
      </c>
      <c r="AN244" s="25" t="str">
        <f>INDEX(Parametria!F:F,MATCH(Tabla_Consulta_desde_Reporte_de_Valorización_de_Instrumentos[[#This Row],[CODIGO_SBS]],Parametria!C:C,0))</f>
        <v>ALT</v>
      </c>
      <c r="AO244" s="25" t="str">
        <f>+INDEX(Parametria!J:J,MATCH(Tabla_Consulta_desde_Reporte_de_Valorización_de_Instrumentos[[#This Row],[CODIGO_SBS]],Parametria!C:C,0))</f>
        <v>ALT</v>
      </c>
      <c r="AP244" s="25">
        <f>Tabla_Consulta_desde_Reporte_de_Valorización_de_Instrumentos[[#This Row],[Huella]]/$AT$4</f>
        <v>7.2783450466515562E-3</v>
      </c>
      <c r="AQ2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4" s="25" t="str">
        <f>IFERROR(INDEX('BD(MSCI)'!X:X,MATCH(Tabla_Consulta_desde_Reporte_de_Valorización_de_Instrumentos[[#This Row],[CODIGO_ISIN]],'BD(MSCI)'!C:C,0)),"Cuestionario Integra")</f>
        <v>Alts</v>
      </c>
      <c r="AT244" s="25"/>
    </row>
    <row r="245" spans="2:46" x14ac:dyDescent="0.35">
      <c r="B245" s="14" t="s">
        <v>6337</v>
      </c>
      <c r="C245" t="s">
        <v>527</v>
      </c>
      <c r="D245" t="s">
        <v>11</v>
      </c>
      <c r="E245" t="s">
        <v>528</v>
      </c>
      <c r="F245" t="s">
        <v>564</v>
      </c>
      <c r="G245" t="str">
        <f>INDEX(Parametria!H:H,MATCH(Tabla_Consulta_desde_Reporte_de_Valorización_de_Instrumentos[[#This Row],[CODIGO_SBS]],Parametria!C:C,0),1)</f>
        <v>Sigma- Infraestructura</v>
      </c>
      <c r="H245" t="s">
        <v>565</v>
      </c>
      <c r="I245" t="s">
        <v>156</v>
      </c>
      <c r="J245" t="s">
        <v>526</v>
      </c>
      <c r="K245" t="s">
        <v>50</v>
      </c>
      <c r="L245">
        <v>1</v>
      </c>
      <c r="M245" s="5">
        <v>2146529.3903464</v>
      </c>
      <c r="N245">
        <v>629942.59437900002</v>
      </c>
      <c r="O245">
        <v>70</v>
      </c>
      <c r="P245" s="15">
        <v>46498</v>
      </c>
      <c r="Q245">
        <v>295</v>
      </c>
      <c r="R245">
        <v>3.4075000000000002</v>
      </c>
      <c r="S245" t="s">
        <v>413</v>
      </c>
      <c r="T245">
        <v>2149175.1492428002</v>
      </c>
      <c r="U245" s="5">
        <v>629942.59437900002</v>
      </c>
      <c r="V245" t="s">
        <v>156</v>
      </c>
      <c r="W245">
        <v>0</v>
      </c>
      <c r="X245">
        <v>0</v>
      </c>
      <c r="Y245">
        <v>0</v>
      </c>
      <c r="Z245">
        <v>0</v>
      </c>
      <c r="AA245" t="str">
        <f>+MID(Tabla_Consulta_desde_Reporte_de_Valorización_de_Instrumentos[[#This Row],[CODIGO_SBS]],7,1)</f>
        <v>2</v>
      </c>
      <c r="AB245">
        <f>INDEX('Cálculo Caja'!F:F,MATCH(Tabla_Consulta_desde_Reporte_de_Valorización_de_Instrumentos[[#This Row],[PORTAFOLIO]],'Cálculo Caja'!A:A,0),1)</f>
        <v>3525404726.9048524</v>
      </c>
      <c r="AC245" s="17">
        <f>Tabla_Consulta_desde_Reporte_de_Valorización_de_Instrumentos[[#This Row],[VALOR_VECTOR_LOCAL]]/Tabla_Consulta_desde_Reporte_de_Valorización_de_Instrumentos[[#This Row],[Patrimonio]]</f>
        <v>6.0887459926649518E-4</v>
      </c>
      <c r="AD245" s="4">
        <f>(Tabla_Consulta_desde_Reporte_de_Valorización_de_Instrumentos[[#This Row],[VALOR_VECTOR_LOCAL]]/INDEX('Tipo de Cambio'!$D:$D,MATCH("2",'Tipo de Cambio'!$E:$E,0),1))/1000000</f>
        <v>0.62994259437898747</v>
      </c>
      <c r="AE245">
        <f>IF(Tabla_Consulta_desde_Reporte_de_Valorización_de_Instrumentos[[#This Row],[PORTAFOLIO]]="IN-FONDO0",Tabla_Consulta_desde_Reporte_de_Valorización_de_Instrumentos[[#This Row],[Inv MM$]],0)</f>
        <v>0</v>
      </c>
      <c r="AF245" s="25">
        <f>IF(Tabla_Consulta_desde_Reporte_de_Valorización_de_Instrumentos[[#This Row],[PORTAFOLIO]]="IN-FONDO1",Tabla_Consulta_desde_Reporte_de_Valorización_de_Instrumentos[[#This Row],[Inv MM$]],0)</f>
        <v>0</v>
      </c>
      <c r="AG245" s="25">
        <f>IF(Tabla_Consulta_desde_Reporte_de_Valorización_de_Instrumentos[[#This Row],[PORTAFOLIO]]="IN-FONDO2",Tabla_Consulta_desde_Reporte_de_Valorización_de_Instrumentos[[#This Row],[Inv MM$]],0)</f>
        <v>0</v>
      </c>
      <c r="AH245" s="25">
        <f>IF(Tabla_Consulta_desde_Reporte_de_Valorización_de_Instrumentos[[#This Row],[PORTAFOLIO]]="IN-FONDO3",Tabla_Consulta_desde_Reporte_de_Valorización_de_Instrumentos[[#This Row],[Inv MM$]],0)</f>
        <v>0.62994259437898747</v>
      </c>
      <c r="AI2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3.1497129718949672</v>
      </c>
      <c r="AJ2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Row],[CODIGO_SBS]],'BD(MSCI)'!$C:$C,0),1)),AL6380)</f>
        <v>19.591038730000001</v>
      </c>
      <c r="AK245" s="25">
        <f>Tabla_Consulta_desde_Reporte_de_Valorización_de_Instrumentos[[#This Row],[CO2-H]]*Tabla_Consulta_desde_Reporte_de_Valorización_de_Instrumentos[[#This Row],[Inv MM$]]</f>
        <v>12.341229764155425</v>
      </c>
      <c r="AL245" s="25">
        <f>Tabla_Consulta_desde_Reporte_de_Valorización_de_Instrumentos[[#This Row],[CO2-H]]*Tabla_Consulta_desde_Reporte_de_Valorización_de_Instrumentos[[#This Row],[Weight]]</f>
        <v>1.1928485855943137E-2</v>
      </c>
      <c r="AM245" s="25" t="str">
        <f>INDEX(Parametria!G:G,MATCH(Tabla_Consulta_desde_Reporte_de_Valorización_de_Instrumentos[[#This Row],[CODIGO_SBS]],Parametria!C:C,0))</f>
        <v>51ALT</v>
      </c>
      <c r="AN245" s="25" t="str">
        <f>INDEX(Parametria!F:F,MATCH(Tabla_Consulta_desde_Reporte_de_Valorización_de_Instrumentos[[#This Row],[CODIGO_SBS]],Parametria!C:C,0))</f>
        <v>ALT</v>
      </c>
      <c r="AO245" s="25" t="str">
        <f>+INDEX(Parametria!J:J,MATCH(Tabla_Consulta_desde_Reporte_de_Valorización_de_Instrumentos[[#This Row],[CODIGO_SBS]],Parametria!C:C,0))</f>
        <v>ALT</v>
      </c>
      <c r="AP245" s="25">
        <f>Tabla_Consulta_desde_Reporte_de_Valorización_de_Instrumentos[[#This Row],[Huella]]/$AT$4</f>
        <v>1.0899574047404351E-3</v>
      </c>
      <c r="AQ2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5" s="25" t="str">
        <f>IFERROR(INDEX('BD(MSCI)'!X:X,MATCH(Tabla_Consulta_desde_Reporte_de_Valorización_de_Instrumentos[[#This Row],[CODIGO_ISIN]],'BD(MSCI)'!C:C,0)),"Cuestionario Integra")</f>
        <v>Alts</v>
      </c>
      <c r="AT245" s="25"/>
    </row>
    <row r="246" spans="2:46" x14ac:dyDescent="0.35">
      <c r="B246" s="14" t="s">
        <v>6337</v>
      </c>
      <c r="C246" t="s">
        <v>527</v>
      </c>
      <c r="D246" t="s">
        <v>10</v>
      </c>
      <c r="E246" t="s">
        <v>528</v>
      </c>
      <c r="F246" t="s">
        <v>564</v>
      </c>
      <c r="G246" t="str">
        <f>INDEX(Parametria!H:H,MATCH(Tabla_Consulta_desde_Reporte_de_Valorización_de_Instrumentos[[#This Row],[CODIGO_SBS]],Parametria!C:C,0),1)</f>
        <v>Sigma- Infraestructura</v>
      </c>
      <c r="H246" t="s">
        <v>565</v>
      </c>
      <c r="I246" t="s">
        <v>156</v>
      </c>
      <c r="J246" t="s">
        <v>526</v>
      </c>
      <c r="K246" t="s">
        <v>50</v>
      </c>
      <c r="L246">
        <v>1</v>
      </c>
      <c r="M246" s="5">
        <v>8586117.5613857005</v>
      </c>
      <c r="N246">
        <v>2519770.3775160001</v>
      </c>
      <c r="O246">
        <v>280</v>
      </c>
      <c r="P246" s="15">
        <v>46498</v>
      </c>
      <c r="Q246">
        <v>295</v>
      </c>
      <c r="R246">
        <v>3.4075000000000002</v>
      </c>
      <c r="S246" t="s">
        <v>413</v>
      </c>
      <c r="T246">
        <v>8596700.5969712995</v>
      </c>
      <c r="U246" s="5">
        <v>2519770.3775160001</v>
      </c>
      <c r="V246" t="s">
        <v>156</v>
      </c>
      <c r="W246">
        <v>0</v>
      </c>
      <c r="X246">
        <v>0</v>
      </c>
      <c r="Y246">
        <v>0</v>
      </c>
      <c r="Z246">
        <v>0</v>
      </c>
      <c r="AA246" t="str">
        <f>+MID(Tabla_Consulta_desde_Reporte_de_Valorización_de_Instrumentos[[#This Row],[CODIGO_SBS]],7,1)</f>
        <v>2</v>
      </c>
      <c r="AB246">
        <f>INDEX('Cálculo Caja'!F:F,MATCH(Tabla_Consulta_desde_Reporte_de_Valorización_de_Instrumentos[[#This Row],[PORTAFOLIO]],'Cálculo Caja'!A:A,0),1)</f>
        <v>27857085026.771736</v>
      </c>
      <c r="AC246" s="17">
        <f>Tabla_Consulta_desde_Reporte_de_Valorización_de_Instrumentos[[#This Row],[VALOR_VECTOR_LOCAL]]/Tabla_Consulta_desde_Reporte_de_Valorización_de_Instrumentos[[#This Row],[Patrimonio]]</f>
        <v>3.0822024462121966E-4</v>
      </c>
      <c r="AD246" s="4">
        <f>(Tabla_Consulta_desde_Reporte_de_Valorización_de_Instrumentos[[#This Row],[VALOR_VECTOR_LOCAL]]/INDEX('Tipo de Cambio'!$D:$D,MATCH("2",'Tipo de Cambio'!$E:$E,0),1))/1000000</f>
        <v>2.5197703775159797</v>
      </c>
      <c r="AE246">
        <f>IF(Tabla_Consulta_desde_Reporte_de_Valorización_de_Instrumentos[[#This Row],[PORTAFOLIO]]="IN-FONDO0",Tabla_Consulta_desde_Reporte_de_Valorización_de_Instrumentos[[#This Row],[Inv MM$]],0)</f>
        <v>0</v>
      </c>
      <c r="AF246" s="25">
        <f>IF(Tabla_Consulta_desde_Reporte_de_Valorización_de_Instrumentos[[#This Row],[PORTAFOLIO]]="IN-FONDO1",Tabla_Consulta_desde_Reporte_de_Valorización_de_Instrumentos[[#This Row],[Inv MM$]],0)</f>
        <v>0</v>
      </c>
      <c r="AG246" s="25">
        <f>IF(Tabla_Consulta_desde_Reporte_de_Valorización_de_Instrumentos[[#This Row],[PORTAFOLIO]]="IN-FONDO2",Tabla_Consulta_desde_Reporte_de_Valorización_de_Instrumentos[[#This Row],[Inv MM$]],0)</f>
        <v>2.5197703775159797</v>
      </c>
      <c r="AH246" s="25">
        <f>IF(Tabla_Consulta_desde_Reporte_de_Valorización_de_Instrumentos[[#This Row],[PORTAFOLIO]]="IN-FONDO3",Tabla_Consulta_desde_Reporte_de_Valorización_de_Instrumentos[[#This Row],[Inv MM$]],0)</f>
        <v>0</v>
      </c>
      <c r="AI2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3.1497129718949672</v>
      </c>
      <c r="AJ2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Row],[CODIGO_SBS]],'BD(MSCI)'!$C:$C,0),1)),AL6381)</f>
        <v>19.591038730000001</v>
      </c>
      <c r="AK246" s="25">
        <f>Tabla_Consulta_desde_Reporte_de_Valorización_de_Instrumentos[[#This Row],[CO2-H]]*Tabla_Consulta_desde_Reporte_de_Valorización_de_Instrumentos[[#This Row],[Inv MM$]]</f>
        <v>49.364919056622284</v>
      </c>
      <c r="AL246" s="25">
        <f>Tabla_Consulta_desde_Reporte_de_Valorización_de_Instrumentos[[#This Row],[CO2-H]]*Tabla_Consulta_desde_Reporte_de_Valorización_de_Instrumentos[[#This Row],[Weight]]</f>
        <v>6.0383547497443891E-3</v>
      </c>
      <c r="AM246" s="25" t="str">
        <f>INDEX(Parametria!G:G,MATCH(Tabla_Consulta_desde_Reporte_de_Valorización_de_Instrumentos[[#This Row],[CODIGO_SBS]],Parametria!C:C,0))</f>
        <v>51ALT</v>
      </c>
      <c r="AN246" s="25" t="str">
        <f>INDEX(Parametria!F:F,MATCH(Tabla_Consulta_desde_Reporte_de_Valorización_de_Instrumentos[[#This Row],[CODIGO_SBS]],Parametria!C:C,0))</f>
        <v>ALT</v>
      </c>
      <c r="AO246" s="25" t="str">
        <f>+INDEX(Parametria!J:J,MATCH(Tabla_Consulta_desde_Reporte_de_Valorización_de_Instrumentos[[#This Row],[CODIGO_SBS]],Parametria!C:C,0))</f>
        <v>ALT</v>
      </c>
      <c r="AP246" s="25">
        <f>Tabla_Consulta_desde_Reporte_de_Valorización_de_Instrumentos[[#This Row],[Huella]]/$AT$4</f>
        <v>4.3598296189617915E-3</v>
      </c>
      <c r="AQ2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46" s="25" t="str">
        <f>IFERROR(INDEX('BD(MSCI)'!X:X,MATCH(Tabla_Consulta_desde_Reporte_de_Valorización_de_Instrumentos[[#This Row],[CODIGO_ISIN]],'BD(MSCI)'!C:C,0)),"Cuestionario Integra")</f>
        <v>Alts</v>
      </c>
      <c r="AT246" s="25"/>
    </row>
    <row r="247" spans="2:46" x14ac:dyDescent="0.35">
      <c r="B247" s="14" t="s">
        <v>6337</v>
      </c>
      <c r="C247" t="s">
        <v>566</v>
      </c>
      <c r="D247" t="s">
        <v>10</v>
      </c>
      <c r="E247" t="s">
        <v>567</v>
      </c>
      <c r="F247" t="s">
        <v>5303</v>
      </c>
      <c r="G247" t="str">
        <f>INDEX(Parametria!H:H,MATCH(Tabla_Consulta_desde_Reporte_de_Valorización_de_Instrumentos[[#This Row],[CODIGO_SBS]],Parametria!C:C,0),1)</f>
        <v>AXA World Funds - US Dynamic High Yield</v>
      </c>
      <c r="H247" t="s">
        <v>2212</v>
      </c>
      <c r="I247" t="s">
        <v>156</v>
      </c>
      <c r="J247" t="s">
        <v>5304</v>
      </c>
      <c r="K247" t="s">
        <v>50</v>
      </c>
      <c r="L247">
        <v>1</v>
      </c>
      <c r="M247" s="5">
        <v>1330.0290981000001</v>
      </c>
      <c r="N247">
        <v>390.32402000000002</v>
      </c>
      <c r="O247">
        <v>1.7889999999999999</v>
      </c>
      <c r="P247" s="15"/>
      <c r="R247">
        <v>3.4075000000000002</v>
      </c>
      <c r="S247" t="s">
        <v>155</v>
      </c>
      <c r="T247">
        <v>1329.7763643000001</v>
      </c>
      <c r="U247" s="5">
        <v>389.76943</v>
      </c>
      <c r="V247" t="s">
        <v>156</v>
      </c>
      <c r="W247">
        <v>0</v>
      </c>
      <c r="X247">
        <v>0</v>
      </c>
      <c r="Y247">
        <v>0</v>
      </c>
      <c r="Z247">
        <v>0.31</v>
      </c>
      <c r="AA247" t="str">
        <f>+MID(Tabla_Consulta_desde_Reporte_de_Valorización_de_Instrumentos[[#This Row],[CODIGO_SBS]],7,1)</f>
        <v>2</v>
      </c>
      <c r="AB247">
        <f>INDEX('Cálculo Caja'!F:F,MATCH(Tabla_Consulta_desde_Reporte_de_Valorización_de_Instrumentos[[#This Row],[PORTAFOLIO]],'Cálculo Caja'!A:A,0),1)</f>
        <v>27857085026.771736</v>
      </c>
      <c r="AC247" s="17">
        <f>Tabla_Consulta_desde_Reporte_de_Valorización_de_Instrumentos[[#This Row],[VALOR_VECTOR_LOCAL]]/Tabla_Consulta_desde_Reporte_de_Valorización_de_Instrumentos[[#This Row],[Patrimonio]]</f>
        <v>4.7744733407023405E-8</v>
      </c>
      <c r="AD247" s="4">
        <f>(Tabla_Consulta_desde_Reporte_de_Valorización_de_Instrumentos[[#This Row],[VALOR_VECTOR_LOCAL]]/INDEX('Tipo de Cambio'!$D:$D,MATCH("2",'Tipo de Cambio'!$E:$E,0),1))/1000000</f>
        <v>3.9032401998532643E-4</v>
      </c>
      <c r="AE247">
        <f>IF(Tabla_Consulta_desde_Reporte_de_Valorización_de_Instrumentos[[#This Row],[PORTAFOLIO]]="IN-FONDO0",Tabla_Consulta_desde_Reporte_de_Valorización_de_Instrumentos[[#This Row],[Inv MM$]],0)</f>
        <v>0</v>
      </c>
      <c r="AF247" s="25">
        <f>IF(Tabla_Consulta_desde_Reporte_de_Valorización_de_Instrumentos[[#This Row],[PORTAFOLIO]]="IN-FONDO1",Tabla_Consulta_desde_Reporte_de_Valorización_de_Instrumentos[[#This Row],[Inv MM$]],0)</f>
        <v>0</v>
      </c>
      <c r="AG247" s="25">
        <f>IF(Tabla_Consulta_desde_Reporte_de_Valorización_de_Instrumentos[[#This Row],[PORTAFOLIO]]="IN-FONDO2",Tabla_Consulta_desde_Reporte_de_Valorización_de_Instrumentos[[#This Row],[Inv MM$]],0)</f>
        <v>3.9032401998532643E-4</v>
      </c>
      <c r="AH247" s="25">
        <f>IF(Tabla_Consulta_desde_Reporte_de_Valorización_de_Instrumentos[[#This Row],[PORTAFOLIO]]="IN-FONDO3",Tabla_Consulta_desde_Reporte_de_Valorización_de_Instrumentos[[#This Row],[Inv MM$]],0)</f>
        <v>0</v>
      </c>
      <c r="AI2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6.4995821998532646E-4</v>
      </c>
      <c r="AJ2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Row],[CODIGO_SBS]],'BD(MSCI)'!$C:$C,0),1)),AL6382)</f>
        <v>105.44806416</v>
      </c>
      <c r="AK247" s="25">
        <f>Tabla_Consulta_desde_Reporte_de_Valorización_de_Instrumentos[[#This Row],[CO2-H]]*Tabla_Consulta_desde_Reporte_de_Valorización_de_Instrumentos[[#This Row],[Inv MM$]]</f>
        <v>4.1158912302601824E-2</v>
      </c>
      <c r="AL247" s="25">
        <f>Tabla_Consulta_desde_Reporte_de_Valorización_de_Instrumentos[[#This Row],[CO2-H]]*Tabla_Consulta_desde_Reporte_de_Valorización_de_Instrumentos[[#This Row],[Weight]]</f>
        <v>5.0345897116058993E-6</v>
      </c>
      <c r="AM247" s="25" t="str">
        <f>INDEX(Parametria!G:G,MATCH(Tabla_Consulta_desde_Reporte_de_Valorización_de_Instrumentos[[#This Row],[CODIGO_SBS]],Parametria!C:C,0))</f>
        <v>52RFIG</v>
      </c>
      <c r="AN247" s="25" t="str">
        <f>INDEX(Parametria!F:F,MATCH(Tabla_Consulta_desde_Reporte_de_Valorización_de_Instrumentos[[#This Row],[CODIGO_SBS]],Parametria!C:C,0))</f>
        <v>TD</v>
      </c>
      <c r="AO247" s="25" t="str">
        <f>+INDEX(Parametria!J:J,MATCH(Tabla_Consulta_desde_Reporte_de_Valorización_de_Instrumentos[[#This Row],[CODIGO_SBS]],Parametria!C:C,0))</f>
        <v>RFITD</v>
      </c>
      <c r="AP247" s="25">
        <f>Tabla_Consulta_desde_Reporte_de_Valorización_de_Instrumentos[[#This Row],[Huella]]/$AT$4</f>
        <v>3.6350884063094946E-6</v>
      </c>
      <c r="AQ2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7" s="25" t="str">
        <f>IFERROR(INDEX('BD(MSCI)'!X:X,MATCH(Tabla_Consulta_desde_Reporte_de_Valorización_de_Instrumentos[[#This Row],[CODIGO_ISIN]],'BD(MSCI)'!C:C,0)),"Cuestionario Integra")</f>
        <v>Otros ETFs</v>
      </c>
      <c r="AT247" s="25"/>
    </row>
    <row r="248" spans="2:46" x14ac:dyDescent="0.35">
      <c r="B248" s="14" t="s">
        <v>6337</v>
      </c>
      <c r="C248" t="s">
        <v>566</v>
      </c>
      <c r="D248" t="s">
        <v>12</v>
      </c>
      <c r="E248" t="s">
        <v>567</v>
      </c>
      <c r="F248" t="s">
        <v>5303</v>
      </c>
      <c r="G248" t="str">
        <f>INDEX(Parametria!H:H,MATCH(Tabla_Consulta_desde_Reporte_de_Valorización_de_Instrumentos[[#This Row],[CODIGO_SBS]],Parametria!C:C,0),1)</f>
        <v>AXA World Funds - US Dynamic High Yield</v>
      </c>
      <c r="H248" t="s">
        <v>2212</v>
      </c>
      <c r="I248" t="s">
        <v>156</v>
      </c>
      <c r="J248" t="s">
        <v>5304</v>
      </c>
      <c r="K248" t="s">
        <v>50</v>
      </c>
      <c r="L248">
        <v>1</v>
      </c>
      <c r="M248" s="5">
        <v>884.70353650000004</v>
      </c>
      <c r="N248">
        <v>259.63420000000002</v>
      </c>
      <c r="O248">
        <v>1.19</v>
      </c>
      <c r="P248" s="15"/>
      <c r="R248">
        <v>3.4075000000000002</v>
      </c>
      <c r="S248" t="s">
        <v>155</v>
      </c>
      <c r="T248">
        <v>884.53542400000003</v>
      </c>
      <c r="U248" s="5">
        <v>259.26530000000002</v>
      </c>
      <c r="V248" t="s">
        <v>156</v>
      </c>
      <c r="W248">
        <v>0</v>
      </c>
      <c r="X248">
        <v>0</v>
      </c>
      <c r="Y248">
        <v>0</v>
      </c>
      <c r="Z248">
        <v>0.31</v>
      </c>
      <c r="AA248" t="str">
        <f>+MID(Tabla_Consulta_desde_Reporte_de_Valorización_de_Instrumentos[[#This Row],[CODIGO_SBS]],7,1)</f>
        <v>2</v>
      </c>
      <c r="AB248">
        <f>INDEX('Cálculo Caja'!F:F,MATCH(Tabla_Consulta_desde_Reporte_de_Valorización_de_Instrumentos[[#This Row],[PORTAFOLIO]],'Cálculo Caja'!A:A,0),1)</f>
        <v>7928996892.6624365</v>
      </c>
      <c r="AC248" s="17">
        <f>Tabla_Consulta_desde_Reporte_de_Valorización_de_Instrumentos[[#This Row],[VALOR_VECTOR_LOCAL]]/Tabla_Consulta_desde_Reporte_de_Valorización_de_Instrumentos[[#This Row],[Patrimonio]]</f>
        <v>1.1157824230183675E-7</v>
      </c>
      <c r="AD248" s="4">
        <f>(Tabla_Consulta_desde_Reporte_de_Valorización_de_Instrumentos[[#This Row],[VALOR_VECTOR_LOCAL]]/INDEX('Tipo de Cambio'!$D:$D,MATCH("2",'Tipo de Cambio'!$E:$E,0),1))/1000000</f>
        <v>2.5963420000000003E-4</v>
      </c>
      <c r="AE248">
        <f>IF(Tabla_Consulta_desde_Reporte_de_Valorización_de_Instrumentos[[#This Row],[PORTAFOLIO]]="IN-FONDO0",Tabla_Consulta_desde_Reporte_de_Valorización_de_Instrumentos[[#This Row],[Inv MM$]],0)</f>
        <v>0</v>
      </c>
      <c r="AF248" s="25">
        <f>IF(Tabla_Consulta_desde_Reporte_de_Valorización_de_Instrumentos[[#This Row],[PORTAFOLIO]]="IN-FONDO1",Tabla_Consulta_desde_Reporte_de_Valorización_de_Instrumentos[[#This Row],[Inv MM$]],0)</f>
        <v>2.5963420000000003E-4</v>
      </c>
      <c r="AG248" s="25">
        <f>IF(Tabla_Consulta_desde_Reporte_de_Valorización_de_Instrumentos[[#This Row],[PORTAFOLIO]]="IN-FONDO2",Tabla_Consulta_desde_Reporte_de_Valorización_de_Instrumentos[[#This Row],[Inv MM$]],0)</f>
        <v>0</v>
      </c>
      <c r="AH248" s="25">
        <f>IF(Tabla_Consulta_desde_Reporte_de_Valorización_de_Instrumentos[[#This Row],[PORTAFOLIO]]="IN-FONDO3",Tabla_Consulta_desde_Reporte_de_Valorización_de_Instrumentos[[#This Row],[Inv MM$]],0)</f>
        <v>0</v>
      </c>
      <c r="AI2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6.4995821998532646E-4</v>
      </c>
      <c r="AJ2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Row],[CODIGO_SBS]],'BD(MSCI)'!$C:$C,0),1)),AL6383)</f>
        <v>105.44806416</v>
      </c>
      <c r="AK248" s="25">
        <f>Tabla_Consulta_desde_Reporte_de_Valorización_de_Instrumentos[[#This Row],[CO2-H]]*Tabla_Consulta_desde_Reporte_de_Valorización_de_Instrumentos[[#This Row],[Inv MM$]]</f>
        <v>2.7377923779730275E-2</v>
      </c>
      <c r="AL248" s="25">
        <f>Tabla_Consulta_desde_Reporte_de_Valorización_de_Instrumentos[[#This Row],[CO2-H]]*Tabla_Consulta_desde_Reporte_de_Valorización_de_Instrumentos[[#This Row],[Weight]]</f>
        <v>1.1765709653104108E-5</v>
      </c>
      <c r="AM248" s="25" t="str">
        <f>INDEX(Parametria!G:G,MATCH(Tabla_Consulta_desde_Reporte_de_Valorización_de_Instrumentos[[#This Row],[CODIGO_SBS]],Parametria!C:C,0))</f>
        <v>52RFIG</v>
      </c>
      <c r="AN248" s="25" t="str">
        <f>INDEX(Parametria!F:F,MATCH(Tabla_Consulta_desde_Reporte_de_Valorización_de_Instrumentos[[#This Row],[CODIGO_SBS]],Parametria!C:C,0))</f>
        <v>TD</v>
      </c>
      <c r="AO248" s="25" t="str">
        <f>+INDEX(Parametria!J:J,MATCH(Tabla_Consulta_desde_Reporte_de_Valorización_de_Instrumentos[[#This Row],[CODIGO_SBS]],Parametria!C:C,0))</f>
        <v>RFITD</v>
      </c>
      <c r="AP248" s="25">
        <f>Tabla_Consulta_desde_Reporte_de_Valorización_de_Instrumentos[[#This Row],[Huella]]/$AT$4</f>
        <v>2.417973842186092E-6</v>
      </c>
      <c r="AQ2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8" s="25" t="str">
        <f>IFERROR(INDEX('BD(MSCI)'!X:X,MATCH(Tabla_Consulta_desde_Reporte_de_Valorización_de_Instrumentos[[#This Row],[CODIGO_ISIN]],'BD(MSCI)'!C:C,0)),"Cuestionario Integra")</f>
        <v>Otros ETFs</v>
      </c>
      <c r="AT248" s="25"/>
    </row>
    <row r="249" spans="2:46" x14ac:dyDescent="0.35">
      <c r="B249" s="14" t="s">
        <v>6337</v>
      </c>
      <c r="C249" t="s">
        <v>566</v>
      </c>
      <c r="D249" t="s">
        <v>12</v>
      </c>
      <c r="E249" t="s">
        <v>567</v>
      </c>
      <c r="F249" t="s">
        <v>568</v>
      </c>
      <c r="G249" t="str">
        <f>INDEX(Parametria!H:H,MATCH(Tabla_Consulta_desde_Reporte_de_Valorización_de_Instrumentos[[#This Row],[CODIGO_SBS]],Parametria!C:C,0),1)</f>
        <v>Vontobel - Emerging Markets Corporate</v>
      </c>
      <c r="H249" t="s">
        <v>569</v>
      </c>
      <c r="I249" t="s">
        <v>156</v>
      </c>
      <c r="J249" t="s">
        <v>570</v>
      </c>
      <c r="K249" t="s">
        <v>50</v>
      </c>
      <c r="L249">
        <v>168.8</v>
      </c>
      <c r="M249" s="5">
        <v>1090.4013629999999</v>
      </c>
      <c r="N249">
        <v>320.00040000000001</v>
      </c>
      <c r="O249">
        <v>1.726</v>
      </c>
      <c r="P249" s="15"/>
      <c r="R249">
        <v>3.4075000000000002</v>
      </c>
      <c r="S249" t="s">
        <v>155</v>
      </c>
      <c r="T249">
        <v>1091.2742771000001</v>
      </c>
      <c r="U249" s="5">
        <v>319.86232000000001</v>
      </c>
      <c r="V249" t="s">
        <v>156</v>
      </c>
      <c r="W249">
        <v>0</v>
      </c>
      <c r="X249">
        <v>0</v>
      </c>
      <c r="Y249">
        <v>0</v>
      </c>
      <c r="Z249">
        <v>0.08</v>
      </c>
      <c r="AA249" t="str">
        <f>+MID(Tabla_Consulta_desde_Reporte_de_Valorización_de_Instrumentos[[#This Row],[CODIGO_SBS]],7,1)</f>
        <v>2</v>
      </c>
      <c r="AB249">
        <f>INDEX('Cálculo Caja'!F:F,MATCH(Tabla_Consulta_desde_Reporte_de_Valorización_de_Instrumentos[[#This Row],[PORTAFOLIO]],'Cálculo Caja'!A:A,0),1)</f>
        <v>7928996892.6624365</v>
      </c>
      <c r="AC249" s="17">
        <f>Tabla_Consulta_desde_Reporte_de_Valorización_de_Instrumentos[[#This Row],[VALOR_VECTOR_LOCAL]]/Tabla_Consulta_desde_Reporte_de_Valorización_de_Instrumentos[[#This Row],[Patrimonio]]</f>
        <v>1.3752072018202793E-7</v>
      </c>
      <c r="AD249" s="4">
        <f>(Tabla_Consulta_desde_Reporte_de_Valorización_de_Instrumentos[[#This Row],[VALOR_VECTOR_LOCAL]]/INDEX('Tipo de Cambio'!$D:$D,MATCH("2",'Tipo de Cambio'!$E:$E,0),1))/1000000</f>
        <v>3.2000039999999995E-4</v>
      </c>
      <c r="AE249">
        <f>IF(Tabla_Consulta_desde_Reporte_de_Valorización_de_Instrumentos[[#This Row],[PORTAFOLIO]]="IN-FONDO0",Tabla_Consulta_desde_Reporte_de_Valorización_de_Instrumentos[[#This Row],[Inv MM$]],0)</f>
        <v>0</v>
      </c>
      <c r="AF249" s="25">
        <f>IF(Tabla_Consulta_desde_Reporte_de_Valorización_de_Instrumentos[[#This Row],[PORTAFOLIO]]="IN-FONDO1",Tabla_Consulta_desde_Reporte_de_Valorización_de_Instrumentos[[#This Row],[Inv MM$]],0)</f>
        <v>3.2000039999999995E-4</v>
      </c>
      <c r="AG249" s="25">
        <f>IF(Tabla_Consulta_desde_Reporte_de_Valorización_de_Instrumentos[[#This Row],[PORTAFOLIO]]="IN-FONDO2",Tabla_Consulta_desde_Reporte_de_Valorización_de_Instrumentos[[#This Row],[Inv MM$]],0)</f>
        <v>0</v>
      </c>
      <c r="AH249" s="25">
        <f>IF(Tabla_Consulta_desde_Reporte_de_Valorización_de_Instrumentos[[#This Row],[PORTAFOLIO]]="IN-FONDO3",Tabla_Consulta_desde_Reporte_de_Valorización_de_Instrumentos[[#This Row],[Inv MM$]],0)</f>
        <v>0</v>
      </c>
      <c r="AI2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8.5951439999999994E-4</v>
      </c>
      <c r="AJ2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Row],[CODIGO_SBS]],'BD(MSCI)'!$C:$C,0),1)),AL6384)</f>
        <v>429.35320166999998</v>
      </c>
      <c r="AK249" s="25">
        <f>Tabla_Consulta_desde_Reporte_de_Valorización_de_Instrumentos[[#This Row],[CO2-H]]*Tabla_Consulta_desde_Reporte_de_Valorización_de_Instrumentos[[#This Row],[Inv MM$]]</f>
        <v>0.13739319627568064</v>
      </c>
      <c r="AL249" s="25">
        <f>Tabla_Consulta_desde_Reporte_de_Valorización_de_Instrumentos[[#This Row],[CO2-H]]*Tabla_Consulta_desde_Reporte_de_Valorización_de_Instrumentos[[#This Row],[Weight]]</f>
        <v>5.9044961506117874E-5</v>
      </c>
      <c r="AM249" s="25" t="str">
        <f>INDEX(Parametria!G:G,MATCH(Tabla_Consulta_desde_Reporte_de_Valorización_de_Instrumentos[[#This Row],[CODIGO_SBS]],Parametria!C:C,0))</f>
        <v>52RFIG</v>
      </c>
      <c r="AN249" s="25" t="str">
        <f>INDEX(Parametria!F:F,MATCH(Tabla_Consulta_desde_Reporte_de_Valorización_de_Instrumentos[[#This Row],[CODIGO_SBS]],Parametria!C:C,0))</f>
        <v>TD</v>
      </c>
      <c r="AO249" s="25" t="str">
        <f>+INDEX(Parametria!J:J,MATCH(Tabla_Consulta_desde_Reporte_de_Valorización_de_Instrumentos[[#This Row],[CODIGO_SBS]],Parametria!C:C,0))</f>
        <v>RFITD</v>
      </c>
      <c r="AP249" s="25">
        <f>Tabla_Consulta_desde_Reporte_de_Valorización_de_Instrumentos[[#This Row],[Huella]]/$AT$4</f>
        <v>1.2134344348452573E-5</v>
      </c>
      <c r="AQ2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49" s="25" t="str">
        <f>IFERROR(INDEX('BD(MSCI)'!X:X,MATCH(Tabla_Consulta_desde_Reporte_de_Valorización_de_Instrumentos[[#This Row],[CODIGO_ISIN]],'BD(MSCI)'!C:C,0)),"Cuestionario Integra")</f>
        <v>Otros ETFs</v>
      </c>
      <c r="AT249" s="25"/>
    </row>
    <row r="250" spans="2:46" x14ac:dyDescent="0.35">
      <c r="B250" s="14" t="s">
        <v>6337</v>
      </c>
      <c r="C250" t="s">
        <v>566</v>
      </c>
      <c r="D250" t="s">
        <v>12</v>
      </c>
      <c r="E250" t="s">
        <v>567</v>
      </c>
      <c r="F250" t="s">
        <v>571</v>
      </c>
      <c r="G250" t="str">
        <f>INDEX(Parametria!H:H,MATCH(Tabla_Consulta_desde_Reporte_de_Valorización_de_Instrumentos[[#This Row],[CODIGO_SBS]],Parametria!C:C,0),1)</f>
        <v>Vontobel - Emerging Markets Debt</v>
      </c>
      <c r="H250" t="s">
        <v>572</v>
      </c>
      <c r="I250" t="s">
        <v>156</v>
      </c>
      <c r="J250" t="s">
        <v>570</v>
      </c>
      <c r="K250" t="s">
        <v>50</v>
      </c>
      <c r="L250">
        <v>1</v>
      </c>
      <c r="M250" s="5">
        <v>91865155.412474498</v>
      </c>
      <c r="N250">
        <v>26959693.444600001</v>
      </c>
      <c r="O250">
        <v>146999.41899999999</v>
      </c>
      <c r="P250" s="15"/>
      <c r="R250">
        <v>3.4075000000000002</v>
      </c>
      <c r="S250" t="s">
        <v>155</v>
      </c>
      <c r="T250">
        <v>91903158.437271401</v>
      </c>
      <c r="U250" s="5">
        <v>26937643.531750001</v>
      </c>
      <c r="V250" t="s">
        <v>156</v>
      </c>
      <c r="W250">
        <v>0</v>
      </c>
      <c r="X250">
        <v>0</v>
      </c>
      <c r="Y250">
        <v>0</v>
      </c>
      <c r="Z250">
        <v>0.15</v>
      </c>
      <c r="AA250" t="str">
        <f>+MID(Tabla_Consulta_desde_Reporte_de_Valorización_de_Instrumentos[[#This Row],[CODIGO_SBS]],7,1)</f>
        <v>2</v>
      </c>
      <c r="AB250">
        <f>INDEX('Cálculo Caja'!F:F,MATCH(Tabla_Consulta_desde_Reporte_de_Valorización_de_Instrumentos[[#This Row],[PORTAFOLIO]],'Cálculo Caja'!A:A,0),1)</f>
        <v>7928996892.6624365</v>
      </c>
      <c r="AC250" s="17">
        <f>Tabla_Consulta_desde_Reporte_de_Valorización_de_Instrumentos[[#This Row],[VALOR_VECTOR_LOCAL]]/Tabla_Consulta_desde_Reporte_de_Valorización_de_Instrumentos[[#This Row],[Patrimonio]]</f>
        <v>1.1585974449994717E-2</v>
      </c>
      <c r="AD250" s="4">
        <f>(Tabla_Consulta_desde_Reporte_de_Valorización_de_Instrumentos[[#This Row],[VALOR_VECTOR_LOCAL]]/INDEX('Tipo de Cambio'!$D:$D,MATCH("2",'Tipo de Cambio'!$E:$E,0),1))/1000000</f>
        <v>26.959693444599996</v>
      </c>
      <c r="AE250">
        <f>IF(Tabla_Consulta_desde_Reporte_de_Valorización_de_Instrumentos[[#This Row],[PORTAFOLIO]]="IN-FONDO0",Tabla_Consulta_desde_Reporte_de_Valorización_de_Instrumentos[[#This Row],[Inv MM$]],0)</f>
        <v>0</v>
      </c>
      <c r="AF250" s="25">
        <f>IF(Tabla_Consulta_desde_Reporte_de_Valorización_de_Instrumentos[[#This Row],[PORTAFOLIO]]="IN-FONDO1",Tabla_Consulta_desde_Reporte_de_Valorización_de_Instrumentos[[#This Row],[Inv MM$]],0)</f>
        <v>26.959693444599996</v>
      </c>
      <c r="AG250" s="25">
        <f>IF(Tabla_Consulta_desde_Reporte_de_Valorización_de_Instrumentos[[#This Row],[PORTAFOLIO]]="IN-FONDO2",Tabla_Consulta_desde_Reporte_de_Valorización_de_Instrumentos[[#This Row],[Inv MM$]],0)</f>
        <v>0</v>
      </c>
      <c r="AH250" s="25">
        <f>IF(Tabla_Consulta_desde_Reporte_de_Valorización_de_Instrumentos[[#This Row],[PORTAFOLIO]]="IN-FONDO3",Tabla_Consulta_desde_Reporte_de_Valorización_de_Instrumentos[[#This Row],[Inv MM$]],0)</f>
        <v>0</v>
      </c>
      <c r="AI2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26.959693444599996</v>
      </c>
      <c r="AJ2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Row],[CODIGO_SBS]],'BD(MSCI)'!$C:$C,0),1)),AL6385)</f>
        <v>399.68306785999999</v>
      </c>
      <c r="AK250" s="25">
        <f>Tabla_Consulta_desde_Reporte_de_Valorización_de_Instrumentos[[#This Row],[CO2-H]]*Tabla_Consulta_desde_Reporte_de_Valorización_de_Instrumentos[[#This Row],[Inv MM$]]</f>
        <v>10775.332984502857</v>
      </c>
      <c r="AL250" s="25">
        <f>Tabla_Consulta_desde_Reporte_de_Valorización_de_Instrumentos[[#This Row],[CO2-H]]*Tabla_Consulta_desde_Reporte_de_Valorización_de_Instrumentos[[#This Row],[Weight]]</f>
        <v>4.630717812321465</v>
      </c>
      <c r="AM250" s="25" t="str">
        <f>INDEX(Parametria!G:G,MATCH(Tabla_Consulta_desde_Reporte_de_Valorización_de_Instrumentos[[#This Row],[CODIGO_SBS]],Parametria!C:C,0))</f>
        <v>52RFIG</v>
      </c>
      <c r="AN250" s="25" t="str">
        <f>INDEX(Parametria!F:F,MATCH(Tabla_Consulta_desde_Reporte_de_Valorización_de_Instrumentos[[#This Row],[CODIGO_SBS]],Parametria!C:C,0))</f>
        <v>TD</v>
      </c>
      <c r="AO250" s="25" t="str">
        <f>+INDEX(Parametria!J:J,MATCH(Tabla_Consulta_desde_Reporte_de_Valorización_de_Instrumentos[[#This Row],[CODIGO_SBS]],Parametria!C:C,0))</f>
        <v>RFITD</v>
      </c>
      <c r="AP250" s="25">
        <f>Tabla_Consulta_desde_Reporte_de_Valorización_de_Instrumentos[[#This Row],[Huella]]/$AT$4</f>
        <v>0.95165993984769537</v>
      </c>
      <c r="AQ2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0" s="25" t="str">
        <f>IFERROR(INDEX('BD(MSCI)'!X:X,MATCH(Tabla_Consulta_desde_Reporte_de_Valorización_de_Instrumentos[[#This Row],[CODIGO_ISIN]],'BD(MSCI)'!C:C,0)),"Cuestionario Integra")</f>
        <v>Otros ETFs</v>
      </c>
      <c r="AT250" s="25"/>
    </row>
    <row r="251" spans="2:46" x14ac:dyDescent="0.35">
      <c r="B251" s="14" t="s">
        <v>6337</v>
      </c>
      <c r="C251" t="s">
        <v>566</v>
      </c>
      <c r="D251" t="s">
        <v>12</v>
      </c>
      <c r="E251" t="s">
        <v>567</v>
      </c>
      <c r="F251" t="s">
        <v>5665</v>
      </c>
      <c r="G251" t="str">
        <f>INDEX(Parametria!H:H,MATCH(Tabla_Consulta_desde_Reporte_de_Valorización_de_Instrumentos[[#This Row],[CODIGO_SBS]],Parametria!C:C,0),1)</f>
        <v>Vontobel - Credit Opportunities</v>
      </c>
      <c r="H251" t="s">
        <v>5664</v>
      </c>
      <c r="I251" t="s">
        <v>156</v>
      </c>
      <c r="J251" t="s">
        <v>570</v>
      </c>
      <c r="K251" t="s">
        <v>50</v>
      </c>
      <c r="L251">
        <v>0</v>
      </c>
      <c r="M251" s="5">
        <v>396085432.07652408</v>
      </c>
      <c r="N251">
        <v>116239305.08482</v>
      </c>
      <c r="O251">
        <v>738214.81700000004</v>
      </c>
      <c r="P251" s="15"/>
      <c r="R251">
        <v>3.4075000000000002</v>
      </c>
      <c r="S251" t="s">
        <v>155</v>
      </c>
      <c r="T251">
        <v>396221037.70911813</v>
      </c>
      <c r="U251" s="5">
        <v>116135955.01044001</v>
      </c>
      <c r="V251" t="s">
        <v>156</v>
      </c>
      <c r="W251">
        <v>0</v>
      </c>
      <c r="X251">
        <v>0</v>
      </c>
      <c r="Y251">
        <v>0</v>
      </c>
      <c r="Z251">
        <v>0.14000000000000001</v>
      </c>
      <c r="AA251" t="str">
        <f>+MID(Tabla_Consulta_desde_Reporte_de_Valorización_de_Instrumentos[[#This Row],[CODIGO_SBS]],7,1)</f>
        <v>2</v>
      </c>
      <c r="AB251">
        <f>INDEX('Cálculo Caja'!F:F,MATCH(Tabla_Consulta_desde_Reporte_de_Valorización_de_Instrumentos[[#This Row],[PORTAFOLIO]],'Cálculo Caja'!A:A,0),1)</f>
        <v>7928996892.6624365</v>
      </c>
      <c r="AC251" s="17">
        <f>Tabla_Consulta_desde_Reporte_de_Valorización_de_Instrumentos[[#This Row],[VALOR_VECTOR_LOCAL]]/Tabla_Consulta_desde_Reporte_de_Valorización_de_Instrumentos[[#This Row],[Patrimonio]]</f>
        <v>4.9954040522208427E-2</v>
      </c>
      <c r="AD251" s="4">
        <f>(Tabla_Consulta_desde_Reporte_de_Valorización_de_Instrumentos[[#This Row],[VALOR_VECTOR_LOCAL]]/INDEX('Tipo de Cambio'!$D:$D,MATCH("2",'Tipo de Cambio'!$E:$E,0),1))/1000000</f>
        <v>116.23930508481997</v>
      </c>
      <c r="AE251">
        <f>IF(Tabla_Consulta_desde_Reporte_de_Valorización_de_Instrumentos[[#This Row],[PORTAFOLIO]]="IN-FONDO0",Tabla_Consulta_desde_Reporte_de_Valorización_de_Instrumentos[[#This Row],[Inv MM$]],0)</f>
        <v>0</v>
      </c>
      <c r="AF251" s="25">
        <f>IF(Tabla_Consulta_desde_Reporte_de_Valorización_de_Instrumentos[[#This Row],[PORTAFOLIO]]="IN-FONDO1",Tabla_Consulta_desde_Reporte_de_Valorización_de_Instrumentos[[#This Row],[Inv MM$]],0)</f>
        <v>116.23930508481997</v>
      </c>
      <c r="AG251" s="25">
        <f>IF(Tabla_Consulta_desde_Reporte_de_Valorización_de_Instrumentos[[#This Row],[PORTAFOLIO]]="IN-FONDO2",Tabla_Consulta_desde_Reporte_de_Valorización_de_Instrumentos[[#This Row],[Inv MM$]],0)</f>
        <v>0</v>
      </c>
      <c r="AH251" s="25">
        <f>IF(Tabla_Consulta_desde_Reporte_de_Valorización_de_Instrumentos[[#This Row],[PORTAFOLIO]]="IN-FONDO3",Tabla_Consulta_desde_Reporte_de_Valorización_de_Instrumentos[[#This Row],[Inv MM$]],0)</f>
        <v>0</v>
      </c>
      <c r="AI2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Row],[CODIGO_SBS]],'BD(MSCI)'!$C:$C,0),1)),AL6386)</f>
        <v>42.062857780000002</v>
      </c>
      <c r="AK251" s="25">
        <f>Tabla_Consulta_desde_Reporte_de_Valorización_de_Instrumentos[[#This Row],[CO2-H]]*Tabla_Consulta_desde_Reporte_de_Valorización_de_Instrumentos[[#This Row],[Inv MM$]]</f>
        <v>4889.3573582288136</v>
      </c>
      <c r="AL251" s="25">
        <f>Tabla_Consulta_desde_Reporte_de_Valorización_de_Instrumentos[[#This Row],[CO2-H]]*Tabla_Consulta_desde_Reporte_de_Valorización_de_Instrumentos[[#This Row],[Weight]]</f>
        <v>2.1012097020220102</v>
      </c>
      <c r="AM251" s="25" t="str">
        <f>INDEX(Parametria!G:G,MATCH(Tabla_Consulta_desde_Reporte_de_Valorización_de_Instrumentos[[#This Row],[CODIGO_SBS]],Parametria!C:C,0))</f>
        <v>52RFIG</v>
      </c>
      <c r="AN251" s="25" t="str">
        <f>INDEX(Parametria!F:F,MATCH(Tabla_Consulta_desde_Reporte_de_Valorización_de_Instrumentos[[#This Row],[CODIGO_SBS]],Parametria!C:C,0))</f>
        <v>TD</v>
      </c>
      <c r="AO251" s="25" t="str">
        <f>+INDEX(Parametria!J:J,MATCH(Tabla_Consulta_desde_Reporte_de_Valorización_de_Instrumentos[[#This Row],[CODIGO_SBS]],Parametria!C:C,0))</f>
        <v>RFITD</v>
      </c>
      <c r="AP251" s="25">
        <f>Tabla_Consulta_desde_Reporte_de_Valorización_de_Instrumentos[[#This Row],[Huella]]/$AT$4</f>
        <v>0.4318201150830232</v>
      </c>
      <c r="AQ2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1" s="25" t="str">
        <f>IFERROR(INDEX('BD(MSCI)'!X:X,MATCH(Tabla_Consulta_desde_Reporte_de_Valorización_de_Instrumentos[[#This Row],[CODIGO_ISIN]],'BD(MSCI)'!C:C,0)),"Cuestionario Integra")</f>
        <v>Otros ETFs</v>
      </c>
      <c r="AT251" s="25"/>
    </row>
    <row r="252" spans="2:46" x14ac:dyDescent="0.35">
      <c r="B252" s="14" t="s">
        <v>6337</v>
      </c>
      <c r="C252" t="s">
        <v>566</v>
      </c>
      <c r="D252" t="s">
        <v>11</v>
      </c>
      <c r="E252" t="s">
        <v>567</v>
      </c>
      <c r="F252" t="s">
        <v>5665</v>
      </c>
      <c r="G252" t="str">
        <f>INDEX(Parametria!H:H,MATCH(Tabla_Consulta_desde_Reporte_de_Valorización_de_Instrumentos[[#This Row],[CODIGO_SBS]],Parametria!C:C,0),1)</f>
        <v>Vontobel - Credit Opportunities</v>
      </c>
      <c r="H252" t="s">
        <v>5664</v>
      </c>
      <c r="I252" t="s">
        <v>156</v>
      </c>
      <c r="J252" t="s">
        <v>570</v>
      </c>
      <c r="K252" t="s">
        <v>50</v>
      </c>
      <c r="L252">
        <v>0</v>
      </c>
      <c r="M252" s="5">
        <v>536.54494999999997</v>
      </c>
      <c r="N252">
        <v>157.46</v>
      </c>
      <c r="O252">
        <v>1</v>
      </c>
      <c r="P252" s="15"/>
      <c r="R252">
        <v>3.4075000000000002</v>
      </c>
      <c r="S252" t="s">
        <v>155</v>
      </c>
      <c r="T252">
        <v>536.72864400000003</v>
      </c>
      <c r="U252" s="5">
        <v>157.32</v>
      </c>
      <c r="V252" t="s">
        <v>156</v>
      </c>
      <c r="W252">
        <v>0</v>
      </c>
      <c r="X252">
        <v>0</v>
      </c>
      <c r="Y252">
        <v>0</v>
      </c>
      <c r="Z252">
        <v>0.14000000000000001</v>
      </c>
      <c r="AA252" t="str">
        <f>+MID(Tabla_Consulta_desde_Reporte_de_Valorización_de_Instrumentos[[#This Row],[CODIGO_SBS]],7,1)</f>
        <v>2</v>
      </c>
      <c r="AB252">
        <f>INDEX('Cálculo Caja'!F:F,MATCH(Tabla_Consulta_desde_Reporte_de_Valorización_de_Instrumentos[[#This Row],[PORTAFOLIO]],'Cálculo Caja'!A:A,0),1)</f>
        <v>3525404726.9048524</v>
      </c>
      <c r="AC252" s="17">
        <f>Tabla_Consulta_desde_Reporte_de_Valorización_de_Instrumentos[[#This Row],[VALOR_VECTOR_LOCAL]]/Tabla_Consulta_desde_Reporte_de_Valorización_de_Instrumentos[[#This Row],[Patrimonio]]</f>
        <v>1.5219385902141864E-7</v>
      </c>
      <c r="AD252" s="4">
        <f>(Tabla_Consulta_desde_Reporte_de_Valorización_de_Instrumentos[[#This Row],[VALOR_VECTOR_LOCAL]]/INDEX('Tipo de Cambio'!$D:$D,MATCH("2",'Tipo de Cambio'!$E:$E,0),1))/1000000</f>
        <v>1.5745999999999997E-4</v>
      </c>
      <c r="AE252">
        <f>IF(Tabla_Consulta_desde_Reporte_de_Valorización_de_Instrumentos[[#This Row],[PORTAFOLIO]]="IN-FONDO0",Tabla_Consulta_desde_Reporte_de_Valorización_de_Instrumentos[[#This Row],[Inv MM$]],0)</f>
        <v>0</v>
      </c>
      <c r="AF252" s="25">
        <f>IF(Tabla_Consulta_desde_Reporte_de_Valorización_de_Instrumentos[[#This Row],[PORTAFOLIO]]="IN-FONDO1",Tabla_Consulta_desde_Reporte_de_Valorización_de_Instrumentos[[#This Row],[Inv MM$]],0)</f>
        <v>0</v>
      </c>
      <c r="AG252" s="25">
        <f>IF(Tabla_Consulta_desde_Reporte_de_Valorización_de_Instrumentos[[#This Row],[PORTAFOLIO]]="IN-FONDO2",Tabla_Consulta_desde_Reporte_de_Valorización_de_Instrumentos[[#This Row],[Inv MM$]],0)</f>
        <v>0</v>
      </c>
      <c r="AH252" s="25">
        <f>IF(Tabla_Consulta_desde_Reporte_de_Valorización_de_Instrumentos[[#This Row],[PORTAFOLIO]]="IN-FONDO3",Tabla_Consulta_desde_Reporte_de_Valorización_de_Instrumentos[[#This Row],[Inv MM$]],0)</f>
        <v>1.5745999999999997E-4</v>
      </c>
      <c r="AI2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Row],[CODIGO_SBS]],'BD(MSCI)'!$C:$C,0),1)),AL6387)</f>
        <v>42.062857780000002</v>
      </c>
      <c r="AK252" s="25">
        <f>Tabla_Consulta_desde_Reporte_de_Valorización_de_Instrumentos[[#This Row],[CO2-H]]*Tabla_Consulta_desde_Reporte_de_Valorización_de_Instrumentos[[#This Row],[Inv MM$]]</f>
        <v>6.6232175860387989E-3</v>
      </c>
      <c r="AL252" s="25">
        <f>Tabla_Consulta_desde_Reporte_de_Valorización_de_Instrumentos[[#This Row],[CO2-H]]*Tabla_Consulta_desde_Reporte_de_Valorización_de_Instrumentos[[#This Row],[Weight]]</f>
        <v>6.4017086470073029E-6</v>
      </c>
      <c r="AM252" s="25" t="str">
        <f>INDEX(Parametria!G:G,MATCH(Tabla_Consulta_desde_Reporte_de_Valorización_de_Instrumentos[[#This Row],[CODIGO_SBS]],Parametria!C:C,0))</f>
        <v>52RFIG</v>
      </c>
      <c r="AN252" s="25" t="str">
        <f>INDEX(Parametria!F:F,MATCH(Tabla_Consulta_desde_Reporte_de_Valorización_de_Instrumentos[[#This Row],[CODIGO_SBS]],Parametria!C:C,0))</f>
        <v>TD</v>
      </c>
      <c r="AO252" s="25" t="str">
        <f>+INDEX(Parametria!J:J,MATCH(Tabla_Consulta_desde_Reporte_de_Valorización_de_Instrumentos[[#This Row],[CODIGO_SBS]],Parametria!C:C,0))</f>
        <v>RFITD</v>
      </c>
      <c r="AP252" s="25">
        <f>Tabla_Consulta_desde_Reporte_de_Valorización_de_Instrumentos[[#This Row],[Huella]]/$AT$4</f>
        <v>5.8495183940885762E-7</v>
      </c>
      <c r="AQ2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2" s="25" t="str">
        <f>IFERROR(INDEX('BD(MSCI)'!X:X,MATCH(Tabla_Consulta_desde_Reporte_de_Valorización_de_Instrumentos[[#This Row],[CODIGO_ISIN]],'BD(MSCI)'!C:C,0)),"Cuestionario Integra")</f>
        <v>Otros ETFs</v>
      </c>
      <c r="AT252" s="25"/>
    </row>
    <row r="253" spans="2:46" x14ac:dyDescent="0.35">
      <c r="B253" s="14" t="s">
        <v>6337</v>
      </c>
      <c r="C253" t="s">
        <v>566</v>
      </c>
      <c r="D253" t="s">
        <v>10</v>
      </c>
      <c r="E253" t="s">
        <v>567</v>
      </c>
      <c r="F253" t="s">
        <v>568</v>
      </c>
      <c r="G253" t="str">
        <f>INDEX(Parametria!H:H,MATCH(Tabla_Consulta_desde_Reporte_de_Valorización_de_Instrumentos[[#This Row],[CODIGO_SBS]],Parametria!C:C,0),1)</f>
        <v>Vontobel - Emerging Markets Corporate</v>
      </c>
      <c r="H253" t="s">
        <v>569</v>
      </c>
      <c r="I253" t="s">
        <v>156</v>
      </c>
      <c r="J253" t="s">
        <v>570</v>
      </c>
      <c r="K253" t="s">
        <v>50</v>
      </c>
      <c r="L253">
        <v>168.8</v>
      </c>
      <c r="M253" s="5">
        <v>1838.393955</v>
      </c>
      <c r="N253">
        <v>539.51400000000001</v>
      </c>
      <c r="O253">
        <v>2.91</v>
      </c>
      <c r="P253" s="15"/>
      <c r="R253">
        <v>3.4075000000000002</v>
      </c>
      <c r="S253" t="s">
        <v>155</v>
      </c>
      <c r="T253">
        <v>1839.8656699999999</v>
      </c>
      <c r="U253" s="5">
        <v>539.28120000000001</v>
      </c>
      <c r="V253" t="s">
        <v>156</v>
      </c>
      <c r="W253">
        <v>0</v>
      </c>
      <c r="X253">
        <v>0</v>
      </c>
      <c r="Y253">
        <v>0</v>
      </c>
      <c r="Z253">
        <v>0.08</v>
      </c>
      <c r="AA253" t="str">
        <f>+MID(Tabla_Consulta_desde_Reporte_de_Valorización_de_Instrumentos[[#This Row],[CODIGO_SBS]],7,1)</f>
        <v>2</v>
      </c>
      <c r="AB253">
        <f>INDEX('Cálculo Caja'!F:F,MATCH(Tabla_Consulta_desde_Reporte_de_Valorización_de_Instrumentos[[#This Row],[PORTAFOLIO]],'Cálculo Caja'!A:A,0),1)</f>
        <v>27857085026.771736</v>
      </c>
      <c r="AC253" s="17">
        <f>Tabla_Consulta_desde_Reporte_de_Valorización_de_Instrumentos[[#This Row],[VALOR_VECTOR_LOCAL]]/Tabla_Consulta_desde_Reporte_de_Valorización_de_Instrumentos[[#This Row],[Patrimonio]]</f>
        <v>6.5993766154399588E-8</v>
      </c>
      <c r="AD253" s="4">
        <f>(Tabla_Consulta_desde_Reporte_de_Valorización_de_Instrumentos[[#This Row],[VALOR_VECTOR_LOCAL]]/INDEX('Tipo de Cambio'!$D:$D,MATCH("2",'Tipo de Cambio'!$E:$E,0),1))/1000000</f>
        <v>5.3951400000000005E-4</v>
      </c>
      <c r="AE253">
        <f>IF(Tabla_Consulta_desde_Reporte_de_Valorización_de_Instrumentos[[#This Row],[PORTAFOLIO]]="IN-FONDO0",Tabla_Consulta_desde_Reporte_de_Valorización_de_Instrumentos[[#This Row],[Inv MM$]],0)</f>
        <v>0</v>
      </c>
      <c r="AF253" s="25">
        <f>IF(Tabla_Consulta_desde_Reporte_de_Valorización_de_Instrumentos[[#This Row],[PORTAFOLIO]]="IN-FONDO1",Tabla_Consulta_desde_Reporte_de_Valorización_de_Instrumentos[[#This Row],[Inv MM$]],0)</f>
        <v>0</v>
      </c>
      <c r="AG253" s="25">
        <f>IF(Tabla_Consulta_desde_Reporte_de_Valorización_de_Instrumentos[[#This Row],[PORTAFOLIO]]="IN-FONDO2",Tabla_Consulta_desde_Reporte_de_Valorización_de_Instrumentos[[#This Row],[Inv MM$]],0)</f>
        <v>5.3951400000000005E-4</v>
      </c>
      <c r="AH253" s="25">
        <f>IF(Tabla_Consulta_desde_Reporte_de_Valorización_de_Instrumentos[[#This Row],[PORTAFOLIO]]="IN-FONDO3",Tabla_Consulta_desde_Reporte_de_Valorización_de_Instrumentos[[#This Row],[Inv MM$]],0)</f>
        <v>0</v>
      </c>
      <c r="AI2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8.5951439999999994E-4</v>
      </c>
      <c r="AJ2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Row],[CODIGO_SBS]],'BD(MSCI)'!$C:$C,0),1)),AL6388)</f>
        <v>429.35320166999998</v>
      </c>
      <c r="AK253" s="25">
        <f>Tabla_Consulta_desde_Reporte_de_Valorización_de_Instrumentos[[#This Row],[CO2-H]]*Tabla_Consulta_desde_Reporte_de_Valorización_de_Instrumentos[[#This Row],[Inv MM$]]</f>
        <v>0.2316420632457884</v>
      </c>
      <c r="AL253" s="25">
        <f>Tabla_Consulta_desde_Reporte_de_Valorización_de_Instrumentos[[#This Row],[CO2-H]]*Tabla_Consulta_desde_Reporte_de_Valorización_de_Instrumentos[[#This Row],[Weight]]</f>
        <v>2.8334634788652744E-5</v>
      </c>
      <c r="AM253" s="25" t="str">
        <f>INDEX(Parametria!G:G,MATCH(Tabla_Consulta_desde_Reporte_de_Valorización_de_Instrumentos[[#This Row],[CODIGO_SBS]],Parametria!C:C,0))</f>
        <v>52RFIG</v>
      </c>
      <c r="AN253" s="25" t="str">
        <f>INDEX(Parametria!F:F,MATCH(Tabla_Consulta_desde_Reporte_de_Valorización_de_Instrumentos[[#This Row],[CODIGO_SBS]],Parametria!C:C,0))</f>
        <v>TD</v>
      </c>
      <c r="AO253" s="25" t="str">
        <f>+INDEX(Parametria!J:J,MATCH(Tabla_Consulta_desde_Reporte_de_Valorización_de_Instrumentos[[#This Row],[CODIGO_SBS]],Parametria!C:C,0))</f>
        <v>RFITD</v>
      </c>
      <c r="AP253" s="25">
        <f>Tabla_Consulta_desde_Reporte_de_Valorización_de_Instrumentos[[#This Row],[Huella]]/$AT$4</f>
        <v>2.0458251479720162E-5</v>
      </c>
      <c r="AQ2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3" s="25" t="str">
        <f>IFERROR(INDEX('BD(MSCI)'!X:X,MATCH(Tabla_Consulta_desde_Reporte_de_Valorización_de_Instrumentos[[#This Row],[CODIGO_ISIN]],'BD(MSCI)'!C:C,0)),"Cuestionario Integra")</f>
        <v>Otros ETFs</v>
      </c>
      <c r="AT253" s="25"/>
    </row>
    <row r="254" spans="2:46" x14ac:dyDescent="0.35">
      <c r="B254" s="14" t="s">
        <v>6337</v>
      </c>
      <c r="C254" t="s">
        <v>566</v>
      </c>
      <c r="D254" t="s">
        <v>10</v>
      </c>
      <c r="E254" t="s">
        <v>567</v>
      </c>
      <c r="F254" t="s">
        <v>5665</v>
      </c>
      <c r="G254" t="str">
        <f>INDEX(Parametria!H:H,MATCH(Tabla_Consulta_desde_Reporte_de_Valorización_de_Instrumentos[[#This Row],[CODIGO_SBS]],Parametria!C:C,0),1)</f>
        <v>Vontobel - Credit Opportunities</v>
      </c>
      <c r="H254" t="s">
        <v>5664</v>
      </c>
      <c r="I254" t="s">
        <v>156</v>
      </c>
      <c r="J254" t="s">
        <v>570</v>
      </c>
      <c r="K254" t="s">
        <v>50</v>
      </c>
      <c r="L254">
        <v>0</v>
      </c>
      <c r="M254" s="5">
        <v>151557118.56955329</v>
      </c>
      <c r="N254">
        <v>44477510.952179998</v>
      </c>
      <c r="O254">
        <v>282468.63299999997</v>
      </c>
      <c r="P254" s="15"/>
      <c r="R254">
        <v>3.4075000000000002</v>
      </c>
      <c r="S254" t="s">
        <v>155</v>
      </c>
      <c r="T254">
        <v>151609006.3626236</v>
      </c>
      <c r="U254" s="5">
        <v>44437965.343560003</v>
      </c>
      <c r="V254" t="s">
        <v>156</v>
      </c>
      <c r="W254">
        <v>0</v>
      </c>
      <c r="X254">
        <v>0</v>
      </c>
      <c r="Y254">
        <v>0</v>
      </c>
      <c r="Z254">
        <v>0.14000000000000001</v>
      </c>
      <c r="AA254" t="str">
        <f>+MID(Tabla_Consulta_desde_Reporte_de_Valorización_de_Instrumentos[[#This Row],[CODIGO_SBS]],7,1)</f>
        <v>2</v>
      </c>
      <c r="AB254">
        <f>INDEX('Cálculo Caja'!F:F,MATCH(Tabla_Consulta_desde_Reporte_de_Valorización_de_Instrumentos[[#This Row],[PORTAFOLIO]],'Cálculo Caja'!A:A,0),1)</f>
        <v>27857085026.771736</v>
      </c>
      <c r="AC254" s="17">
        <f>Tabla_Consulta_desde_Reporte_de_Valorización_de_Instrumentos[[#This Row],[VALOR_VECTOR_LOCAL]]/Tabla_Consulta_desde_Reporte_de_Valorización_de_Instrumentos[[#This Row],[Patrimonio]]</f>
        <v>5.4405232429703626E-3</v>
      </c>
      <c r="AD254" s="4">
        <f>(Tabla_Consulta_desde_Reporte_de_Valorización_de_Instrumentos[[#This Row],[VALOR_VECTOR_LOCAL]]/INDEX('Tipo de Cambio'!$D:$D,MATCH("2",'Tipo de Cambio'!$E:$E,0),1))/1000000</f>
        <v>44.477510952179976</v>
      </c>
      <c r="AE254">
        <f>IF(Tabla_Consulta_desde_Reporte_de_Valorización_de_Instrumentos[[#This Row],[PORTAFOLIO]]="IN-FONDO0",Tabla_Consulta_desde_Reporte_de_Valorización_de_Instrumentos[[#This Row],[Inv MM$]],0)</f>
        <v>0</v>
      </c>
      <c r="AF254" s="25">
        <f>IF(Tabla_Consulta_desde_Reporte_de_Valorización_de_Instrumentos[[#This Row],[PORTAFOLIO]]="IN-FONDO1",Tabla_Consulta_desde_Reporte_de_Valorización_de_Instrumentos[[#This Row],[Inv MM$]],0)</f>
        <v>0</v>
      </c>
      <c r="AG254" s="25">
        <f>IF(Tabla_Consulta_desde_Reporte_de_Valorización_de_Instrumentos[[#This Row],[PORTAFOLIO]]="IN-FONDO2",Tabla_Consulta_desde_Reporte_de_Valorización_de_Instrumentos[[#This Row],[Inv MM$]],0)</f>
        <v>44.477510952179976</v>
      </c>
      <c r="AH254" s="25">
        <f>IF(Tabla_Consulta_desde_Reporte_de_Valorización_de_Instrumentos[[#This Row],[PORTAFOLIO]]="IN-FONDO3",Tabla_Consulta_desde_Reporte_de_Valorización_de_Instrumentos[[#This Row],[Inv MM$]],0)</f>
        <v>0</v>
      </c>
      <c r="AI2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160.71697349699994</v>
      </c>
      <c r="AJ2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Row],[CODIGO_SBS]],'BD(MSCI)'!$C:$C,0),1)),AL6389)</f>
        <v>42.062857780000002</v>
      </c>
      <c r="AK254" s="25">
        <f>Tabla_Consulta_desde_Reporte_de_Valorización_de_Instrumentos[[#This Row],[CO2-H]]*Tabla_Consulta_desde_Reporte_de_Valorización_de_Instrumentos[[#This Row],[Inv MM$]]</f>
        <v>1870.8512175899389</v>
      </c>
      <c r="AL254" s="25">
        <f>Tabla_Consulta_desde_Reporte_de_Valorización_de_Instrumentos[[#This Row],[CO2-H]]*Tabla_Consulta_desde_Reporte_de_Valorización_de_Instrumentos[[#This Row],[Weight]]</f>
        <v>0.22884395541784674</v>
      </c>
      <c r="AM254" s="25" t="str">
        <f>INDEX(Parametria!G:G,MATCH(Tabla_Consulta_desde_Reporte_de_Valorización_de_Instrumentos[[#This Row],[CODIGO_SBS]],Parametria!C:C,0))</f>
        <v>52RFIG</v>
      </c>
      <c r="AN254" s="25" t="str">
        <f>INDEX(Parametria!F:F,MATCH(Tabla_Consulta_desde_Reporte_de_Valorización_de_Instrumentos[[#This Row],[CODIGO_SBS]],Parametria!C:C,0))</f>
        <v>TD</v>
      </c>
      <c r="AO254" s="25" t="str">
        <f>+INDEX(Parametria!J:J,MATCH(Tabla_Consulta_desde_Reporte_de_Valorización_de_Instrumentos[[#This Row],[CODIGO_SBS]],Parametria!C:C,0))</f>
        <v>RFITD</v>
      </c>
      <c r="AP254" s="25">
        <f>Tabla_Consulta_desde_Reporte_de_Valorización_de_Instrumentos[[#This Row],[Huella]]/$AT$4</f>
        <v>0.16523054644865548</v>
      </c>
      <c r="AQ2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4" s="25" t="str">
        <f>IFERROR(INDEX('BD(MSCI)'!X:X,MATCH(Tabla_Consulta_desde_Reporte_de_Valorización_de_Instrumentos[[#This Row],[CODIGO_ISIN]],'BD(MSCI)'!C:C,0)),"Cuestionario Integra")</f>
        <v>Otros ETFs</v>
      </c>
      <c r="AT254" s="25"/>
    </row>
    <row r="255" spans="2:46" x14ac:dyDescent="0.35">
      <c r="B255" s="14" t="s">
        <v>6337</v>
      </c>
      <c r="C255" t="s">
        <v>566</v>
      </c>
      <c r="D255" t="s">
        <v>10</v>
      </c>
      <c r="E255" t="s">
        <v>567</v>
      </c>
      <c r="F255" t="s">
        <v>573</v>
      </c>
      <c r="G255" t="str">
        <f>INDEX(Parametria!H:H,MATCH(Tabla_Consulta_desde_Reporte_de_Valorización_de_Instrumentos[[#This Row],[CODIGO_SBS]],Parametria!C:C,0),1)</f>
        <v>Barings - Emerging Markets Local Debt Fund</v>
      </c>
      <c r="H255" t="s">
        <v>574</v>
      </c>
      <c r="I255" t="s">
        <v>156</v>
      </c>
      <c r="J255" t="s">
        <v>575</v>
      </c>
      <c r="K255" t="s">
        <v>50</v>
      </c>
      <c r="L255">
        <v>1</v>
      </c>
      <c r="M255" s="5">
        <v>437.72744999999998</v>
      </c>
      <c r="N255">
        <v>128.46</v>
      </c>
      <c r="O255">
        <v>1</v>
      </c>
      <c r="P255" s="15"/>
      <c r="R255">
        <v>3.4075000000000002</v>
      </c>
      <c r="S255" t="s">
        <v>155</v>
      </c>
      <c r="T255">
        <v>438.50580100000002</v>
      </c>
      <c r="U255" s="5">
        <v>128.53</v>
      </c>
      <c r="V255" t="s">
        <v>156</v>
      </c>
      <c r="W255">
        <v>0</v>
      </c>
      <c r="X255">
        <v>0</v>
      </c>
      <c r="Y255">
        <v>0</v>
      </c>
      <c r="Z255">
        <v>-7.0000000000000007E-2</v>
      </c>
      <c r="AA255" t="str">
        <f>+MID(Tabla_Consulta_desde_Reporte_de_Valorización_de_Instrumentos[[#This Row],[CODIGO_SBS]],7,1)</f>
        <v>2</v>
      </c>
      <c r="AB255">
        <f>INDEX('Cálculo Caja'!F:F,MATCH(Tabla_Consulta_desde_Reporte_de_Valorización_de_Instrumentos[[#This Row],[PORTAFOLIO]],'Cálculo Caja'!A:A,0),1)</f>
        <v>27857085026.771736</v>
      </c>
      <c r="AC255" s="17">
        <f>Tabla_Consulta_desde_Reporte_de_Valorización_de_Instrumentos[[#This Row],[VALOR_VECTOR_LOCAL]]/Tabla_Consulta_desde_Reporte_de_Valorización_de_Instrumentos[[#This Row],[Patrimonio]]</f>
        <v>1.5713325697190748E-8</v>
      </c>
      <c r="AD255" s="4">
        <f>(Tabla_Consulta_desde_Reporte_de_Valorización_de_Instrumentos[[#This Row],[VALOR_VECTOR_LOCAL]]/INDEX('Tipo de Cambio'!$D:$D,MATCH("2",'Tipo de Cambio'!$E:$E,0),1))/1000000</f>
        <v>1.2845999999999997E-4</v>
      </c>
      <c r="AE255">
        <f>IF(Tabla_Consulta_desde_Reporte_de_Valorización_de_Instrumentos[[#This Row],[PORTAFOLIO]]="IN-FONDO0",Tabla_Consulta_desde_Reporte_de_Valorización_de_Instrumentos[[#This Row],[Inv MM$]],0)</f>
        <v>0</v>
      </c>
      <c r="AF255" s="25">
        <f>IF(Tabla_Consulta_desde_Reporte_de_Valorización_de_Instrumentos[[#This Row],[PORTAFOLIO]]="IN-FONDO1",Tabla_Consulta_desde_Reporte_de_Valorización_de_Instrumentos[[#This Row],[Inv MM$]],0)</f>
        <v>0</v>
      </c>
      <c r="AG255" s="25">
        <f>IF(Tabla_Consulta_desde_Reporte_de_Valorización_de_Instrumentos[[#This Row],[PORTAFOLIO]]="IN-FONDO2",Tabla_Consulta_desde_Reporte_de_Valorización_de_Instrumentos[[#This Row],[Inv MM$]],0)</f>
        <v>1.2845999999999997E-4</v>
      </c>
      <c r="AH255" s="25">
        <f>IF(Tabla_Consulta_desde_Reporte_de_Valorización_de_Instrumentos[[#This Row],[PORTAFOLIO]]="IN-FONDO3",Tabla_Consulta_desde_Reporte_de_Valorización_de_Instrumentos[[#This Row],[Inv MM$]],0)</f>
        <v>0</v>
      </c>
      <c r="AI2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3.4851197998532642E-4</v>
      </c>
      <c r="AJ2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Row],[CODIGO_SBS]],'BD(MSCI)'!$C:$C,0),1)),AL6390)</f>
        <v>2.4148714199999999</v>
      </c>
      <c r="AK255" s="25">
        <f>Tabla_Consulta_desde_Reporte_de_Valorización_de_Instrumentos[[#This Row],[CO2-H]]*Tabla_Consulta_desde_Reporte_de_Valorización_de_Instrumentos[[#This Row],[Inv MM$]]</f>
        <v>3.1021438261319992E-4</v>
      </c>
      <c r="AL255" s="25">
        <f>Tabla_Consulta_desde_Reporte_de_Valorización_de_Instrumentos[[#This Row],[CO2-H]]*Tabla_Consulta_desde_Reporte_de_Valorización_de_Instrumentos[[#This Row],[Weight]]</f>
        <v>3.7945661139297509E-8</v>
      </c>
      <c r="AM255" s="25" t="str">
        <f>INDEX(Parametria!G:G,MATCH(Tabla_Consulta_desde_Reporte_de_Valorización_de_Instrumentos[[#This Row],[CODIGO_SBS]],Parametria!C:C,0))</f>
        <v>52RFIG</v>
      </c>
      <c r="AN255" s="25" t="str">
        <f>INDEX(Parametria!F:F,MATCH(Tabla_Consulta_desde_Reporte_de_Valorización_de_Instrumentos[[#This Row],[CODIGO_SBS]],Parametria!C:C,0))</f>
        <v>TD</v>
      </c>
      <c r="AO255" s="25" t="str">
        <f>+INDEX(Parametria!J:J,MATCH(Tabla_Consulta_desde_Reporte_de_Valorización_de_Instrumentos[[#This Row],[CODIGO_SBS]],Parametria!C:C,0))</f>
        <v>RFITD</v>
      </c>
      <c r="AP255" s="25">
        <f>Tabla_Consulta_desde_Reporte_de_Valorización_de_Instrumentos[[#This Row],[Huella]]/$AT$4</f>
        <v>2.739763134208036E-8</v>
      </c>
      <c r="AQ2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5" s="25" t="str">
        <f>IFERROR(INDEX('BD(MSCI)'!X:X,MATCH(Tabla_Consulta_desde_Reporte_de_Valorización_de_Instrumentos[[#This Row],[CODIGO_ISIN]],'BD(MSCI)'!C:C,0)),"Cuestionario Integra")</f>
        <v>Otros ETFs</v>
      </c>
      <c r="AT255" s="25"/>
    </row>
    <row r="256" spans="2:46" x14ac:dyDescent="0.35">
      <c r="B256" s="14" t="s">
        <v>6337</v>
      </c>
      <c r="C256" t="s">
        <v>566</v>
      </c>
      <c r="D256" t="s">
        <v>12</v>
      </c>
      <c r="E256" t="s">
        <v>567</v>
      </c>
      <c r="F256" t="s">
        <v>576</v>
      </c>
      <c r="G256" t="str">
        <f>INDEX(Parametria!H:H,MATCH(Tabla_Consulta_desde_Reporte_de_Valorización_de_Instrumentos[[#This Row],[CODIGO_SBS]],Parametria!C:C,0),1)</f>
        <v>Barings - Emerging Markets Sovereign Debt Fund</v>
      </c>
      <c r="H256" t="s">
        <v>577</v>
      </c>
      <c r="I256" t="s">
        <v>156</v>
      </c>
      <c r="J256" t="s">
        <v>575</v>
      </c>
      <c r="K256" t="s">
        <v>50</v>
      </c>
      <c r="L256">
        <v>103.92</v>
      </c>
      <c r="M256" s="5">
        <v>392.20325000000003</v>
      </c>
      <c r="N256">
        <v>115.1</v>
      </c>
      <c r="O256">
        <v>1</v>
      </c>
      <c r="P256" s="15"/>
      <c r="R256">
        <v>3.4075000000000002</v>
      </c>
      <c r="S256" t="s">
        <v>155</v>
      </c>
      <c r="T256">
        <v>392.379617</v>
      </c>
      <c r="U256" s="5">
        <v>115.01</v>
      </c>
      <c r="V256" t="s">
        <v>156</v>
      </c>
      <c r="W256">
        <v>0</v>
      </c>
      <c r="X256">
        <v>0</v>
      </c>
      <c r="Y256">
        <v>0</v>
      </c>
      <c r="Z256">
        <v>0.09</v>
      </c>
      <c r="AA256" t="str">
        <f>+MID(Tabla_Consulta_desde_Reporte_de_Valorización_de_Instrumentos[[#This Row],[CODIGO_SBS]],7,1)</f>
        <v>2</v>
      </c>
      <c r="AB256">
        <f>INDEX('Cálculo Caja'!F:F,MATCH(Tabla_Consulta_desde_Reporte_de_Valorización_de_Instrumentos[[#This Row],[PORTAFOLIO]],'Cálculo Caja'!A:A,0),1)</f>
        <v>7928996892.6624365</v>
      </c>
      <c r="AC256" s="17">
        <f>Tabla_Consulta_desde_Reporte_de_Valorización_de_Instrumentos[[#This Row],[VALOR_VECTOR_LOCAL]]/Tabla_Consulta_desde_Reporte_de_Valorización_de_Instrumentos[[#This Row],[Patrimonio]]</f>
        <v>4.9464422209945415E-8</v>
      </c>
      <c r="AD256" s="4">
        <f>(Tabla_Consulta_desde_Reporte_de_Valorización_de_Instrumentos[[#This Row],[VALOR_VECTOR_LOCAL]]/INDEX('Tipo de Cambio'!$D:$D,MATCH("2",'Tipo de Cambio'!$E:$E,0),1))/1000000</f>
        <v>1.1509999999999999E-4</v>
      </c>
      <c r="AE256">
        <f>IF(Tabla_Consulta_desde_Reporte_de_Valorización_de_Instrumentos[[#This Row],[PORTAFOLIO]]="IN-FONDO0",Tabla_Consulta_desde_Reporte_de_Valorización_de_Instrumentos[[#This Row],[Inv MM$]],0)</f>
        <v>0</v>
      </c>
      <c r="AF256" s="25">
        <f>IF(Tabla_Consulta_desde_Reporte_de_Valorización_de_Instrumentos[[#This Row],[PORTAFOLIO]]="IN-FONDO1",Tabla_Consulta_desde_Reporte_de_Valorización_de_Instrumentos[[#This Row],[Inv MM$]],0)</f>
        <v>1.1509999999999999E-4</v>
      </c>
      <c r="AG256" s="25">
        <f>IF(Tabla_Consulta_desde_Reporte_de_Valorización_de_Instrumentos[[#This Row],[PORTAFOLIO]]="IN-FONDO2",Tabla_Consulta_desde_Reporte_de_Valorización_de_Instrumentos[[#This Row],[Inv MM$]],0)</f>
        <v>0</v>
      </c>
      <c r="AH256" s="25">
        <f>IF(Tabla_Consulta_desde_Reporte_de_Valorización_de_Instrumentos[[#This Row],[PORTAFOLIO]]="IN-FONDO3",Tabla_Consulta_desde_Reporte_de_Valorización_de_Instrumentos[[#This Row],[Inv MM$]],0)</f>
        <v>0</v>
      </c>
      <c r="AI2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1.1509999999999999E-4</v>
      </c>
      <c r="AJ2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Row],[CODIGO_SBS]],'BD(MSCI)'!$C:$C,0),1)),AL6391)</f>
        <v>349.17050875000001</v>
      </c>
      <c r="AK256" s="25">
        <f>Tabla_Consulta_desde_Reporte_de_Valorización_de_Instrumentos[[#This Row],[CO2-H]]*Tabla_Consulta_desde_Reporte_de_Valorización_de_Instrumentos[[#This Row],[Inv MM$]]</f>
        <v>4.0189525557124996E-2</v>
      </c>
      <c r="AL256" s="25">
        <f>Tabla_Consulta_desde_Reporte_de_Valorización_de_Instrumentos[[#This Row],[CO2-H]]*Tabla_Consulta_desde_Reporte_de_Valorización_de_Instrumentos[[#This Row],[Weight]]</f>
        <v>1.7271517468071442E-5</v>
      </c>
      <c r="AM256" s="25" t="str">
        <f>INDEX(Parametria!G:G,MATCH(Tabla_Consulta_desde_Reporte_de_Valorización_de_Instrumentos[[#This Row],[CODIGO_SBS]],Parametria!C:C,0))</f>
        <v>52RFIG</v>
      </c>
      <c r="AN256" s="25" t="str">
        <f>INDEX(Parametria!F:F,MATCH(Tabla_Consulta_desde_Reporte_de_Valorización_de_Instrumentos[[#This Row],[CODIGO_SBS]],Parametria!C:C,0))</f>
        <v>TD</v>
      </c>
      <c r="AO256" s="25" t="str">
        <f>+INDEX(Parametria!J:J,MATCH(Tabla_Consulta_desde_Reporte_de_Valorización_de_Instrumentos[[#This Row],[CODIGO_SBS]],Parametria!C:C,0))</f>
        <v>RFITD</v>
      </c>
      <c r="AP256" s="25">
        <f>Tabla_Consulta_desde_Reporte_de_Valorización_de_Instrumentos[[#This Row],[Huella]]/$AT$4</f>
        <v>3.5494737405523977E-6</v>
      </c>
      <c r="AQ2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6" s="25" t="str">
        <f>IFERROR(INDEX('BD(MSCI)'!X:X,MATCH(Tabla_Consulta_desde_Reporte_de_Valorización_de_Instrumentos[[#This Row],[CODIGO_ISIN]],'BD(MSCI)'!C:C,0)),"Cuestionario Integra")</f>
        <v>Otros ETFs</v>
      </c>
      <c r="AT256" s="25"/>
    </row>
    <row r="257" spans="2:46" x14ac:dyDescent="0.35">
      <c r="B257" s="14" t="s">
        <v>6337</v>
      </c>
      <c r="C257" t="s">
        <v>566</v>
      </c>
      <c r="D257" t="s">
        <v>12</v>
      </c>
      <c r="E257" t="s">
        <v>567</v>
      </c>
      <c r="F257" t="s">
        <v>573</v>
      </c>
      <c r="G257" t="str">
        <f>INDEX(Parametria!H:H,MATCH(Tabla_Consulta_desde_Reporte_de_Valorización_de_Instrumentos[[#This Row],[CODIGO_SBS]],Parametria!C:C,0),1)</f>
        <v>Barings - Emerging Markets Local Debt Fund</v>
      </c>
      <c r="H257" t="s">
        <v>574</v>
      </c>
      <c r="I257" t="s">
        <v>156</v>
      </c>
      <c r="J257" t="s">
        <v>575</v>
      </c>
      <c r="K257" t="s">
        <v>50</v>
      </c>
      <c r="L257">
        <v>1</v>
      </c>
      <c r="M257" s="5">
        <v>749.82712179999999</v>
      </c>
      <c r="N257">
        <v>220.05197999999999</v>
      </c>
      <c r="O257">
        <v>1.7130000000000001</v>
      </c>
      <c r="P257" s="15"/>
      <c r="R257">
        <v>3.4075000000000002</v>
      </c>
      <c r="S257" t="s">
        <v>155</v>
      </c>
      <c r="T257">
        <v>751.16043709999997</v>
      </c>
      <c r="U257" s="5">
        <v>220.17188999999999</v>
      </c>
      <c r="V257" t="s">
        <v>156</v>
      </c>
      <c r="W257">
        <v>0</v>
      </c>
      <c r="X257">
        <v>0</v>
      </c>
      <c r="Y257">
        <v>0</v>
      </c>
      <c r="Z257">
        <v>-7.0000000000000007E-2</v>
      </c>
      <c r="AA257" t="str">
        <f>+MID(Tabla_Consulta_desde_Reporte_de_Valorización_de_Instrumentos[[#This Row],[CODIGO_SBS]],7,1)</f>
        <v>2</v>
      </c>
      <c r="AB257">
        <f>INDEX('Cálculo Caja'!F:F,MATCH(Tabla_Consulta_desde_Reporte_de_Valorización_de_Instrumentos[[#This Row],[PORTAFOLIO]],'Cálculo Caja'!A:A,0),1)</f>
        <v>7928996892.6624365</v>
      </c>
      <c r="AC257" s="17">
        <f>Tabla_Consulta_desde_Reporte_de_Valorización_de_Instrumentos[[#This Row],[VALOR_VECTOR_LOCAL]]/Tabla_Consulta_desde_Reporte_de_Valorización_de_Instrumentos[[#This Row],[Patrimonio]]</f>
        <v>9.4567715431178511E-8</v>
      </c>
      <c r="AD257" s="4">
        <f>(Tabla_Consulta_desde_Reporte_de_Valorización_de_Instrumentos[[#This Row],[VALOR_VECTOR_LOCAL]]/INDEX('Tipo de Cambio'!$D:$D,MATCH("2",'Tipo de Cambio'!$E:$E,0),1))/1000000</f>
        <v>2.2005197998532647E-4</v>
      </c>
      <c r="AE257">
        <f>IF(Tabla_Consulta_desde_Reporte_de_Valorización_de_Instrumentos[[#This Row],[PORTAFOLIO]]="IN-FONDO0",Tabla_Consulta_desde_Reporte_de_Valorización_de_Instrumentos[[#This Row],[Inv MM$]],0)</f>
        <v>0</v>
      </c>
      <c r="AF257" s="25">
        <f>IF(Tabla_Consulta_desde_Reporte_de_Valorización_de_Instrumentos[[#This Row],[PORTAFOLIO]]="IN-FONDO1",Tabla_Consulta_desde_Reporte_de_Valorización_de_Instrumentos[[#This Row],[Inv MM$]],0)</f>
        <v>2.2005197998532647E-4</v>
      </c>
      <c r="AG257" s="25">
        <f>IF(Tabla_Consulta_desde_Reporte_de_Valorización_de_Instrumentos[[#This Row],[PORTAFOLIO]]="IN-FONDO2",Tabla_Consulta_desde_Reporte_de_Valorización_de_Instrumentos[[#This Row],[Inv MM$]],0)</f>
        <v>0</v>
      </c>
      <c r="AH257" s="25">
        <f>IF(Tabla_Consulta_desde_Reporte_de_Valorización_de_Instrumentos[[#This Row],[PORTAFOLIO]]="IN-FONDO3",Tabla_Consulta_desde_Reporte_de_Valorización_de_Instrumentos[[#This Row],[Inv MM$]],0)</f>
        <v>0</v>
      </c>
      <c r="AI2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3.4851197998532642E-4</v>
      </c>
      <c r="AJ2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Row],[CODIGO_SBS]],'BD(MSCI)'!$C:$C,0),1)),AL6392)</f>
        <v>2.4148714199999999</v>
      </c>
      <c r="AK257" s="25">
        <f>Tabla_Consulta_desde_Reporte_de_Valorización_de_Instrumentos[[#This Row],[CO2-H]]*Tabla_Consulta_desde_Reporte_de_Valorización_de_Instrumentos[[#This Row],[Inv MM$]]</f>
        <v>5.3139723738097693E-4</v>
      </c>
      <c r="AL257" s="25">
        <f>Tabla_Consulta_desde_Reporte_de_Valorización_de_Instrumentos[[#This Row],[CO2-H]]*Tabla_Consulta_desde_Reporte_de_Valorización_de_Instrumentos[[#This Row],[Weight]]</f>
        <v>2.2836887324944595E-7</v>
      </c>
      <c r="AM257" s="25" t="str">
        <f>INDEX(Parametria!G:G,MATCH(Tabla_Consulta_desde_Reporte_de_Valorización_de_Instrumentos[[#This Row],[CODIGO_SBS]],Parametria!C:C,0))</f>
        <v>52RFIG</v>
      </c>
      <c r="AN257" s="25" t="str">
        <f>INDEX(Parametria!F:F,MATCH(Tabla_Consulta_desde_Reporte_de_Valorización_de_Instrumentos[[#This Row],[CODIGO_SBS]],Parametria!C:C,0))</f>
        <v>TD</v>
      </c>
      <c r="AO257" s="25" t="str">
        <f>+INDEX(Parametria!J:J,MATCH(Tabla_Consulta_desde_Reporte_de_Valorización_de_Instrumentos[[#This Row],[CODIGO_SBS]],Parametria!C:C,0))</f>
        <v>RFITD</v>
      </c>
      <c r="AP257" s="25">
        <f>Tabla_Consulta_desde_Reporte_de_Valorización_de_Instrumentos[[#This Row],[Huella]]/$AT$4</f>
        <v>4.693214248585414E-8</v>
      </c>
      <c r="AQ2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57" s="25" t="str">
        <f>IFERROR(INDEX('BD(MSCI)'!X:X,MATCH(Tabla_Consulta_desde_Reporte_de_Valorización_de_Instrumentos[[#This Row],[CODIGO_ISIN]],'BD(MSCI)'!C:C,0)),"Cuestionario Integra")</f>
        <v>Otros ETFs</v>
      </c>
      <c r="AT257" s="25"/>
    </row>
    <row r="258" spans="2:46" x14ac:dyDescent="0.35">
      <c r="B258" s="14" t="s">
        <v>6337</v>
      </c>
      <c r="C258" t="s">
        <v>566</v>
      </c>
      <c r="D258" t="s">
        <v>12</v>
      </c>
      <c r="E258" t="s">
        <v>567</v>
      </c>
      <c r="F258" t="s">
        <v>5712</v>
      </c>
      <c r="G258" t="str">
        <f>INDEX(Parametria!H:H,MATCH(Tabla_Consulta_desde_Reporte_de_Valorización_de_Instrumentos[[#This Row],[CODIGO_SBS]],Parametria!C:C,0),1)</f>
        <v>Arcano Fund - European Income Fund - ESG Selection</v>
      </c>
      <c r="H258" t="s">
        <v>5713</v>
      </c>
      <c r="I258" t="s">
        <v>156</v>
      </c>
      <c r="J258" t="s">
        <v>5544</v>
      </c>
      <c r="K258" t="s">
        <v>57</v>
      </c>
      <c r="L258">
        <v>186.59</v>
      </c>
      <c r="M258" s="5">
        <v>923.16571869999996</v>
      </c>
      <c r="N258">
        <v>237.23442</v>
      </c>
      <c r="O258">
        <v>1.242</v>
      </c>
      <c r="P258" s="15"/>
      <c r="R258">
        <v>3.891365</v>
      </c>
      <c r="S258" t="s">
        <v>155</v>
      </c>
      <c r="T258">
        <v>924.75669960000005</v>
      </c>
      <c r="U258" s="5">
        <v>237.24683999999999</v>
      </c>
      <c r="V258" t="s">
        <v>156</v>
      </c>
      <c r="W258">
        <v>0</v>
      </c>
      <c r="X258">
        <v>0</v>
      </c>
      <c r="Y258">
        <v>0</v>
      </c>
      <c r="Z258">
        <v>-0.01</v>
      </c>
      <c r="AA258" t="str">
        <f>+MID(Tabla_Consulta_desde_Reporte_de_Valorización_de_Instrumentos[[#This Row],[CODIGO_SBS]],7,1)</f>
        <v>4</v>
      </c>
      <c r="AB258">
        <f>INDEX('Cálculo Caja'!F:F,MATCH(Tabla_Consulta_desde_Reporte_de_Valorización_de_Instrumentos[[#This Row],[PORTAFOLIO]],'Cálculo Caja'!A:A,0),1)</f>
        <v>7928996892.6624365</v>
      </c>
      <c r="AC258" s="17">
        <f>Tabla_Consulta_desde_Reporte_de_Valorización_de_Instrumentos[[#This Row],[VALOR_VECTOR_LOCAL]]/Tabla_Consulta_desde_Reporte_de_Valorización_de_Instrumentos[[#This Row],[Patrimonio]]</f>
        <v>1.1642906803940176E-7</v>
      </c>
      <c r="AD258" s="4">
        <f>(Tabla_Consulta_desde_Reporte_de_Valorización_de_Instrumentos[[#This Row],[VALOR_VECTOR_LOCAL]]/INDEX('Tipo de Cambio'!$D:$D,MATCH("2",'Tipo de Cambio'!$E:$E,0),1))/1000000</f>
        <v>2.7092170761555391E-4</v>
      </c>
      <c r="AE258">
        <f>IF(Tabla_Consulta_desde_Reporte_de_Valorización_de_Instrumentos[[#This Row],[PORTAFOLIO]]="IN-FONDO0",Tabla_Consulta_desde_Reporte_de_Valorización_de_Instrumentos[[#This Row],[Inv MM$]],0)</f>
        <v>0</v>
      </c>
      <c r="AF258" s="25">
        <f>IF(Tabla_Consulta_desde_Reporte_de_Valorización_de_Instrumentos[[#This Row],[PORTAFOLIO]]="IN-FONDO1",Tabla_Consulta_desde_Reporte_de_Valorización_de_Instrumentos[[#This Row],[Inv MM$]],0)</f>
        <v>2.7092170761555391E-4</v>
      </c>
      <c r="AG258" s="25">
        <f>IF(Tabla_Consulta_desde_Reporte_de_Valorización_de_Instrumentos[[#This Row],[PORTAFOLIO]]="IN-FONDO2",Tabla_Consulta_desde_Reporte_de_Valorización_de_Instrumentos[[#This Row],[Inv MM$]],0)</f>
        <v>0</v>
      </c>
      <c r="AH258" s="25">
        <f>IF(Tabla_Consulta_desde_Reporte_de_Valorización_de_Instrumentos[[#This Row],[PORTAFOLIO]]="IN-FONDO3",Tabla_Consulta_desde_Reporte_de_Valorización_de_Instrumentos[[#This Row],[Inv MM$]],0)</f>
        <v>0</v>
      </c>
      <c r="AI2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2.7092170761555391E-4</v>
      </c>
      <c r="AJ2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Row],[CODIGO_SBS]],'BD(MSCI)'!$C:$C,0),1)),AL6393)</f>
        <v>99.280222629999997</v>
      </c>
      <c r="AK258" s="25">
        <f>Tabla_Consulta_desde_Reporte_de_Valorización_de_Instrumentos[[#This Row],[CO2-H]]*Tabla_Consulta_desde_Reporte_de_Valorización_de_Instrumentos[[#This Row],[Inv MM$]]</f>
        <v>2.6897167447371959E-2</v>
      </c>
      <c r="AL258" s="25">
        <f>Tabla_Consulta_desde_Reporte_de_Valorización_de_Instrumentos[[#This Row],[CO2-H]]*Tabla_Consulta_desde_Reporte_de_Valorización_de_Instrumentos[[#This Row],[Weight]]</f>
        <v>1.1559103795555224E-5</v>
      </c>
      <c r="AM258" s="25" t="str">
        <f>INDEX(Parametria!G:G,MATCH(Tabla_Consulta_desde_Reporte_de_Valorización_de_Instrumentos[[#This Row],[CODIGO_SBS]],Parametria!C:C,0))</f>
        <v>52RFIG</v>
      </c>
      <c r="AN258" s="25" t="str">
        <f>INDEX(Parametria!F:F,MATCH(Tabla_Consulta_desde_Reporte_de_Valorización_de_Instrumentos[[#This Row],[CODIGO_SBS]],Parametria!C:C,0))</f>
        <v>TD</v>
      </c>
      <c r="AO258" s="25" t="str">
        <f>+INDEX(Parametria!J:J,MATCH(Tabla_Consulta_desde_Reporte_de_Valorización_de_Instrumentos[[#This Row],[CODIGO_SBS]],Parametria!C:C,0))</f>
        <v>RFITD</v>
      </c>
      <c r="AP258" s="25">
        <f>Tabla_Consulta_desde_Reporte_de_Valorización_de_Instrumentos[[#This Row],[Huella]]/$AT$4</f>
        <v>2.3755142223310472E-6</v>
      </c>
      <c r="AQ2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58" s="25" t="str">
        <f>IFERROR(INDEX('BD(MSCI)'!X:X,MATCH(Tabla_Consulta_desde_Reporte_de_Valorización_de_Instrumentos[[#This Row],[CODIGO_ISIN]],'BD(MSCI)'!C:C,0)),"Cuestionario Integra")</f>
        <v>TD</v>
      </c>
      <c r="AT258" s="25"/>
    </row>
    <row r="259" spans="2:46" x14ac:dyDescent="0.35">
      <c r="B259" s="14" t="s">
        <v>6337</v>
      </c>
      <c r="C259" t="s">
        <v>566</v>
      </c>
      <c r="D259" t="s">
        <v>12</v>
      </c>
      <c r="E259" t="s">
        <v>567</v>
      </c>
      <c r="F259" t="s">
        <v>5542</v>
      </c>
      <c r="G259" t="str">
        <f>INDEX(Parametria!H:H,MATCH(Tabla_Consulta_desde_Reporte_de_Valorización_de_Instrumentos[[#This Row],[CODIGO_SBS]],Parametria!C:C,0),1)</f>
        <v>Arcano Fund - European Income Fund, ESG Selection</v>
      </c>
      <c r="H259" t="s">
        <v>5543</v>
      </c>
      <c r="I259" t="s">
        <v>156</v>
      </c>
      <c r="J259" t="s">
        <v>5544</v>
      </c>
      <c r="K259" t="s">
        <v>57</v>
      </c>
      <c r="L259">
        <v>0</v>
      </c>
      <c r="M259" s="5">
        <v>602.49319409999998</v>
      </c>
      <c r="N259">
        <v>154.82823999999999</v>
      </c>
      <c r="O259">
        <v>1.244</v>
      </c>
      <c r="P259" s="15"/>
      <c r="R259">
        <v>3.891365</v>
      </c>
      <c r="S259" t="s">
        <v>155</v>
      </c>
      <c r="T259">
        <v>603.25748639999995</v>
      </c>
      <c r="U259" s="5">
        <v>154.76604</v>
      </c>
      <c r="V259" t="s">
        <v>156</v>
      </c>
      <c r="W259">
        <v>0</v>
      </c>
      <c r="X259">
        <v>0</v>
      </c>
      <c r="Y259">
        <v>0</v>
      </c>
      <c r="Z259">
        <v>0.05</v>
      </c>
      <c r="AA259" t="str">
        <f>+MID(Tabla_Consulta_desde_Reporte_de_Valorización_de_Instrumentos[[#This Row],[CODIGO_SBS]],7,1)</f>
        <v>4</v>
      </c>
      <c r="AB259">
        <f>INDEX('Cálculo Caja'!F:F,MATCH(Tabla_Consulta_desde_Reporte_de_Valorización_de_Instrumentos[[#This Row],[PORTAFOLIO]],'Cálculo Caja'!A:A,0),1)</f>
        <v>7928996892.6624365</v>
      </c>
      <c r="AC259" s="17">
        <f>Tabla_Consulta_desde_Reporte_de_Valorización_de_Instrumentos[[#This Row],[VALOR_VECTOR_LOCAL]]/Tabla_Consulta_desde_Reporte_de_Valorización_de_Instrumentos[[#This Row],[Patrimonio]]</f>
        <v>7.5986055015048934E-8</v>
      </c>
      <c r="AD259" s="4">
        <f>(Tabla_Consulta_desde_Reporte_de_Valorización_de_Instrumentos[[#This Row],[VALOR_VECTOR_LOCAL]]/INDEX('Tipo de Cambio'!$D:$D,MATCH("2",'Tipo de Cambio'!$E:$E,0),1))/1000000</f>
        <v>1.7681385006603081E-4</v>
      </c>
      <c r="AE259">
        <f>IF(Tabla_Consulta_desde_Reporte_de_Valorización_de_Instrumentos[[#This Row],[PORTAFOLIO]]="IN-FONDO0",Tabla_Consulta_desde_Reporte_de_Valorización_de_Instrumentos[[#This Row],[Inv MM$]],0)</f>
        <v>0</v>
      </c>
      <c r="AF259" s="25">
        <f>IF(Tabla_Consulta_desde_Reporte_de_Valorización_de_Instrumentos[[#This Row],[PORTAFOLIO]]="IN-FONDO1",Tabla_Consulta_desde_Reporte_de_Valorización_de_Instrumentos[[#This Row],[Inv MM$]],0)</f>
        <v>1.7681385006603081E-4</v>
      </c>
      <c r="AG259" s="25">
        <f>IF(Tabla_Consulta_desde_Reporte_de_Valorización_de_Instrumentos[[#This Row],[PORTAFOLIO]]="IN-FONDO2",Tabla_Consulta_desde_Reporte_de_Valorización_de_Instrumentos[[#This Row],[Inv MM$]],0)</f>
        <v>0</v>
      </c>
      <c r="AH259" s="25">
        <f>IF(Tabla_Consulta_desde_Reporte_de_Valorización_de_Instrumentos[[#This Row],[PORTAFOLIO]]="IN-FONDO3",Tabla_Consulta_desde_Reporte_de_Valorización_de_Instrumentos[[#This Row],[Inv MM$]],0)</f>
        <v>0</v>
      </c>
      <c r="AI2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25.734415018422858</v>
      </c>
      <c r="AJ2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Row],[CODIGO_SBS]],'BD(MSCI)'!$C:$C,0),1)),AL6394)</f>
        <v>99.280222629999997</v>
      </c>
      <c r="AK259" s="25">
        <f>Tabla_Consulta_desde_Reporte_de_Valorización_de_Instrumentos[[#This Row],[CO2-H]]*Tabla_Consulta_desde_Reporte_de_Valorización_de_Instrumentos[[#This Row],[Inv MM$]]</f>
        <v>1.7554118398622979E-2</v>
      </c>
      <c r="AL259" s="25">
        <f>Tabla_Consulta_desde_Reporte_de_Valorización_de_Instrumentos[[#This Row],[CO2-H]]*Tabla_Consulta_desde_Reporte_de_Valorización_de_Instrumentos[[#This Row],[Weight]]</f>
        <v>7.5439124586694863E-6</v>
      </c>
      <c r="AM259" s="25" t="str">
        <f>INDEX(Parametria!G:G,MATCH(Tabla_Consulta_desde_Reporte_de_Valorización_de_Instrumentos[[#This Row],[CODIGO_SBS]],Parametria!C:C,0))</f>
        <v>52RFIG</v>
      </c>
      <c r="AN259" s="25" t="str">
        <f>INDEX(Parametria!F:F,MATCH(Tabla_Consulta_desde_Reporte_de_Valorización_de_Instrumentos[[#This Row],[CODIGO_SBS]],Parametria!C:C,0))</f>
        <v>TD</v>
      </c>
      <c r="AO259" s="25" t="str">
        <f>+INDEX(Parametria!J:J,MATCH(Tabla_Consulta_desde_Reporte_de_Valorización_de_Instrumentos[[#This Row],[CODIGO_SBS]],Parametria!C:C,0))</f>
        <v>RFITD</v>
      </c>
      <c r="AP259" s="25">
        <f>Tabla_Consulta_desde_Reporte_de_Valorización_de_Instrumentos[[#This Row],[Huella]]/$AT$4</f>
        <v>1.5503512776207364E-6</v>
      </c>
      <c r="AQ2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59" s="25" t="str">
        <f>IFERROR(INDEX('BD(MSCI)'!X:X,MATCH(Tabla_Consulta_desde_Reporte_de_Valorización_de_Instrumentos[[#This Row],[CODIGO_ISIN]],'BD(MSCI)'!C:C,0)),"Cuestionario Integra")</f>
        <v>TD</v>
      </c>
      <c r="AT259" s="25"/>
    </row>
    <row r="260" spans="2:46" x14ac:dyDescent="0.35">
      <c r="B260" s="14" t="s">
        <v>6337</v>
      </c>
      <c r="C260" t="s">
        <v>566</v>
      </c>
      <c r="D260" t="s">
        <v>10</v>
      </c>
      <c r="E260" t="s">
        <v>567</v>
      </c>
      <c r="F260" t="s">
        <v>5542</v>
      </c>
      <c r="G260" t="str">
        <f>INDEX(Parametria!H:H,MATCH(Tabla_Consulta_desde_Reporte_de_Valorización_de_Instrumentos[[#This Row],[CODIGO_SBS]],Parametria!C:C,0),1)</f>
        <v>Arcano Fund - European Income Fund, ESG Selection</v>
      </c>
      <c r="H260" t="s">
        <v>5543</v>
      </c>
      <c r="I260" t="s">
        <v>156</v>
      </c>
      <c r="J260" t="s">
        <v>5544</v>
      </c>
      <c r="K260" t="s">
        <v>57</v>
      </c>
      <c r="L260">
        <v>0</v>
      </c>
      <c r="M260" s="5">
        <v>87689416.682081804</v>
      </c>
      <c r="N260">
        <v>22534359.198399998</v>
      </c>
      <c r="O260">
        <v>181057.04</v>
      </c>
      <c r="P260" s="15"/>
      <c r="R260">
        <v>3.891365</v>
      </c>
      <c r="S260" t="s">
        <v>155</v>
      </c>
      <c r="T260">
        <v>87800655.030114993</v>
      </c>
      <c r="U260" s="5">
        <v>22525306.3464</v>
      </c>
      <c r="V260" t="s">
        <v>156</v>
      </c>
      <c r="W260">
        <v>0</v>
      </c>
      <c r="X260">
        <v>0</v>
      </c>
      <c r="Y260">
        <v>0</v>
      </c>
      <c r="Z260">
        <v>0.05</v>
      </c>
      <c r="AA260" t="str">
        <f>+MID(Tabla_Consulta_desde_Reporte_de_Valorización_de_Instrumentos[[#This Row],[CODIGO_SBS]],7,1)</f>
        <v>4</v>
      </c>
      <c r="AB260">
        <f>INDEX('Cálculo Caja'!F:F,MATCH(Tabla_Consulta_desde_Reporte_de_Valorización_de_Instrumentos[[#This Row],[PORTAFOLIO]],'Cálculo Caja'!A:A,0),1)</f>
        <v>27857085026.771736</v>
      </c>
      <c r="AC260" s="17">
        <f>Tabla_Consulta_desde_Reporte_de_Valorización_de_Instrumentos[[#This Row],[VALOR_VECTOR_LOCAL]]/Tabla_Consulta_desde_Reporte_de_Valorización_de_Instrumentos[[#This Row],[Patrimonio]]</f>
        <v>3.1478317490077974E-3</v>
      </c>
      <c r="AD260" s="4">
        <f>(Tabla_Consulta_desde_Reporte_de_Valorización_de_Instrumentos[[#This Row],[VALOR_VECTOR_LOCAL]]/INDEX('Tipo de Cambio'!$D:$D,MATCH("2",'Tipo de Cambio'!$E:$E,0),1))/1000000</f>
        <v>25.734238204572794</v>
      </c>
      <c r="AE260">
        <f>IF(Tabla_Consulta_desde_Reporte_de_Valorización_de_Instrumentos[[#This Row],[PORTAFOLIO]]="IN-FONDO0",Tabla_Consulta_desde_Reporte_de_Valorización_de_Instrumentos[[#This Row],[Inv MM$]],0)</f>
        <v>0</v>
      </c>
      <c r="AF260" s="25">
        <f>IF(Tabla_Consulta_desde_Reporte_de_Valorización_de_Instrumentos[[#This Row],[PORTAFOLIO]]="IN-FONDO1",Tabla_Consulta_desde_Reporte_de_Valorización_de_Instrumentos[[#This Row],[Inv MM$]],0)</f>
        <v>0</v>
      </c>
      <c r="AG260" s="25">
        <f>IF(Tabla_Consulta_desde_Reporte_de_Valorización_de_Instrumentos[[#This Row],[PORTAFOLIO]]="IN-FONDO2",Tabla_Consulta_desde_Reporte_de_Valorización_de_Instrumentos[[#This Row],[Inv MM$]],0)</f>
        <v>25.734238204572794</v>
      </c>
      <c r="AH260" s="25">
        <f>IF(Tabla_Consulta_desde_Reporte_de_Valorización_de_Instrumentos[[#This Row],[PORTAFOLIO]]="IN-FONDO3",Tabla_Consulta_desde_Reporte_de_Valorización_de_Instrumentos[[#This Row],[Inv MM$]],0)</f>
        <v>0</v>
      </c>
      <c r="AI2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25.734415018422858</v>
      </c>
      <c r="AJ2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Row],[CODIGO_SBS]],'BD(MSCI)'!$C:$C,0),1)),AL6395)</f>
        <v>99.280222629999997</v>
      </c>
      <c r="AK260" s="25">
        <f>Tabla_Consulta_desde_Reporte_de_Valorización_de_Instrumentos[[#This Row],[CO2-H]]*Tabla_Consulta_desde_Reporte_de_Valorización_de_Instrumentos[[#This Row],[Inv MM$]]</f>
        <v>2554.9008981634383</v>
      </c>
      <c r="AL260" s="25">
        <f>Tabla_Consulta_desde_Reporte_de_Valorización_de_Instrumentos[[#This Row],[CO2-H]]*Tabla_Consulta_desde_Reporte_de_Valorización_de_Instrumentos[[#This Row],[Weight]]</f>
        <v>0.31251743684327637</v>
      </c>
      <c r="AM260" s="25" t="str">
        <f>INDEX(Parametria!G:G,MATCH(Tabla_Consulta_desde_Reporte_de_Valorización_de_Instrumentos[[#This Row],[CODIGO_SBS]],Parametria!C:C,0))</f>
        <v>52RFIG</v>
      </c>
      <c r="AN260" s="25" t="str">
        <f>INDEX(Parametria!F:F,MATCH(Tabla_Consulta_desde_Reporte_de_Valorización_de_Instrumentos[[#This Row],[CODIGO_SBS]],Parametria!C:C,0))</f>
        <v>TD</v>
      </c>
      <c r="AO260" s="25" t="str">
        <f>+INDEX(Parametria!J:J,MATCH(Tabla_Consulta_desde_Reporte_de_Valorización_de_Instrumentos[[#This Row],[CODIGO_SBS]],Parametria!C:C,0))</f>
        <v>RFITD</v>
      </c>
      <c r="AP260" s="25">
        <f>Tabla_Consulta_desde_Reporte_de_Valorización_de_Instrumentos[[#This Row],[Huella]]/$AT$4</f>
        <v>0.22564470523183727</v>
      </c>
      <c r="AQ2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260" s="25" t="str">
        <f>IFERROR(INDEX('BD(MSCI)'!X:X,MATCH(Tabla_Consulta_desde_Reporte_de_Valorización_de_Instrumentos[[#This Row],[CODIGO_ISIN]],'BD(MSCI)'!C:C,0)),"Cuestionario Integra")</f>
        <v>TD</v>
      </c>
      <c r="AT260" s="25"/>
    </row>
    <row r="261" spans="2:46" x14ac:dyDescent="0.35">
      <c r="B261" s="14" t="s">
        <v>6337</v>
      </c>
      <c r="C261" t="s">
        <v>566</v>
      </c>
      <c r="D261" t="s">
        <v>10</v>
      </c>
      <c r="E261" t="s">
        <v>567</v>
      </c>
      <c r="F261" t="s">
        <v>5641</v>
      </c>
      <c r="G261" t="str">
        <f>INDEX(Parametria!H:H,MATCH(Tabla_Consulta_desde_Reporte_de_Valorización_de_Instrumentos[[#This Row],[CODIGO_SBS]],Parametria!C:C,0),1)</f>
        <v>JP Morgan - Korea Equity Fund</v>
      </c>
      <c r="H261" t="s">
        <v>5640</v>
      </c>
      <c r="I261" t="s">
        <v>156</v>
      </c>
      <c r="J261" t="s">
        <v>5714</v>
      </c>
      <c r="K261" t="s">
        <v>50</v>
      </c>
      <c r="L261">
        <v>220.06</v>
      </c>
      <c r="M261" s="5">
        <v>239447321.143875</v>
      </c>
      <c r="N261">
        <v>70270673.849999994</v>
      </c>
      <c r="O261">
        <v>164203</v>
      </c>
      <c r="P261" s="15"/>
      <c r="R261">
        <v>3.4075000000000002</v>
      </c>
      <c r="S261" t="s">
        <v>413</v>
      </c>
      <c r="T261">
        <v>236045062.89838499</v>
      </c>
      <c r="U261" s="5">
        <v>69186934.049999997</v>
      </c>
      <c r="V261" t="s">
        <v>667</v>
      </c>
      <c r="W261">
        <v>0</v>
      </c>
      <c r="X261">
        <v>0</v>
      </c>
      <c r="Y261">
        <v>0</v>
      </c>
      <c r="Z261">
        <v>6.6</v>
      </c>
      <c r="AA261" t="str">
        <f>+MID(Tabla_Consulta_desde_Reporte_de_Valorización_de_Instrumentos[[#This Row],[CODIGO_SBS]],7,1)</f>
        <v>2</v>
      </c>
      <c r="AB261">
        <f>INDEX('Cálculo Caja'!F:F,MATCH(Tabla_Consulta_desde_Reporte_de_Valorización_de_Instrumentos[[#This Row],[PORTAFOLIO]],'Cálculo Caja'!A:A,0),1)</f>
        <v>27857085026.771736</v>
      </c>
      <c r="AC261" s="17">
        <f>Tabla_Consulta_desde_Reporte_de_Valorización_de_Instrumentos[[#This Row],[VALOR_VECTOR_LOCAL]]/Tabla_Consulta_desde_Reporte_de_Valorización_de_Instrumentos[[#This Row],[Patrimonio]]</f>
        <v>8.595562705636892E-3</v>
      </c>
      <c r="AD261" s="4">
        <f>(Tabla_Consulta_desde_Reporte_de_Valorización_de_Instrumentos[[#This Row],[VALOR_VECTOR_LOCAL]]/INDEX('Tipo de Cambio'!$D:$D,MATCH("2",'Tipo de Cambio'!$E:$E,0),1))/1000000</f>
        <v>70.270673849999994</v>
      </c>
      <c r="AE261">
        <f>IF(Tabla_Consulta_desde_Reporte_de_Valorización_de_Instrumentos[[#This Row],[PORTAFOLIO]]="IN-FONDO0",Tabla_Consulta_desde_Reporte_de_Valorización_de_Instrumentos[[#This Row],[Inv MM$]],0)</f>
        <v>0</v>
      </c>
      <c r="AF261" s="25">
        <f>IF(Tabla_Consulta_desde_Reporte_de_Valorización_de_Instrumentos[[#This Row],[PORTAFOLIO]]="IN-FONDO1",Tabla_Consulta_desde_Reporte_de_Valorización_de_Instrumentos[[#This Row],[Inv MM$]],0)</f>
        <v>0</v>
      </c>
      <c r="AG261" s="25">
        <f>IF(Tabla_Consulta_desde_Reporte_de_Valorización_de_Instrumentos[[#This Row],[PORTAFOLIO]]="IN-FONDO2",Tabla_Consulta_desde_Reporte_de_Valorización_de_Instrumentos[[#This Row],[Inv MM$]],0)</f>
        <v>70.270673849999994</v>
      </c>
      <c r="AH261" s="25">
        <f>IF(Tabla_Consulta_desde_Reporte_de_Valorización_de_Instrumentos[[#This Row],[PORTAFOLIO]]="IN-FONDO3",Tabla_Consulta_desde_Reporte_de_Valorización_de_Instrumentos[[#This Row],[Inv MM$]],0)</f>
        <v>0</v>
      </c>
      <c r="AI2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Row],[CODIGO_SBS]],'BD(MSCI)'!$C:$C,0),1)),AL6396)</f>
        <v>76.359190920000003</v>
      </c>
      <c r="AK261" s="25">
        <f>Tabla_Consulta_desde_Reporte_de_Valorización_de_Instrumentos[[#This Row],[CO2-H]]*Tabla_Consulta_desde_Reporte_de_Valorización_de_Instrumentos[[#This Row],[Inv MM$]]</f>
        <v>5365.8118005892011</v>
      </c>
      <c r="AL261" s="25">
        <f>Tabla_Consulta_desde_Reporte_de_Valorización_de_Instrumentos[[#This Row],[CO2-H]]*Tabla_Consulta_desde_Reporte_de_Valorización_de_Instrumentos[[#This Row],[Weight]]</f>
        <v>0.65635021370455926</v>
      </c>
      <c r="AM261" s="25" t="str">
        <f>INDEX(Parametria!G:G,MATCH(Tabla_Consulta_desde_Reporte_de_Valorización_de_Instrumentos[[#This Row],[CODIGO_SBS]],Parametria!C:C,0))</f>
        <v>52RVI</v>
      </c>
      <c r="AN261" s="25" t="str">
        <f>INDEX(Parametria!F:F,MATCH(Tabla_Consulta_desde_Reporte_de_Valorización_de_Instrumentos[[#This Row],[CODIGO_SBS]],Parametria!C:C,0))</f>
        <v>TD</v>
      </c>
      <c r="AO261" s="25" t="str">
        <f>+INDEX(Parametria!J:J,MATCH(Tabla_Consulta_desde_Reporte_de_Valorización_de_Instrumentos[[#This Row],[CODIGO_SBS]],Parametria!C:C,0))</f>
        <v>RVITD</v>
      </c>
      <c r="AP261" s="25">
        <f>Tabla_Consulta_desde_Reporte_de_Valorización_de_Instrumentos[[#This Row],[Huella]]/$AT$4</f>
        <v>0.47389979898782397</v>
      </c>
      <c r="AQ2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1" s="25" t="str">
        <f>IFERROR(INDEX('BD(MSCI)'!X:X,MATCH(Tabla_Consulta_desde_Reporte_de_Valorización_de_Instrumentos[[#This Row],[CODIGO_ISIN]],'BD(MSCI)'!C:C,0)),"Cuestionario Integra")</f>
        <v>Otros ETFs</v>
      </c>
      <c r="AT261" s="25"/>
    </row>
    <row r="262" spans="2:46" x14ac:dyDescent="0.35">
      <c r="B262" s="14" t="s">
        <v>6337</v>
      </c>
      <c r="C262" t="s">
        <v>566</v>
      </c>
      <c r="D262" t="s">
        <v>12</v>
      </c>
      <c r="E262" t="s">
        <v>567</v>
      </c>
      <c r="F262" t="s">
        <v>5641</v>
      </c>
      <c r="G262" t="str">
        <f>INDEX(Parametria!H:H,MATCH(Tabla_Consulta_desde_Reporte_de_Valorización_de_Instrumentos[[#This Row],[CODIGO_SBS]],Parametria!C:C,0),1)</f>
        <v>JP Morgan - Korea Equity Fund</v>
      </c>
      <c r="H262" t="s">
        <v>5640</v>
      </c>
      <c r="I262" t="s">
        <v>156</v>
      </c>
      <c r="J262" t="s">
        <v>5714</v>
      </c>
      <c r="K262" t="s">
        <v>50</v>
      </c>
      <c r="L262">
        <v>220.06</v>
      </c>
      <c r="M262" s="5">
        <v>7101626.9737499999</v>
      </c>
      <c r="N262">
        <v>2084116.5</v>
      </c>
      <c r="O262">
        <v>4870</v>
      </c>
      <c r="P262" s="15"/>
      <c r="R262">
        <v>3.4075000000000002</v>
      </c>
      <c r="S262" t="s">
        <v>413</v>
      </c>
      <c r="T262">
        <v>7000721.4016500004</v>
      </c>
      <c r="U262" s="5">
        <v>2051974.5</v>
      </c>
      <c r="V262" t="s">
        <v>667</v>
      </c>
      <c r="W262">
        <v>0</v>
      </c>
      <c r="X262">
        <v>0</v>
      </c>
      <c r="Y262">
        <v>0</v>
      </c>
      <c r="Z262">
        <v>6.6</v>
      </c>
      <c r="AA262" t="str">
        <f>+MID(Tabla_Consulta_desde_Reporte_de_Valorización_de_Instrumentos[[#This Row],[CODIGO_SBS]],7,1)</f>
        <v>2</v>
      </c>
      <c r="AB262">
        <f>INDEX('Cálculo Caja'!F:F,MATCH(Tabla_Consulta_desde_Reporte_de_Valorización_de_Instrumentos[[#This Row],[PORTAFOLIO]],'Cálculo Caja'!A:A,0),1)</f>
        <v>7928996892.6624365</v>
      </c>
      <c r="AC262" s="17">
        <f>Tabla_Consulta_desde_Reporte_de_Valorización_de_Instrumentos[[#This Row],[VALOR_VECTOR_LOCAL]]/Tabla_Consulta_desde_Reporte_de_Valorización_de_Instrumentos[[#This Row],[Patrimonio]]</f>
        <v>8.9565263675685236E-4</v>
      </c>
      <c r="AD262" s="4">
        <f>(Tabla_Consulta_desde_Reporte_de_Valorización_de_Instrumentos[[#This Row],[VALOR_VECTOR_LOCAL]]/INDEX('Tipo de Cambio'!$D:$D,MATCH("2",'Tipo de Cambio'!$E:$E,0),1))/1000000</f>
        <v>2.0841164999999999</v>
      </c>
      <c r="AE262">
        <f>IF(Tabla_Consulta_desde_Reporte_de_Valorización_de_Instrumentos[[#This Row],[PORTAFOLIO]]="IN-FONDO0",Tabla_Consulta_desde_Reporte_de_Valorización_de_Instrumentos[[#This Row],[Inv MM$]],0)</f>
        <v>0</v>
      </c>
      <c r="AF262" s="25">
        <f>IF(Tabla_Consulta_desde_Reporte_de_Valorización_de_Instrumentos[[#This Row],[PORTAFOLIO]]="IN-FONDO1",Tabla_Consulta_desde_Reporte_de_Valorización_de_Instrumentos[[#This Row],[Inv MM$]],0)</f>
        <v>2.0841164999999999</v>
      </c>
      <c r="AG262" s="25">
        <f>IF(Tabla_Consulta_desde_Reporte_de_Valorización_de_Instrumentos[[#This Row],[PORTAFOLIO]]="IN-FONDO2",Tabla_Consulta_desde_Reporte_de_Valorización_de_Instrumentos[[#This Row],[Inv MM$]],0)</f>
        <v>0</v>
      </c>
      <c r="AH262" s="25">
        <f>IF(Tabla_Consulta_desde_Reporte_de_Valorización_de_Instrumentos[[#This Row],[PORTAFOLIO]]="IN-FONDO3",Tabla_Consulta_desde_Reporte_de_Valorización_de_Instrumentos[[#This Row],[Inv MM$]],0)</f>
        <v>0</v>
      </c>
      <c r="AI2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Row],[CODIGO_SBS]],'BD(MSCI)'!$C:$C,0),1)),AL6397)</f>
        <v>76.359190920000003</v>
      </c>
      <c r="AK262" s="25">
        <f>Tabla_Consulta_desde_Reporte_de_Valorización_de_Instrumentos[[#This Row],[CO2-H]]*Tabla_Consulta_desde_Reporte_de_Valorización_de_Instrumentos[[#This Row],[Inv MM$]]</f>
        <v>159.14144972302219</v>
      </c>
      <c r="AL262" s="25">
        <f>Tabla_Consulta_desde_Reporte_de_Valorización_de_Instrumentos[[#This Row],[CO2-H]]*Tabla_Consulta_desde_Reporte_de_Valorización_de_Instrumentos[[#This Row],[Weight]]</f>
        <v>6.8391310688117907E-2</v>
      </c>
      <c r="AM262" s="25" t="str">
        <f>INDEX(Parametria!G:G,MATCH(Tabla_Consulta_desde_Reporte_de_Valorización_de_Instrumentos[[#This Row],[CODIGO_SBS]],Parametria!C:C,0))</f>
        <v>52RVI</v>
      </c>
      <c r="AN262" s="25" t="str">
        <f>INDEX(Parametria!F:F,MATCH(Tabla_Consulta_desde_Reporte_de_Valorización_de_Instrumentos[[#This Row],[CODIGO_SBS]],Parametria!C:C,0))</f>
        <v>TD</v>
      </c>
      <c r="AO262" s="25" t="str">
        <f>+INDEX(Parametria!J:J,MATCH(Tabla_Consulta_desde_Reporte_de_Valorización_de_Instrumentos[[#This Row],[CODIGO_SBS]],Parametria!C:C,0))</f>
        <v>RVITD</v>
      </c>
      <c r="AP262" s="25">
        <f>Tabla_Consulta_desde_Reporte_de_Valorización_de_Instrumentos[[#This Row],[Huella]]/$AT$4</f>
        <v>1.405511483389891E-2</v>
      </c>
      <c r="AQ2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2" s="25" t="str">
        <f>IFERROR(INDEX('BD(MSCI)'!X:X,MATCH(Tabla_Consulta_desde_Reporte_de_Valorización_de_Instrumentos[[#This Row],[CODIGO_ISIN]],'BD(MSCI)'!C:C,0)),"Cuestionario Integra")</f>
        <v>Otros ETFs</v>
      </c>
      <c r="AT262" s="25"/>
    </row>
    <row r="263" spans="2:46" x14ac:dyDescent="0.35">
      <c r="B263" s="14" t="s">
        <v>6337</v>
      </c>
      <c r="C263" t="s">
        <v>566</v>
      </c>
      <c r="D263" t="s">
        <v>11</v>
      </c>
      <c r="E263" t="s">
        <v>567</v>
      </c>
      <c r="F263" t="s">
        <v>5641</v>
      </c>
      <c r="G263" t="str">
        <f>INDEX(Parametria!H:H,MATCH(Tabla_Consulta_desde_Reporte_de_Valorización_de_Instrumentos[[#This Row],[CODIGO_SBS]],Parametria!C:C,0),1)</f>
        <v>JP Morgan - Korea Equity Fund</v>
      </c>
      <c r="H263" t="s">
        <v>5640</v>
      </c>
      <c r="I263" t="s">
        <v>156</v>
      </c>
      <c r="J263" t="s">
        <v>5714</v>
      </c>
      <c r="K263" t="s">
        <v>50</v>
      </c>
      <c r="L263">
        <v>220.06</v>
      </c>
      <c r="M263" s="5">
        <v>60419242.382624999</v>
      </c>
      <c r="N263">
        <v>17731252.350000001</v>
      </c>
      <c r="O263">
        <v>41433</v>
      </c>
      <c r="P263" s="15"/>
      <c r="R263">
        <v>3.4075000000000002</v>
      </c>
      <c r="S263" t="s">
        <v>413</v>
      </c>
      <c r="T263">
        <v>59560757.666235</v>
      </c>
      <c r="U263" s="5">
        <v>17457794.550000001</v>
      </c>
      <c r="V263" t="s">
        <v>667</v>
      </c>
      <c r="W263">
        <v>0</v>
      </c>
      <c r="X263">
        <v>0</v>
      </c>
      <c r="Y263">
        <v>0</v>
      </c>
      <c r="Z263">
        <v>6.6</v>
      </c>
      <c r="AA263" t="str">
        <f>+MID(Tabla_Consulta_desde_Reporte_de_Valorización_de_Instrumentos[[#This Row],[CODIGO_SBS]],7,1)</f>
        <v>2</v>
      </c>
      <c r="AB263">
        <f>INDEX('Cálculo Caja'!F:F,MATCH(Tabla_Consulta_desde_Reporte_de_Valorización_de_Instrumentos[[#This Row],[PORTAFOLIO]],'Cálculo Caja'!A:A,0),1)</f>
        <v>3525404726.9048524</v>
      </c>
      <c r="AC263" s="17">
        <f>Tabla_Consulta_desde_Reporte_de_Valorización_de_Instrumentos[[#This Row],[VALOR_VECTOR_LOCAL]]/Tabla_Consulta_desde_Reporte_de_Valorización_de_Instrumentos[[#This Row],[Patrimonio]]</f>
        <v>1.713824285805346E-2</v>
      </c>
      <c r="AD263" s="4">
        <f>(Tabla_Consulta_desde_Reporte_de_Valorización_de_Instrumentos[[#This Row],[VALOR_VECTOR_LOCAL]]/INDEX('Tipo de Cambio'!$D:$D,MATCH("2",'Tipo de Cambio'!$E:$E,0),1))/1000000</f>
        <v>17.731252349999998</v>
      </c>
      <c r="AE263">
        <f>IF(Tabla_Consulta_desde_Reporte_de_Valorización_de_Instrumentos[[#This Row],[PORTAFOLIO]]="IN-FONDO0",Tabla_Consulta_desde_Reporte_de_Valorización_de_Instrumentos[[#This Row],[Inv MM$]],0)</f>
        <v>0</v>
      </c>
      <c r="AF263" s="25">
        <f>IF(Tabla_Consulta_desde_Reporte_de_Valorización_de_Instrumentos[[#This Row],[PORTAFOLIO]]="IN-FONDO1",Tabla_Consulta_desde_Reporte_de_Valorización_de_Instrumentos[[#This Row],[Inv MM$]],0)</f>
        <v>0</v>
      </c>
      <c r="AG263" s="25">
        <f>IF(Tabla_Consulta_desde_Reporte_de_Valorización_de_Instrumentos[[#This Row],[PORTAFOLIO]]="IN-FONDO2",Tabla_Consulta_desde_Reporte_de_Valorización_de_Instrumentos[[#This Row],[Inv MM$]],0)</f>
        <v>0</v>
      </c>
      <c r="AH263" s="25">
        <f>IF(Tabla_Consulta_desde_Reporte_de_Valorización_de_Instrumentos[[#This Row],[PORTAFOLIO]]="IN-FONDO3",Tabla_Consulta_desde_Reporte_de_Valorización_de_Instrumentos[[#This Row],[Inv MM$]],0)</f>
        <v>17.731252349999998</v>
      </c>
      <c r="AI2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90.086042699999979</v>
      </c>
      <c r="AJ2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Row],[CODIGO_SBS]],'BD(MSCI)'!$C:$C,0),1)),AL6398)</f>
        <v>76.359190920000003</v>
      </c>
      <c r="AK263" s="25">
        <f>Tabla_Consulta_desde_Reporte_de_Valorización_de_Instrumentos[[#This Row],[CO2-H]]*Tabla_Consulta_desde_Reporte_de_Valorización_de_Instrumentos[[#This Row],[Inv MM$]]</f>
        <v>1353.9440834443485</v>
      </c>
      <c r="AL263" s="25">
        <f>Tabla_Consulta_desde_Reporte_de_Valorización_de_Instrumentos[[#This Row],[CO2-H]]*Tabla_Consulta_desde_Reporte_de_Valorización_de_Instrumentos[[#This Row],[Weight]]</f>
        <v>1.3086623584314305</v>
      </c>
      <c r="AM263" s="25" t="str">
        <f>INDEX(Parametria!G:G,MATCH(Tabla_Consulta_desde_Reporte_de_Valorización_de_Instrumentos[[#This Row],[CODIGO_SBS]],Parametria!C:C,0))</f>
        <v>52RVI</v>
      </c>
      <c r="AN263" s="25" t="str">
        <f>INDEX(Parametria!F:F,MATCH(Tabla_Consulta_desde_Reporte_de_Valorización_de_Instrumentos[[#This Row],[CODIGO_SBS]],Parametria!C:C,0))</f>
        <v>TD</v>
      </c>
      <c r="AO263" s="25" t="str">
        <f>+INDEX(Parametria!J:J,MATCH(Tabla_Consulta_desde_Reporte_de_Valorización_de_Instrumentos[[#This Row],[CODIGO_SBS]],Parametria!C:C,0))</f>
        <v>RVITD</v>
      </c>
      <c r="AP263" s="25">
        <f>Tabla_Consulta_desde_Reporte_de_Valorización_de_Instrumentos[[#This Row],[Huella]]/$AT$4</f>
        <v>0.11957814638869271</v>
      </c>
      <c r="AQ2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3" s="25" t="str">
        <f>IFERROR(INDEX('BD(MSCI)'!X:X,MATCH(Tabla_Consulta_desde_Reporte_de_Valorización_de_Instrumentos[[#This Row],[CODIGO_ISIN]],'BD(MSCI)'!C:C,0)),"Cuestionario Integra")</f>
        <v>Otros ETFs</v>
      </c>
      <c r="AT263" s="25"/>
    </row>
    <row r="264" spans="2:46" x14ac:dyDescent="0.35">
      <c r="B264" s="14" t="s">
        <v>6337</v>
      </c>
      <c r="C264" t="s">
        <v>566</v>
      </c>
      <c r="D264" t="s">
        <v>11</v>
      </c>
      <c r="E264" t="s">
        <v>567</v>
      </c>
      <c r="F264" t="s">
        <v>578</v>
      </c>
      <c r="G264" t="str">
        <f>INDEX(Parametria!H:H,MATCH(Tabla_Consulta_desde_Reporte_de_Valorización_de_Instrumentos[[#This Row],[CODIGO_SBS]],Parametria!C:C,0),1)</f>
        <v>Pinebridge - Asia Ex-Japan Small Caps</v>
      </c>
      <c r="H264" t="s">
        <v>579</v>
      </c>
      <c r="I264" t="s">
        <v>156</v>
      </c>
      <c r="J264" t="s">
        <v>580</v>
      </c>
      <c r="K264" t="s">
        <v>50</v>
      </c>
      <c r="L264">
        <v>974.3229</v>
      </c>
      <c r="M264" s="5">
        <v>4313.4005784999999</v>
      </c>
      <c r="N264">
        <v>1265.854902</v>
      </c>
      <c r="O264">
        <v>1.0109999999999999</v>
      </c>
      <c r="P264" s="15"/>
      <c r="R264">
        <v>3.4075000000000002</v>
      </c>
      <c r="S264" t="s">
        <v>413</v>
      </c>
      <c r="T264">
        <v>4230.5272897000004</v>
      </c>
      <c r="U264" s="5">
        <v>1240.005654</v>
      </c>
      <c r="V264" t="s">
        <v>156</v>
      </c>
      <c r="W264">
        <v>0</v>
      </c>
      <c r="X264">
        <v>0</v>
      </c>
      <c r="Y264">
        <v>0</v>
      </c>
      <c r="Z264">
        <v>25.568000000000001</v>
      </c>
      <c r="AA264" t="str">
        <f>+MID(Tabla_Consulta_desde_Reporte_de_Valorización_de_Instrumentos[[#This Row],[CODIGO_SBS]],7,1)</f>
        <v>2</v>
      </c>
      <c r="AB264">
        <f>INDEX('Cálculo Caja'!F:F,MATCH(Tabla_Consulta_desde_Reporte_de_Valorización_de_Instrumentos[[#This Row],[PORTAFOLIO]],'Cálculo Caja'!A:A,0),1)</f>
        <v>3525404726.9048524</v>
      </c>
      <c r="AC264" s="17">
        <f>Tabla_Consulta_desde_Reporte_de_Valorización_de_Instrumentos[[#This Row],[VALOR_VECTOR_LOCAL]]/Tabla_Consulta_desde_Reporte_de_Valorización_de_Instrumentos[[#This Row],[Patrimonio]]</f>
        <v>1.2235192588191067E-6</v>
      </c>
      <c r="AD264" s="4">
        <f>(Tabla_Consulta_desde_Reporte_de_Valorización_de_Instrumentos[[#This Row],[VALOR_VECTOR_LOCAL]]/INDEX('Tipo de Cambio'!$D:$D,MATCH("2",'Tipo de Cambio'!$E:$E,0),1))/1000000</f>
        <v>1.2658549019809243E-3</v>
      </c>
      <c r="AE264">
        <f>IF(Tabla_Consulta_desde_Reporte_de_Valorización_de_Instrumentos[[#This Row],[PORTAFOLIO]]="IN-FONDO0",Tabla_Consulta_desde_Reporte_de_Valorización_de_Instrumentos[[#This Row],[Inv MM$]],0)</f>
        <v>0</v>
      </c>
      <c r="AF264" s="25">
        <f>IF(Tabla_Consulta_desde_Reporte_de_Valorización_de_Instrumentos[[#This Row],[PORTAFOLIO]]="IN-FONDO1",Tabla_Consulta_desde_Reporte_de_Valorización_de_Instrumentos[[#This Row],[Inv MM$]],0)</f>
        <v>0</v>
      </c>
      <c r="AG264" s="25">
        <f>IF(Tabla_Consulta_desde_Reporte_de_Valorización_de_Instrumentos[[#This Row],[PORTAFOLIO]]="IN-FONDO2",Tabla_Consulta_desde_Reporte_de_Valorización_de_Instrumentos[[#This Row],[Inv MM$]],0)</f>
        <v>0</v>
      </c>
      <c r="AH264" s="25">
        <f>IF(Tabla_Consulta_desde_Reporte_de_Valorización_de_Instrumentos[[#This Row],[PORTAFOLIO]]="IN-FONDO3",Tabla_Consulta_desde_Reporte_de_Valorización_de_Instrumentos[[#This Row],[Inv MM$]],0)</f>
        <v>1.2658549019809243E-3</v>
      </c>
      <c r="AI2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2.7858824499779893E-3</v>
      </c>
      <c r="AJ2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Row],[CODIGO_SBS]],'BD(MSCI)'!$C:$C,0),1)),AL6399)</f>
        <v>55.385076079999997</v>
      </c>
      <c r="AK264" s="25">
        <f>Tabla_Consulta_desde_Reporte_de_Valorización_de_Instrumentos[[#This Row],[CO2-H]]*Tabla_Consulta_desde_Reporte_de_Valorización_de_Instrumentos[[#This Row],[Inv MM$]]</f>
        <v>7.0109470052454437E-2</v>
      </c>
      <c r="AL264" s="25">
        <f>Tabla_Consulta_desde_Reporte_de_Valorización_de_Instrumentos[[#This Row],[CO2-H]]*Tabla_Consulta_desde_Reporte_de_Valorización_de_Instrumentos[[#This Row],[Weight]]</f>
        <v>6.7764707235041429E-5</v>
      </c>
      <c r="AM264" s="25" t="str">
        <f>INDEX(Parametria!G:G,MATCH(Tabla_Consulta_desde_Reporte_de_Valorización_de_Instrumentos[[#This Row],[CODIGO_SBS]],Parametria!C:C,0))</f>
        <v>52RVI</v>
      </c>
      <c r="AN264" s="25" t="str">
        <f>INDEX(Parametria!F:F,MATCH(Tabla_Consulta_desde_Reporte_de_Valorización_de_Instrumentos[[#This Row],[CODIGO_SBS]],Parametria!C:C,0))</f>
        <v>TD</v>
      </c>
      <c r="AO264" s="25" t="str">
        <f>+INDEX(Parametria!J:J,MATCH(Tabla_Consulta_desde_Reporte_de_Valorización_de_Instrumentos[[#This Row],[CODIGO_SBS]],Parametria!C:C,0))</f>
        <v>RVITD</v>
      </c>
      <c r="AP264" s="25">
        <f>Tabla_Consulta_desde_Reporte_de_Valorización_de_Instrumentos[[#This Row],[Huella]]/$AT$4</f>
        <v>6.1919547311280489E-6</v>
      </c>
      <c r="AQ2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4" s="25" t="str">
        <f>IFERROR(INDEX('BD(MSCI)'!X:X,MATCH(Tabla_Consulta_desde_Reporte_de_Valorización_de_Instrumentos[[#This Row],[CODIGO_ISIN]],'BD(MSCI)'!C:C,0)),"Cuestionario Integra")</f>
        <v>Otros ETFs</v>
      </c>
      <c r="AT264" s="25"/>
    </row>
    <row r="265" spans="2:46" x14ac:dyDescent="0.35">
      <c r="B265" s="14" t="s">
        <v>6337</v>
      </c>
      <c r="C265" t="s">
        <v>566</v>
      </c>
      <c r="D265" t="s">
        <v>10</v>
      </c>
      <c r="E265" t="s">
        <v>567</v>
      </c>
      <c r="F265" t="s">
        <v>578</v>
      </c>
      <c r="G265" t="str">
        <f>INDEX(Parametria!H:H,MATCH(Tabla_Consulta_desde_Reporte_de_Valorización_de_Instrumentos[[#This Row],[CODIGO_SBS]],Parametria!C:C,0),1)</f>
        <v>Pinebridge - Asia Ex-Japan Small Caps</v>
      </c>
      <c r="H265" t="s">
        <v>579</v>
      </c>
      <c r="I265" t="s">
        <v>156</v>
      </c>
      <c r="J265" t="s">
        <v>580</v>
      </c>
      <c r="K265" t="s">
        <v>50</v>
      </c>
      <c r="L265">
        <v>974.3229</v>
      </c>
      <c r="M265" s="5">
        <v>5179.4938697999996</v>
      </c>
      <c r="N265">
        <v>1520.027548</v>
      </c>
      <c r="O265">
        <v>1.214</v>
      </c>
      <c r="P265" s="15"/>
      <c r="R265">
        <v>3.4075000000000002</v>
      </c>
      <c r="S265" t="s">
        <v>413</v>
      </c>
      <c r="T265">
        <v>5079.9803459000004</v>
      </c>
      <c r="U265" s="5">
        <v>1488.9879960000001</v>
      </c>
      <c r="V265" t="s">
        <v>156</v>
      </c>
      <c r="W265">
        <v>0</v>
      </c>
      <c r="X265">
        <v>0</v>
      </c>
      <c r="Y265">
        <v>0</v>
      </c>
      <c r="Z265">
        <v>25.568000000000001</v>
      </c>
      <c r="AA265" t="str">
        <f>+MID(Tabla_Consulta_desde_Reporte_de_Valorización_de_Instrumentos[[#This Row],[CODIGO_SBS]],7,1)</f>
        <v>2</v>
      </c>
      <c r="AB265">
        <f>INDEX('Cálculo Caja'!F:F,MATCH(Tabla_Consulta_desde_Reporte_de_Valorización_de_Instrumentos[[#This Row],[PORTAFOLIO]],'Cálculo Caja'!A:A,0),1)</f>
        <v>27857085026.771736</v>
      </c>
      <c r="AC265" s="17">
        <f>Tabla_Consulta_desde_Reporte_de_Valorización_de_Instrumentos[[#This Row],[VALOR_VECTOR_LOCAL]]/Tabla_Consulta_desde_Reporte_de_Valorización_de_Instrumentos[[#This Row],[Patrimonio]]</f>
        <v>1.8593093515787117E-7</v>
      </c>
      <c r="AD265" s="4">
        <f>(Tabla_Consulta_desde_Reporte_de_Valorización_de_Instrumentos[[#This Row],[VALOR_VECTOR_LOCAL]]/INDEX('Tipo de Cambio'!$D:$D,MATCH("2",'Tipo de Cambio'!$E:$E,0),1))/1000000</f>
        <v>1.520027547997065E-3</v>
      </c>
      <c r="AE265">
        <f>IF(Tabla_Consulta_desde_Reporte_de_Valorización_de_Instrumentos[[#This Row],[PORTAFOLIO]]="IN-FONDO0",Tabla_Consulta_desde_Reporte_de_Valorización_de_Instrumentos[[#This Row],[Inv MM$]],0)</f>
        <v>0</v>
      </c>
      <c r="AF265" s="25">
        <f>IF(Tabla_Consulta_desde_Reporte_de_Valorización_de_Instrumentos[[#This Row],[PORTAFOLIO]]="IN-FONDO1",Tabla_Consulta_desde_Reporte_de_Valorización_de_Instrumentos[[#This Row],[Inv MM$]],0)</f>
        <v>0</v>
      </c>
      <c r="AG265" s="25">
        <f>IF(Tabla_Consulta_desde_Reporte_de_Valorización_de_Instrumentos[[#This Row],[PORTAFOLIO]]="IN-FONDO2",Tabla_Consulta_desde_Reporte_de_Valorización_de_Instrumentos[[#This Row],[Inv MM$]],0)</f>
        <v>1.520027547997065E-3</v>
      </c>
      <c r="AH265" s="25">
        <f>IF(Tabla_Consulta_desde_Reporte_de_Valorización_de_Instrumentos[[#This Row],[PORTAFOLIO]]="IN-FONDO3",Tabla_Consulta_desde_Reporte_de_Valorización_de_Instrumentos[[#This Row],[Inv MM$]],0)</f>
        <v>0</v>
      </c>
      <c r="AI2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2.7858824499779893E-3</v>
      </c>
      <c r="AJ2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Row],[CODIGO_SBS]],'BD(MSCI)'!$C:$C,0),1)),AL6400)</f>
        <v>55.385076079999997</v>
      </c>
      <c r="AK265" s="25">
        <f>Tabla_Consulta_desde_Reporte_de_Valorización_de_Instrumentos[[#This Row],[CO2-H]]*Tabla_Consulta_desde_Reporte_de_Valorización_de_Instrumentos[[#This Row],[Inv MM$]]</f>
        <v>8.4186841389513295E-2</v>
      </c>
      <c r="AL265" s="25">
        <f>Tabla_Consulta_desde_Reporte_de_Valorización_de_Instrumentos[[#This Row],[CO2-H]]*Tabla_Consulta_desde_Reporte_de_Valorización_de_Instrumentos[[#This Row],[Weight]]</f>
        <v>1.0297798989344241E-5</v>
      </c>
      <c r="AM265" s="25" t="str">
        <f>INDEX(Parametria!G:G,MATCH(Tabla_Consulta_desde_Reporte_de_Valorización_de_Instrumentos[[#This Row],[CODIGO_SBS]],Parametria!C:C,0))</f>
        <v>52RVI</v>
      </c>
      <c r="AN265" s="25" t="str">
        <f>INDEX(Parametria!F:F,MATCH(Tabla_Consulta_desde_Reporte_de_Valorización_de_Instrumentos[[#This Row],[CODIGO_SBS]],Parametria!C:C,0))</f>
        <v>TD</v>
      </c>
      <c r="AO265" s="25" t="str">
        <f>+INDEX(Parametria!J:J,MATCH(Tabla_Consulta_desde_Reporte_de_Valorización_de_Instrumentos[[#This Row],[CODIGO_SBS]],Parametria!C:C,0))</f>
        <v>RVITD</v>
      </c>
      <c r="AP265" s="25">
        <f>Tabla_Consulta_desde_Reporte_de_Valorización_de_Instrumentos[[#This Row],[Huella]]/$AT$4</f>
        <v>7.4352453448943759E-6</v>
      </c>
      <c r="AQ2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5" s="25" t="str">
        <f>IFERROR(INDEX('BD(MSCI)'!X:X,MATCH(Tabla_Consulta_desde_Reporte_de_Valorización_de_Instrumentos[[#This Row],[CODIGO_ISIN]],'BD(MSCI)'!C:C,0)),"Cuestionario Integra")</f>
        <v>Otros ETFs</v>
      </c>
      <c r="AT265" s="25"/>
    </row>
    <row r="266" spans="2:46" x14ac:dyDescent="0.35">
      <c r="B266" s="14" t="s">
        <v>6337</v>
      </c>
      <c r="C266" t="s">
        <v>566</v>
      </c>
      <c r="D266" t="s">
        <v>10</v>
      </c>
      <c r="E266" t="s">
        <v>567</v>
      </c>
      <c r="F266" t="s">
        <v>832</v>
      </c>
      <c r="G266" t="str">
        <f>INDEX(Parametria!H:H,MATCH(Tabla_Consulta_desde_Reporte_de_Valorización_de_Instrumentos[[#This Row],[CODIGO_SBS]],Parametria!C:C,0),1)</f>
        <v>BlackRock - iShares MSCI Emerging Markets ex China</v>
      </c>
      <c r="H266" t="s">
        <v>833</v>
      </c>
      <c r="I266" t="s">
        <v>156</v>
      </c>
      <c r="J266" t="s">
        <v>585</v>
      </c>
      <c r="K266" t="s">
        <v>50</v>
      </c>
      <c r="L266">
        <v>1</v>
      </c>
      <c r="M266" s="5">
        <v>57307743.899999999</v>
      </c>
      <c r="N266">
        <v>16818120</v>
      </c>
      <c r="O266">
        <v>164400</v>
      </c>
      <c r="P266" s="15"/>
      <c r="R266">
        <v>3.4075000000000002</v>
      </c>
      <c r="S266" t="s">
        <v>413</v>
      </c>
      <c r="T266">
        <v>56346354.400799997</v>
      </c>
      <c r="U266" s="5">
        <v>16515624</v>
      </c>
      <c r="V266" t="s">
        <v>156</v>
      </c>
      <c r="W266">
        <v>0</v>
      </c>
      <c r="X266">
        <v>0</v>
      </c>
      <c r="Y266">
        <v>0</v>
      </c>
      <c r="Z266">
        <v>1.84</v>
      </c>
      <c r="AA266" t="str">
        <f>+MID(Tabla_Consulta_desde_Reporte_de_Valorización_de_Instrumentos[[#This Row],[CODIGO_SBS]],7,1)</f>
        <v>2</v>
      </c>
      <c r="AB266">
        <f>INDEX('Cálculo Caja'!F:F,MATCH(Tabla_Consulta_desde_Reporte_de_Valorización_de_Instrumentos[[#This Row],[PORTAFOLIO]],'Cálculo Caja'!A:A,0),1)</f>
        <v>27857085026.771736</v>
      </c>
      <c r="AC266" s="17">
        <f>Tabla_Consulta_desde_Reporte_de_Valorización_de_Instrumentos[[#This Row],[VALOR_VECTOR_LOCAL]]/Tabla_Consulta_desde_Reporte_de_Valorización_de_Instrumentos[[#This Row],[Patrimonio]]</f>
        <v>2.0572053337571047E-3</v>
      </c>
      <c r="AD266" s="4">
        <f>(Tabla_Consulta_desde_Reporte_de_Valorización_de_Instrumentos[[#This Row],[VALOR_VECTOR_LOCAL]]/INDEX('Tipo de Cambio'!$D:$D,MATCH("2",'Tipo de Cambio'!$E:$E,0),1))/1000000</f>
        <v>16.81812</v>
      </c>
      <c r="AE266">
        <f>IF(Tabla_Consulta_desde_Reporte_de_Valorización_de_Instrumentos[[#This Row],[PORTAFOLIO]]="IN-FONDO0",Tabla_Consulta_desde_Reporte_de_Valorización_de_Instrumentos[[#This Row],[Inv MM$]],0)</f>
        <v>0</v>
      </c>
      <c r="AF266" s="25">
        <f>IF(Tabla_Consulta_desde_Reporte_de_Valorización_de_Instrumentos[[#This Row],[PORTAFOLIO]]="IN-FONDO1",Tabla_Consulta_desde_Reporte_de_Valorización_de_Instrumentos[[#This Row],[Inv MM$]],0)</f>
        <v>0</v>
      </c>
      <c r="AG266" s="25">
        <f>IF(Tabla_Consulta_desde_Reporte_de_Valorización_de_Instrumentos[[#This Row],[PORTAFOLIO]]="IN-FONDO2",Tabla_Consulta_desde_Reporte_de_Valorización_de_Instrumentos[[#This Row],[Inv MM$]],0)</f>
        <v>16.81812</v>
      </c>
      <c r="AH266" s="25">
        <f>IF(Tabla_Consulta_desde_Reporte_de_Valorización_de_Instrumentos[[#This Row],[PORTAFOLIO]]="IN-FONDO3",Tabla_Consulta_desde_Reporte_de_Valorización_de_Instrumentos[[#This Row],[Inv MM$]],0)</f>
        <v>0</v>
      </c>
      <c r="AI2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22.086570000000002</v>
      </c>
      <c r="AJ2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Row],[CODIGO_SBS]],'BD(MSCI)'!$C:$C,0),1)),AL6401)</f>
        <v>86.209370239999998</v>
      </c>
      <c r="AK266" s="25">
        <f>Tabla_Consulta_desde_Reporte_de_Valorización_de_Instrumentos[[#This Row],[CO2-H]]*Tabla_Consulta_desde_Reporte_de_Valorización_de_Instrumentos[[#This Row],[Inv MM$]]</f>
        <v>1449.8795338207487</v>
      </c>
      <c r="AL266" s="25">
        <f>Tabla_Consulta_desde_Reporte_de_Valorización_de_Instrumentos[[#This Row],[CO2-H]]*Tabla_Consulta_desde_Reporte_de_Valorización_de_Instrumentos[[#This Row],[Weight]]</f>
        <v>0.177350376277569</v>
      </c>
      <c r="AM266" s="25" t="str">
        <f>INDEX(Parametria!G:G,MATCH(Tabla_Consulta_desde_Reporte_de_Valorización_de_Instrumentos[[#This Row],[CODIGO_SBS]],Parametria!C:C,0))</f>
        <v>52RVI</v>
      </c>
      <c r="AN266" s="25" t="str">
        <f>INDEX(Parametria!F:F,MATCH(Tabla_Consulta_desde_Reporte_de_Valorización_de_Instrumentos[[#This Row],[CODIGO_SBS]],Parametria!C:C,0))</f>
        <v>TD</v>
      </c>
      <c r="AO266" s="25" t="str">
        <f>+INDEX(Parametria!J:J,MATCH(Tabla_Consulta_desde_Reporte_de_Valorización_de_Instrumentos[[#This Row],[CODIGO_SBS]],Parametria!C:C,0))</f>
        <v>RVITD</v>
      </c>
      <c r="AP266" s="25">
        <f>Tabla_Consulta_desde_Reporte_de_Valorización_de_Instrumentos[[#This Row],[Huella]]/$AT$4</f>
        <v>0.12805100983205653</v>
      </c>
      <c r="AQ2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6" s="25" t="str">
        <f>IFERROR(INDEX('BD(MSCI)'!X:X,MATCH(Tabla_Consulta_desde_Reporte_de_Valorización_de_Instrumentos[[#This Row],[CODIGO_ISIN]],'BD(MSCI)'!C:C,0)),"Cuestionario Integra")</f>
        <v>Otros ETFs</v>
      </c>
      <c r="AT266" s="25"/>
    </row>
    <row r="267" spans="2:46" x14ac:dyDescent="0.35">
      <c r="B267" s="14" t="s">
        <v>6337</v>
      </c>
      <c r="C267" t="s">
        <v>566</v>
      </c>
      <c r="D267" t="s">
        <v>10</v>
      </c>
      <c r="E267" t="s">
        <v>567</v>
      </c>
      <c r="F267" t="s">
        <v>1152</v>
      </c>
      <c r="G267" t="str">
        <f>INDEX(Parametria!H:H,MATCH(Tabla_Consulta_desde_Reporte_de_Valorización_de_Instrumentos[[#This Row],[CODIGO_SBS]],Parametria!C:C,0),1)</f>
        <v>BlackRock - iShares Taiwan</v>
      </c>
      <c r="H267" t="s">
        <v>1151</v>
      </c>
      <c r="I267" t="s">
        <v>156</v>
      </c>
      <c r="J267" t="s">
        <v>585</v>
      </c>
      <c r="K267" t="s">
        <v>50</v>
      </c>
      <c r="L267">
        <v>1</v>
      </c>
      <c r="M267" s="5">
        <v>66949023.217500001</v>
      </c>
      <c r="N267">
        <v>19647549</v>
      </c>
      <c r="O267">
        <v>180900</v>
      </c>
      <c r="P267" s="15"/>
      <c r="R267">
        <v>3.4075000000000002</v>
      </c>
      <c r="S267" t="s">
        <v>413</v>
      </c>
      <c r="T267">
        <v>65291105.1087</v>
      </c>
      <c r="U267" s="5">
        <v>19137411</v>
      </c>
      <c r="V267" t="s">
        <v>156</v>
      </c>
      <c r="W267">
        <v>0</v>
      </c>
      <c r="X267">
        <v>0</v>
      </c>
      <c r="Y267">
        <v>0</v>
      </c>
      <c r="Z267">
        <v>2.82</v>
      </c>
      <c r="AA267" t="str">
        <f>+MID(Tabla_Consulta_desde_Reporte_de_Valorización_de_Instrumentos[[#This Row],[CODIGO_SBS]],7,1)</f>
        <v>2</v>
      </c>
      <c r="AB267">
        <f>INDEX('Cálculo Caja'!F:F,MATCH(Tabla_Consulta_desde_Reporte_de_Valorización_de_Instrumentos[[#This Row],[PORTAFOLIO]],'Cálculo Caja'!A:A,0),1)</f>
        <v>27857085026.771736</v>
      </c>
      <c r="AC267" s="17">
        <f>Tabla_Consulta_desde_Reporte_de_Valorización_de_Instrumentos[[#This Row],[VALOR_VECTOR_LOCAL]]/Tabla_Consulta_desde_Reporte_de_Valorización_de_Instrumentos[[#This Row],[Patrimonio]]</f>
        <v>2.4033032585124899E-3</v>
      </c>
      <c r="AD267" s="4">
        <f>(Tabla_Consulta_desde_Reporte_de_Valorización_de_Instrumentos[[#This Row],[VALOR_VECTOR_LOCAL]]/INDEX('Tipo de Cambio'!$D:$D,MATCH("2",'Tipo de Cambio'!$E:$E,0),1))/1000000</f>
        <v>19.647549000000001</v>
      </c>
      <c r="AE267">
        <f>IF(Tabla_Consulta_desde_Reporte_de_Valorización_de_Instrumentos[[#This Row],[PORTAFOLIO]]="IN-FONDO0",Tabla_Consulta_desde_Reporte_de_Valorización_de_Instrumentos[[#This Row],[Inv MM$]],0)</f>
        <v>0</v>
      </c>
      <c r="AF267" s="25">
        <f>IF(Tabla_Consulta_desde_Reporte_de_Valorización_de_Instrumentos[[#This Row],[PORTAFOLIO]]="IN-FONDO1",Tabla_Consulta_desde_Reporte_de_Valorización_de_Instrumentos[[#This Row],[Inv MM$]],0)</f>
        <v>0</v>
      </c>
      <c r="AG267" s="25">
        <f>IF(Tabla_Consulta_desde_Reporte_de_Valorización_de_Instrumentos[[#This Row],[PORTAFOLIO]]="IN-FONDO2",Tabla_Consulta_desde_Reporte_de_Valorización_de_Instrumentos[[#This Row],[Inv MM$]],0)</f>
        <v>19.647549000000001</v>
      </c>
      <c r="AH267" s="25">
        <f>IF(Tabla_Consulta_desde_Reporte_de_Valorización_de_Instrumentos[[#This Row],[PORTAFOLIO]]="IN-FONDO3",Tabla_Consulta_desde_Reporte_de_Valorización_de_Instrumentos[[#This Row],[Inv MM$]],0)</f>
        <v>0</v>
      </c>
      <c r="AI2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Row],[CODIGO_SBS]],'BD(MSCI)'!$C:$C,0),1)),AL6402)</f>
        <v>55.446356190000003</v>
      </c>
      <c r="AK267" s="25">
        <f>Tabla_Consulta_desde_Reporte_de_Valorización_de_Instrumentos[[#This Row],[CO2-H]]*Tabla_Consulta_desde_Reporte_de_Valorización_de_Instrumentos[[#This Row],[Inv MM$]]</f>
        <v>1089.3850001144785</v>
      </c>
      <c r="AL267" s="25">
        <f>Tabla_Consulta_desde_Reporte_de_Valorización_de_Instrumentos[[#This Row],[CO2-H]]*Tabla_Consulta_desde_Reporte_de_Valorización_de_Instrumentos[[#This Row],[Weight]]</f>
        <v>0.13325440850407116</v>
      </c>
      <c r="AM267" s="25" t="str">
        <f>INDEX(Parametria!G:G,MATCH(Tabla_Consulta_desde_Reporte_de_Valorización_de_Instrumentos[[#This Row],[CODIGO_SBS]],Parametria!C:C,0))</f>
        <v>52RVI</v>
      </c>
      <c r="AN267" s="25" t="str">
        <f>INDEX(Parametria!F:F,MATCH(Tabla_Consulta_desde_Reporte_de_Valorización_de_Instrumentos[[#This Row],[CODIGO_SBS]],Parametria!C:C,0))</f>
        <v>TD</v>
      </c>
      <c r="AO267" s="25" t="str">
        <f>+INDEX(Parametria!J:J,MATCH(Tabla_Consulta_desde_Reporte_de_Valorización_de_Instrumentos[[#This Row],[CODIGO_SBS]],Parametria!C:C,0))</f>
        <v>RVITD</v>
      </c>
      <c r="AP267" s="25">
        <f>Tabla_Consulta_desde_Reporte_de_Valorización_de_Instrumentos[[#This Row],[Huella]]/$AT$4</f>
        <v>9.6212717061361211E-2</v>
      </c>
      <c r="AQ2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7" s="25" t="str">
        <f>IFERROR(INDEX('BD(MSCI)'!X:X,MATCH(Tabla_Consulta_desde_Reporte_de_Valorización_de_Instrumentos[[#This Row],[CODIGO_ISIN]],'BD(MSCI)'!C:C,0)),"Cuestionario Integra")</f>
        <v>Otros ETFs</v>
      </c>
      <c r="AT267" s="25"/>
    </row>
    <row r="268" spans="2:46" x14ac:dyDescent="0.35">
      <c r="B268" s="14" t="s">
        <v>6337</v>
      </c>
      <c r="C268" t="s">
        <v>566</v>
      </c>
      <c r="D268" t="s">
        <v>10</v>
      </c>
      <c r="E268" t="s">
        <v>567</v>
      </c>
      <c r="F268" t="s">
        <v>913</v>
      </c>
      <c r="G268" t="str">
        <f>INDEX(Parametria!H:H,MATCH(Tabla_Consulta_desde_Reporte_de_Valorización_de_Instrumentos[[#This Row],[CODIGO_SBS]],Parametria!C:C,0),1)</f>
        <v>BlackRock - iShares Korea</v>
      </c>
      <c r="H268" t="s">
        <v>914</v>
      </c>
      <c r="I268" t="s">
        <v>156</v>
      </c>
      <c r="J268" t="s">
        <v>585</v>
      </c>
      <c r="K268" t="s">
        <v>50</v>
      </c>
      <c r="L268">
        <v>1</v>
      </c>
      <c r="M268" s="5">
        <v>1508933922.5250001</v>
      </c>
      <c r="N268">
        <v>442827270</v>
      </c>
      <c r="O268">
        <v>2193300</v>
      </c>
      <c r="P268" s="15"/>
      <c r="R268">
        <v>3.4075000000000002</v>
      </c>
      <c r="S268" t="s">
        <v>413</v>
      </c>
      <c r="T268">
        <v>1477869117.9749999</v>
      </c>
      <c r="U268" s="5">
        <v>433176750</v>
      </c>
      <c r="V268" t="s">
        <v>156</v>
      </c>
      <c r="W268">
        <v>0</v>
      </c>
      <c r="X268">
        <v>0</v>
      </c>
      <c r="Y268">
        <v>0</v>
      </c>
      <c r="Z268">
        <v>4.4000000000000004</v>
      </c>
      <c r="AA268" t="str">
        <f>+MID(Tabla_Consulta_desde_Reporte_de_Valorización_de_Instrumentos[[#This Row],[CODIGO_SBS]],7,1)</f>
        <v>2</v>
      </c>
      <c r="AB268">
        <f>INDEX('Cálculo Caja'!F:F,MATCH(Tabla_Consulta_desde_Reporte_de_Valorización_de_Instrumentos[[#This Row],[PORTAFOLIO]],'Cálculo Caja'!A:A,0),1)</f>
        <v>27857085026.771736</v>
      </c>
      <c r="AC268" s="17">
        <f>Tabla_Consulta_desde_Reporte_de_Valorización_de_Instrumentos[[#This Row],[VALOR_VECTOR_LOCAL]]/Tabla_Consulta_desde_Reporte_de_Valorización_de_Instrumentos[[#This Row],[Patrimonio]]</f>
        <v>5.4166971205883756E-2</v>
      </c>
      <c r="AD268" s="4">
        <f>(Tabla_Consulta_desde_Reporte_de_Valorización_de_Instrumentos[[#This Row],[VALOR_VECTOR_LOCAL]]/INDEX('Tipo de Cambio'!$D:$D,MATCH("2",'Tipo de Cambio'!$E:$E,0),1))/1000000</f>
        <v>442.82727</v>
      </c>
      <c r="AE268">
        <f>IF(Tabla_Consulta_desde_Reporte_de_Valorización_de_Instrumentos[[#This Row],[PORTAFOLIO]]="IN-FONDO0",Tabla_Consulta_desde_Reporte_de_Valorización_de_Instrumentos[[#This Row],[Inv MM$]],0)</f>
        <v>0</v>
      </c>
      <c r="AF268" s="25">
        <f>IF(Tabla_Consulta_desde_Reporte_de_Valorización_de_Instrumentos[[#This Row],[PORTAFOLIO]]="IN-FONDO1",Tabla_Consulta_desde_Reporte_de_Valorización_de_Instrumentos[[#This Row],[Inv MM$]],0)</f>
        <v>0</v>
      </c>
      <c r="AG268" s="25">
        <f>IF(Tabla_Consulta_desde_Reporte_de_Valorización_de_Instrumentos[[#This Row],[PORTAFOLIO]]="IN-FONDO2",Tabla_Consulta_desde_Reporte_de_Valorización_de_Instrumentos[[#This Row],[Inv MM$]],0)</f>
        <v>442.82727</v>
      </c>
      <c r="AH268" s="25">
        <f>IF(Tabla_Consulta_desde_Reporte_de_Valorización_de_Instrumentos[[#This Row],[PORTAFOLIO]]="IN-FONDO3",Tabla_Consulta_desde_Reporte_de_Valorización_de_Instrumentos[[#This Row],[Inv MM$]],0)</f>
        <v>0</v>
      </c>
      <c r="AI2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Row],[CODIGO_SBS]],'BD(MSCI)'!$C:$C,0),1)),AL6403)</f>
        <v>58.290238330000001</v>
      </c>
      <c r="AK268" s="25">
        <f>Tabla_Consulta_desde_Reporte_de_Valorización_de_Instrumentos[[#This Row],[CO2-H]]*Tabla_Consulta_desde_Reporte_de_Valorización_de_Instrumentos[[#This Row],[Inv MM$]]</f>
        <v>25812.507107323261</v>
      </c>
      <c r="AL268" s="25">
        <f>Tabla_Consulta_desde_Reporte_de_Valorización_de_Instrumentos[[#This Row],[CO2-H]]*Tabla_Consulta_desde_Reporte_de_Valorización_de_Instrumentos[[#This Row],[Weight]]</f>
        <v>3.1574056612052117</v>
      </c>
      <c r="AM268" s="25" t="str">
        <f>INDEX(Parametria!G:G,MATCH(Tabla_Consulta_desde_Reporte_de_Valorización_de_Instrumentos[[#This Row],[CODIGO_SBS]],Parametria!C:C,0))</f>
        <v>52RVI</v>
      </c>
      <c r="AN268" s="25" t="str">
        <f>INDEX(Parametria!F:F,MATCH(Tabla_Consulta_desde_Reporte_de_Valorización_de_Instrumentos[[#This Row],[CODIGO_SBS]],Parametria!C:C,0))</f>
        <v>TD</v>
      </c>
      <c r="AO268" s="25" t="str">
        <f>+INDEX(Parametria!J:J,MATCH(Tabla_Consulta_desde_Reporte_de_Valorización_de_Instrumentos[[#This Row],[CODIGO_SBS]],Parametria!C:C,0))</f>
        <v>RVITD</v>
      </c>
      <c r="AP268" s="25">
        <f>Tabla_Consulta_desde_Reporte_de_Valorización_de_Instrumentos[[#This Row],[Huella]]/$AT$4</f>
        <v>2.2797187795869132</v>
      </c>
      <c r="AQ2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8" s="25" t="str">
        <f>IFERROR(INDEX('BD(MSCI)'!X:X,MATCH(Tabla_Consulta_desde_Reporte_de_Valorización_de_Instrumentos[[#This Row],[CODIGO_ISIN]],'BD(MSCI)'!C:C,0)),"Cuestionario Integra")</f>
        <v>Otros ETFs</v>
      </c>
      <c r="AT268" s="25"/>
    </row>
    <row r="269" spans="2:46" x14ac:dyDescent="0.35">
      <c r="B269" s="14" t="s">
        <v>6337</v>
      </c>
      <c r="C269" t="s">
        <v>566</v>
      </c>
      <c r="D269" t="s">
        <v>10</v>
      </c>
      <c r="E269" t="s">
        <v>567</v>
      </c>
      <c r="F269" t="s">
        <v>1207</v>
      </c>
      <c r="G269" t="str">
        <f>INDEX(Parametria!H:H,MATCH(Tabla_Consulta_desde_Reporte_de_Valorización_de_Instrumentos[[#This Row],[CODIGO_SBS]],Parametria!C:C,0),1)</f>
        <v>BlackRock - iShares PHLX Semiconductor ETF</v>
      </c>
      <c r="H269" t="s">
        <v>1206</v>
      </c>
      <c r="I269" t="s">
        <v>156</v>
      </c>
      <c r="J269" t="s">
        <v>585</v>
      </c>
      <c r="K269" t="s">
        <v>50</v>
      </c>
      <c r="L269">
        <v>420.85</v>
      </c>
      <c r="M269" s="5">
        <v>1482718111.3729999</v>
      </c>
      <c r="N269">
        <v>435133708.39999998</v>
      </c>
      <c r="O269">
        <v>679090</v>
      </c>
      <c r="P269" s="15"/>
      <c r="R269">
        <v>3.4075000000000002</v>
      </c>
      <c r="S269" t="s">
        <v>413</v>
      </c>
      <c r="T269">
        <v>1423357628.7155499</v>
      </c>
      <c r="U269" s="5">
        <v>417198941.5</v>
      </c>
      <c r="V269" t="s">
        <v>156</v>
      </c>
      <c r="W269">
        <v>0</v>
      </c>
      <c r="X269">
        <v>0</v>
      </c>
      <c r="Y269">
        <v>0</v>
      </c>
      <c r="Z269">
        <v>26.41</v>
      </c>
      <c r="AA269" t="str">
        <f>+MID(Tabla_Consulta_desde_Reporte_de_Valorización_de_Instrumentos[[#This Row],[CODIGO_SBS]],7,1)</f>
        <v>2</v>
      </c>
      <c r="AB269">
        <f>INDEX('Cálculo Caja'!F:F,MATCH(Tabla_Consulta_desde_Reporte_de_Valorización_de_Instrumentos[[#This Row],[PORTAFOLIO]],'Cálculo Caja'!A:A,0),1)</f>
        <v>27857085026.771736</v>
      </c>
      <c r="AC269" s="17">
        <f>Tabla_Consulta_desde_Reporte_de_Valorización_de_Instrumentos[[#This Row],[VALOR_VECTOR_LOCAL]]/Tabla_Consulta_desde_Reporte_de_Valorización_de_Instrumentos[[#This Row],[Patrimonio]]</f>
        <v>5.3225888851904296E-2</v>
      </c>
      <c r="AD269" s="4">
        <f>(Tabla_Consulta_desde_Reporte_de_Valorización_de_Instrumentos[[#This Row],[VALOR_VECTOR_LOCAL]]/INDEX('Tipo de Cambio'!$D:$D,MATCH("2",'Tipo de Cambio'!$E:$E,0),1))/1000000</f>
        <v>435.13370839999999</v>
      </c>
      <c r="AE269">
        <f>IF(Tabla_Consulta_desde_Reporte_de_Valorización_de_Instrumentos[[#This Row],[PORTAFOLIO]]="IN-FONDO0",Tabla_Consulta_desde_Reporte_de_Valorización_de_Instrumentos[[#This Row],[Inv MM$]],0)</f>
        <v>0</v>
      </c>
      <c r="AF269" s="25">
        <f>IF(Tabla_Consulta_desde_Reporte_de_Valorización_de_Instrumentos[[#This Row],[PORTAFOLIO]]="IN-FONDO1",Tabla_Consulta_desde_Reporte_de_Valorización_de_Instrumentos[[#This Row],[Inv MM$]],0)</f>
        <v>0</v>
      </c>
      <c r="AG269" s="25">
        <f>IF(Tabla_Consulta_desde_Reporte_de_Valorización_de_Instrumentos[[#This Row],[PORTAFOLIO]]="IN-FONDO2",Tabla_Consulta_desde_Reporte_de_Valorización_de_Instrumentos[[#This Row],[Inv MM$]],0)</f>
        <v>435.13370839999999</v>
      </c>
      <c r="AH269" s="25">
        <f>IF(Tabla_Consulta_desde_Reporte_de_Valorización_de_Instrumentos[[#This Row],[PORTAFOLIO]]="IN-FONDO3",Tabla_Consulta_desde_Reporte_de_Valorización_de_Instrumentos[[#This Row],[Inv MM$]],0)</f>
        <v>0</v>
      </c>
      <c r="AI2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Row],[CODIGO_SBS]],'BD(MSCI)'!$C:$C,0),1)),AL6404)</f>
        <v>9.9673169999999995</v>
      </c>
      <c r="AK269" s="25">
        <f>Tabla_Consulta_desde_Reporte_de_Valorización_de_Instrumentos[[#This Row],[CO2-H]]*Tabla_Consulta_desde_Reporte_de_Valorización_de_Instrumentos[[#This Row],[Inv MM$]]</f>
        <v>4337.1156090083623</v>
      </c>
      <c r="AL269" s="25">
        <f>Tabla_Consulta_desde_Reporte_de_Valorización_de_Instrumentos[[#This Row],[CO2-H]]*Tabla_Consulta_desde_Reporte_de_Valorización_de_Instrumentos[[#This Row],[Weight]]</f>
        <v>0.53051930679369619</v>
      </c>
      <c r="AM269" s="25" t="str">
        <f>INDEX(Parametria!G:G,MATCH(Tabla_Consulta_desde_Reporte_de_Valorización_de_Instrumentos[[#This Row],[CODIGO_SBS]],Parametria!C:C,0))</f>
        <v>52RVI</v>
      </c>
      <c r="AN269" s="25" t="str">
        <f>INDEX(Parametria!F:F,MATCH(Tabla_Consulta_desde_Reporte_de_Valorización_de_Instrumentos[[#This Row],[CODIGO_SBS]],Parametria!C:C,0))</f>
        <v>TD</v>
      </c>
      <c r="AO269" s="25" t="str">
        <f>+INDEX(Parametria!J:J,MATCH(Tabla_Consulta_desde_Reporte_de_Valorización_de_Instrumentos[[#This Row],[CODIGO_SBS]],Parametria!C:C,0))</f>
        <v>RVITD</v>
      </c>
      <c r="AP269" s="25">
        <f>Tabla_Consulta_desde_Reporte_de_Valorización_de_Instrumentos[[#This Row],[Huella]]/$AT$4</f>
        <v>0.38304701910535233</v>
      </c>
      <c r="AQ2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69" s="25" t="str">
        <f>IFERROR(INDEX('BD(MSCI)'!X:X,MATCH(Tabla_Consulta_desde_Reporte_de_Valorización_de_Instrumentos[[#This Row],[CODIGO_ISIN]],'BD(MSCI)'!C:C,0)),"Cuestionario Integra")</f>
        <v>Otros ETFs</v>
      </c>
      <c r="AT269" s="25"/>
    </row>
    <row r="270" spans="2:46" x14ac:dyDescent="0.35">
      <c r="B270" s="14" t="s">
        <v>6337</v>
      </c>
      <c r="C270" t="s">
        <v>566</v>
      </c>
      <c r="D270" t="s">
        <v>11</v>
      </c>
      <c r="E270" t="s">
        <v>567</v>
      </c>
      <c r="F270" t="s">
        <v>1152</v>
      </c>
      <c r="G270" t="str">
        <f>INDEX(Parametria!H:H,MATCH(Tabla_Consulta_desde_Reporte_de_Valorización_de_Instrumentos[[#This Row],[CODIGO_SBS]],Parametria!C:C,0),1)</f>
        <v>BlackRock - iShares Taiwan</v>
      </c>
      <c r="H270" t="s">
        <v>1151</v>
      </c>
      <c r="I270" t="s">
        <v>156</v>
      </c>
      <c r="J270" t="s">
        <v>585</v>
      </c>
      <c r="K270" t="s">
        <v>50</v>
      </c>
      <c r="L270">
        <v>1</v>
      </c>
      <c r="M270" s="5">
        <v>35121405.767499998</v>
      </c>
      <c r="N270">
        <v>10307089</v>
      </c>
      <c r="O270">
        <v>94900</v>
      </c>
      <c r="P270" s="15"/>
      <c r="R270">
        <v>3.4075000000000002</v>
      </c>
      <c r="S270" t="s">
        <v>413</v>
      </c>
      <c r="T270">
        <v>34251663.210699998</v>
      </c>
      <c r="U270" s="5">
        <v>10039471</v>
      </c>
      <c r="V270" t="s">
        <v>156</v>
      </c>
      <c r="W270">
        <v>0</v>
      </c>
      <c r="X270">
        <v>0</v>
      </c>
      <c r="Y270">
        <v>0</v>
      </c>
      <c r="Z270">
        <v>2.82</v>
      </c>
      <c r="AA270" t="str">
        <f>+MID(Tabla_Consulta_desde_Reporte_de_Valorización_de_Instrumentos[[#This Row],[CODIGO_SBS]],7,1)</f>
        <v>2</v>
      </c>
      <c r="AB270">
        <f>INDEX('Cálculo Caja'!F:F,MATCH(Tabla_Consulta_desde_Reporte_de_Valorización_de_Instrumentos[[#This Row],[PORTAFOLIO]],'Cálculo Caja'!A:A,0),1)</f>
        <v>3525404726.9048524</v>
      </c>
      <c r="AC270" s="17">
        <f>Tabla_Consulta_desde_Reporte_de_Valorización_de_Instrumentos[[#This Row],[VALOR_VECTOR_LOCAL]]/Tabla_Consulta_desde_Reporte_de_Valorización_de_Instrumentos[[#This Row],[Patrimonio]]</f>
        <v>9.9623755251315553E-3</v>
      </c>
      <c r="AD270" s="4">
        <f>(Tabla_Consulta_desde_Reporte_de_Valorización_de_Instrumentos[[#This Row],[VALOR_VECTOR_LOCAL]]/INDEX('Tipo de Cambio'!$D:$D,MATCH("2",'Tipo de Cambio'!$E:$E,0),1))/1000000</f>
        <v>10.307088999999998</v>
      </c>
      <c r="AE270">
        <f>IF(Tabla_Consulta_desde_Reporte_de_Valorización_de_Instrumentos[[#This Row],[PORTAFOLIO]]="IN-FONDO0",Tabla_Consulta_desde_Reporte_de_Valorización_de_Instrumentos[[#This Row],[Inv MM$]],0)</f>
        <v>0</v>
      </c>
      <c r="AF270" s="25">
        <f>IF(Tabla_Consulta_desde_Reporte_de_Valorización_de_Instrumentos[[#This Row],[PORTAFOLIO]]="IN-FONDO1",Tabla_Consulta_desde_Reporte_de_Valorización_de_Instrumentos[[#This Row],[Inv MM$]],0)</f>
        <v>0</v>
      </c>
      <c r="AG270" s="25">
        <f>IF(Tabla_Consulta_desde_Reporte_de_Valorización_de_Instrumentos[[#This Row],[PORTAFOLIO]]="IN-FONDO2",Tabla_Consulta_desde_Reporte_de_Valorización_de_Instrumentos[[#This Row],[Inv MM$]],0)</f>
        <v>0</v>
      </c>
      <c r="AH270" s="25">
        <f>IF(Tabla_Consulta_desde_Reporte_de_Valorización_de_Instrumentos[[#This Row],[PORTAFOLIO]]="IN-FONDO3",Tabla_Consulta_desde_Reporte_de_Valorización_de_Instrumentos[[#This Row],[Inv MM$]],0)</f>
        <v>10.307088999999998</v>
      </c>
      <c r="AI2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Row],[CODIGO_SBS]],'BD(MSCI)'!$C:$C,0),1)),AL6405)</f>
        <v>55.446356190000003</v>
      </c>
      <c r="AK270" s="25">
        <f>Tabla_Consulta_desde_Reporte_de_Valorización_de_Instrumentos[[#This Row],[CO2-H]]*Tabla_Consulta_desde_Reporte_de_Valorización_de_Instrumentos[[#This Row],[Inv MM$]]</f>
        <v>571.49052797603076</v>
      </c>
      <c r="AL270" s="25">
        <f>Tabla_Consulta_desde_Reporte_de_Valorización_de_Instrumentos[[#This Row],[CO2-H]]*Tabla_Consulta_desde_Reporte_de_Valorización_de_Instrumentos[[#This Row],[Weight]]</f>
        <v>0.55237742186498251</v>
      </c>
      <c r="AM270" s="25" t="str">
        <f>INDEX(Parametria!G:G,MATCH(Tabla_Consulta_desde_Reporte_de_Valorización_de_Instrumentos[[#This Row],[CODIGO_SBS]],Parametria!C:C,0))</f>
        <v>52RVI</v>
      </c>
      <c r="AN270" s="25" t="str">
        <f>INDEX(Parametria!F:F,MATCH(Tabla_Consulta_desde_Reporte_de_Valorización_de_Instrumentos[[#This Row],[CODIGO_SBS]],Parametria!C:C,0))</f>
        <v>TD</v>
      </c>
      <c r="AO270" s="25" t="str">
        <f>+INDEX(Parametria!J:J,MATCH(Tabla_Consulta_desde_Reporte_de_Valorización_de_Instrumentos[[#This Row],[CODIGO_SBS]],Parametria!C:C,0))</f>
        <v>RVITD</v>
      </c>
      <c r="AP270" s="25">
        <f>Tabla_Consulta_desde_Reporte_de_Valorización_de_Instrumentos[[#This Row],[Huella]]/$AT$4</f>
        <v>5.047311691057587E-2</v>
      </c>
      <c r="AQ2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0" s="25" t="str">
        <f>IFERROR(INDEX('BD(MSCI)'!X:X,MATCH(Tabla_Consulta_desde_Reporte_de_Valorización_de_Instrumentos[[#This Row],[CODIGO_ISIN]],'BD(MSCI)'!C:C,0)),"Cuestionario Integra")</f>
        <v>Otros ETFs</v>
      </c>
      <c r="AT270" s="25"/>
    </row>
    <row r="271" spans="2:46" x14ac:dyDescent="0.35">
      <c r="B271" s="14" t="s">
        <v>6337</v>
      </c>
      <c r="C271" t="s">
        <v>566</v>
      </c>
      <c r="D271" t="s">
        <v>11</v>
      </c>
      <c r="E271" t="s">
        <v>567</v>
      </c>
      <c r="F271" t="s">
        <v>832</v>
      </c>
      <c r="G271" t="str">
        <f>INDEX(Parametria!H:H,MATCH(Tabla_Consulta_desde_Reporte_de_Valorización_de_Instrumentos[[#This Row],[CODIGO_SBS]],Parametria!C:C,0),1)</f>
        <v>BlackRock - iShares MSCI Emerging Markets ex China</v>
      </c>
      <c r="H271" t="s">
        <v>833</v>
      </c>
      <c r="I271" t="s">
        <v>156</v>
      </c>
      <c r="J271" t="s">
        <v>585</v>
      </c>
      <c r="K271" t="s">
        <v>50</v>
      </c>
      <c r="L271">
        <v>1</v>
      </c>
      <c r="M271" s="5">
        <v>17952243.375</v>
      </c>
      <c r="N271">
        <v>5268450</v>
      </c>
      <c r="O271">
        <v>51500</v>
      </c>
      <c r="P271" s="15"/>
      <c r="R271">
        <v>3.4075000000000002</v>
      </c>
      <c r="S271" t="s">
        <v>413</v>
      </c>
      <c r="T271">
        <v>17651078.173</v>
      </c>
      <c r="U271" s="5">
        <v>5173690</v>
      </c>
      <c r="V271" t="s">
        <v>156</v>
      </c>
      <c r="W271">
        <v>0</v>
      </c>
      <c r="X271">
        <v>0</v>
      </c>
      <c r="Y271">
        <v>0</v>
      </c>
      <c r="Z271">
        <v>1.84</v>
      </c>
      <c r="AA271" t="str">
        <f>+MID(Tabla_Consulta_desde_Reporte_de_Valorización_de_Instrumentos[[#This Row],[CODIGO_SBS]],7,1)</f>
        <v>2</v>
      </c>
      <c r="AB271">
        <f>INDEX('Cálculo Caja'!F:F,MATCH(Tabla_Consulta_desde_Reporte_de_Valorización_de_Instrumentos[[#This Row],[PORTAFOLIO]],'Cálculo Caja'!A:A,0),1)</f>
        <v>3525404726.9048524</v>
      </c>
      <c r="AC271" s="17">
        <f>Tabla_Consulta_desde_Reporte_de_Valorización_de_Instrumentos[[#This Row],[VALOR_VECTOR_LOCAL]]/Tabla_Consulta_desde_Reporte_de_Valorización_de_Instrumentos[[#This Row],[Patrimonio]]</f>
        <v>5.0922503274570879E-3</v>
      </c>
      <c r="AD271" s="4">
        <f>(Tabla_Consulta_desde_Reporte_de_Valorización_de_Instrumentos[[#This Row],[VALOR_VECTOR_LOCAL]]/INDEX('Tipo de Cambio'!$D:$D,MATCH("2",'Tipo de Cambio'!$E:$E,0),1))/1000000</f>
        <v>5.2684499999999996</v>
      </c>
      <c r="AE271">
        <f>IF(Tabla_Consulta_desde_Reporte_de_Valorización_de_Instrumentos[[#This Row],[PORTAFOLIO]]="IN-FONDO0",Tabla_Consulta_desde_Reporte_de_Valorización_de_Instrumentos[[#This Row],[Inv MM$]],0)</f>
        <v>0</v>
      </c>
      <c r="AF271" s="25">
        <f>IF(Tabla_Consulta_desde_Reporte_de_Valorización_de_Instrumentos[[#This Row],[PORTAFOLIO]]="IN-FONDO1",Tabla_Consulta_desde_Reporte_de_Valorización_de_Instrumentos[[#This Row],[Inv MM$]],0)</f>
        <v>0</v>
      </c>
      <c r="AG271" s="25">
        <f>IF(Tabla_Consulta_desde_Reporte_de_Valorización_de_Instrumentos[[#This Row],[PORTAFOLIO]]="IN-FONDO2",Tabla_Consulta_desde_Reporte_de_Valorización_de_Instrumentos[[#This Row],[Inv MM$]],0)</f>
        <v>0</v>
      </c>
      <c r="AH271" s="25">
        <f>IF(Tabla_Consulta_desde_Reporte_de_Valorización_de_Instrumentos[[#This Row],[PORTAFOLIO]]="IN-FONDO3",Tabla_Consulta_desde_Reporte_de_Valorización_de_Instrumentos[[#This Row],[Inv MM$]],0)</f>
        <v>5.2684499999999996</v>
      </c>
      <c r="AI2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22.086570000000002</v>
      </c>
      <c r="AJ2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Row],[CODIGO_SBS]],'BD(MSCI)'!$C:$C,0),1)),AL6406)</f>
        <v>86.209370239999998</v>
      </c>
      <c r="AK271" s="25">
        <f>Tabla_Consulta_desde_Reporte_de_Valorización_de_Instrumentos[[#This Row],[CO2-H]]*Tabla_Consulta_desde_Reporte_de_Valorización_de_Instrumentos[[#This Row],[Inv MM$]]</f>
        <v>454.18975664092795</v>
      </c>
      <c r="AL271" s="25">
        <f>Tabla_Consulta_desde_Reporte_de_Valorización_de_Instrumentos[[#This Row],[CO2-H]]*Tabla_Consulta_desde_Reporte_de_Valorización_de_Instrumentos[[#This Row],[Weight]]</f>
        <v>0.43899969383450932</v>
      </c>
      <c r="AM271" s="25" t="str">
        <f>INDEX(Parametria!G:G,MATCH(Tabla_Consulta_desde_Reporte_de_Valorización_de_Instrumentos[[#This Row],[CODIGO_SBS]],Parametria!C:C,0))</f>
        <v>52RVI</v>
      </c>
      <c r="AN271" s="25" t="str">
        <f>INDEX(Parametria!F:F,MATCH(Tabla_Consulta_desde_Reporte_de_Valorización_de_Instrumentos[[#This Row],[CODIGO_SBS]],Parametria!C:C,0))</f>
        <v>TD</v>
      </c>
      <c r="AO271" s="25" t="str">
        <f>+INDEX(Parametria!J:J,MATCH(Tabla_Consulta_desde_Reporte_de_Valorización_de_Instrumentos[[#This Row],[CODIGO_SBS]],Parametria!C:C,0))</f>
        <v>RVITD</v>
      </c>
      <c r="AP271" s="25">
        <f>Tabla_Consulta_desde_Reporte_de_Valorización_de_Instrumentos[[#This Row],[Huella]]/$AT$4</f>
        <v>4.011330295833887E-2</v>
      </c>
      <c r="AQ2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1" s="25" t="str">
        <f>IFERROR(INDEX('BD(MSCI)'!X:X,MATCH(Tabla_Consulta_desde_Reporte_de_Valorización_de_Instrumentos[[#This Row],[CODIGO_ISIN]],'BD(MSCI)'!C:C,0)),"Cuestionario Integra")</f>
        <v>Otros ETFs</v>
      </c>
      <c r="AT271" s="25"/>
    </row>
    <row r="272" spans="2:46" x14ac:dyDescent="0.35">
      <c r="B272" s="14" t="s">
        <v>6337</v>
      </c>
      <c r="C272" t="s">
        <v>566</v>
      </c>
      <c r="D272" t="s">
        <v>11</v>
      </c>
      <c r="E272" t="s">
        <v>567</v>
      </c>
      <c r="F272" t="s">
        <v>913</v>
      </c>
      <c r="G272" t="str">
        <f>INDEX(Parametria!H:H,MATCH(Tabla_Consulta_desde_Reporte_de_Valorización_de_Instrumentos[[#This Row],[CODIGO_SBS]],Parametria!C:C,0),1)</f>
        <v>BlackRock - iShares Korea</v>
      </c>
      <c r="H272" t="s">
        <v>914</v>
      </c>
      <c r="I272" t="s">
        <v>156</v>
      </c>
      <c r="J272" t="s">
        <v>585</v>
      </c>
      <c r="K272" t="s">
        <v>50</v>
      </c>
      <c r="L272">
        <v>1</v>
      </c>
      <c r="M272" s="5">
        <v>309106830.52499998</v>
      </c>
      <c r="N272">
        <v>90713670</v>
      </c>
      <c r="O272">
        <v>449300</v>
      </c>
      <c r="P272" s="15"/>
      <c r="R272">
        <v>3.4075000000000002</v>
      </c>
      <c r="S272" t="s">
        <v>413</v>
      </c>
      <c r="T272">
        <v>302743169.97500002</v>
      </c>
      <c r="U272" s="5">
        <v>88736750</v>
      </c>
      <c r="V272" t="s">
        <v>156</v>
      </c>
      <c r="W272">
        <v>0</v>
      </c>
      <c r="X272">
        <v>0</v>
      </c>
      <c r="Y272">
        <v>0</v>
      </c>
      <c r="Z272">
        <v>4.4000000000000004</v>
      </c>
      <c r="AA272" t="str">
        <f>+MID(Tabla_Consulta_desde_Reporte_de_Valorización_de_Instrumentos[[#This Row],[CODIGO_SBS]],7,1)</f>
        <v>2</v>
      </c>
      <c r="AB272">
        <f>INDEX('Cálculo Caja'!F:F,MATCH(Tabla_Consulta_desde_Reporte_de_Valorización_de_Instrumentos[[#This Row],[PORTAFOLIO]],'Cálculo Caja'!A:A,0),1)</f>
        <v>3525404726.9048524</v>
      </c>
      <c r="AC272" s="17">
        <f>Tabla_Consulta_desde_Reporte_de_Valorización_de_Instrumentos[[#This Row],[VALOR_VECTOR_LOCAL]]/Tabla_Consulta_desde_Reporte_de_Valorización_de_Instrumentos[[#This Row],[Patrimonio]]</f>
        <v>8.7679813941924881E-2</v>
      </c>
      <c r="AD272" s="4">
        <f>(Tabla_Consulta_desde_Reporte_de_Valorización_de_Instrumentos[[#This Row],[VALOR_VECTOR_LOCAL]]/INDEX('Tipo de Cambio'!$D:$D,MATCH("2",'Tipo de Cambio'!$E:$E,0),1))/1000000</f>
        <v>90.713669999999979</v>
      </c>
      <c r="AE272">
        <f>IF(Tabla_Consulta_desde_Reporte_de_Valorización_de_Instrumentos[[#This Row],[PORTAFOLIO]]="IN-FONDO0",Tabla_Consulta_desde_Reporte_de_Valorización_de_Instrumentos[[#This Row],[Inv MM$]],0)</f>
        <v>0</v>
      </c>
      <c r="AF272" s="25">
        <f>IF(Tabla_Consulta_desde_Reporte_de_Valorización_de_Instrumentos[[#This Row],[PORTAFOLIO]]="IN-FONDO1",Tabla_Consulta_desde_Reporte_de_Valorización_de_Instrumentos[[#This Row],[Inv MM$]],0)</f>
        <v>0</v>
      </c>
      <c r="AG272" s="25">
        <f>IF(Tabla_Consulta_desde_Reporte_de_Valorización_de_Instrumentos[[#This Row],[PORTAFOLIO]]="IN-FONDO2",Tabla_Consulta_desde_Reporte_de_Valorización_de_Instrumentos[[#This Row],[Inv MM$]],0)</f>
        <v>0</v>
      </c>
      <c r="AH272" s="25">
        <f>IF(Tabla_Consulta_desde_Reporte_de_Valorización_de_Instrumentos[[#This Row],[PORTAFOLIO]]="IN-FONDO3",Tabla_Consulta_desde_Reporte_de_Valorización_de_Instrumentos[[#This Row],[Inv MM$]],0)</f>
        <v>90.713669999999979</v>
      </c>
      <c r="AI2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Row],[CODIGO_SBS]],'BD(MSCI)'!$C:$C,0),1)),AL6407)</f>
        <v>58.290238330000001</v>
      </c>
      <c r="AK272" s="25">
        <f>Tabla_Consulta_desde_Reporte_de_Valorización_de_Instrumentos[[#This Row],[CO2-H]]*Tabla_Consulta_desde_Reporte_de_Valorización_de_Instrumentos[[#This Row],[Inv MM$]]</f>
        <v>5287.7214440889702</v>
      </c>
      <c r="AL272" s="25">
        <f>Tabla_Consulta_desde_Reporte_de_Valorización_de_Instrumentos[[#This Row],[CO2-H]]*Tabla_Consulta_desde_Reporte_de_Valorización_de_Instrumentos[[#This Row],[Weight]]</f>
        <v>5.1108772514048582</v>
      </c>
      <c r="AM272" s="25" t="str">
        <f>INDEX(Parametria!G:G,MATCH(Tabla_Consulta_desde_Reporte_de_Valorización_de_Instrumentos[[#This Row],[CODIGO_SBS]],Parametria!C:C,0))</f>
        <v>52RVI</v>
      </c>
      <c r="AN272" s="25" t="str">
        <f>INDEX(Parametria!F:F,MATCH(Tabla_Consulta_desde_Reporte_de_Valorización_de_Instrumentos[[#This Row],[CODIGO_SBS]],Parametria!C:C,0))</f>
        <v>TD</v>
      </c>
      <c r="AO272" s="25" t="str">
        <f>+INDEX(Parametria!J:J,MATCH(Tabla_Consulta_desde_Reporte_de_Valorización_de_Instrumentos[[#This Row],[CODIGO_SBS]],Parametria!C:C,0))</f>
        <v>RVITD</v>
      </c>
      <c r="AP272" s="25">
        <f>Tabla_Consulta_desde_Reporte_de_Valorización_de_Instrumentos[[#This Row],[Huella]]/$AT$4</f>
        <v>0.46700298530451823</v>
      </c>
      <c r="AQ2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2" s="25" t="str">
        <f>IFERROR(INDEX('BD(MSCI)'!X:X,MATCH(Tabla_Consulta_desde_Reporte_de_Valorización_de_Instrumentos[[#This Row],[CODIGO_ISIN]],'BD(MSCI)'!C:C,0)),"Cuestionario Integra")</f>
        <v>Otros ETFs</v>
      </c>
      <c r="AT272" s="25"/>
    </row>
    <row r="273" spans="2:46" x14ac:dyDescent="0.35">
      <c r="B273" s="14" t="s">
        <v>6337</v>
      </c>
      <c r="C273" t="s">
        <v>566</v>
      </c>
      <c r="D273" t="s">
        <v>11</v>
      </c>
      <c r="E273" t="s">
        <v>567</v>
      </c>
      <c r="F273" t="s">
        <v>1207</v>
      </c>
      <c r="G273" t="str">
        <f>INDEX(Parametria!H:H,MATCH(Tabla_Consulta_desde_Reporte_de_Valorización_de_Instrumentos[[#This Row],[CODIGO_SBS]],Parametria!C:C,0),1)</f>
        <v>BlackRock - iShares PHLX Semiconductor ETF</v>
      </c>
      <c r="H273" t="s">
        <v>1206</v>
      </c>
      <c r="I273" t="s">
        <v>156</v>
      </c>
      <c r="J273" t="s">
        <v>585</v>
      </c>
      <c r="K273" t="s">
        <v>50</v>
      </c>
      <c r="L273">
        <v>420.85</v>
      </c>
      <c r="M273" s="5">
        <v>377529913.02700001</v>
      </c>
      <c r="N273">
        <v>110793811.59999999</v>
      </c>
      <c r="O273">
        <v>172910</v>
      </c>
      <c r="P273" s="15"/>
      <c r="R273">
        <v>3.4075000000000002</v>
      </c>
      <c r="S273" t="s">
        <v>413</v>
      </c>
      <c r="T273">
        <v>362415537.82445002</v>
      </c>
      <c r="U273" s="5">
        <v>106227258.5</v>
      </c>
      <c r="V273" t="s">
        <v>156</v>
      </c>
      <c r="W273">
        <v>0</v>
      </c>
      <c r="X273">
        <v>0</v>
      </c>
      <c r="Y273">
        <v>0</v>
      </c>
      <c r="Z273">
        <v>26.41</v>
      </c>
      <c r="AA273" t="str">
        <f>+MID(Tabla_Consulta_desde_Reporte_de_Valorización_de_Instrumentos[[#This Row],[CODIGO_SBS]],7,1)</f>
        <v>2</v>
      </c>
      <c r="AB273">
        <f>INDEX('Cálculo Caja'!F:F,MATCH(Tabla_Consulta_desde_Reporte_de_Valorización_de_Instrumentos[[#This Row],[PORTAFOLIO]],'Cálculo Caja'!A:A,0),1)</f>
        <v>3525404726.9048524</v>
      </c>
      <c r="AC273" s="17">
        <f>Tabla_Consulta_desde_Reporte_de_Valorización_de_Instrumentos[[#This Row],[VALOR_VECTOR_LOCAL]]/Tabla_Consulta_desde_Reporte_de_Valorización_de_Instrumentos[[#This Row],[Patrimonio]]</f>
        <v>0.10708838907084986</v>
      </c>
      <c r="AD273" s="4">
        <f>(Tabla_Consulta_desde_Reporte_de_Valorización_de_Instrumentos[[#This Row],[VALOR_VECTOR_LOCAL]]/INDEX('Tipo de Cambio'!$D:$D,MATCH("2",'Tipo de Cambio'!$E:$E,0),1))/1000000</f>
        <v>110.7938116</v>
      </c>
      <c r="AE273">
        <f>IF(Tabla_Consulta_desde_Reporte_de_Valorización_de_Instrumentos[[#This Row],[PORTAFOLIO]]="IN-FONDO0",Tabla_Consulta_desde_Reporte_de_Valorización_de_Instrumentos[[#This Row],[Inv MM$]],0)</f>
        <v>0</v>
      </c>
      <c r="AF273" s="25">
        <f>IF(Tabla_Consulta_desde_Reporte_de_Valorización_de_Instrumentos[[#This Row],[PORTAFOLIO]]="IN-FONDO1",Tabla_Consulta_desde_Reporte_de_Valorización_de_Instrumentos[[#This Row],[Inv MM$]],0)</f>
        <v>0</v>
      </c>
      <c r="AG273" s="25">
        <f>IF(Tabla_Consulta_desde_Reporte_de_Valorización_de_Instrumentos[[#This Row],[PORTAFOLIO]]="IN-FONDO2",Tabla_Consulta_desde_Reporte_de_Valorización_de_Instrumentos[[#This Row],[Inv MM$]],0)</f>
        <v>0</v>
      </c>
      <c r="AH273" s="25">
        <f>IF(Tabla_Consulta_desde_Reporte_de_Valorización_de_Instrumentos[[#This Row],[PORTAFOLIO]]="IN-FONDO3",Tabla_Consulta_desde_Reporte_de_Valorización_de_Instrumentos[[#This Row],[Inv MM$]],0)</f>
        <v>110.7938116</v>
      </c>
      <c r="AI2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Row],[CODIGO_SBS]],'BD(MSCI)'!$C:$C,0),1)),AL6408)</f>
        <v>9.9673169999999995</v>
      </c>
      <c r="AK273" s="25">
        <f>Tabla_Consulta_desde_Reporte_de_Valorización_de_Instrumentos[[#This Row],[CO2-H]]*Tabla_Consulta_desde_Reporte_de_Valorización_de_Instrumentos[[#This Row],[Inv MM$]]</f>
        <v>1104.3170418554771</v>
      </c>
      <c r="AL273" s="25">
        <f>Tabla_Consulta_desde_Reporte_de_Valorización_de_Instrumentos[[#This Row],[CO2-H]]*Tabla_Consulta_desde_Reporte_de_Valorización_de_Instrumentos[[#This Row],[Weight]]</f>
        <v>1.0673839208884959</v>
      </c>
      <c r="AM273" s="25" t="str">
        <f>INDEX(Parametria!G:G,MATCH(Tabla_Consulta_desde_Reporte_de_Valorización_de_Instrumentos[[#This Row],[CODIGO_SBS]],Parametria!C:C,0))</f>
        <v>52RVI</v>
      </c>
      <c r="AN273" s="25" t="str">
        <f>INDEX(Parametria!F:F,MATCH(Tabla_Consulta_desde_Reporte_de_Valorización_de_Instrumentos[[#This Row],[CODIGO_SBS]],Parametria!C:C,0))</f>
        <v>TD</v>
      </c>
      <c r="AO273" s="25" t="str">
        <f>+INDEX(Parametria!J:J,MATCH(Tabla_Consulta_desde_Reporte_de_Valorización_de_Instrumentos[[#This Row],[CODIGO_SBS]],Parametria!C:C,0))</f>
        <v>RVITD</v>
      </c>
      <c r="AP273" s="25">
        <f>Tabla_Consulta_desde_Reporte_de_Valorización_de_Instrumentos[[#This Row],[Huella]]/$AT$4</f>
        <v>9.7531490779582189E-2</v>
      </c>
      <c r="AQ2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3" s="25" t="str">
        <f>IFERROR(INDEX('BD(MSCI)'!X:X,MATCH(Tabla_Consulta_desde_Reporte_de_Valorización_de_Instrumentos[[#This Row],[CODIGO_ISIN]],'BD(MSCI)'!C:C,0)),"Cuestionario Integra")</f>
        <v>Otros ETFs</v>
      </c>
      <c r="AT273" s="25"/>
    </row>
    <row r="274" spans="2:46" x14ac:dyDescent="0.35">
      <c r="B274" s="14" t="s">
        <v>6337</v>
      </c>
      <c r="C274" t="s">
        <v>566</v>
      </c>
      <c r="D274" t="s">
        <v>11</v>
      </c>
      <c r="E274" t="s">
        <v>567</v>
      </c>
      <c r="F274" t="s">
        <v>1563</v>
      </c>
      <c r="G274" t="str">
        <f>INDEX(Parametria!H:H,MATCH(Tabla_Consulta_desde_Reporte_de_Valorización_de_Instrumentos[[#This Row],[CODIGO_SBS]],Parametria!C:C,0),1)</f>
        <v>BlackRock - iShares Convertible Bond ETF</v>
      </c>
      <c r="H274" t="s">
        <v>1562</v>
      </c>
      <c r="I274" t="s">
        <v>156</v>
      </c>
      <c r="J274" t="s">
        <v>585</v>
      </c>
      <c r="K274" t="s">
        <v>50</v>
      </c>
      <c r="L274">
        <v>1</v>
      </c>
      <c r="M274" s="5">
        <v>43183704.104999997</v>
      </c>
      <c r="N274">
        <v>12673134</v>
      </c>
      <c r="O274">
        <v>104100</v>
      </c>
      <c r="P274" s="15"/>
      <c r="R274">
        <v>3.4075000000000002</v>
      </c>
      <c r="S274" t="s">
        <v>155</v>
      </c>
      <c r="T274">
        <v>42906634.355700001</v>
      </c>
      <c r="U274" s="5">
        <v>12576321</v>
      </c>
      <c r="V274" t="s">
        <v>156</v>
      </c>
      <c r="W274">
        <v>0</v>
      </c>
      <c r="X274">
        <v>0</v>
      </c>
      <c r="Y274">
        <v>0</v>
      </c>
      <c r="Z274">
        <v>0.93</v>
      </c>
      <c r="AA274" t="str">
        <f>+MID(Tabla_Consulta_desde_Reporte_de_Valorización_de_Instrumentos[[#This Row],[CODIGO_SBS]],7,1)</f>
        <v>2</v>
      </c>
      <c r="AB274">
        <f>INDEX('Cálculo Caja'!F:F,MATCH(Tabla_Consulta_desde_Reporte_de_Valorización_de_Instrumentos[[#This Row],[PORTAFOLIO]],'Cálculo Caja'!A:A,0),1)</f>
        <v>3525404726.9048524</v>
      </c>
      <c r="AC274" s="17">
        <f>Tabla_Consulta_desde_Reporte_de_Valorización_de_Instrumentos[[#This Row],[VALOR_VECTOR_LOCAL]]/Tabla_Consulta_desde_Reporte_de_Valorización_de_Instrumentos[[#This Row],[Patrimonio]]</f>
        <v>1.2249289783789833E-2</v>
      </c>
      <c r="AD274" s="4">
        <f>(Tabla_Consulta_desde_Reporte_de_Valorización_de_Instrumentos[[#This Row],[VALOR_VECTOR_LOCAL]]/INDEX('Tipo de Cambio'!$D:$D,MATCH("2",'Tipo de Cambio'!$E:$E,0),1))/1000000</f>
        <v>12.673133999999997</v>
      </c>
      <c r="AE274">
        <f>IF(Tabla_Consulta_desde_Reporte_de_Valorización_de_Instrumentos[[#This Row],[PORTAFOLIO]]="IN-FONDO0",Tabla_Consulta_desde_Reporte_de_Valorización_de_Instrumentos[[#This Row],[Inv MM$]],0)</f>
        <v>0</v>
      </c>
      <c r="AF274" s="25">
        <f>IF(Tabla_Consulta_desde_Reporte_de_Valorización_de_Instrumentos[[#This Row],[PORTAFOLIO]]="IN-FONDO1",Tabla_Consulta_desde_Reporte_de_Valorización_de_Instrumentos[[#This Row],[Inv MM$]],0)</f>
        <v>0</v>
      </c>
      <c r="AG274" s="25">
        <f>IF(Tabla_Consulta_desde_Reporte_de_Valorización_de_Instrumentos[[#This Row],[PORTAFOLIO]]="IN-FONDO2",Tabla_Consulta_desde_Reporte_de_Valorización_de_Instrumentos[[#This Row],[Inv MM$]],0)</f>
        <v>0</v>
      </c>
      <c r="AH274" s="25">
        <f>IF(Tabla_Consulta_desde_Reporte_de_Valorización_de_Instrumentos[[#This Row],[PORTAFOLIO]]="IN-FONDO3",Tabla_Consulta_desde_Reporte_de_Valorización_de_Instrumentos[[#This Row],[Inv MM$]],0)</f>
        <v>12.673133999999997</v>
      </c>
      <c r="AI2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24.287129999999998</v>
      </c>
      <c r="AJ2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Row],[CODIGO_SBS]],'BD(MSCI)'!$C:$C,0),1)),AL6409)</f>
        <v>46.738496959999999</v>
      </c>
      <c r="AK274" s="25">
        <f>Tabla_Consulta_desde_Reporte_de_Valorización_de_Instrumentos[[#This Row],[CO2-H]]*Tabla_Consulta_desde_Reporte_de_Valorización_de_Instrumentos[[#This Row],[Inv MM$]]</f>
        <v>592.32323493267256</v>
      </c>
      <c r="AL274" s="25">
        <f>Tabla_Consulta_desde_Reporte_de_Valorización_de_Instrumentos[[#This Row],[CO2-H]]*Tabla_Consulta_desde_Reporte_de_Valorización_de_Instrumentos[[#This Row],[Weight]]</f>
        <v>0.57251339332182016</v>
      </c>
      <c r="AM274" s="25" t="str">
        <f>INDEX(Parametria!G:G,MATCH(Tabla_Consulta_desde_Reporte_de_Valorización_de_Instrumentos[[#This Row],[CODIGO_SBS]],Parametria!C:C,0))</f>
        <v>52RFIG</v>
      </c>
      <c r="AN274" s="25" t="str">
        <f>INDEX(Parametria!F:F,MATCH(Tabla_Consulta_desde_Reporte_de_Valorización_de_Instrumentos[[#This Row],[CODIGO_SBS]],Parametria!C:C,0))</f>
        <v>TD</v>
      </c>
      <c r="AO274" s="25" t="str">
        <f>+INDEX(Parametria!J:J,MATCH(Tabla_Consulta_desde_Reporte_de_Valorización_de_Instrumentos[[#This Row],[CODIGO_SBS]],Parametria!C:C,0))</f>
        <v>RFITD</v>
      </c>
      <c r="AP274" s="25">
        <f>Tabla_Consulta_desde_Reporte_de_Valorización_de_Instrumentos[[#This Row],[Huella]]/$AT$4</f>
        <v>5.2313027814279336E-2</v>
      </c>
      <c r="AQ2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4" s="25" t="str">
        <f>IFERROR(INDEX('BD(MSCI)'!X:X,MATCH(Tabla_Consulta_desde_Reporte_de_Valorización_de_Instrumentos[[#This Row],[CODIGO_ISIN]],'BD(MSCI)'!C:C,0)),"Cuestionario Integra")</f>
        <v>Otros ETFs</v>
      </c>
      <c r="AT274" s="25"/>
    </row>
    <row r="275" spans="2:46" x14ac:dyDescent="0.35">
      <c r="B275" s="14" t="s">
        <v>6337</v>
      </c>
      <c r="C275" t="s">
        <v>566</v>
      </c>
      <c r="D275" t="s">
        <v>12</v>
      </c>
      <c r="E275" t="s">
        <v>567</v>
      </c>
      <c r="F275" t="s">
        <v>1152</v>
      </c>
      <c r="G275" t="str">
        <f>INDEX(Parametria!H:H,MATCH(Tabla_Consulta_desde_Reporte_de_Valorización_de_Instrumentos[[#This Row],[CODIGO_SBS]],Parametria!C:C,0),1)</f>
        <v>BlackRock - iShares Taiwan</v>
      </c>
      <c r="H275" t="s">
        <v>1151</v>
      </c>
      <c r="I275" t="s">
        <v>156</v>
      </c>
      <c r="J275" t="s">
        <v>585</v>
      </c>
      <c r="K275" t="s">
        <v>50</v>
      </c>
      <c r="L275">
        <v>1</v>
      </c>
      <c r="M275" s="5">
        <v>11324710.395</v>
      </c>
      <c r="N275">
        <v>3323466</v>
      </c>
      <c r="O275">
        <v>30600</v>
      </c>
      <c r="P275" s="15"/>
      <c r="R275">
        <v>3.4075000000000002</v>
      </c>
      <c r="S275" t="s">
        <v>413</v>
      </c>
      <c r="T275">
        <v>11044266.535800001</v>
      </c>
      <c r="U275" s="5">
        <v>3237174</v>
      </c>
      <c r="V275" t="s">
        <v>156</v>
      </c>
      <c r="W275">
        <v>0</v>
      </c>
      <c r="X275">
        <v>0</v>
      </c>
      <c r="Y275">
        <v>0</v>
      </c>
      <c r="Z275">
        <v>2.82</v>
      </c>
      <c r="AA275" t="str">
        <f>+MID(Tabla_Consulta_desde_Reporte_de_Valorización_de_Instrumentos[[#This Row],[CODIGO_SBS]],7,1)</f>
        <v>2</v>
      </c>
      <c r="AB275">
        <f>INDEX('Cálculo Caja'!F:F,MATCH(Tabla_Consulta_desde_Reporte_de_Valorización_de_Instrumentos[[#This Row],[PORTAFOLIO]],'Cálculo Caja'!A:A,0),1)</f>
        <v>7928996892.6624365</v>
      </c>
      <c r="AC275" s="17">
        <f>Tabla_Consulta_desde_Reporte_de_Valorización_de_Instrumentos[[#This Row],[VALOR_VECTOR_LOCAL]]/Tabla_Consulta_desde_Reporte_de_Valorización_de_Instrumentos[[#This Row],[Patrimonio]]</f>
        <v>1.4282652078575016E-3</v>
      </c>
      <c r="AD275" s="4">
        <f>(Tabla_Consulta_desde_Reporte_de_Valorización_de_Instrumentos[[#This Row],[VALOR_VECTOR_LOCAL]]/INDEX('Tipo de Cambio'!$D:$D,MATCH("2",'Tipo de Cambio'!$E:$E,0),1))/1000000</f>
        <v>3.3234659999999994</v>
      </c>
      <c r="AE275">
        <f>IF(Tabla_Consulta_desde_Reporte_de_Valorización_de_Instrumentos[[#This Row],[PORTAFOLIO]]="IN-FONDO0",Tabla_Consulta_desde_Reporte_de_Valorización_de_Instrumentos[[#This Row],[Inv MM$]],0)</f>
        <v>0</v>
      </c>
      <c r="AF275" s="25">
        <f>IF(Tabla_Consulta_desde_Reporte_de_Valorización_de_Instrumentos[[#This Row],[PORTAFOLIO]]="IN-FONDO1",Tabla_Consulta_desde_Reporte_de_Valorización_de_Instrumentos[[#This Row],[Inv MM$]],0)</f>
        <v>3.3234659999999994</v>
      </c>
      <c r="AG275" s="25">
        <f>IF(Tabla_Consulta_desde_Reporte_de_Valorización_de_Instrumentos[[#This Row],[PORTAFOLIO]]="IN-FONDO2",Tabla_Consulta_desde_Reporte_de_Valorización_de_Instrumentos[[#This Row],[Inv MM$]],0)</f>
        <v>0</v>
      </c>
      <c r="AH275" s="25">
        <f>IF(Tabla_Consulta_desde_Reporte_de_Valorización_de_Instrumentos[[#This Row],[PORTAFOLIO]]="IN-FONDO3",Tabla_Consulta_desde_Reporte_de_Valorización_de_Instrumentos[[#This Row],[Inv MM$]],0)</f>
        <v>0</v>
      </c>
      <c r="AI2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33.278103999999999</v>
      </c>
      <c r="AJ2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Row],[CODIGO_SBS]],'BD(MSCI)'!$C:$C,0),1)),AL6410)</f>
        <v>55.446356190000003</v>
      </c>
      <c r="AK275" s="25">
        <f>Tabla_Consulta_desde_Reporte_de_Valorización_de_Instrumentos[[#This Row],[CO2-H]]*Tabla_Consulta_desde_Reporte_de_Valorización_de_Instrumentos[[#This Row],[Inv MM$]]</f>
        <v>184.2740796213545</v>
      </c>
      <c r="AL275" s="25">
        <f>Tabla_Consulta_desde_Reporte_de_Valorización_de_Instrumentos[[#This Row],[CO2-H]]*Tabla_Consulta_desde_Reporte_de_Valorización_de_Instrumentos[[#This Row],[Weight]]</f>
        <v>7.9192101448651422E-2</v>
      </c>
      <c r="AM275" s="25" t="str">
        <f>INDEX(Parametria!G:G,MATCH(Tabla_Consulta_desde_Reporte_de_Valorización_de_Instrumentos[[#This Row],[CODIGO_SBS]],Parametria!C:C,0))</f>
        <v>52RVI</v>
      </c>
      <c r="AN275" s="25" t="str">
        <f>INDEX(Parametria!F:F,MATCH(Tabla_Consulta_desde_Reporte_de_Valorización_de_Instrumentos[[#This Row],[CODIGO_SBS]],Parametria!C:C,0))</f>
        <v>TD</v>
      </c>
      <c r="AO275" s="25" t="str">
        <f>+INDEX(Parametria!J:J,MATCH(Tabla_Consulta_desde_Reporte_de_Valorización_de_Instrumentos[[#This Row],[CODIGO_SBS]],Parametria!C:C,0))</f>
        <v>RVITD</v>
      </c>
      <c r="AP275" s="25">
        <f>Tabla_Consulta_desde_Reporte_de_Valorización_de_Instrumentos[[#This Row],[Huella]]/$AT$4</f>
        <v>1.6274787960628256E-2</v>
      </c>
      <c r="AQ2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5" s="25" t="str">
        <f>IFERROR(INDEX('BD(MSCI)'!X:X,MATCH(Tabla_Consulta_desde_Reporte_de_Valorización_de_Instrumentos[[#This Row],[CODIGO_ISIN]],'BD(MSCI)'!C:C,0)),"Cuestionario Integra")</f>
        <v>Otros ETFs</v>
      </c>
      <c r="AT275" s="25"/>
    </row>
    <row r="276" spans="2:46" x14ac:dyDescent="0.35">
      <c r="B276" s="14" t="s">
        <v>6337</v>
      </c>
      <c r="C276" t="s">
        <v>566</v>
      </c>
      <c r="D276" t="s">
        <v>12</v>
      </c>
      <c r="E276" t="s">
        <v>567</v>
      </c>
      <c r="F276" t="s">
        <v>913</v>
      </c>
      <c r="G276" t="str">
        <f>INDEX(Parametria!H:H,MATCH(Tabla_Consulta_desde_Reporte_de_Valorización_de_Instrumentos[[#This Row],[CODIGO_SBS]],Parametria!C:C,0),1)</f>
        <v>BlackRock - iShares Korea</v>
      </c>
      <c r="H276" t="s">
        <v>914</v>
      </c>
      <c r="I276" t="s">
        <v>156</v>
      </c>
      <c r="J276" t="s">
        <v>585</v>
      </c>
      <c r="K276" t="s">
        <v>50</v>
      </c>
      <c r="L276">
        <v>1</v>
      </c>
      <c r="M276" s="5">
        <v>141447505.80000001</v>
      </c>
      <c r="N276">
        <v>41510640</v>
      </c>
      <c r="O276">
        <v>205600</v>
      </c>
      <c r="P276" s="15"/>
      <c r="R276">
        <v>3.4075000000000002</v>
      </c>
      <c r="S276" t="s">
        <v>413</v>
      </c>
      <c r="T276">
        <v>138535490.19999999</v>
      </c>
      <c r="U276" s="5">
        <v>40606000</v>
      </c>
      <c r="V276" t="s">
        <v>156</v>
      </c>
      <c r="W276">
        <v>0</v>
      </c>
      <c r="X276">
        <v>0</v>
      </c>
      <c r="Y276">
        <v>0</v>
      </c>
      <c r="Z276">
        <v>4.4000000000000004</v>
      </c>
      <c r="AA276" t="str">
        <f>+MID(Tabla_Consulta_desde_Reporte_de_Valorización_de_Instrumentos[[#This Row],[CODIGO_SBS]],7,1)</f>
        <v>2</v>
      </c>
      <c r="AB276">
        <f>INDEX('Cálculo Caja'!F:F,MATCH(Tabla_Consulta_desde_Reporte_de_Valorización_de_Instrumentos[[#This Row],[PORTAFOLIO]],'Cálculo Caja'!A:A,0),1)</f>
        <v>7928996892.6624365</v>
      </c>
      <c r="AC276" s="17">
        <f>Tabla_Consulta_desde_Reporte_de_Valorización_de_Instrumentos[[#This Row],[VALOR_VECTOR_LOCAL]]/Tabla_Consulta_desde_Reporte_de_Valorización_de_Instrumentos[[#This Row],[Patrimonio]]</f>
        <v>1.7839268663466974E-2</v>
      </c>
      <c r="AD276" s="4">
        <f>(Tabla_Consulta_desde_Reporte_de_Valorización_de_Instrumentos[[#This Row],[VALOR_VECTOR_LOCAL]]/INDEX('Tipo de Cambio'!$D:$D,MATCH("2",'Tipo de Cambio'!$E:$E,0),1))/1000000</f>
        <v>41.510640000000002</v>
      </c>
      <c r="AE276">
        <f>IF(Tabla_Consulta_desde_Reporte_de_Valorización_de_Instrumentos[[#This Row],[PORTAFOLIO]]="IN-FONDO0",Tabla_Consulta_desde_Reporte_de_Valorización_de_Instrumentos[[#This Row],[Inv MM$]],0)</f>
        <v>0</v>
      </c>
      <c r="AF276" s="25">
        <f>IF(Tabla_Consulta_desde_Reporte_de_Valorización_de_Instrumentos[[#This Row],[PORTAFOLIO]]="IN-FONDO1",Tabla_Consulta_desde_Reporte_de_Valorización_de_Instrumentos[[#This Row],[Inv MM$]],0)</f>
        <v>41.510640000000002</v>
      </c>
      <c r="AG276" s="25">
        <f>IF(Tabla_Consulta_desde_Reporte_de_Valorización_de_Instrumentos[[#This Row],[PORTAFOLIO]]="IN-FONDO2",Tabla_Consulta_desde_Reporte_de_Valorización_de_Instrumentos[[#This Row],[Inv MM$]],0)</f>
        <v>0</v>
      </c>
      <c r="AH276" s="25">
        <f>IF(Tabla_Consulta_desde_Reporte_de_Valorización_de_Instrumentos[[#This Row],[PORTAFOLIO]]="IN-FONDO3",Tabla_Consulta_desde_Reporte_de_Valorización_de_Instrumentos[[#This Row],[Inv MM$]],0)</f>
        <v>0</v>
      </c>
      <c r="AI2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575.05158000000006</v>
      </c>
      <c r="AJ2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Row],[CODIGO_SBS]],'BD(MSCI)'!$C:$C,0),1)),AL6411)</f>
        <v>58.290238330000001</v>
      </c>
      <c r="AK276" s="25">
        <f>Tabla_Consulta_desde_Reporte_de_Valorización_de_Instrumentos[[#This Row],[CO2-H]]*Tabla_Consulta_desde_Reporte_de_Valorización_de_Instrumentos[[#This Row],[Inv MM$]]</f>
        <v>2419.6650988308315</v>
      </c>
      <c r="AL276" s="25">
        <f>Tabla_Consulta_desde_Reporte_de_Valorización_de_Instrumentos[[#This Row],[CO2-H]]*Tabla_Consulta_desde_Reporte_de_Valorización_de_Instrumentos[[#This Row],[Weight]]</f>
        <v>1.0398552220263906</v>
      </c>
      <c r="AM276" s="25" t="str">
        <f>INDEX(Parametria!G:G,MATCH(Tabla_Consulta_desde_Reporte_de_Valorización_de_Instrumentos[[#This Row],[CODIGO_SBS]],Parametria!C:C,0))</f>
        <v>52RVI</v>
      </c>
      <c r="AN276" s="25" t="str">
        <f>INDEX(Parametria!F:F,MATCH(Tabla_Consulta_desde_Reporte_de_Valorización_de_Instrumentos[[#This Row],[CODIGO_SBS]],Parametria!C:C,0))</f>
        <v>TD</v>
      </c>
      <c r="AO276" s="25" t="str">
        <f>+INDEX(Parametria!J:J,MATCH(Tabla_Consulta_desde_Reporte_de_Valorización_de_Instrumentos[[#This Row],[CODIGO_SBS]],Parametria!C:C,0))</f>
        <v>RVITD</v>
      </c>
      <c r="AP276" s="25">
        <f>Tabla_Consulta_desde_Reporte_de_Valorización_de_Instrumentos[[#This Row],[Huella]]/$AT$4</f>
        <v>0.21370089868375022</v>
      </c>
      <c r="AQ2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6" s="25" t="str">
        <f>IFERROR(INDEX('BD(MSCI)'!X:X,MATCH(Tabla_Consulta_desde_Reporte_de_Valorización_de_Instrumentos[[#This Row],[CODIGO_ISIN]],'BD(MSCI)'!C:C,0)),"Cuestionario Integra")</f>
        <v>Otros ETFs</v>
      </c>
      <c r="AT276" s="25"/>
    </row>
    <row r="277" spans="2:46" x14ac:dyDescent="0.35">
      <c r="B277" s="14" t="s">
        <v>6337</v>
      </c>
      <c r="C277" t="s">
        <v>566</v>
      </c>
      <c r="D277" t="s">
        <v>12</v>
      </c>
      <c r="E277" t="s">
        <v>567</v>
      </c>
      <c r="F277" t="s">
        <v>1207</v>
      </c>
      <c r="G277" t="str">
        <f>INDEX(Parametria!H:H,MATCH(Tabla_Consulta_desde_Reporte_de_Valorización_de_Instrumentos[[#This Row],[CODIGO_SBS]],Parametria!C:C,0),1)</f>
        <v>BlackRock - iShares PHLX Semiconductor ETF</v>
      </c>
      <c r="H277" t="s">
        <v>1206</v>
      </c>
      <c r="I277" t="s">
        <v>156</v>
      </c>
      <c r="J277" t="s">
        <v>585</v>
      </c>
      <c r="K277" t="s">
        <v>50</v>
      </c>
      <c r="L277">
        <v>420.85</v>
      </c>
      <c r="M277" s="5">
        <v>216373919.27000001</v>
      </c>
      <c r="N277">
        <v>63499316</v>
      </c>
      <c r="O277">
        <v>99100</v>
      </c>
      <c r="P277" s="15"/>
      <c r="R277">
        <v>3.4075000000000002</v>
      </c>
      <c r="S277" t="s">
        <v>413</v>
      </c>
      <c r="T277">
        <v>200165888.9725</v>
      </c>
      <c r="U277" s="5">
        <v>58670425</v>
      </c>
      <c r="V277" t="s">
        <v>156</v>
      </c>
      <c r="W277">
        <v>0</v>
      </c>
      <c r="X277">
        <v>0</v>
      </c>
      <c r="Y277">
        <v>0</v>
      </c>
      <c r="Z277">
        <v>26.41</v>
      </c>
      <c r="AA277" t="str">
        <f>+MID(Tabla_Consulta_desde_Reporte_de_Valorización_de_Instrumentos[[#This Row],[CODIGO_SBS]],7,1)</f>
        <v>2</v>
      </c>
      <c r="AB277">
        <f>INDEX('Cálculo Caja'!F:F,MATCH(Tabla_Consulta_desde_Reporte_de_Valorización_de_Instrumentos[[#This Row],[PORTAFOLIO]],'Cálculo Caja'!A:A,0),1)</f>
        <v>7928996892.6624365</v>
      </c>
      <c r="AC277" s="17">
        <f>Tabla_Consulta_desde_Reporte_de_Valorización_de_Instrumentos[[#This Row],[VALOR_VECTOR_LOCAL]]/Tabla_Consulta_desde_Reporte_de_Valorización_de_Instrumentos[[#This Row],[Patrimonio]]</f>
        <v>2.728893984940697E-2</v>
      </c>
      <c r="AD277" s="4">
        <f>(Tabla_Consulta_desde_Reporte_de_Valorización_de_Instrumentos[[#This Row],[VALOR_VECTOR_LOCAL]]/INDEX('Tipo de Cambio'!$D:$D,MATCH("2",'Tipo de Cambio'!$E:$E,0),1))/1000000</f>
        <v>63.499316</v>
      </c>
      <c r="AE277">
        <f>IF(Tabla_Consulta_desde_Reporte_de_Valorización_de_Instrumentos[[#This Row],[PORTAFOLIO]]="IN-FONDO0",Tabla_Consulta_desde_Reporte_de_Valorización_de_Instrumentos[[#This Row],[Inv MM$]],0)</f>
        <v>0</v>
      </c>
      <c r="AF277" s="25">
        <f>IF(Tabla_Consulta_desde_Reporte_de_Valorización_de_Instrumentos[[#This Row],[PORTAFOLIO]]="IN-FONDO1",Tabla_Consulta_desde_Reporte_de_Valorización_de_Instrumentos[[#This Row],[Inv MM$]],0)</f>
        <v>63.499316</v>
      </c>
      <c r="AG277" s="25">
        <f>IF(Tabla_Consulta_desde_Reporte_de_Valorización_de_Instrumentos[[#This Row],[PORTAFOLIO]]="IN-FONDO2",Tabla_Consulta_desde_Reporte_de_Valorización_de_Instrumentos[[#This Row],[Inv MM$]],0)</f>
        <v>0</v>
      </c>
      <c r="AH277" s="25">
        <f>IF(Tabla_Consulta_desde_Reporte_de_Valorización_de_Instrumentos[[#This Row],[PORTAFOLIO]]="IN-FONDO3",Tabla_Consulta_desde_Reporte_de_Valorización_de_Instrumentos[[#This Row],[Inv MM$]],0)</f>
        <v>0</v>
      </c>
      <c r="AI2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609.42683599999998</v>
      </c>
      <c r="AJ2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Row],[CODIGO_SBS]],'BD(MSCI)'!$C:$C,0),1)),AL6412)</f>
        <v>9.9673169999999995</v>
      </c>
      <c r="AK277" s="25">
        <f>Tabla_Consulta_desde_Reporte_de_Valorización_de_Instrumentos[[#This Row],[CO2-H]]*Tabla_Consulta_desde_Reporte_de_Valorización_de_Instrumentos[[#This Row],[Inv MM$]]</f>
        <v>632.91781185517198</v>
      </c>
      <c r="AL277" s="25">
        <f>Tabla_Consulta_desde_Reporte_de_Valorización_de_Instrumentos[[#This Row],[CO2-H]]*Tabla_Consulta_desde_Reporte_de_Valorización_de_Instrumentos[[#This Row],[Weight]]</f>
        <v>0.27199751407297151</v>
      </c>
      <c r="AM277" s="25" t="str">
        <f>INDEX(Parametria!G:G,MATCH(Tabla_Consulta_desde_Reporte_de_Valorización_de_Instrumentos[[#This Row],[CODIGO_SBS]],Parametria!C:C,0))</f>
        <v>52RVI</v>
      </c>
      <c r="AN277" s="25" t="str">
        <f>INDEX(Parametria!F:F,MATCH(Tabla_Consulta_desde_Reporte_de_Valorización_de_Instrumentos[[#This Row],[CODIGO_SBS]],Parametria!C:C,0))</f>
        <v>TD</v>
      </c>
      <c r="AO277" s="25" t="str">
        <f>+INDEX(Parametria!J:J,MATCH(Tabla_Consulta_desde_Reporte_de_Valorización_de_Instrumentos[[#This Row],[CODIGO_SBS]],Parametria!C:C,0))</f>
        <v>RVITD</v>
      </c>
      <c r="AP277" s="25">
        <f>Tabla_Consulta_desde_Reporte_de_Valorización_de_Instrumentos[[#This Row],[Huella]]/$AT$4</f>
        <v>5.5898275034738279E-2</v>
      </c>
      <c r="AQ2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7" s="25" t="str">
        <f>IFERROR(INDEX('BD(MSCI)'!X:X,MATCH(Tabla_Consulta_desde_Reporte_de_Valorización_de_Instrumentos[[#This Row],[CODIGO_ISIN]],'BD(MSCI)'!C:C,0)),"Cuestionario Integra")</f>
        <v>Otros ETFs</v>
      </c>
      <c r="AT277" s="25"/>
    </row>
    <row r="278" spans="2:46" x14ac:dyDescent="0.35">
      <c r="B278" s="14" t="s">
        <v>6337</v>
      </c>
      <c r="C278" t="s">
        <v>566</v>
      </c>
      <c r="D278" t="s">
        <v>12</v>
      </c>
      <c r="E278" t="s">
        <v>567</v>
      </c>
      <c r="F278" t="s">
        <v>1563</v>
      </c>
      <c r="G278" t="str">
        <f>INDEX(Parametria!H:H,MATCH(Tabla_Consulta_desde_Reporte_de_Valorización_de_Instrumentos[[#This Row],[CODIGO_SBS]],Parametria!C:C,0),1)</f>
        <v>BlackRock - iShares Convertible Bond ETF</v>
      </c>
      <c r="H278" t="s">
        <v>1562</v>
      </c>
      <c r="I278" t="s">
        <v>156</v>
      </c>
      <c r="J278" t="s">
        <v>585</v>
      </c>
      <c r="K278" t="s">
        <v>50</v>
      </c>
      <c r="L278">
        <v>1</v>
      </c>
      <c r="M278" s="5">
        <v>39574691.369999997</v>
      </c>
      <c r="N278">
        <v>11613996</v>
      </c>
      <c r="O278">
        <v>95400</v>
      </c>
      <c r="P278" s="15"/>
      <c r="R278">
        <v>3.4075000000000002</v>
      </c>
      <c r="S278" t="s">
        <v>155</v>
      </c>
      <c r="U278" s="5"/>
      <c r="V278" t="s">
        <v>156</v>
      </c>
      <c r="W278">
        <v>0</v>
      </c>
      <c r="X278">
        <v>0</v>
      </c>
      <c r="Y278">
        <v>0</v>
      </c>
      <c r="Z278">
        <v>0.93</v>
      </c>
      <c r="AA278" t="str">
        <f>+MID(Tabla_Consulta_desde_Reporte_de_Valorización_de_Instrumentos[[#This Row],[CODIGO_SBS]],7,1)</f>
        <v>2</v>
      </c>
      <c r="AB278">
        <f>INDEX('Cálculo Caja'!F:F,MATCH(Tabla_Consulta_desde_Reporte_de_Valorización_de_Instrumentos[[#This Row],[PORTAFOLIO]],'Cálculo Caja'!A:A,0),1)</f>
        <v>7928996892.6624365</v>
      </c>
      <c r="AC278" s="17">
        <f>Tabla_Consulta_desde_Reporte_de_Valorización_de_Instrumentos[[#This Row],[VALOR_VECTOR_LOCAL]]/Tabla_Consulta_desde_Reporte_de_Valorización_de_Instrumentos[[#This Row],[Patrimonio]]</f>
        <v>4.9911346801791243E-3</v>
      </c>
      <c r="AD278" s="4">
        <f>(Tabla_Consulta_desde_Reporte_de_Valorización_de_Instrumentos[[#This Row],[VALOR_VECTOR_LOCAL]]/INDEX('Tipo de Cambio'!$D:$D,MATCH("2",'Tipo de Cambio'!$E:$E,0),1))/1000000</f>
        <v>11.613995999999998</v>
      </c>
      <c r="AE278">
        <f>IF(Tabla_Consulta_desde_Reporte_de_Valorización_de_Instrumentos[[#This Row],[PORTAFOLIO]]="IN-FONDO0",Tabla_Consulta_desde_Reporte_de_Valorización_de_Instrumentos[[#This Row],[Inv MM$]],0)</f>
        <v>0</v>
      </c>
      <c r="AF278" s="25">
        <f>IF(Tabla_Consulta_desde_Reporte_de_Valorización_de_Instrumentos[[#This Row],[PORTAFOLIO]]="IN-FONDO1",Tabla_Consulta_desde_Reporte_de_Valorización_de_Instrumentos[[#This Row],[Inv MM$]],0)</f>
        <v>11.613995999999998</v>
      </c>
      <c r="AG278" s="25">
        <f>IF(Tabla_Consulta_desde_Reporte_de_Valorización_de_Instrumentos[[#This Row],[PORTAFOLIO]]="IN-FONDO2",Tabla_Consulta_desde_Reporte_de_Valorización_de_Instrumentos[[#This Row],[Inv MM$]],0)</f>
        <v>0</v>
      </c>
      <c r="AH278" s="25">
        <f>IF(Tabla_Consulta_desde_Reporte_de_Valorización_de_Instrumentos[[#This Row],[PORTAFOLIO]]="IN-FONDO3",Tabla_Consulta_desde_Reporte_de_Valorización_de_Instrumentos[[#This Row],[Inv MM$]],0)</f>
        <v>0</v>
      </c>
      <c r="AI2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24.287129999999998</v>
      </c>
      <c r="AJ2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Row],[CODIGO_SBS]],'BD(MSCI)'!$C:$C,0),1)),AL6413)</f>
        <v>46.738496959999999</v>
      </c>
      <c r="AK278" s="25">
        <f>Tabla_Consulta_desde_Reporte_de_Valorización_de_Instrumentos[[#This Row],[CO2-H]]*Tabla_Consulta_desde_Reporte_de_Valorización_de_Instrumentos[[#This Row],[Inv MM$]]</f>
        <v>542.82071673945211</v>
      </c>
      <c r="AL278" s="25">
        <f>Tabla_Consulta_desde_Reporte_de_Valorización_de_Instrumentos[[#This Row],[CO2-H]]*Tabla_Consulta_desde_Reporte_de_Valorización_de_Instrumentos[[#This Row],[Weight]]</f>
        <v>0.23327813307650258</v>
      </c>
      <c r="AM278" s="25" t="str">
        <f>INDEX(Parametria!G:G,MATCH(Tabla_Consulta_desde_Reporte_de_Valorización_de_Instrumentos[[#This Row],[CODIGO_SBS]],Parametria!C:C,0))</f>
        <v>52RFIG</v>
      </c>
      <c r="AN278" s="25" t="str">
        <f>INDEX(Parametria!F:F,MATCH(Tabla_Consulta_desde_Reporte_de_Valorización_de_Instrumentos[[#This Row],[CODIGO_SBS]],Parametria!C:C,0))</f>
        <v>TD</v>
      </c>
      <c r="AO278" s="25" t="str">
        <f>+INDEX(Parametria!J:J,MATCH(Tabla_Consulta_desde_Reporte_de_Valorización_de_Instrumentos[[#This Row],[CODIGO_SBS]],Parametria!C:C,0))</f>
        <v>RFITD</v>
      </c>
      <c r="AP278" s="25">
        <f>Tabla_Consulta_desde_Reporte_de_Valorización_de_Instrumentos[[#This Row],[Huella]]/$AT$4</f>
        <v>4.7941045662653684E-2</v>
      </c>
      <c r="AQ2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8" s="25" t="str">
        <f>IFERROR(INDEX('BD(MSCI)'!X:X,MATCH(Tabla_Consulta_desde_Reporte_de_Valorización_de_Instrumentos[[#This Row],[CODIGO_ISIN]],'BD(MSCI)'!C:C,0)),"Cuestionario Integra")</f>
        <v>Otros ETFs</v>
      </c>
      <c r="AT278" s="25"/>
    </row>
    <row r="279" spans="2:46" x14ac:dyDescent="0.35">
      <c r="B279" s="14" t="s">
        <v>6337</v>
      </c>
      <c r="C279" t="s">
        <v>566</v>
      </c>
      <c r="D279" t="s">
        <v>12</v>
      </c>
      <c r="E279" t="s">
        <v>567</v>
      </c>
      <c r="F279" t="s">
        <v>1970</v>
      </c>
      <c r="G279" t="str">
        <f>INDEX(Parametria!H:H,MATCH(Tabla_Consulta_desde_Reporte_de_Valorización_de_Instrumentos[[#This Row],[CODIGO_SBS]],Parametria!C:C,0),1)</f>
        <v>Nomura - US High Yield Bond Fund</v>
      </c>
      <c r="H279" t="s">
        <v>1969</v>
      </c>
      <c r="I279" t="s">
        <v>156</v>
      </c>
      <c r="J279" t="s">
        <v>5306</v>
      </c>
      <c r="K279" t="s">
        <v>50</v>
      </c>
      <c r="L279">
        <v>1</v>
      </c>
      <c r="M279" s="5">
        <v>1518.672319</v>
      </c>
      <c r="N279">
        <v>445.68520000000001</v>
      </c>
      <c r="O279">
        <v>1</v>
      </c>
      <c r="P279" s="15"/>
      <c r="R279">
        <v>3.4075000000000002</v>
      </c>
      <c r="S279" t="s">
        <v>155</v>
      </c>
      <c r="T279">
        <v>1520.1105697</v>
      </c>
      <c r="U279" s="5">
        <v>445.55810000000002</v>
      </c>
      <c r="V279" t="s">
        <v>156</v>
      </c>
      <c r="W279">
        <v>0</v>
      </c>
      <c r="X279">
        <v>0</v>
      </c>
      <c r="Y279">
        <v>0</v>
      </c>
      <c r="Z279">
        <v>0.12709999999999999</v>
      </c>
      <c r="AA279" t="str">
        <f>+MID(Tabla_Consulta_desde_Reporte_de_Valorización_de_Instrumentos[[#This Row],[CODIGO_SBS]],7,1)</f>
        <v>2</v>
      </c>
      <c r="AB279">
        <f>INDEX('Cálculo Caja'!F:F,MATCH(Tabla_Consulta_desde_Reporte_de_Valorización_de_Instrumentos[[#This Row],[PORTAFOLIO]],'Cálculo Caja'!A:A,0),1)</f>
        <v>7928996892.6624365</v>
      </c>
      <c r="AC279" s="17">
        <f>Tabla_Consulta_desde_Reporte_de_Valorización_de_Instrumentos[[#This Row],[VALOR_VECTOR_LOCAL]]/Tabla_Consulta_desde_Reporte_de_Valorización_de_Instrumentos[[#This Row],[Patrimonio]]</f>
        <v>1.9153397832774947E-7</v>
      </c>
      <c r="AD279" s="4">
        <f>(Tabla_Consulta_desde_Reporte_de_Valorización_de_Instrumentos[[#This Row],[VALOR_VECTOR_LOCAL]]/INDEX('Tipo de Cambio'!$D:$D,MATCH("2",'Tipo de Cambio'!$E:$E,0),1))/1000000</f>
        <v>4.4568519999999993E-4</v>
      </c>
      <c r="AE279">
        <f>IF(Tabla_Consulta_desde_Reporte_de_Valorización_de_Instrumentos[[#This Row],[PORTAFOLIO]]="IN-FONDO0",Tabla_Consulta_desde_Reporte_de_Valorización_de_Instrumentos[[#This Row],[Inv MM$]],0)</f>
        <v>0</v>
      </c>
      <c r="AF279" s="25">
        <f>IF(Tabla_Consulta_desde_Reporte_de_Valorización_de_Instrumentos[[#This Row],[PORTAFOLIO]]="IN-FONDO1",Tabla_Consulta_desde_Reporte_de_Valorización_de_Instrumentos[[#This Row],[Inv MM$]],0)</f>
        <v>4.4568519999999993E-4</v>
      </c>
      <c r="AG279" s="25">
        <f>IF(Tabla_Consulta_desde_Reporte_de_Valorización_de_Instrumentos[[#This Row],[PORTAFOLIO]]="IN-FONDO2",Tabla_Consulta_desde_Reporte_de_Valorización_de_Instrumentos[[#This Row],[Inv MM$]],0)</f>
        <v>0</v>
      </c>
      <c r="AH279" s="25">
        <f>IF(Tabla_Consulta_desde_Reporte_de_Valorización_de_Instrumentos[[#This Row],[PORTAFOLIO]]="IN-FONDO3",Tabla_Consulta_desde_Reporte_de_Valorización_de_Instrumentos[[#This Row],[Inv MM$]],0)</f>
        <v>0</v>
      </c>
      <c r="AI2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8.9137039999999986E-4</v>
      </c>
      <c r="AJ2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Row],[CODIGO_SBS]],'BD(MSCI)'!$C:$C,0),1)),AL6414)</f>
        <v>122.34383932999999</v>
      </c>
      <c r="AK279" s="25">
        <f>Tabla_Consulta_desde_Reporte_de_Valorización_de_Instrumentos[[#This Row],[CO2-H]]*Tabla_Consulta_desde_Reporte_de_Valorización_de_Instrumentos[[#This Row],[Inv MM$]]</f>
        <v>5.4526838500558908E-2</v>
      </c>
      <c r="AL279" s="25">
        <f>Tabla_Consulta_desde_Reporte_de_Valorización_de_Instrumentos[[#This Row],[CO2-H]]*Tabla_Consulta_desde_Reporte_de_Valorización_de_Instrumentos[[#This Row],[Weight]]</f>
        <v>2.3433002270765882E-5</v>
      </c>
      <c r="AM279" s="25" t="str">
        <f>INDEX(Parametria!G:G,MATCH(Tabla_Consulta_desde_Reporte_de_Valorización_de_Instrumentos[[#This Row],[CODIGO_SBS]],Parametria!C:C,0))</f>
        <v>52RFIG</v>
      </c>
      <c r="AN279" s="25" t="str">
        <f>INDEX(Parametria!F:F,MATCH(Tabla_Consulta_desde_Reporte_de_Valorización_de_Instrumentos[[#This Row],[CODIGO_SBS]],Parametria!C:C,0))</f>
        <v>TD</v>
      </c>
      <c r="AO279" s="25" t="str">
        <f>+INDEX(Parametria!J:J,MATCH(Tabla_Consulta_desde_Reporte_de_Valorización_de_Instrumentos[[#This Row],[CODIGO_SBS]],Parametria!C:C,0))</f>
        <v>RFITD</v>
      </c>
      <c r="AP279" s="25">
        <f>Tabla_Consulta_desde_Reporte_de_Valorización_de_Instrumentos[[#This Row],[Huella]]/$AT$4</f>
        <v>4.8157219755674207E-6</v>
      </c>
      <c r="AQ2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79" s="25" t="str">
        <f>IFERROR(INDEX('BD(MSCI)'!X:X,MATCH(Tabla_Consulta_desde_Reporte_de_Valorización_de_Instrumentos[[#This Row],[CODIGO_ISIN]],'BD(MSCI)'!C:C,0)),"Cuestionario Integra")</f>
        <v>Otros ETFs</v>
      </c>
      <c r="AT279" s="25"/>
    </row>
    <row r="280" spans="2:46" x14ac:dyDescent="0.35">
      <c r="B280" s="14" t="s">
        <v>6337</v>
      </c>
      <c r="C280" t="s">
        <v>566</v>
      </c>
      <c r="D280" t="s">
        <v>10</v>
      </c>
      <c r="E280" t="s">
        <v>567</v>
      </c>
      <c r="F280" t="s">
        <v>1970</v>
      </c>
      <c r="G280" t="str">
        <f>INDEX(Parametria!H:H,MATCH(Tabla_Consulta_desde_Reporte_de_Valorización_de_Instrumentos[[#This Row],[CODIGO_SBS]],Parametria!C:C,0),1)</f>
        <v>Nomura - US High Yield Bond Fund</v>
      </c>
      <c r="H280" t="s">
        <v>1969</v>
      </c>
      <c r="I280" t="s">
        <v>156</v>
      </c>
      <c r="J280" t="s">
        <v>5306</v>
      </c>
      <c r="K280" t="s">
        <v>50</v>
      </c>
      <c r="L280">
        <v>1</v>
      </c>
      <c r="M280" s="5">
        <v>1518.672319</v>
      </c>
      <c r="N280">
        <v>445.68520000000001</v>
      </c>
      <c r="O280">
        <v>1</v>
      </c>
      <c r="P280" s="15"/>
      <c r="R280">
        <v>3.4075000000000002</v>
      </c>
      <c r="S280" t="s">
        <v>155</v>
      </c>
      <c r="T280">
        <v>1520.1105697</v>
      </c>
      <c r="U280" s="5">
        <v>445.55810000000002</v>
      </c>
      <c r="V280" t="s">
        <v>156</v>
      </c>
      <c r="W280">
        <v>0</v>
      </c>
      <c r="X280">
        <v>0</v>
      </c>
      <c r="Y280">
        <v>0</v>
      </c>
      <c r="Z280">
        <v>0.12709999999999999</v>
      </c>
      <c r="AA280" t="str">
        <f>+MID(Tabla_Consulta_desde_Reporte_de_Valorización_de_Instrumentos[[#This Row],[CODIGO_SBS]],7,1)</f>
        <v>2</v>
      </c>
      <c r="AB280">
        <f>INDEX('Cálculo Caja'!F:F,MATCH(Tabla_Consulta_desde_Reporte_de_Valorización_de_Instrumentos[[#This Row],[PORTAFOLIO]],'Cálculo Caja'!A:A,0),1)</f>
        <v>27857085026.771736</v>
      </c>
      <c r="AC280" s="17">
        <f>Tabla_Consulta_desde_Reporte_de_Valorización_de_Instrumentos[[#This Row],[VALOR_VECTOR_LOCAL]]/Tabla_Consulta_desde_Reporte_de_Valorización_de_Instrumentos[[#This Row],[Patrimonio]]</f>
        <v>5.4516555394812385E-8</v>
      </c>
      <c r="AD280" s="4">
        <f>(Tabla_Consulta_desde_Reporte_de_Valorización_de_Instrumentos[[#This Row],[VALOR_VECTOR_LOCAL]]/INDEX('Tipo de Cambio'!$D:$D,MATCH("2",'Tipo de Cambio'!$E:$E,0),1))/1000000</f>
        <v>4.4568519999999993E-4</v>
      </c>
      <c r="AE280">
        <f>IF(Tabla_Consulta_desde_Reporte_de_Valorización_de_Instrumentos[[#This Row],[PORTAFOLIO]]="IN-FONDO0",Tabla_Consulta_desde_Reporte_de_Valorización_de_Instrumentos[[#This Row],[Inv MM$]],0)</f>
        <v>0</v>
      </c>
      <c r="AF280" s="25">
        <f>IF(Tabla_Consulta_desde_Reporte_de_Valorización_de_Instrumentos[[#This Row],[PORTAFOLIO]]="IN-FONDO1",Tabla_Consulta_desde_Reporte_de_Valorización_de_Instrumentos[[#This Row],[Inv MM$]],0)</f>
        <v>0</v>
      </c>
      <c r="AG280" s="25">
        <f>IF(Tabla_Consulta_desde_Reporte_de_Valorización_de_Instrumentos[[#This Row],[PORTAFOLIO]]="IN-FONDO2",Tabla_Consulta_desde_Reporte_de_Valorización_de_Instrumentos[[#This Row],[Inv MM$]],0)</f>
        <v>4.4568519999999993E-4</v>
      </c>
      <c r="AH280" s="25">
        <f>IF(Tabla_Consulta_desde_Reporte_de_Valorización_de_Instrumentos[[#This Row],[PORTAFOLIO]]="IN-FONDO3",Tabla_Consulta_desde_Reporte_de_Valorización_de_Instrumentos[[#This Row],[Inv MM$]],0)</f>
        <v>0</v>
      </c>
      <c r="AI2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8.9137039999999986E-4</v>
      </c>
      <c r="AJ2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Row],[CODIGO_SBS]],'BD(MSCI)'!$C:$C,0),1)),AL6415)</f>
        <v>122.34383932999999</v>
      </c>
      <c r="AK280" s="25">
        <f>Tabla_Consulta_desde_Reporte_de_Valorización_de_Instrumentos[[#This Row],[CO2-H]]*Tabla_Consulta_desde_Reporte_de_Valorización_de_Instrumentos[[#This Row],[Inv MM$]]</f>
        <v>5.4526838500558908E-2</v>
      </c>
      <c r="AL280" s="25">
        <f>Tabla_Consulta_desde_Reporte_de_Valorización_de_Instrumentos[[#This Row],[CO2-H]]*Tabla_Consulta_desde_Reporte_de_Valorización_de_Instrumentos[[#This Row],[Weight]]</f>
        <v>6.669764694047971E-6</v>
      </c>
      <c r="AM280" s="25" t="str">
        <f>INDEX(Parametria!G:G,MATCH(Tabla_Consulta_desde_Reporte_de_Valorización_de_Instrumentos[[#This Row],[CODIGO_SBS]],Parametria!C:C,0))</f>
        <v>52RFIG</v>
      </c>
      <c r="AN280" s="25" t="str">
        <f>INDEX(Parametria!F:F,MATCH(Tabla_Consulta_desde_Reporte_de_Valorización_de_Instrumentos[[#This Row],[CODIGO_SBS]],Parametria!C:C,0))</f>
        <v>TD</v>
      </c>
      <c r="AO280" s="25" t="str">
        <f>+INDEX(Parametria!J:J,MATCH(Tabla_Consulta_desde_Reporte_de_Valorización_de_Instrumentos[[#This Row],[CODIGO_SBS]],Parametria!C:C,0))</f>
        <v>RFITD</v>
      </c>
      <c r="AP280" s="25">
        <f>Tabla_Consulta_desde_Reporte_de_Valorización_de_Instrumentos[[#This Row],[Huella]]/$AT$4</f>
        <v>4.8157219755674207E-6</v>
      </c>
      <c r="AQ2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0" s="25" t="str">
        <f>IFERROR(INDEX('BD(MSCI)'!X:X,MATCH(Tabla_Consulta_desde_Reporte_de_Valorización_de_Instrumentos[[#This Row],[CODIGO_ISIN]],'BD(MSCI)'!C:C,0)),"Cuestionario Integra")</f>
        <v>Otros ETFs</v>
      </c>
      <c r="AT280" s="25"/>
    </row>
    <row r="281" spans="2:46" x14ac:dyDescent="0.35">
      <c r="B281" s="14" t="s">
        <v>6337</v>
      </c>
      <c r="C281" t="s">
        <v>566</v>
      </c>
      <c r="D281" t="s">
        <v>10</v>
      </c>
      <c r="E281" t="s">
        <v>567</v>
      </c>
      <c r="F281" t="s">
        <v>608</v>
      </c>
      <c r="G281" t="str">
        <f>INDEX(Parametria!H:H,MATCH(Tabla_Consulta_desde_Reporte_de_Valorización_de_Instrumentos[[#This Row],[CODIGO_SBS]],Parametria!C:C,0),1)</f>
        <v>Fidelity - European Dynamic Growth</v>
      </c>
      <c r="H281" t="s">
        <v>609</v>
      </c>
      <c r="I281" t="s">
        <v>156</v>
      </c>
      <c r="J281" t="s">
        <v>610</v>
      </c>
      <c r="K281" t="s">
        <v>57</v>
      </c>
      <c r="L281">
        <v>1</v>
      </c>
      <c r="M281" s="5">
        <v>115.13459450000001</v>
      </c>
      <c r="N281">
        <v>29.587199999999999</v>
      </c>
      <c r="O281">
        <v>1.38</v>
      </c>
      <c r="P281" s="15"/>
      <c r="R281">
        <v>3.891365</v>
      </c>
      <c r="S281" t="s">
        <v>413</v>
      </c>
      <c r="T281">
        <v>113.55189059999999</v>
      </c>
      <c r="U281" s="5">
        <v>29.131799999999998</v>
      </c>
      <c r="V281" t="s">
        <v>156</v>
      </c>
      <c r="W281">
        <v>0</v>
      </c>
      <c r="X281">
        <v>0</v>
      </c>
      <c r="Y281">
        <v>0</v>
      </c>
      <c r="Z281">
        <v>0.33</v>
      </c>
      <c r="AA281" t="str">
        <f>+MID(Tabla_Consulta_desde_Reporte_de_Valorización_de_Instrumentos[[#This Row],[CODIGO_SBS]],7,1)</f>
        <v>4</v>
      </c>
      <c r="AB281">
        <f>INDEX('Cálculo Caja'!F:F,MATCH(Tabla_Consulta_desde_Reporte_de_Valorización_de_Instrumentos[[#This Row],[PORTAFOLIO]],'Cálculo Caja'!A:A,0),1)</f>
        <v>27857085026.771736</v>
      </c>
      <c r="AC281" s="17">
        <f>Tabla_Consulta_desde_Reporte_de_Valorización_de_Instrumentos[[#This Row],[VALOR_VECTOR_LOCAL]]/Tabla_Consulta_desde_Reporte_de_Valorización_de_Instrumentos[[#This Row],[Patrimonio]]</f>
        <v>4.133045305686191E-9</v>
      </c>
      <c r="AD281" s="4">
        <f>(Tabla_Consulta_desde_Reporte_de_Valorización_de_Instrumentos[[#This Row],[VALOR_VECTOR_LOCAL]]/INDEX('Tipo de Cambio'!$D:$D,MATCH("2",'Tipo de Cambio'!$E:$E,0),1))/1000000</f>
        <v>3.3788582391782833E-5</v>
      </c>
      <c r="AE281">
        <f>IF(Tabla_Consulta_desde_Reporte_de_Valorización_de_Instrumentos[[#This Row],[PORTAFOLIO]]="IN-FONDO0",Tabla_Consulta_desde_Reporte_de_Valorización_de_Instrumentos[[#This Row],[Inv MM$]],0)</f>
        <v>0</v>
      </c>
      <c r="AF281" s="25">
        <f>IF(Tabla_Consulta_desde_Reporte_de_Valorización_de_Instrumentos[[#This Row],[PORTAFOLIO]]="IN-FONDO1",Tabla_Consulta_desde_Reporte_de_Valorización_de_Instrumentos[[#This Row],[Inv MM$]],0)</f>
        <v>0</v>
      </c>
      <c r="AG281" s="25">
        <f>IF(Tabla_Consulta_desde_Reporte_de_Valorización_de_Instrumentos[[#This Row],[PORTAFOLIO]]="IN-FONDO2",Tabla_Consulta_desde_Reporte_de_Valorización_de_Instrumentos[[#This Row],[Inv MM$]],0)</f>
        <v>3.3788582391782833E-5</v>
      </c>
      <c r="AH281" s="25">
        <f>IF(Tabla_Consulta_desde_Reporte_de_Valorización_de_Instrumentos[[#This Row],[PORTAFOLIO]]="IN-FONDO3",Tabla_Consulta_desde_Reporte_de_Valorización_de_Instrumentos[[#This Row],[Inv MM$]],0)</f>
        <v>0</v>
      </c>
      <c r="AI2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6.0966355187087308E-5</v>
      </c>
      <c r="AJ2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Row],[CODIGO_SBS]],'BD(MSCI)'!$C:$C,0),1)),AL6416)</f>
        <v>14.31977245</v>
      </c>
      <c r="AK281" s="25">
        <f>Tabla_Consulta_desde_Reporte_de_Valorización_de_Instrumentos[[#This Row],[CO2-H]]*Tabla_Consulta_desde_Reporte_de_Valorización_de_Instrumentos[[#This Row],[Inv MM$]]</f>
        <v>4.838448112584069E-4</v>
      </c>
      <c r="AL281" s="25">
        <f>Tabla_Consulta_desde_Reporte_de_Valorización_de_Instrumentos[[#This Row],[CO2-H]]*Tabla_Consulta_desde_Reporte_de_Valorización_de_Instrumentos[[#This Row],[Weight]]</f>
        <v>5.9184268302966945E-8</v>
      </c>
      <c r="AM281" s="25" t="str">
        <f>INDEX(Parametria!G:G,MATCH(Tabla_Consulta_desde_Reporte_de_Valorización_de_Instrumentos[[#This Row],[CODIGO_SBS]],Parametria!C:C,0))</f>
        <v>52RVI</v>
      </c>
      <c r="AN281" s="25" t="str">
        <f>INDEX(Parametria!F:F,MATCH(Tabla_Consulta_desde_Reporte_de_Valorización_de_Instrumentos[[#This Row],[CODIGO_SBS]],Parametria!C:C,0))</f>
        <v>TD</v>
      </c>
      <c r="AO281" s="25" t="str">
        <f>+INDEX(Parametria!J:J,MATCH(Tabla_Consulta_desde_Reporte_de_Valorización_de_Instrumentos[[#This Row],[CODIGO_SBS]],Parametria!C:C,0))</f>
        <v>RVITD</v>
      </c>
      <c r="AP281" s="25">
        <f>Tabla_Consulta_desde_Reporte_de_Valorización_de_Instrumentos[[#This Row],[Huella]]/$AT$4</f>
        <v>4.2732389304351428E-8</v>
      </c>
      <c r="AQ2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1" s="25" t="str">
        <f>IFERROR(INDEX('BD(MSCI)'!X:X,MATCH(Tabla_Consulta_desde_Reporte_de_Valorización_de_Instrumentos[[#This Row],[CODIGO_ISIN]],'BD(MSCI)'!C:C,0)),"Cuestionario Integra")</f>
        <v>Otros ETFs</v>
      </c>
      <c r="AT281" s="25"/>
    </row>
    <row r="282" spans="2:46" x14ac:dyDescent="0.35">
      <c r="B282" s="14" t="s">
        <v>6337</v>
      </c>
      <c r="C282" t="s">
        <v>566</v>
      </c>
      <c r="D282" t="s">
        <v>11</v>
      </c>
      <c r="E282" t="s">
        <v>567</v>
      </c>
      <c r="F282" t="s">
        <v>608</v>
      </c>
      <c r="G282" t="str">
        <f>INDEX(Parametria!H:H,MATCH(Tabla_Consulta_desde_Reporte_de_Valorización_de_Instrumentos[[#This Row],[CODIGO_SBS]],Parametria!C:C,0),1)</f>
        <v>Fidelity - European Dynamic Growth</v>
      </c>
      <c r="H282" t="s">
        <v>609</v>
      </c>
      <c r="I282" t="s">
        <v>156</v>
      </c>
      <c r="J282" t="s">
        <v>610</v>
      </c>
      <c r="K282" t="s">
        <v>57</v>
      </c>
      <c r="L282">
        <v>1</v>
      </c>
      <c r="M282" s="5">
        <v>92.608260799999996</v>
      </c>
      <c r="N282">
        <v>23.798400000000001</v>
      </c>
      <c r="O282">
        <v>1.1100000000000001</v>
      </c>
      <c r="P282" s="15"/>
      <c r="R282">
        <v>3.891365</v>
      </c>
      <c r="S282" t="s">
        <v>413</v>
      </c>
      <c r="T282">
        <v>91.335216299999999</v>
      </c>
      <c r="U282" s="5">
        <v>23.432099999999998</v>
      </c>
      <c r="V282" t="s">
        <v>156</v>
      </c>
      <c r="W282">
        <v>0</v>
      </c>
      <c r="X282">
        <v>0</v>
      </c>
      <c r="Y282">
        <v>0</v>
      </c>
      <c r="Z282">
        <v>0.33</v>
      </c>
      <c r="AA282" t="str">
        <f>+MID(Tabla_Consulta_desde_Reporte_de_Valorización_de_Instrumentos[[#This Row],[CODIGO_SBS]],7,1)</f>
        <v>4</v>
      </c>
      <c r="AB282">
        <f>INDEX('Cálculo Caja'!F:F,MATCH(Tabla_Consulta_desde_Reporte_de_Valorización_de_Instrumentos[[#This Row],[PORTAFOLIO]],'Cálculo Caja'!A:A,0),1)</f>
        <v>3525404726.9048524</v>
      </c>
      <c r="AC282" s="17">
        <f>Tabla_Consulta_desde_Reporte_de_Valorización_de_Instrumentos[[#This Row],[VALOR_VECTOR_LOCAL]]/Tabla_Consulta_desde_Reporte_de_Valorización_de_Instrumentos[[#This Row],[Patrimonio]]</f>
        <v>2.6268830949604446E-8</v>
      </c>
      <c r="AD282" s="4">
        <f>(Tabla_Consulta_desde_Reporte_de_Valorización_de_Instrumentos[[#This Row],[VALOR_VECTOR_LOCAL]]/INDEX('Tipo de Cambio'!$D:$D,MATCH("2",'Tipo de Cambio'!$E:$E,0),1))/1000000</f>
        <v>2.7177772795304475E-5</v>
      </c>
      <c r="AE282">
        <f>IF(Tabla_Consulta_desde_Reporte_de_Valorización_de_Instrumentos[[#This Row],[PORTAFOLIO]]="IN-FONDO0",Tabla_Consulta_desde_Reporte_de_Valorización_de_Instrumentos[[#This Row],[Inv MM$]],0)</f>
        <v>0</v>
      </c>
      <c r="AF282" s="25">
        <f>IF(Tabla_Consulta_desde_Reporte_de_Valorización_de_Instrumentos[[#This Row],[PORTAFOLIO]]="IN-FONDO1",Tabla_Consulta_desde_Reporte_de_Valorización_de_Instrumentos[[#This Row],[Inv MM$]],0)</f>
        <v>0</v>
      </c>
      <c r="AG282" s="25">
        <f>IF(Tabla_Consulta_desde_Reporte_de_Valorización_de_Instrumentos[[#This Row],[PORTAFOLIO]]="IN-FONDO2",Tabla_Consulta_desde_Reporte_de_Valorización_de_Instrumentos[[#This Row],[Inv MM$]],0)</f>
        <v>0</v>
      </c>
      <c r="AH282" s="25">
        <f>IF(Tabla_Consulta_desde_Reporte_de_Valorización_de_Instrumentos[[#This Row],[PORTAFOLIO]]="IN-FONDO3",Tabla_Consulta_desde_Reporte_de_Valorización_de_Instrumentos[[#This Row],[Inv MM$]],0)</f>
        <v>2.7177772795304475E-5</v>
      </c>
      <c r="AI2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6.0966355187087308E-5</v>
      </c>
      <c r="AJ2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Row],[CODIGO_SBS]],'BD(MSCI)'!$C:$C,0),1)),AL6417)</f>
        <v>14.31977245</v>
      </c>
      <c r="AK282" s="25">
        <f>Tabla_Consulta_desde_Reporte_de_Valorización_de_Instrumentos[[#This Row],[CO2-H]]*Tabla_Consulta_desde_Reporte_de_Valorización_de_Instrumentos[[#This Row],[Inv MM$]]</f>
        <v>3.8917952212656054E-4</v>
      </c>
      <c r="AL282" s="25">
        <f>Tabla_Consulta_desde_Reporte_de_Valorización_de_Instrumentos[[#This Row],[CO2-H]]*Tabla_Consulta_desde_Reporte_de_Valorización_de_Instrumentos[[#This Row],[Weight]]</f>
        <v>3.7616368172585309E-7</v>
      </c>
      <c r="AM282" s="25" t="str">
        <f>INDEX(Parametria!G:G,MATCH(Tabla_Consulta_desde_Reporte_de_Valorización_de_Instrumentos[[#This Row],[CODIGO_SBS]],Parametria!C:C,0))</f>
        <v>52RVI</v>
      </c>
      <c r="AN282" s="25" t="str">
        <f>INDEX(Parametria!F:F,MATCH(Tabla_Consulta_desde_Reporte_de_Valorización_de_Instrumentos[[#This Row],[CODIGO_SBS]],Parametria!C:C,0))</f>
        <v>TD</v>
      </c>
      <c r="AO282" s="25" t="str">
        <f>+INDEX(Parametria!J:J,MATCH(Tabla_Consulta_desde_Reporte_de_Valorización_de_Instrumentos[[#This Row],[CODIGO_SBS]],Parametria!C:C,0))</f>
        <v>RVITD</v>
      </c>
      <c r="AP282" s="25">
        <f>Tabla_Consulta_desde_Reporte_de_Valorización_de_Instrumentos[[#This Row],[Huella]]/$AT$4</f>
        <v>3.4371704442877142E-8</v>
      </c>
      <c r="AQ2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2" s="25" t="str">
        <f>IFERROR(INDEX('BD(MSCI)'!X:X,MATCH(Tabla_Consulta_desde_Reporte_de_Valorización_de_Instrumentos[[#This Row],[CODIGO_ISIN]],'BD(MSCI)'!C:C,0)),"Cuestionario Integra")</f>
        <v>Otros ETFs</v>
      </c>
      <c r="AT282" s="25"/>
    </row>
    <row r="283" spans="2:46" x14ac:dyDescent="0.35">
      <c r="B283" s="14" t="s">
        <v>6337</v>
      </c>
      <c r="C283" t="s">
        <v>566</v>
      </c>
      <c r="D283" t="s">
        <v>11</v>
      </c>
      <c r="E283" t="s">
        <v>567</v>
      </c>
      <c r="F283" t="s">
        <v>611</v>
      </c>
      <c r="G283" t="str">
        <f>INDEX(Parametria!H:H,MATCH(Tabla_Consulta_desde_Reporte_de_Valorización_de_Instrumentos[[#This Row],[CODIGO_SBS]],Parametria!C:C,0),1)</f>
        <v>Robeco - Chinese Equities</v>
      </c>
      <c r="H283" t="s">
        <v>612</v>
      </c>
      <c r="I283" t="s">
        <v>156</v>
      </c>
      <c r="J283" t="s">
        <v>613</v>
      </c>
      <c r="K283" t="s">
        <v>50</v>
      </c>
      <c r="L283">
        <v>237.76</v>
      </c>
      <c r="M283" s="5">
        <v>621.32354999999995</v>
      </c>
      <c r="N283">
        <v>182.34</v>
      </c>
      <c r="O283">
        <v>1</v>
      </c>
      <c r="P283" s="15"/>
      <c r="R283">
        <v>3.4075000000000002</v>
      </c>
      <c r="S283" t="s">
        <v>413</v>
      </c>
      <c r="T283">
        <v>622.94230300000004</v>
      </c>
      <c r="U283" s="5">
        <v>182.59</v>
      </c>
      <c r="V283" t="s">
        <v>156</v>
      </c>
      <c r="W283">
        <v>0</v>
      </c>
      <c r="X283">
        <v>0</v>
      </c>
      <c r="Y283">
        <v>0</v>
      </c>
      <c r="Z283">
        <v>-0.25</v>
      </c>
      <c r="AA283" t="str">
        <f>+MID(Tabla_Consulta_desde_Reporte_de_Valorización_de_Instrumentos[[#This Row],[CODIGO_SBS]],7,1)</f>
        <v>2</v>
      </c>
      <c r="AB283">
        <f>INDEX('Cálculo Caja'!F:F,MATCH(Tabla_Consulta_desde_Reporte_de_Valorización_de_Instrumentos[[#This Row],[PORTAFOLIO]],'Cálculo Caja'!A:A,0),1)</f>
        <v>3525404726.9048524</v>
      </c>
      <c r="AC283" s="17">
        <f>Tabla_Consulta_desde_Reporte_de_Valorización_de_Instrumentos[[#This Row],[VALOR_VECTOR_LOCAL]]/Tabla_Consulta_desde_Reporte_de_Valorización_de_Instrumentos[[#This Row],[Patrimonio]]</f>
        <v>1.7624176460031421E-7</v>
      </c>
      <c r="AD283" s="4">
        <f>(Tabla_Consulta_desde_Reporte_de_Valorización_de_Instrumentos[[#This Row],[VALOR_VECTOR_LOCAL]]/INDEX('Tipo de Cambio'!$D:$D,MATCH("2",'Tipo de Cambio'!$E:$E,0),1))/1000000</f>
        <v>1.8233999999999997E-4</v>
      </c>
      <c r="AE283">
        <f>IF(Tabla_Consulta_desde_Reporte_de_Valorización_de_Instrumentos[[#This Row],[PORTAFOLIO]]="IN-FONDO0",Tabla_Consulta_desde_Reporte_de_Valorización_de_Instrumentos[[#This Row],[Inv MM$]],0)</f>
        <v>0</v>
      </c>
      <c r="AF283" s="25">
        <f>IF(Tabla_Consulta_desde_Reporte_de_Valorización_de_Instrumentos[[#This Row],[PORTAFOLIO]]="IN-FONDO1",Tabla_Consulta_desde_Reporte_de_Valorización_de_Instrumentos[[#This Row],[Inv MM$]],0)</f>
        <v>0</v>
      </c>
      <c r="AG283" s="25">
        <f>IF(Tabla_Consulta_desde_Reporte_de_Valorización_de_Instrumentos[[#This Row],[PORTAFOLIO]]="IN-FONDO2",Tabla_Consulta_desde_Reporte_de_Valorización_de_Instrumentos[[#This Row],[Inv MM$]],0)</f>
        <v>0</v>
      </c>
      <c r="AH283" s="25">
        <f>IF(Tabla_Consulta_desde_Reporte_de_Valorización_de_Instrumentos[[#This Row],[PORTAFOLIO]]="IN-FONDO3",Tabla_Consulta_desde_Reporte_de_Valorización_de_Instrumentos[[#This Row],[Inv MM$]],0)</f>
        <v>1.8233999999999997E-4</v>
      </c>
      <c r="AI2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3.6467999999999993E-4</v>
      </c>
      <c r="AJ2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Row],[CODIGO_SBS]],'BD(MSCI)'!$C:$C,0),1)),AL6418)</f>
        <v>76.81165609</v>
      </c>
      <c r="AK283" s="25">
        <f>Tabla_Consulta_desde_Reporte_de_Valorización_de_Instrumentos[[#This Row],[CO2-H]]*Tabla_Consulta_desde_Reporte_de_Valorización_de_Instrumentos[[#This Row],[Inv MM$]]</f>
        <v>1.4005837371450598E-2</v>
      </c>
      <c r="AL283" s="25">
        <f>Tabla_Consulta_desde_Reporte_de_Valorización_de_Instrumentos[[#This Row],[CO2-H]]*Tabla_Consulta_desde_Reporte_de_Valorización_de_Instrumentos[[#This Row],[Weight]]</f>
        <v>1.3537421811174071E-5</v>
      </c>
      <c r="AM283" s="25" t="str">
        <f>INDEX(Parametria!G:G,MATCH(Tabla_Consulta_desde_Reporte_de_Valorización_de_Instrumentos[[#This Row],[CODIGO_SBS]],Parametria!C:C,0))</f>
        <v>52RVI</v>
      </c>
      <c r="AN283" s="25" t="str">
        <f>INDEX(Parametria!F:F,MATCH(Tabla_Consulta_desde_Reporte_de_Valorización_de_Instrumentos[[#This Row],[CODIGO_SBS]],Parametria!C:C,0))</f>
        <v>TD</v>
      </c>
      <c r="AO283" s="25" t="str">
        <f>+INDEX(Parametria!J:J,MATCH(Tabla_Consulta_desde_Reporte_de_Valorización_de_Instrumentos[[#This Row],[CODIGO_SBS]],Parametria!C:C,0))</f>
        <v>RVITD</v>
      </c>
      <c r="AP283" s="25">
        <f>Tabla_Consulta_desde_Reporte_de_Valorización_de_Instrumentos[[#This Row],[Huella]]/$AT$4</f>
        <v>1.2369728498971517E-6</v>
      </c>
      <c r="AQ2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3" s="25" t="str">
        <f>IFERROR(INDEX('BD(MSCI)'!X:X,MATCH(Tabla_Consulta_desde_Reporte_de_Valorización_de_Instrumentos[[#This Row],[CODIGO_ISIN]],'BD(MSCI)'!C:C,0)),"Cuestionario Integra")</f>
        <v>Otros ETFs</v>
      </c>
      <c r="AT283" s="25"/>
    </row>
    <row r="284" spans="2:46" x14ac:dyDescent="0.35">
      <c r="B284" s="14" t="s">
        <v>6337</v>
      </c>
      <c r="C284" t="s">
        <v>566</v>
      </c>
      <c r="D284" t="s">
        <v>12</v>
      </c>
      <c r="E284" t="s">
        <v>567</v>
      </c>
      <c r="F284" t="s">
        <v>614</v>
      </c>
      <c r="G284" t="str">
        <f>INDEX(Parametria!H:H,MATCH(Tabla_Consulta_desde_Reporte_de_Valorización_de_Instrumentos[[#This Row],[CODIGO_SBS]],Parametria!C:C,0),1)</f>
        <v>Robeco Luxembourg S.A.</v>
      </c>
      <c r="H284" t="s">
        <v>615</v>
      </c>
      <c r="I284" t="s">
        <v>156</v>
      </c>
      <c r="J284" t="s">
        <v>613</v>
      </c>
      <c r="K284" t="s">
        <v>50</v>
      </c>
      <c r="L284">
        <v>1</v>
      </c>
      <c r="M284" s="5">
        <v>1376.4937</v>
      </c>
      <c r="N284">
        <v>403.96</v>
      </c>
      <c r="O284">
        <v>1</v>
      </c>
      <c r="P284" s="15"/>
      <c r="R284">
        <v>3.4075000000000002</v>
      </c>
      <c r="S284" t="s">
        <v>155</v>
      </c>
      <c r="T284">
        <v>1376.928003</v>
      </c>
      <c r="U284" s="5">
        <v>403.59</v>
      </c>
      <c r="V284" t="s">
        <v>156</v>
      </c>
      <c r="W284">
        <v>0</v>
      </c>
      <c r="X284">
        <v>0</v>
      </c>
      <c r="Y284">
        <v>0</v>
      </c>
      <c r="Z284">
        <v>0.37</v>
      </c>
      <c r="AA284" t="str">
        <f>+MID(Tabla_Consulta_desde_Reporte_de_Valorización_de_Instrumentos[[#This Row],[CODIGO_SBS]],7,1)</f>
        <v>2</v>
      </c>
      <c r="AB284">
        <f>INDEX('Cálculo Caja'!F:F,MATCH(Tabla_Consulta_desde_Reporte_de_Valorización_de_Instrumentos[[#This Row],[PORTAFOLIO]],'Cálculo Caja'!A:A,0),1)</f>
        <v>7928996892.6624365</v>
      </c>
      <c r="AC284" s="17">
        <f>Tabla_Consulta_desde_Reporte_de_Valorización_de_Instrumentos[[#This Row],[VALOR_VECTOR_LOCAL]]/Tabla_Consulta_desde_Reporte_de_Valorización_de_Instrumentos[[#This Row],[Patrimonio]]</f>
        <v>1.7360250213665986E-7</v>
      </c>
      <c r="AD284" s="4">
        <f>(Tabla_Consulta_desde_Reporte_de_Valorización_de_Instrumentos[[#This Row],[VALOR_VECTOR_LOCAL]]/INDEX('Tipo de Cambio'!$D:$D,MATCH("2",'Tipo de Cambio'!$E:$E,0),1))/1000000</f>
        <v>4.0395999999999997E-4</v>
      </c>
      <c r="AE284">
        <f>IF(Tabla_Consulta_desde_Reporte_de_Valorización_de_Instrumentos[[#This Row],[PORTAFOLIO]]="IN-FONDO0",Tabla_Consulta_desde_Reporte_de_Valorización_de_Instrumentos[[#This Row],[Inv MM$]],0)</f>
        <v>0</v>
      </c>
      <c r="AF284" s="25">
        <f>IF(Tabla_Consulta_desde_Reporte_de_Valorización_de_Instrumentos[[#This Row],[PORTAFOLIO]]="IN-FONDO1",Tabla_Consulta_desde_Reporte_de_Valorización_de_Instrumentos[[#This Row],[Inv MM$]],0)</f>
        <v>4.0395999999999997E-4</v>
      </c>
      <c r="AG284" s="25">
        <f>IF(Tabla_Consulta_desde_Reporte_de_Valorización_de_Instrumentos[[#This Row],[PORTAFOLIO]]="IN-FONDO2",Tabla_Consulta_desde_Reporte_de_Valorización_de_Instrumentos[[#This Row],[Inv MM$]],0)</f>
        <v>0</v>
      </c>
      <c r="AH284" s="25">
        <f>IF(Tabla_Consulta_desde_Reporte_de_Valorización_de_Instrumentos[[#This Row],[PORTAFOLIO]]="IN-FONDO3",Tabla_Consulta_desde_Reporte_de_Valorización_de_Instrumentos[[#This Row],[Inv MM$]],0)</f>
        <v>0</v>
      </c>
      <c r="AI2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4.0395999999999997E-4</v>
      </c>
      <c r="AJ2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Row],[CODIGO_SBS]],'BD(MSCI)'!$C:$C,0),1)),AL6419)</f>
        <v>109.84318299</v>
      </c>
      <c r="AK284" s="25">
        <f>Tabla_Consulta_desde_Reporte_de_Valorización_de_Instrumentos[[#This Row],[CO2-H]]*Tabla_Consulta_desde_Reporte_de_Valorización_de_Instrumentos[[#This Row],[Inv MM$]]</f>
        <v>4.4372252200640401E-2</v>
      </c>
      <c r="AL284" s="25">
        <f>Tabla_Consulta_desde_Reporte_de_Valorización_de_Instrumentos[[#This Row],[CO2-H]]*Tabla_Consulta_desde_Reporte_de_Valorización_de_Instrumentos[[#This Row],[Weight]]</f>
        <v>1.9069051409718994E-5</v>
      </c>
      <c r="AM284" s="25" t="str">
        <f>INDEX(Parametria!G:G,MATCH(Tabla_Consulta_desde_Reporte_de_Valorización_de_Instrumentos[[#This Row],[CODIGO_SBS]],Parametria!C:C,0))</f>
        <v>52RFIG</v>
      </c>
      <c r="AN284" s="25" t="str">
        <f>INDEX(Parametria!F:F,MATCH(Tabla_Consulta_desde_Reporte_de_Valorización_de_Instrumentos[[#This Row],[CODIGO_SBS]],Parametria!C:C,0))</f>
        <v>TD</v>
      </c>
      <c r="AO284" s="25" t="str">
        <f>+INDEX(Parametria!J:J,MATCH(Tabla_Consulta_desde_Reporte_de_Valorización_de_Instrumentos[[#This Row],[CODIGO_SBS]],Parametria!C:C,0))</f>
        <v>RFITD</v>
      </c>
      <c r="AP284" s="25">
        <f>Tabla_Consulta_desde_Reporte_de_Valorización_de_Instrumentos[[#This Row],[Huella]]/$AT$4</f>
        <v>3.9188853765261584E-6</v>
      </c>
      <c r="AQ2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4" s="25" t="str">
        <f>IFERROR(INDEX('BD(MSCI)'!X:X,MATCH(Tabla_Consulta_desde_Reporte_de_Valorización_de_Instrumentos[[#This Row],[CODIGO_ISIN]],'BD(MSCI)'!C:C,0)),"Cuestionario Integra")</f>
        <v>Otros ETFs</v>
      </c>
      <c r="AT284" s="25"/>
    </row>
    <row r="285" spans="2:46" x14ac:dyDescent="0.35">
      <c r="B285" s="14" t="s">
        <v>6337</v>
      </c>
      <c r="C285" t="s">
        <v>566</v>
      </c>
      <c r="D285" t="s">
        <v>10</v>
      </c>
      <c r="E285" t="s">
        <v>567</v>
      </c>
      <c r="F285" t="s">
        <v>611</v>
      </c>
      <c r="G285" t="str">
        <f>INDEX(Parametria!H:H,MATCH(Tabla_Consulta_desde_Reporte_de_Valorización_de_Instrumentos[[#This Row],[CODIGO_SBS]],Parametria!C:C,0),1)</f>
        <v>Robeco - Chinese Equities</v>
      </c>
      <c r="H285" t="s">
        <v>612</v>
      </c>
      <c r="I285" t="s">
        <v>156</v>
      </c>
      <c r="J285" t="s">
        <v>613</v>
      </c>
      <c r="K285" t="s">
        <v>50</v>
      </c>
      <c r="L285">
        <v>237.76</v>
      </c>
      <c r="M285" s="5">
        <v>621.32354999999995</v>
      </c>
      <c r="N285">
        <v>182.34</v>
      </c>
      <c r="O285">
        <v>1</v>
      </c>
      <c r="P285" s="15"/>
      <c r="R285">
        <v>3.4075000000000002</v>
      </c>
      <c r="S285" t="s">
        <v>413</v>
      </c>
      <c r="T285">
        <v>622.94230300000004</v>
      </c>
      <c r="U285" s="5">
        <v>182.59</v>
      </c>
      <c r="V285" t="s">
        <v>156</v>
      </c>
      <c r="W285">
        <v>0</v>
      </c>
      <c r="X285">
        <v>0</v>
      </c>
      <c r="Y285">
        <v>0</v>
      </c>
      <c r="Z285">
        <v>-0.25</v>
      </c>
      <c r="AA285" t="str">
        <f>+MID(Tabla_Consulta_desde_Reporte_de_Valorización_de_Instrumentos[[#This Row],[CODIGO_SBS]],7,1)</f>
        <v>2</v>
      </c>
      <c r="AB285">
        <f>INDEX('Cálculo Caja'!F:F,MATCH(Tabla_Consulta_desde_Reporte_de_Valorización_de_Instrumentos[[#This Row],[PORTAFOLIO]],'Cálculo Caja'!A:A,0),1)</f>
        <v>27857085026.771736</v>
      </c>
      <c r="AC285" s="17">
        <f>Tabla_Consulta_desde_Reporte_de_Valorización_de_Instrumentos[[#This Row],[VALOR_VECTOR_LOCAL]]/Tabla_Consulta_desde_Reporte_de_Valorización_de_Instrumentos[[#This Row],[Patrimonio]]</f>
        <v>2.2303968609884486E-8</v>
      </c>
      <c r="AD285" s="4">
        <f>(Tabla_Consulta_desde_Reporte_de_Valorización_de_Instrumentos[[#This Row],[VALOR_VECTOR_LOCAL]]/INDEX('Tipo de Cambio'!$D:$D,MATCH("2",'Tipo de Cambio'!$E:$E,0),1))/1000000</f>
        <v>1.8233999999999997E-4</v>
      </c>
      <c r="AE285">
        <f>IF(Tabla_Consulta_desde_Reporte_de_Valorización_de_Instrumentos[[#This Row],[PORTAFOLIO]]="IN-FONDO0",Tabla_Consulta_desde_Reporte_de_Valorización_de_Instrumentos[[#This Row],[Inv MM$]],0)</f>
        <v>0</v>
      </c>
      <c r="AF285" s="25">
        <f>IF(Tabla_Consulta_desde_Reporte_de_Valorización_de_Instrumentos[[#This Row],[PORTAFOLIO]]="IN-FONDO1",Tabla_Consulta_desde_Reporte_de_Valorización_de_Instrumentos[[#This Row],[Inv MM$]],0)</f>
        <v>0</v>
      </c>
      <c r="AG285" s="25">
        <f>IF(Tabla_Consulta_desde_Reporte_de_Valorización_de_Instrumentos[[#This Row],[PORTAFOLIO]]="IN-FONDO2",Tabla_Consulta_desde_Reporte_de_Valorización_de_Instrumentos[[#This Row],[Inv MM$]],0)</f>
        <v>1.8233999999999997E-4</v>
      </c>
      <c r="AH285" s="25">
        <f>IF(Tabla_Consulta_desde_Reporte_de_Valorización_de_Instrumentos[[#This Row],[PORTAFOLIO]]="IN-FONDO3",Tabla_Consulta_desde_Reporte_de_Valorización_de_Instrumentos[[#This Row],[Inv MM$]],0)</f>
        <v>0</v>
      </c>
      <c r="AI2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3.6467999999999993E-4</v>
      </c>
      <c r="AJ2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Row],[CODIGO_SBS]],'BD(MSCI)'!$C:$C,0),1)),AL6420)</f>
        <v>76.81165609</v>
      </c>
      <c r="AK285" s="25">
        <f>Tabla_Consulta_desde_Reporte_de_Valorización_de_Instrumentos[[#This Row],[CO2-H]]*Tabla_Consulta_desde_Reporte_de_Valorización_de_Instrumentos[[#This Row],[Inv MM$]]</f>
        <v>1.4005837371450598E-2</v>
      </c>
      <c r="AL285" s="25">
        <f>Tabla_Consulta_desde_Reporte_de_Valorización_de_Instrumentos[[#This Row],[CO2-H]]*Tabla_Consulta_desde_Reporte_de_Valorización_de_Instrumentos[[#This Row],[Weight]]</f>
        <v>1.7132047663046025E-6</v>
      </c>
      <c r="AM285" s="25" t="str">
        <f>INDEX(Parametria!G:G,MATCH(Tabla_Consulta_desde_Reporte_de_Valorización_de_Instrumentos[[#This Row],[CODIGO_SBS]],Parametria!C:C,0))</f>
        <v>52RVI</v>
      </c>
      <c r="AN285" s="25" t="str">
        <f>INDEX(Parametria!F:F,MATCH(Tabla_Consulta_desde_Reporte_de_Valorización_de_Instrumentos[[#This Row],[CODIGO_SBS]],Parametria!C:C,0))</f>
        <v>TD</v>
      </c>
      <c r="AO285" s="25" t="str">
        <f>+INDEX(Parametria!J:J,MATCH(Tabla_Consulta_desde_Reporte_de_Valorización_de_Instrumentos[[#This Row],[CODIGO_SBS]],Parametria!C:C,0))</f>
        <v>RVITD</v>
      </c>
      <c r="AP285" s="25">
        <f>Tabla_Consulta_desde_Reporte_de_Valorización_de_Instrumentos[[#This Row],[Huella]]/$AT$4</f>
        <v>1.2369728498971517E-6</v>
      </c>
      <c r="AQ2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5" s="25" t="str">
        <f>IFERROR(INDEX('BD(MSCI)'!X:X,MATCH(Tabla_Consulta_desde_Reporte_de_Valorización_de_Instrumentos[[#This Row],[CODIGO_ISIN]],'BD(MSCI)'!C:C,0)),"Cuestionario Integra")</f>
        <v>Otros ETFs</v>
      </c>
      <c r="AT285" s="25"/>
    </row>
    <row r="286" spans="2:46" x14ac:dyDescent="0.35">
      <c r="B286" s="14" t="s">
        <v>6337</v>
      </c>
      <c r="C286" t="s">
        <v>566</v>
      </c>
      <c r="D286" t="s">
        <v>10</v>
      </c>
      <c r="E286" t="s">
        <v>567</v>
      </c>
      <c r="F286" t="s">
        <v>1395</v>
      </c>
      <c r="G286" t="str">
        <f>INDEX(Parametria!H:H,MATCH(Tabla_Consulta_desde_Reporte_de_Valorización_de_Instrumentos[[#This Row],[CODIGO_SBS]],Parametria!C:C,0),1)</f>
        <v>SSGA - Bloomberg Barclays Convertible Securities</v>
      </c>
      <c r="H286" t="s">
        <v>1394</v>
      </c>
      <c r="I286" t="s">
        <v>156</v>
      </c>
      <c r="J286" t="s">
        <v>5546</v>
      </c>
      <c r="K286" t="s">
        <v>50</v>
      </c>
      <c r="L286">
        <v>1</v>
      </c>
      <c r="M286" s="5">
        <v>142402941.53999999</v>
      </c>
      <c r="N286">
        <v>41791032</v>
      </c>
      <c r="O286">
        <v>387600</v>
      </c>
      <c r="P286" s="15"/>
      <c r="R286">
        <v>3.4075000000000002</v>
      </c>
      <c r="S286" t="s">
        <v>155</v>
      </c>
      <c r="T286">
        <v>141679248.92879999</v>
      </c>
      <c r="U286" s="5">
        <v>41527464</v>
      </c>
      <c r="V286" t="s">
        <v>156</v>
      </c>
      <c r="W286">
        <v>0</v>
      </c>
      <c r="X286">
        <v>0</v>
      </c>
      <c r="Y286">
        <v>0</v>
      </c>
      <c r="Z286">
        <v>0.68</v>
      </c>
      <c r="AA286" t="str">
        <f>+MID(Tabla_Consulta_desde_Reporte_de_Valorización_de_Instrumentos[[#This Row],[CODIGO_SBS]],7,1)</f>
        <v>2</v>
      </c>
      <c r="AB286">
        <f>INDEX('Cálculo Caja'!F:F,MATCH(Tabla_Consulta_desde_Reporte_de_Valorización_de_Instrumentos[[#This Row],[PORTAFOLIO]],'Cálculo Caja'!A:A,0),1)</f>
        <v>27857085026.771736</v>
      </c>
      <c r="AC286" s="17">
        <f>Tabla_Consulta_desde_Reporte_de_Valorización_de_Instrumentos[[#This Row],[VALOR_VECTOR_LOCAL]]/Tabla_Consulta_desde_Reporte_de_Valorización_de_Instrumentos[[#This Row],[Patrimonio]]</f>
        <v>5.1119110776718119E-3</v>
      </c>
      <c r="AD286" s="4">
        <f>(Tabla_Consulta_desde_Reporte_de_Valorización_de_Instrumentos[[#This Row],[VALOR_VECTOR_LOCAL]]/INDEX('Tipo de Cambio'!$D:$D,MATCH("2",'Tipo de Cambio'!$E:$E,0),1))/1000000</f>
        <v>41.791031999999994</v>
      </c>
      <c r="AE286">
        <f>IF(Tabla_Consulta_desde_Reporte_de_Valorización_de_Instrumentos[[#This Row],[PORTAFOLIO]]="IN-FONDO0",Tabla_Consulta_desde_Reporte_de_Valorización_de_Instrumentos[[#This Row],[Inv MM$]],0)</f>
        <v>0</v>
      </c>
      <c r="AF286" s="25">
        <f>IF(Tabla_Consulta_desde_Reporte_de_Valorización_de_Instrumentos[[#This Row],[PORTAFOLIO]]="IN-FONDO1",Tabla_Consulta_desde_Reporte_de_Valorización_de_Instrumentos[[#This Row],[Inv MM$]],0)</f>
        <v>0</v>
      </c>
      <c r="AG286" s="25">
        <f>IF(Tabla_Consulta_desde_Reporte_de_Valorización_de_Instrumentos[[#This Row],[PORTAFOLIO]]="IN-FONDO2",Tabla_Consulta_desde_Reporte_de_Valorización_de_Instrumentos[[#This Row],[Inv MM$]],0)</f>
        <v>41.791031999999994</v>
      </c>
      <c r="AH286" s="25">
        <f>IF(Tabla_Consulta_desde_Reporte_de_Valorización_de_Instrumentos[[#This Row],[PORTAFOLIO]]="IN-FONDO3",Tabla_Consulta_desde_Reporte_de_Valorización_de_Instrumentos[[#This Row],[Inv MM$]],0)</f>
        <v>0</v>
      </c>
      <c r="AI2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100.02461399999999</v>
      </c>
      <c r="AJ2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Row],[CODIGO_SBS]],'BD(MSCI)'!$C:$C,0),1)),AL6421)</f>
        <v>46.54267703</v>
      </c>
      <c r="AK286" s="25">
        <f>Tabla_Consulta_desde_Reporte_de_Valorización_de_Instrumentos[[#This Row],[CO2-H]]*Tabla_Consulta_desde_Reporte_de_Valorización_de_Instrumentos[[#This Row],[Inv MM$]]</f>
        <v>1945.0665051263948</v>
      </c>
      <c r="AL286" s="25">
        <f>Tabla_Consulta_desde_Reporte_de_Valorización_de_Instrumentos[[#This Row],[CO2-H]]*Tabla_Consulta_desde_Reporte_de_Valorización_de_Instrumentos[[#This Row],[Weight]]</f>
        <v>0.2379220262941584</v>
      </c>
      <c r="AM286" s="25" t="str">
        <f>INDEX(Parametria!G:G,MATCH(Tabla_Consulta_desde_Reporte_de_Valorización_de_Instrumentos[[#This Row],[CODIGO_SBS]],Parametria!C:C,0))</f>
        <v>52RFIG</v>
      </c>
      <c r="AN286" s="25" t="str">
        <f>INDEX(Parametria!F:F,MATCH(Tabla_Consulta_desde_Reporte_de_Valorización_de_Instrumentos[[#This Row],[CODIGO_SBS]],Parametria!C:C,0))</f>
        <v>TD</v>
      </c>
      <c r="AO286" s="25" t="str">
        <f>+INDEX(Parametria!J:J,MATCH(Tabla_Consulta_desde_Reporte_de_Valorización_de_Instrumentos[[#This Row],[CODIGO_SBS]],Parametria!C:C,0))</f>
        <v>RFITD</v>
      </c>
      <c r="AP286" s="25">
        <f>Tabla_Consulta_desde_Reporte_de_Valorización_de_Instrumentos[[#This Row],[Huella]]/$AT$4</f>
        <v>0.17178512032347681</v>
      </c>
      <c r="AQ2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6" s="25" t="str">
        <f>IFERROR(INDEX('BD(MSCI)'!X:X,MATCH(Tabla_Consulta_desde_Reporte_de_Valorización_de_Instrumentos[[#This Row],[CODIGO_ISIN]],'BD(MSCI)'!C:C,0)),"Cuestionario Integra")</f>
        <v>Otros ETFs</v>
      </c>
      <c r="AT286" s="25"/>
    </row>
    <row r="287" spans="2:46" x14ac:dyDescent="0.35">
      <c r="B287" s="14" t="s">
        <v>6337</v>
      </c>
      <c r="C287" t="s">
        <v>566</v>
      </c>
      <c r="D287" t="s">
        <v>12</v>
      </c>
      <c r="E287" t="s">
        <v>567</v>
      </c>
      <c r="F287" t="s">
        <v>1395</v>
      </c>
      <c r="G287" t="str">
        <f>INDEX(Parametria!H:H,MATCH(Tabla_Consulta_desde_Reporte_de_Valorización_de_Instrumentos[[#This Row],[CODIGO_SBS]],Parametria!C:C,0),1)</f>
        <v>SSGA - Bloomberg Barclays Convertible Securities</v>
      </c>
      <c r="H287" t="s">
        <v>1394</v>
      </c>
      <c r="I287" t="s">
        <v>156</v>
      </c>
      <c r="J287" t="s">
        <v>5546</v>
      </c>
      <c r="K287" t="s">
        <v>50</v>
      </c>
      <c r="L287">
        <v>1</v>
      </c>
      <c r="M287" s="5">
        <v>198430930.66499999</v>
      </c>
      <c r="N287">
        <v>58233582</v>
      </c>
      <c r="O287">
        <v>540100</v>
      </c>
      <c r="P287" s="15"/>
      <c r="R287">
        <v>3.4075000000000002</v>
      </c>
      <c r="S287" t="s">
        <v>155</v>
      </c>
      <c r="T287">
        <v>197422503.4738</v>
      </c>
      <c r="U287" s="5">
        <v>57866314</v>
      </c>
      <c r="V287" t="s">
        <v>156</v>
      </c>
      <c r="W287">
        <v>0</v>
      </c>
      <c r="X287">
        <v>0</v>
      </c>
      <c r="Y287">
        <v>0</v>
      </c>
      <c r="Z287">
        <v>0.68</v>
      </c>
      <c r="AA287" t="str">
        <f>+MID(Tabla_Consulta_desde_Reporte_de_Valorización_de_Instrumentos[[#This Row],[CODIGO_SBS]],7,1)</f>
        <v>2</v>
      </c>
      <c r="AB287">
        <f>INDEX('Cálculo Caja'!F:F,MATCH(Tabla_Consulta_desde_Reporte_de_Valorización_de_Instrumentos[[#This Row],[PORTAFOLIO]],'Cálculo Caja'!A:A,0),1)</f>
        <v>7928996892.6624365</v>
      </c>
      <c r="AC287" s="17">
        <f>Tabla_Consulta_desde_Reporte_de_Valorización_de_Instrumentos[[#This Row],[VALOR_VECTOR_LOCAL]]/Tabla_Consulta_desde_Reporte_de_Valorización_de_Instrumentos[[#This Row],[Patrimonio]]</f>
        <v>2.5025981640707882E-2</v>
      </c>
      <c r="AD287" s="4">
        <f>(Tabla_Consulta_desde_Reporte_de_Valorización_de_Instrumentos[[#This Row],[VALOR_VECTOR_LOCAL]]/INDEX('Tipo de Cambio'!$D:$D,MATCH("2",'Tipo de Cambio'!$E:$E,0),1))/1000000</f>
        <v>58.233581999999991</v>
      </c>
      <c r="AE287">
        <f>IF(Tabla_Consulta_desde_Reporte_de_Valorización_de_Instrumentos[[#This Row],[PORTAFOLIO]]="IN-FONDO0",Tabla_Consulta_desde_Reporte_de_Valorización_de_Instrumentos[[#This Row],[Inv MM$]],0)</f>
        <v>0</v>
      </c>
      <c r="AF287" s="25">
        <f>IF(Tabla_Consulta_desde_Reporte_de_Valorización_de_Instrumentos[[#This Row],[PORTAFOLIO]]="IN-FONDO1",Tabla_Consulta_desde_Reporte_de_Valorización_de_Instrumentos[[#This Row],[Inv MM$]],0)</f>
        <v>58.233581999999991</v>
      </c>
      <c r="AG287" s="25">
        <f>IF(Tabla_Consulta_desde_Reporte_de_Valorización_de_Instrumentos[[#This Row],[PORTAFOLIO]]="IN-FONDO2",Tabla_Consulta_desde_Reporte_de_Valorización_de_Instrumentos[[#This Row],[Inv MM$]],0)</f>
        <v>0</v>
      </c>
      <c r="AH287" s="25">
        <f>IF(Tabla_Consulta_desde_Reporte_de_Valorización_de_Instrumentos[[#This Row],[PORTAFOLIO]]="IN-FONDO3",Tabla_Consulta_desde_Reporte_de_Valorización_de_Instrumentos[[#This Row],[Inv MM$]],0)</f>
        <v>0</v>
      </c>
      <c r="AI2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100.02461399999999</v>
      </c>
      <c r="AJ2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Row],[CODIGO_SBS]],'BD(MSCI)'!$C:$C,0),1)),AL6422)</f>
        <v>46.54267703</v>
      </c>
      <c r="AK287" s="25">
        <f>Tabla_Consulta_desde_Reporte_de_Valorización_de_Instrumentos[[#This Row],[CO2-H]]*Tabla_Consulta_desde_Reporte_de_Valorización_de_Instrumentos[[#This Row],[Inv MM$]]</f>
        <v>2710.346799326021</v>
      </c>
      <c r="AL287" s="25">
        <f>Tabla_Consulta_desde_Reporte_de_Valorización_de_Instrumentos[[#This Row],[CO2-H]]*Tabla_Consulta_desde_Reporte_de_Valorización_de_Instrumentos[[#This Row],[Weight]]</f>
        <v>1.1647761808621764</v>
      </c>
      <c r="AM287" s="25" t="str">
        <f>INDEX(Parametria!G:G,MATCH(Tabla_Consulta_desde_Reporte_de_Valorización_de_Instrumentos[[#This Row],[CODIGO_SBS]],Parametria!C:C,0))</f>
        <v>52RFIG</v>
      </c>
      <c r="AN287" s="25" t="str">
        <f>INDEX(Parametria!F:F,MATCH(Tabla_Consulta_desde_Reporte_de_Valorización_de_Instrumentos[[#This Row],[CODIGO_SBS]],Parametria!C:C,0))</f>
        <v>TD</v>
      </c>
      <c r="AO287" s="25" t="str">
        <f>+INDEX(Parametria!J:J,MATCH(Tabla_Consulta_desde_Reporte_de_Valorización_de_Instrumentos[[#This Row],[CODIGO_SBS]],Parametria!C:C,0))</f>
        <v>RFITD</v>
      </c>
      <c r="AP287" s="25">
        <f>Tabla_Consulta_desde_Reporte_de_Valorización_de_Instrumentos[[#This Row],[Huella]]/$AT$4</f>
        <v>0.23937343520822968</v>
      </c>
      <c r="AQ2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7" s="25" t="str">
        <f>IFERROR(INDEX('BD(MSCI)'!X:X,MATCH(Tabla_Consulta_desde_Reporte_de_Valorización_de_Instrumentos[[#This Row],[CODIGO_ISIN]],'BD(MSCI)'!C:C,0)),"Cuestionario Integra")</f>
        <v>Otros ETFs</v>
      </c>
      <c r="AT287" s="25"/>
    </row>
    <row r="288" spans="2:46" x14ac:dyDescent="0.35">
      <c r="B288" s="14" t="s">
        <v>6337</v>
      </c>
      <c r="C288" t="s">
        <v>566</v>
      </c>
      <c r="D288" t="s">
        <v>11</v>
      </c>
      <c r="E288" t="s">
        <v>567</v>
      </c>
      <c r="F288" t="s">
        <v>5281</v>
      </c>
      <c r="G288" t="str">
        <f>INDEX(Parametria!H:H,MATCH(Tabla_Consulta_desde_Reporte_de_Valorización_de_Instrumentos[[#This Row],[CODIGO_SBS]],Parametria!C:C,0),1)</f>
        <v>AIRR US - First Trust American Industrial Rennaisance</v>
      </c>
      <c r="H288" t="s">
        <v>5280</v>
      </c>
      <c r="I288" t="s">
        <v>156</v>
      </c>
      <c r="J288" t="s">
        <v>5454</v>
      </c>
      <c r="K288" t="s">
        <v>50</v>
      </c>
      <c r="L288">
        <v>0</v>
      </c>
      <c r="M288" s="5">
        <v>41999567.1875</v>
      </c>
      <c r="N288">
        <v>12325625</v>
      </c>
      <c r="O288">
        <v>92500</v>
      </c>
      <c r="P288" s="15"/>
      <c r="R288">
        <v>3.4075000000000002</v>
      </c>
      <c r="S288" t="s">
        <v>413</v>
      </c>
      <c r="T288">
        <v>20739710.653200001</v>
      </c>
      <c r="U288" s="5">
        <v>6078996</v>
      </c>
      <c r="V288" t="s">
        <v>156</v>
      </c>
      <c r="W288">
        <v>0</v>
      </c>
      <c r="X288">
        <v>0</v>
      </c>
      <c r="Y288">
        <v>0</v>
      </c>
      <c r="Z288">
        <v>1.67</v>
      </c>
      <c r="AA288" t="str">
        <f>+MID(Tabla_Consulta_desde_Reporte_de_Valorización_de_Instrumentos[[#This Row],[CODIGO_SBS]],7,1)</f>
        <v>2</v>
      </c>
      <c r="AB288">
        <f>INDEX('Cálculo Caja'!F:F,MATCH(Tabla_Consulta_desde_Reporte_de_Valorización_de_Instrumentos[[#This Row],[PORTAFOLIO]],'Cálculo Caja'!A:A,0),1)</f>
        <v>3525404726.9048524</v>
      </c>
      <c r="AC288" s="17">
        <f>Tabla_Consulta_desde_Reporte_de_Valorización_de_Instrumentos[[#This Row],[VALOR_VECTOR_LOCAL]]/Tabla_Consulta_desde_Reporte_de_Valorización_de_Instrumentos[[#This Row],[Patrimonio]]</f>
        <v>1.1913402982350267E-2</v>
      </c>
      <c r="AD288" s="4">
        <f>(Tabla_Consulta_desde_Reporte_de_Valorización_de_Instrumentos[[#This Row],[VALOR_VECTOR_LOCAL]]/INDEX('Tipo de Cambio'!$D:$D,MATCH("2",'Tipo de Cambio'!$E:$E,0),1))/1000000</f>
        <v>12.325625</v>
      </c>
      <c r="AE288">
        <f>IF(Tabla_Consulta_desde_Reporte_de_Valorización_de_Instrumentos[[#This Row],[PORTAFOLIO]]="IN-FONDO0",Tabla_Consulta_desde_Reporte_de_Valorización_de_Instrumentos[[#This Row],[Inv MM$]],0)</f>
        <v>0</v>
      </c>
      <c r="AF288" s="25">
        <f>IF(Tabla_Consulta_desde_Reporte_de_Valorización_de_Instrumentos[[#This Row],[PORTAFOLIO]]="IN-FONDO1",Tabla_Consulta_desde_Reporte_de_Valorización_de_Instrumentos[[#This Row],[Inv MM$]],0)</f>
        <v>0</v>
      </c>
      <c r="AG288" s="25">
        <f>IF(Tabla_Consulta_desde_Reporte_de_Valorización_de_Instrumentos[[#This Row],[PORTAFOLIO]]="IN-FONDO2",Tabla_Consulta_desde_Reporte_de_Valorización_de_Instrumentos[[#This Row],[Inv MM$]],0)</f>
        <v>0</v>
      </c>
      <c r="AH288" s="25">
        <f>IF(Tabla_Consulta_desde_Reporte_de_Valorización_de_Instrumentos[[#This Row],[PORTAFOLIO]]="IN-FONDO3",Tabla_Consulta_desde_Reporte_de_Valorización_de_Instrumentos[[#This Row],[Inv MM$]],0)</f>
        <v>12.325625</v>
      </c>
      <c r="AI2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12.325625</v>
      </c>
      <c r="AJ2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Row],[CODIGO_SBS]],'BD(MSCI)'!$C:$C,0),1)),AL6423)</f>
        <v>25.095012019999999</v>
      </c>
      <c r="AK288" s="25">
        <f>Tabla_Consulta_desde_Reporte_de_Valorización_de_Instrumentos[[#This Row],[CO2-H]]*Tabla_Consulta_desde_Reporte_de_Valorización_de_Instrumentos[[#This Row],[Inv MM$]]</f>
        <v>309.31170752901249</v>
      </c>
      <c r="AL288" s="25">
        <f>Tabla_Consulta_desde_Reporte_de_Valorización_de_Instrumentos[[#This Row],[CO2-H]]*Tabla_Consulta_desde_Reporte_de_Valorización_de_Instrumentos[[#This Row],[Weight]]</f>
        <v>0.29896699104118379</v>
      </c>
      <c r="AM288" s="25" t="str">
        <f>INDEX(Parametria!G:G,MATCH(Tabla_Consulta_desde_Reporte_de_Valorización_de_Instrumentos[[#This Row],[CODIGO_SBS]],Parametria!C:C,0))</f>
        <v>52RVI</v>
      </c>
      <c r="AN288" s="25" t="str">
        <f>INDEX(Parametria!F:F,MATCH(Tabla_Consulta_desde_Reporte_de_Valorización_de_Instrumentos[[#This Row],[CODIGO_SBS]],Parametria!C:C,0))</f>
        <v>TD</v>
      </c>
      <c r="AO288" s="25" t="str">
        <f>+INDEX(Parametria!J:J,MATCH(Tabla_Consulta_desde_Reporte_de_Valorización_de_Instrumentos[[#This Row],[CODIGO_SBS]],Parametria!C:C,0))</f>
        <v>RVITD</v>
      </c>
      <c r="AP288" s="25">
        <f>Tabla_Consulta_desde_Reporte_de_Valorización_de_Instrumentos[[#This Row],[Huella]]/$AT$4</f>
        <v>2.7317908542093084E-2</v>
      </c>
      <c r="AQ2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8" s="25" t="str">
        <f>IFERROR(INDEX('BD(MSCI)'!X:X,MATCH(Tabla_Consulta_desde_Reporte_de_Valorización_de_Instrumentos[[#This Row],[CODIGO_ISIN]],'BD(MSCI)'!C:C,0)),"Cuestionario Integra")</f>
        <v>Otros ETFs</v>
      </c>
      <c r="AT288" s="25"/>
    </row>
    <row r="289" spans="2:46" x14ac:dyDescent="0.35">
      <c r="B289" s="14" t="s">
        <v>6337</v>
      </c>
      <c r="C289" t="s">
        <v>566</v>
      </c>
      <c r="D289" t="s">
        <v>11</v>
      </c>
      <c r="E289" t="s">
        <v>567</v>
      </c>
      <c r="F289" t="s">
        <v>5913</v>
      </c>
      <c r="G289" t="str">
        <f>INDEX(Parametria!H:H,MATCH(Tabla_Consulta_desde_Reporte_de_Valorización_de_Instrumentos[[#This Row],[CODIGO_SBS]],Parametria!C:C,0),1)</f>
        <v>First Trust NASDAQ Clean Edge Smart Grid Infrastructure</v>
      </c>
      <c r="H289" t="s">
        <v>5914</v>
      </c>
      <c r="I289" t="s">
        <v>156</v>
      </c>
      <c r="J289" t="s">
        <v>5454</v>
      </c>
      <c r="K289" t="s">
        <v>50</v>
      </c>
      <c r="L289">
        <v>185.95</v>
      </c>
      <c r="M289" s="5">
        <v>35021603.5</v>
      </c>
      <c r="N289">
        <v>10277800</v>
      </c>
      <c r="O289">
        <v>53600</v>
      </c>
      <c r="P289" s="15"/>
      <c r="R289">
        <v>3.4075000000000002</v>
      </c>
      <c r="S289" t="s">
        <v>413</v>
      </c>
      <c r="U289" s="5"/>
      <c r="V289" t="s">
        <v>156</v>
      </c>
      <c r="W289">
        <v>0</v>
      </c>
      <c r="X289">
        <v>0</v>
      </c>
      <c r="Y289">
        <v>0</v>
      </c>
      <c r="Z289">
        <v>3.39</v>
      </c>
      <c r="AA289" t="str">
        <f>+MID(Tabla_Consulta_desde_Reporte_de_Valorización_de_Instrumentos[[#This Row],[CODIGO_SBS]],7,1)</f>
        <v>2</v>
      </c>
      <c r="AB289">
        <f>INDEX('Cálculo Caja'!F:F,MATCH(Tabla_Consulta_desde_Reporte_de_Valorización_de_Instrumentos[[#This Row],[PORTAFOLIO]],'Cálculo Caja'!A:A,0),1)</f>
        <v>3525404726.9048524</v>
      </c>
      <c r="AC289" s="17">
        <f>Tabla_Consulta_desde_Reporte_de_Valorización_de_Instrumentos[[#This Row],[VALOR_VECTOR_LOCAL]]/Tabla_Consulta_desde_Reporte_de_Valorización_de_Instrumentos[[#This Row],[Patrimonio]]</f>
        <v>9.9340660755133786E-3</v>
      </c>
      <c r="AD289" s="4">
        <f>(Tabla_Consulta_desde_Reporte_de_Valorización_de_Instrumentos[[#This Row],[VALOR_VECTOR_LOCAL]]/INDEX('Tipo de Cambio'!$D:$D,MATCH("2",'Tipo de Cambio'!$E:$E,0),1))/1000000</f>
        <v>10.277799999999999</v>
      </c>
      <c r="AE289">
        <f>IF(Tabla_Consulta_desde_Reporte_de_Valorización_de_Instrumentos[[#This Row],[PORTAFOLIO]]="IN-FONDO0",Tabla_Consulta_desde_Reporte_de_Valorización_de_Instrumentos[[#This Row],[Inv MM$]],0)</f>
        <v>0</v>
      </c>
      <c r="AF289" s="25">
        <f>IF(Tabla_Consulta_desde_Reporte_de_Valorización_de_Instrumentos[[#This Row],[PORTAFOLIO]]="IN-FONDO1",Tabla_Consulta_desde_Reporte_de_Valorización_de_Instrumentos[[#This Row],[Inv MM$]],0)</f>
        <v>0</v>
      </c>
      <c r="AG289" s="25">
        <f>IF(Tabla_Consulta_desde_Reporte_de_Valorización_de_Instrumentos[[#This Row],[PORTAFOLIO]]="IN-FONDO2",Tabla_Consulta_desde_Reporte_de_Valorización_de_Instrumentos[[#This Row],[Inv MM$]],0)</f>
        <v>0</v>
      </c>
      <c r="AH289" s="25">
        <f>IF(Tabla_Consulta_desde_Reporte_de_Valorización_de_Instrumentos[[#This Row],[PORTAFOLIO]]="IN-FONDO3",Tabla_Consulta_desde_Reporte_de_Valorización_de_Instrumentos[[#This Row],[Inv MM$]],0)</f>
        <v>10.277799999999999</v>
      </c>
      <c r="AI2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10.277799999999999</v>
      </c>
      <c r="AJ2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Row],[CODIGO_SBS]],'BD(MSCI)'!$C:$C,0),1)),AL6424)</f>
        <v>14.47568732</v>
      </c>
      <c r="AK289" s="25">
        <f>Tabla_Consulta_desde_Reporte_de_Valorización_de_Instrumentos[[#This Row],[CO2-H]]*Tabla_Consulta_desde_Reporte_de_Valorización_de_Instrumentos[[#This Row],[Inv MM$]]</f>
        <v>148.778219137496</v>
      </c>
      <c r="AL289" s="25">
        <f>Tabla_Consulta_desde_Reporte_de_Valorización_de_Instrumentos[[#This Row],[CO2-H]]*Tabla_Consulta_desde_Reporte_de_Valorización_de_Instrumentos[[#This Row],[Weight]]</f>
        <v>0.14380243432535117</v>
      </c>
      <c r="AM289" s="25" t="str">
        <f>INDEX(Parametria!G:G,MATCH(Tabla_Consulta_desde_Reporte_de_Valorización_de_Instrumentos[[#This Row],[CODIGO_SBS]],Parametria!C:C,0))</f>
        <v>52RVI</v>
      </c>
      <c r="AN289" s="25" t="str">
        <f>INDEX(Parametria!F:F,MATCH(Tabla_Consulta_desde_Reporte_de_Valorización_de_Instrumentos[[#This Row],[CODIGO_SBS]],Parametria!C:C,0))</f>
        <v>TD</v>
      </c>
      <c r="AO289" s="25" t="str">
        <f>+INDEX(Parametria!J:J,MATCH(Tabla_Consulta_desde_Reporte_de_Valorización_de_Instrumentos[[#This Row],[CODIGO_SBS]],Parametria!C:C,0))</f>
        <v>RVITD</v>
      </c>
      <c r="AP289" s="25">
        <f>Tabla_Consulta_desde_Reporte_de_Valorización_de_Instrumentos[[#This Row],[Huella]]/$AT$4</f>
        <v>1.3139851109814131E-2</v>
      </c>
      <c r="AQ2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89" s="25" t="str">
        <f>IFERROR(INDEX('BD(MSCI)'!X:X,MATCH(Tabla_Consulta_desde_Reporte_de_Valorización_de_Instrumentos[[#This Row],[CODIGO_ISIN]],'BD(MSCI)'!C:C,0)),"Cuestionario Integra")</f>
        <v>Otros ETFs</v>
      </c>
      <c r="AT289" s="25"/>
    </row>
    <row r="290" spans="2:46" x14ac:dyDescent="0.35">
      <c r="B290" s="14" t="s">
        <v>6337</v>
      </c>
      <c r="C290" t="s">
        <v>566</v>
      </c>
      <c r="D290" t="s">
        <v>10</v>
      </c>
      <c r="E290" t="s">
        <v>567</v>
      </c>
      <c r="F290" t="s">
        <v>622</v>
      </c>
      <c r="G290" t="str">
        <f>INDEX(Parametria!H:H,MATCH(Tabla_Consulta_desde_Reporte_de_Valorización_de_Instrumentos[[#This Row],[CODIGO_SBS]],Parametria!C:C,0),1)</f>
        <v>Invesco  - Euro Equity Fund</v>
      </c>
      <c r="H290" t="s">
        <v>623</v>
      </c>
      <c r="I290" t="s">
        <v>156</v>
      </c>
      <c r="J290" t="s">
        <v>624</v>
      </c>
      <c r="K290" t="s">
        <v>57</v>
      </c>
      <c r="L290">
        <v>12.6</v>
      </c>
      <c r="M290" s="5">
        <v>93.548414600000001</v>
      </c>
      <c r="N290">
        <v>24.04</v>
      </c>
      <c r="O290">
        <v>1</v>
      </c>
      <c r="P290" s="15"/>
      <c r="R290">
        <v>3.891365</v>
      </c>
      <c r="S290" t="s">
        <v>413</v>
      </c>
      <c r="T290">
        <v>92.769241699999995</v>
      </c>
      <c r="U290" s="5">
        <v>23.8</v>
      </c>
      <c r="V290" t="s">
        <v>156</v>
      </c>
      <c r="W290">
        <v>0</v>
      </c>
      <c r="X290">
        <v>0</v>
      </c>
      <c r="Y290">
        <v>0</v>
      </c>
      <c r="Z290">
        <v>0.24</v>
      </c>
      <c r="AA290" t="str">
        <f>+MID(Tabla_Consulta_desde_Reporte_de_Valorización_de_Instrumentos[[#This Row],[CODIGO_SBS]],7,1)</f>
        <v>4</v>
      </c>
      <c r="AB290">
        <f>INDEX('Cálculo Caja'!F:F,MATCH(Tabla_Consulta_desde_Reporte_de_Valorización_de_Instrumentos[[#This Row],[PORTAFOLIO]],'Cálculo Caja'!A:A,0),1)</f>
        <v>27857085026.771736</v>
      </c>
      <c r="AC290" s="17">
        <f>Tabla_Consulta_desde_Reporte_de_Valorización_de_Instrumentos[[#This Row],[VALOR_VECTOR_LOCAL]]/Tabla_Consulta_desde_Reporte_de_Valorización_de_Instrumentos[[#This Row],[Patrimonio]]</f>
        <v>3.3581551878129516E-9</v>
      </c>
      <c r="AD290" s="4">
        <f>(Tabla_Consulta_desde_Reporte_de_Valorización_de_Instrumentos[[#This Row],[VALOR_VECTOR_LOCAL]]/INDEX('Tipo de Cambio'!$D:$D,MATCH("2",'Tipo de Cambio'!$E:$E,0),1))/1000000</f>
        <v>2.745368E-5</v>
      </c>
      <c r="AE290">
        <f>IF(Tabla_Consulta_desde_Reporte_de_Valorización_de_Instrumentos[[#This Row],[PORTAFOLIO]]="IN-FONDO0",Tabla_Consulta_desde_Reporte_de_Valorización_de_Instrumentos[[#This Row],[Inv MM$]],0)</f>
        <v>0</v>
      </c>
      <c r="AF290" s="25">
        <f>IF(Tabla_Consulta_desde_Reporte_de_Valorización_de_Instrumentos[[#This Row],[PORTAFOLIO]]="IN-FONDO1",Tabla_Consulta_desde_Reporte_de_Valorización_de_Instrumentos[[#This Row],[Inv MM$]],0)</f>
        <v>0</v>
      </c>
      <c r="AG290" s="25">
        <f>IF(Tabla_Consulta_desde_Reporte_de_Valorización_de_Instrumentos[[#This Row],[PORTAFOLIO]]="IN-FONDO2",Tabla_Consulta_desde_Reporte_de_Valorización_de_Instrumentos[[#This Row],[Inv MM$]],0)</f>
        <v>2.745368E-5</v>
      </c>
      <c r="AH290" s="25">
        <f>IF(Tabla_Consulta_desde_Reporte_de_Valorización_de_Instrumentos[[#This Row],[PORTAFOLIO]]="IN-FONDO3",Tabla_Consulta_desde_Reporte_de_Valorización_de_Instrumentos[[#This Row],[Inv MM$]],0)</f>
        <v>0</v>
      </c>
      <c r="AI2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2.745368E-5</v>
      </c>
      <c r="AJ2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Row],[CODIGO_SBS]],'BD(MSCI)'!$C:$C,0),1)),AL6425)</f>
        <v>99.518694929999995</v>
      </c>
      <c r="AK290" s="25">
        <f>Tabla_Consulta_desde_Reporte_de_Valorización_de_Instrumentos[[#This Row],[CO2-H]]*Tabla_Consulta_desde_Reporte_de_Valorización_de_Instrumentos[[#This Row],[Inv MM$]]</f>
        <v>2.732154404625842E-3</v>
      </c>
      <c r="AL290" s="25">
        <f>Tabla_Consulta_desde_Reporte_de_Valorización_de_Instrumentos[[#This Row],[CO2-H]]*Tabla_Consulta_desde_Reporte_de_Valorización_de_Instrumentos[[#This Row],[Weight]]</f>
        <v>3.3419922166355396E-7</v>
      </c>
      <c r="AM290" s="25" t="str">
        <f>INDEX(Parametria!G:G,MATCH(Tabla_Consulta_desde_Reporte_de_Valorización_de_Instrumentos[[#This Row],[CODIGO_SBS]],Parametria!C:C,0))</f>
        <v>52RVI</v>
      </c>
      <c r="AN290" s="25" t="str">
        <f>INDEX(Parametria!F:F,MATCH(Tabla_Consulta_desde_Reporte_de_Valorización_de_Instrumentos[[#This Row],[CODIGO_SBS]],Parametria!C:C,0))</f>
        <v>TD</v>
      </c>
      <c r="AO290" s="25" t="str">
        <f>+INDEX(Parametria!J:J,MATCH(Tabla_Consulta_desde_Reporte_de_Valorización_de_Instrumentos[[#This Row],[CODIGO_SBS]],Parametria!C:C,0))</f>
        <v>RVITD</v>
      </c>
      <c r="AP290" s="25">
        <f>Tabla_Consulta_desde_Reporte_de_Valorización_de_Instrumentos[[#This Row],[Huella]]/$AT$4</f>
        <v>2.4129944755306373E-7</v>
      </c>
      <c r="AQ2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0" s="25" t="str">
        <f>IFERROR(INDEX('BD(MSCI)'!X:X,MATCH(Tabla_Consulta_desde_Reporte_de_Valorización_de_Instrumentos[[#This Row],[CODIGO_ISIN]],'BD(MSCI)'!C:C,0)),"Cuestionario Integra")</f>
        <v>Otros ETFs</v>
      </c>
      <c r="AT290" s="25"/>
    </row>
    <row r="291" spans="2:46" x14ac:dyDescent="0.35">
      <c r="B291" s="14" t="s">
        <v>6337</v>
      </c>
      <c r="C291" t="s">
        <v>566</v>
      </c>
      <c r="D291" t="s">
        <v>10</v>
      </c>
      <c r="E291" t="s">
        <v>567</v>
      </c>
      <c r="F291" t="s">
        <v>625</v>
      </c>
      <c r="G291" t="str">
        <f>INDEX(Parametria!H:H,MATCH(Tabla_Consulta_desde_Reporte_de_Valorización_de_Instrumentos[[#This Row],[CODIGO_SBS]],Parametria!C:C,0),1)</f>
        <v>Eastspring - Japan Dynamic Fund</v>
      </c>
      <c r="H291" t="s">
        <v>626</v>
      </c>
      <c r="I291" t="s">
        <v>156</v>
      </c>
      <c r="J291" t="s">
        <v>627</v>
      </c>
      <c r="K291" t="s">
        <v>78</v>
      </c>
      <c r="L291">
        <v>1</v>
      </c>
      <c r="M291" s="5">
        <v>76.941326799999999</v>
      </c>
      <c r="N291">
        <v>3671.951</v>
      </c>
      <c r="O291">
        <v>0.997</v>
      </c>
      <c r="P291" s="15"/>
      <c r="R291">
        <v>2.0953800000000002E-2</v>
      </c>
      <c r="S291" t="s">
        <v>413</v>
      </c>
      <c r="T291">
        <v>76.766698899999994</v>
      </c>
      <c r="U291" s="5">
        <v>3644.0349999999999</v>
      </c>
      <c r="V291" t="s">
        <v>156</v>
      </c>
      <c r="W291">
        <v>0</v>
      </c>
      <c r="X291">
        <v>0</v>
      </c>
      <c r="Y291">
        <v>0</v>
      </c>
      <c r="Z291">
        <v>28</v>
      </c>
      <c r="AA291" t="str">
        <f>+MID(Tabla_Consulta_desde_Reporte_de_Valorización_de_Instrumentos[[#This Row],[CODIGO_SBS]],7,1)</f>
        <v>5</v>
      </c>
      <c r="AB291">
        <f>INDEX('Cálculo Caja'!F:F,MATCH(Tabla_Consulta_desde_Reporte_de_Valorización_de_Instrumentos[[#This Row],[PORTAFOLIO]],'Cálculo Caja'!A:A,0),1)</f>
        <v>27857085026.771736</v>
      </c>
      <c r="AC291" s="17">
        <f>Tabla_Consulta_desde_Reporte_de_Valorización_de_Instrumentos[[#This Row],[VALOR_VECTOR_LOCAL]]/Tabla_Consulta_desde_Reporte_de_Valorización_de_Instrumentos[[#This Row],[Patrimonio]]</f>
        <v>2.7620020804781409E-9</v>
      </c>
      <c r="AD291" s="4">
        <f>(Tabla_Consulta_desde_Reporte_de_Valorización_de_Instrumentos[[#This Row],[VALOR_VECTOR_LOCAL]]/INDEX('Tipo de Cambio'!$D:$D,MATCH("2",'Tipo de Cambio'!$E:$E,0),1))/1000000</f>
        <v>2.257999319148936E-5</v>
      </c>
      <c r="AE291">
        <f>IF(Tabla_Consulta_desde_Reporte_de_Valorización_de_Instrumentos[[#This Row],[PORTAFOLIO]]="IN-FONDO0",Tabla_Consulta_desde_Reporte_de_Valorización_de_Instrumentos[[#This Row],[Inv MM$]],0)</f>
        <v>0</v>
      </c>
      <c r="AF291" s="25">
        <f>IF(Tabla_Consulta_desde_Reporte_de_Valorización_de_Instrumentos[[#This Row],[PORTAFOLIO]]="IN-FONDO1",Tabla_Consulta_desde_Reporte_de_Valorización_de_Instrumentos[[#This Row],[Inv MM$]],0)</f>
        <v>0</v>
      </c>
      <c r="AG291" s="25">
        <f>IF(Tabla_Consulta_desde_Reporte_de_Valorización_de_Instrumentos[[#This Row],[PORTAFOLIO]]="IN-FONDO2",Tabla_Consulta_desde_Reporte_de_Valorización_de_Instrumentos[[#This Row],[Inv MM$]],0)</f>
        <v>2.257999319148936E-5</v>
      </c>
      <c r="AH291" s="25">
        <f>IF(Tabla_Consulta_desde_Reporte_de_Valorización_de_Instrumentos[[#This Row],[PORTAFOLIO]]="IN-FONDO3",Tabla_Consulta_desde_Reporte_de_Valorización_de_Instrumentos[[#This Row],[Inv MM$]],0)</f>
        <v>0</v>
      </c>
      <c r="AI2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4.5250578136463679E-5</v>
      </c>
      <c r="AJ2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Row],[CODIGO_SBS]],'BD(MSCI)'!$C:$C,0),1)),AL6426)</f>
        <v>94.730633830000002</v>
      </c>
      <c r="AK291" s="25">
        <f>Tabla_Consulta_desde_Reporte_de_Valorización_de_Instrumentos[[#This Row],[CO2-H]]*Tabla_Consulta_desde_Reporte_de_Valorización_de_Instrumentos[[#This Row],[Inv MM$]]</f>
        <v>2.1390170669068715E-3</v>
      </c>
      <c r="AL291" s="25">
        <f>Tabla_Consulta_desde_Reporte_de_Valorización_de_Instrumentos[[#This Row],[CO2-H]]*Tabla_Consulta_desde_Reporte_de_Valorización_de_Instrumentos[[#This Row],[Weight]]</f>
        <v>2.6164620772347299E-7</v>
      </c>
      <c r="AM291" s="25" t="str">
        <f>INDEX(Parametria!G:G,MATCH(Tabla_Consulta_desde_Reporte_de_Valorización_de_Instrumentos[[#This Row],[CODIGO_SBS]],Parametria!C:C,0))</f>
        <v>52RVI</v>
      </c>
      <c r="AN291" s="25" t="str">
        <f>INDEX(Parametria!F:F,MATCH(Tabla_Consulta_desde_Reporte_de_Valorización_de_Instrumentos[[#This Row],[CODIGO_SBS]],Parametria!C:C,0))</f>
        <v>TD</v>
      </c>
      <c r="AO291" s="25" t="str">
        <f>+INDEX(Parametria!J:J,MATCH(Tabla_Consulta_desde_Reporte_de_Valorización_de_Instrumentos[[#This Row],[CODIGO_SBS]],Parametria!C:C,0))</f>
        <v>RVITD</v>
      </c>
      <c r="AP291" s="25">
        <f>Tabla_Consulta_desde_Reporte_de_Valorización_de_Instrumentos[[#This Row],[Huella]]/$AT$4</f>
        <v>1.8891451950055023E-7</v>
      </c>
      <c r="AQ2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1" s="25" t="str">
        <f>IFERROR(INDEX('BD(MSCI)'!X:X,MATCH(Tabla_Consulta_desde_Reporte_de_Valorización_de_Instrumentos[[#This Row],[CODIGO_ISIN]],'BD(MSCI)'!C:C,0)),"Cuestionario Integra")</f>
        <v>Otros ETFs</v>
      </c>
      <c r="AT291" s="25"/>
    </row>
    <row r="292" spans="2:46" x14ac:dyDescent="0.35">
      <c r="B292" s="14" t="s">
        <v>6337</v>
      </c>
      <c r="C292" t="s">
        <v>566</v>
      </c>
      <c r="D292" t="s">
        <v>11</v>
      </c>
      <c r="E292" t="s">
        <v>567</v>
      </c>
      <c r="F292" t="s">
        <v>625</v>
      </c>
      <c r="G292" t="str">
        <f>INDEX(Parametria!H:H,MATCH(Tabla_Consulta_desde_Reporte_de_Valorización_de_Instrumentos[[#This Row],[CODIGO_SBS]],Parametria!C:C,0),1)</f>
        <v>Eastspring - Japan Dynamic Fund</v>
      </c>
      <c r="H292" t="s">
        <v>626</v>
      </c>
      <c r="I292" t="s">
        <v>156</v>
      </c>
      <c r="J292" t="s">
        <v>627</v>
      </c>
      <c r="K292" t="s">
        <v>78</v>
      </c>
      <c r="L292">
        <v>1</v>
      </c>
      <c r="M292" s="5">
        <v>77.2500182</v>
      </c>
      <c r="N292">
        <v>3686.683</v>
      </c>
      <c r="O292">
        <v>1.0009999999999999</v>
      </c>
      <c r="P292" s="15"/>
      <c r="R292">
        <v>2.0953800000000002E-2</v>
      </c>
      <c r="S292" t="s">
        <v>413</v>
      </c>
      <c r="T292">
        <v>77.074689599999999</v>
      </c>
      <c r="U292" s="5">
        <v>3658.6550000000002</v>
      </c>
      <c r="V292" t="s">
        <v>156</v>
      </c>
      <c r="W292">
        <v>0</v>
      </c>
      <c r="X292">
        <v>0</v>
      </c>
      <c r="Y292">
        <v>0</v>
      </c>
      <c r="Z292">
        <v>28</v>
      </c>
      <c r="AA292" t="str">
        <f>+MID(Tabla_Consulta_desde_Reporte_de_Valorización_de_Instrumentos[[#This Row],[CODIGO_SBS]],7,1)</f>
        <v>5</v>
      </c>
      <c r="AB292">
        <f>INDEX('Cálculo Caja'!F:F,MATCH(Tabla_Consulta_desde_Reporte_de_Valorización_de_Instrumentos[[#This Row],[PORTAFOLIO]],'Cálculo Caja'!A:A,0),1)</f>
        <v>3525404726.9048524</v>
      </c>
      <c r="AC292" s="17">
        <f>Tabla_Consulta_desde_Reporte_de_Valorización_de_Instrumentos[[#This Row],[VALOR_VECTOR_LOCAL]]/Tabla_Consulta_desde_Reporte_de_Valorización_de_Instrumentos[[#This Row],[Patrimonio]]</f>
        <v>2.1912382884850233E-8</v>
      </c>
      <c r="AD292" s="4">
        <f>(Tabla_Consulta_desde_Reporte_de_Valorización_de_Instrumentos[[#This Row],[VALOR_VECTOR_LOCAL]]/INDEX('Tipo de Cambio'!$D:$D,MATCH("2",'Tipo de Cambio'!$E:$E,0),1))/1000000</f>
        <v>2.2670584944974319E-5</v>
      </c>
      <c r="AE292">
        <f>IF(Tabla_Consulta_desde_Reporte_de_Valorización_de_Instrumentos[[#This Row],[PORTAFOLIO]]="IN-FONDO0",Tabla_Consulta_desde_Reporte_de_Valorización_de_Instrumentos[[#This Row],[Inv MM$]],0)</f>
        <v>0</v>
      </c>
      <c r="AF292" s="25">
        <f>IF(Tabla_Consulta_desde_Reporte_de_Valorización_de_Instrumentos[[#This Row],[PORTAFOLIO]]="IN-FONDO1",Tabla_Consulta_desde_Reporte_de_Valorización_de_Instrumentos[[#This Row],[Inv MM$]],0)</f>
        <v>0</v>
      </c>
      <c r="AG292" s="25">
        <f>IF(Tabla_Consulta_desde_Reporte_de_Valorización_de_Instrumentos[[#This Row],[PORTAFOLIO]]="IN-FONDO2",Tabla_Consulta_desde_Reporte_de_Valorización_de_Instrumentos[[#This Row],[Inv MM$]],0)</f>
        <v>0</v>
      </c>
      <c r="AH292" s="25">
        <f>IF(Tabla_Consulta_desde_Reporte_de_Valorización_de_Instrumentos[[#This Row],[PORTAFOLIO]]="IN-FONDO3",Tabla_Consulta_desde_Reporte_de_Valorización_de_Instrumentos[[#This Row],[Inv MM$]],0)</f>
        <v>2.2670584944974319E-5</v>
      </c>
      <c r="AI2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4.5250578136463679E-5</v>
      </c>
      <c r="AJ2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Row],[CODIGO_SBS]],'BD(MSCI)'!$C:$C,0),1)),AL6427)</f>
        <v>94.730633830000002</v>
      </c>
      <c r="AK292" s="25">
        <f>Tabla_Consulta_desde_Reporte_de_Valorización_de_Instrumentos[[#This Row],[CO2-H]]*Tabla_Consulta_desde_Reporte_de_Valorización_de_Instrumentos[[#This Row],[Inv MM$]]</f>
        <v>2.1475988811342729E-3</v>
      </c>
      <c r="AL292" s="25">
        <f>Tabla_Consulta_desde_Reporte_de_Valorización_de_Instrumentos[[#This Row],[CO2-H]]*Tabla_Consulta_desde_Reporte_de_Valorización_de_Instrumentos[[#This Row],[Weight]]</f>
        <v>2.0757739194075063E-6</v>
      </c>
      <c r="AM292" s="25" t="str">
        <f>INDEX(Parametria!G:G,MATCH(Tabla_Consulta_desde_Reporte_de_Valorización_de_Instrumentos[[#This Row],[CODIGO_SBS]],Parametria!C:C,0))</f>
        <v>52RVI</v>
      </c>
      <c r="AN292" s="25" t="str">
        <f>INDEX(Parametria!F:F,MATCH(Tabla_Consulta_desde_Reporte_de_Valorización_de_Instrumentos[[#This Row],[CODIGO_SBS]],Parametria!C:C,0))</f>
        <v>TD</v>
      </c>
      <c r="AO292" s="25" t="str">
        <f>+INDEX(Parametria!J:J,MATCH(Tabla_Consulta_desde_Reporte_de_Valorización_de_Instrumentos[[#This Row],[CODIGO_SBS]],Parametria!C:C,0))</f>
        <v>RVITD</v>
      </c>
      <c r="AP292" s="25">
        <f>Tabla_Consulta_desde_Reporte_de_Valorización_de_Instrumentos[[#This Row],[Huella]]/$AT$4</f>
        <v>1.8967245141997942E-7</v>
      </c>
      <c r="AQ2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2" s="25" t="str">
        <f>IFERROR(INDEX('BD(MSCI)'!X:X,MATCH(Tabla_Consulta_desde_Reporte_de_Valorización_de_Instrumentos[[#This Row],[CODIGO_ISIN]],'BD(MSCI)'!C:C,0)),"Cuestionario Integra")</f>
        <v>Otros ETFs</v>
      </c>
      <c r="AT292" s="25"/>
    </row>
    <row r="293" spans="2:46" x14ac:dyDescent="0.35">
      <c r="B293" s="14" t="s">
        <v>6337</v>
      </c>
      <c r="C293" t="s">
        <v>566</v>
      </c>
      <c r="D293" t="s">
        <v>11</v>
      </c>
      <c r="E293" t="s">
        <v>567</v>
      </c>
      <c r="F293" t="s">
        <v>628</v>
      </c>
      <c r="G293" t="str">
        <f>INDEX(Parametria!H:H,MATCH(Tabla_Consulta_desde_Reporte_de_Valorización_de_Instrumentos[[#This Row],[CODIGO_SBS]],Parametria!C:C,0),1)</f>
        <v>Groupama - Avenir Euro (Mid Small Caps)</v>
      </c>
      <c r="H293" t="s">
        <v>629</v>
      </c>
      <c r="I293" t="s">
        <v>156</v>
      </c>
      <c r="J293" t="s">
        <v>630</v>
      </c>
      <c r="K293" t="s">
        <v>57</v>
      </c>
      <c r="L293">
        <v>1</v>
      </c>
      <c r="M293" s="5">
        <v>2317.6937251999998</v>
      </c>
      <c r="N293">
        <v>595.59915999999998</v>
      </c>
      <c r="O293">
        <v>1.3779999999999999</v>
      </c>
      <c r="P293" s="15"/>
      <c r="R293">
        <v>3.891365</v>
      </c>
      <c r="S293" t="s">
        <v>413</v>
      </c>
      <c r="T293">
        <v>2329.3011056999999</v>
      </c>
      <c r="U293" s="5">
        <v>597.58348000000001</v>
      </c>
      <c r="V293" t="s">
        <v>156</v>
      </c>
      <c r="W293">
        <v>0</v>
      </c>
      <c r="X293">
        <v>0</v>
      </c>
      <c r="Y293">
        <v>0</v>
      </c>
      <c r="Z293">
        <v>-1.44</v>
      </c>
      <c r="AA293" t="str">
        <f>+MID(Tabla_Consulta_desde_Reporte_de_Valorización_de_Instrumentos[[#This Row],[CODIGO_SBS]],7,1)</f>
        <v>4</v>
      </c>
      <c r="AB293">
        <f>INDEX('Cálculo Caja'!F:F,MATCH(Tabla_Consulta_desde_Reporte_de_Valorización_de_Instrumentos[[#This Row],[PORTAFOLIO]],'Cálculo Caja'!A:A,0),1)</f>
        <v>3525404726.9048524</v>
      </c>
      <c r="AC293" s="17">
        <f>Tabla_Consulta_desde_Reporte_de_Valorización_de_Instrumentos[[#This Row],[VALOR_VECTOR_LOCAL]]/Tabla_Consulta_desde_Reporte_de_Valorización_de_Instrumentos[[#This Row],[Patrimonio]]</f>
        <v>6.574262828639341E-7</v>
      </c>
      <c r="AD293" s="4">
        <f>(Tabla_Consulta_desde_Reporte_de_Valorización_de_Instrumentos[[#This Row],[VALOR_VECTOR_LOCAL]]/INDEX('Tipo de Cambio'!$D:$D,MATCH("2",'Tipo de Cambio'!$E:$E,0),1))/1000000</f>
        <v>6.8017424070432851E-4</v>
      </c>
      <c r="AE293">
        <f>IF(Tabla_Consulta_desde_Reporte_de_Valorización_de_Instrumentos[[#This Row],[PORTAFOLIO]]="IN-FONDO0",Tabla_Consulta_desde_Reporte_de_Valorización_de_Instrumentos[[#This Row],[Inv MM$]],0)</f>
        <v>0</v>
      </c>
      <c r="AF293" s="25">
        <f>IF(Tabla_Consulta_desde_Reporte_de_Valorización_de_Instrumentos[[#This Row],[PORTAFOLIO]]="IN-FONDO1",Tabla_Consulta_desde_Reporte_de_Valorización_de_Instrumentos[[#This Row],[Inv MM$]],0)</f>
        <v>0</v>
      </c>
      <c r="AG293" s="25">
        <f>IF(Tabla_Consulta_desde_Reporte_de_Valorización_de_Instrumentos[[#This Row],[PORTAFOLIO]]="IN-FONDO2",Tabla_Consulta_desde_Reporte_de_Valorización_de_Instrumentos[[#This Row],[Inv MM$]],0)</f>
        <v>0</v>
      </c>
      <c r="AH293" s="25">
        <f>IF(Tabla_Consulta_desde_Reporte_de_Valorización_de_Instrumentos[[#This Row],[PORTAFOLIO]]="IN-FONDO3",Tabla_Consulta_desde_Reporte_de_Valorización_de_Instrumentos[[#This Row],[Inv MM$]],0)</f>
        <v>6.8017424070432851E-4</v>
      </c>
      <c r="AI2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Row],[CODIGO_SBS]],'BD(MSCI)'!$C:$C,0),1)),AL6428)</f>
        <v>57.776871210000003</v>
      </c>
      <c r="AK293" s="25">
        <f>Tabla_Consulta_desde_Reporte_de_Valorización_de_Instrumentos[[#This Row],[CO2-H]]*Tabla_Consulta_desde_Reporte_de_Valorización_de_Instrumentos[[#This Row],[Inv MM$]]</f>
        <v>3.9298339505533533E-2</v>
      </c>
      <c r="AL293" s="25">
        <f>Tabla_Consulta_desde_Reporte_de_Valorización_de_Instrumentos[[#This Row],[CO2-H]]*Tabla_Consulta_desde_Reporte_de_Valorización_de_Instrumentos[[#This Row],[Weight]]</f>
        <v>3.7984033675098552E-5</v>
      </c>
      <c r="AM293" s="25" t="str">
        <f>INDEX(Parametria!G:G,MATCH(Tabla_Consulta_desde_Reporte_de_Valorización_de_Instrumentos[[#This Row],[CODIGO_SBS]],Parametria!C:C,0))</f>
        <v>52RVI</v>
      </c>
      <c r="AN293" s="25" t="str">
        <f>INDEX(Parametria!F:F,MATCH(Tabla_Consulta_desde_Reporte_de_Valorización_de_Instrumentos[[#This Row],[CODIGO_SBS]],Parametria!C:C,0))</f>
        <v>TD</v>
      </c>
      <c r="AO293" s="25" t="str">
        <f>+INDEX(Parametria!J:J,MATCH(Tabla_Consulta_desde_Reporte_de_Valorización_de_Instrumentos[[#This Row],[CODIGO_SBS]],Parametria!C:C,0))</f>
        <v>RVITD</v>
      </c>
      <c r="AP293" s="25">
        <f>Tabla_Consulta_desde_Reporte_de_Valorización_de_Instrumentos[[#This Row],[Huella]]/$AT$4</f>
        <v>3.4707656332975792E-6</v>
      </c>
      <c r="AQ2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3" s="25" t="str">
        <f>IFERROR(INDEX('BD(MSCI)'!X:X,MATCH(Tabla_Consulta_desde_Reporte_de_Valorización_de_Instrumentos[[#This Row],[CODIGO_ISIN]],'BD(MSCI)'!C:C,0)),"Cuestionario Integra")</f>
        <v>Otros ETFs</v>
      </c>
      <c r="AT293" s="25"/>
    </row>
    <row r="294" spans="2:46" x14ac:dyDescent="0.35">
      <c r="B294" s="14" t="s">
        <v>6337</v>
      </c>
      <c r="C294" t="s">
        <v>566</v>
      </c>
      <c r="D294" t="s">
        <v>12</v>
      </c>
      <c r="E294" t="s">
        <v>567</v>
      </c>
      <c r="F294" t="s">
        <v>628</v>
      </c>
      <c r="G294" t="str">
        <f>INDEX(Parametria!H:H,MATCH(Tabla_Consulta_desde_Reporte_de_Valorización_de_Instrumentos[[#This Row],[CODIGO_SBS]],Parametria!C:C,0),1)</f>
        <v>Groupama - Avenir Euro (Mid Small Caps)</v>
      </c>
      <c r="H294" t="s">
        <v>629</v>
      </c>
      <c r="I294" t="s">
        <v>156</v>
      </c>
      <c r="J294" t="s">
        <v>630</v>
      </c>
      <c r="K294" t="s">
        <v>57</v>
      </c>
      <c r="L294">
        <v>1</v>
      </c>
      <c r="M294" s="5">
        <v>1681.9257803</v>
      </c>
      <c r="N294">
        <v>432.22</v>
      </c>
      <c r="O294">
        <v>1</v>
      </c>
      <c r="P294" s="15"/>
      <c r="R294">
        <v>3.891365</v>
      </c>
      <c r="S294" t="s">
        <v>413</v>
      </c>
      <c r="T294">
        <v>1690.3491332999999</v>
      </c>
      <c r="U294" s="5">
        <v>433.66</v>
      </c>
      <c r="V294" t="s">
        <v>156</v>
      </c>
      <c r="W294">
        <v>0</v>
      </c>
      <c r="X294">
        <v>0</v>
      </c>
      <c r="Y294">
        <v>0</v>
      </c>
      <c r="Z294">
        <v>-1.44</v>
      </c>
      <c r="AA294" t="str">
        <f>+MID(Tabla_Consulta_desde_Reporte_de_Valorización_de_Instrumentos[[#This Row],[CODIGO_SBS]],7,1)</f>
        <v>4</v>
      </c>
      <c r="AB294">
        <f>INDEX('Cálculo Caja'!F:F,MATCH(Tabla_Consulta_desde_Reporte_de_Valorización_de_Instrumentos[[#This Row],[PORTAFOLIO]],'Cálculo Caja'!A:A,0),1)</f>
        <v>7928996892.6624365</v>
      </c>
      <c r="AC294" s="17">
        <f>Tabla_Consulta_desde_Reporte_de_Valorización_de_Instrumentos[[#This Row],[VALOR_VECTOR_LOCAL]]/Tabla_Consulta_desde_Reporte_de_Valorización_de_Instrumentos[[#This Row],[Patrimonio]]</f>
        <v>2.1212340010581527E-7</v>
      </c>
      <c r="AD294" s="4">
        <f>(Tabla_Consulta_desde_Reporte_de_Valorización_de_Instrumentos[[#This Row],[VALOR_VECTOR_LOCAL]]/INDEX('Tipo de Cambio'!$D:$D,MATCH("2",'Tipo de Cambio'!$E:$E,0),1))/1000000</f>
        <v>4.9359524000000001E-4</v>
      </c>
      <c r="AE294">
        <f>IF(Tabla_Consulta_desde_Reporte_de_Valorización_de_Instrumentos[[#This Row],[PORTAFOLIO]]="IN-FONDO0",Tabla_Consulta_desde_Reporte_de_Valorización_de_Instrumentos[[#This Row],[Inv MM$]],0)</f>
        <v>0</v>
      </c>
      <c r="AF294" s="25">
        <f>IF(Tabla_Consulta_desde_Reporte_de_Valorización_de_Instrumentos[[#This Row],[PORTAFOLIO]]="IN-FONDO1",Tabla_Consulta_desde_Reporte_de_Valorización_de_Instrumentos[[#This Row],[Inv MM$]],0)</f>
        <v>4.9359524000000001E-4</v>
      </c>
      <c r="AG294" s="25">
        <f>IF(Tabla_Consulta_desde_Reporte_de_Valorización_de_Instrumentos[[#This Row],[PORTAFOLIO]]="IN-FONDO2",Tabla_Consulta_desde_Reporte_de_Valorización_de_Instrumentos[[#This Row],[Inv MM$]],0)</f>
        <v>0</v>
      </c>
      <c r="AH294" s="25">
        <f>IF(Tabla_Consulta_desde_Reporte_de_Valorización_de_Instrumentos[[#This Row],[PORTAFOLIO]]="IN-FONDO3",Tabla_Consulta_desde_Reporte_de_Valorización_de_Instrumentos[[#This Row],[Inv MM$]],0)</f>
        <v>0</v>
      </c>
      <c r="AI2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Row],[CODIGO_SBS]],'BD(MSCI)'!$C:$C,0),1)),AL6429)</f>
        <v>57.776871210000003</v>
      </c>
      <c r="AK294" s="25">
        <f>Tabla_Consulta_desde_Reporte_de_Valorización_de_Instrumentos[[#This Row],[CO2-H]]*Tabla_Consulta_desde_Reporte_de_Valorización_de_Instrumentos[[#This Row],[Inv MM$]]</f>
        <v>2.8518388611349043E-2</v>
      </c>
      <c r="AL294" s="25">
        <f>Tabla_Consulta_desde_Reporte_de_Valorización_de_Instrumentos[[#This Row],[CO2-H]]*Tabla_Consulta_desde_Reporte_de_Valorización_de_Instrumentos[[#This Row],[Weight]]</f>
        <v>1.2255826368540989E-5</v>
      </c>
      <c r="AM294" s="25" t="str">
        <f>INDEX(Parametria!G:G,MATCH(Tabla_Consulta_desde_Reporte_de_Valorización_de_Instrumentos[[#This Row],[CODIGO_SBS]],Parametria!C:C,0))</f>
        <v>52RVI</v>
      </c>
      <c r="AN294" s="25" t="str">
        <f>INDEX(Parametria!F:F,MATCH(Tabla_Consulta_desde_Reporte_de_Valorización_de_Instrumentos[[#This Row],[CODIGO_SBS]],Parametria!C:C,0))</f>
        <v>TD</v>
      </c>
      <c r="AO294" s="25" t="str">
        <f>+INDEX(Parametria!J:J,MATCH(Tabla_Consulta_desde_Reporte_de_Valorización_de_Instrumentos[[#This Row],[CODIGO_SBS]],Parametria!C:C,0))</f>
        <v>RVITD</v>
      </c>
      <c r="AP294" s="25">
        <f>Tabla_Consulta_desde_Reporte_de_Valorización_de_Instrumentos[[#This Row],[Huella]]/$AT$4</f>
        <v>2.5186978471535171E-6</v>
      </c>
      <c r="AQ2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4" s="25" t="str">
        <f>IFERROR(INDEX('BD(MSCI)'!X:X,MATCH(Tabla_Consulta_desde_Reporte_de_Valorización_de_Instrumentos[[#This Row],[CODIGO_ISIN]],'BD(MSCI)'!C:C,0)),"Cuestionario Integra")</f>
        <v>Otros ETFs</v>
      </c>
      <c r="AT294" s="25"/>
    </row>
    <row r="295" spans="2:46" x14ac:dyDescent="0.35">
      <c r="B295" s="14" t="s">
        <v>6337</v>
      </c>
      <c r="C295" t="s">
        <v>566</v>
      </c>
      <c r="D295" t="s">
        <v>10</v>
      </c>
      <c r="E295" t="s">
        <v>567</v>
      </c>
      <c r="F295" t="s">
        <v>628</v>
      </c>
      <c r="G295" t="str">
        <f>INDEX(Parametria!H:H,MATCH(Tabla_Consulta_desde_Reporte_de_Valorización_de_Instrumentos[[#This Row],[CODIGO_SBS]],Parametria!C:C,0),1)</f>
        <v>Groupama - Avenir Euro (Mid Small Caps)</v>
      </c>
      <c r="H295" t="s">
        <v>629</v>
      </c>
      <c r="I295" t="s">
        <v>156</v>
      </c>
      <c r="J295" t="s">
        <v>630</v>
      </c>
      <c r="K295" t="s">
        <v>57</v>
      </c>
      <c r="L295">
        <v>1</v>
      </c>
      <c r="M295" s="5">
        <v>2795.3606467999998</v>
      </c>
      <c r="N295">
        <v>718.34964000000002</v>
      </c>
      <c r="O295">
        <v>1.6619999999999999</v>
      </c>
      <c r="P295" s="15"/>
      <c r="R295">
        <v>3.891365</v>
      </c>
      <c r="S295" t="s">
        <v>413</v>
      </c>
      <c r="T295">
        <v>2809.3602595000002</v>
      </c>
      <c r="U295" s="5">
        <v>720.74292000000003</v>
      </c>
      <c r="V295" t="s">
        <v>156</v>
      </c>
      <c r="W295">
        <v>0</v>
      </c>
      <c r="X295">
        <v>0</v>
      </c>
      <c r="Y295">
        <v>0</v>
      </c>
      <c r="Z295">
        <v>-1.44</v>
      </c>
      <c r="AA295" t="str">
        <f>+MID(Tabla_Consulta_desde_Reporte_de_Valorización_de_Instrumentos[[#This Row],[CODIGO_SBS]],7,1)</f>
        <v>4</v>
      </c>
      <c r="AB295">
        <f>INDEX('Cálculo Caja'!F:F,MATCH(Tabla_Consulta_desde_Reporte_de_Valorización_de_Instrumentos[[#This Row],[PORTAFOLIO]],'Cálculo Caja'!A:A,0),1)</f>
        <v>27857085026.771736</v>
      </c>
      <c r="AC295" s="17">
        <f>Tabla_Consulta_desde_Reporte_de_Valorización_de_Instrumentos[[#This Row],[VALOR_VECTOR_LOCAL]]/Tabla_Consulta_desde_Reporte_de_Valorización_de_Instrumentos[[#This Row],[Patrimonio]]</f>
        <v>1.0034648794421779E-7</v>
      </c>
      <c r="AD295" s="4">
        <f>(Tabla_Consulta_desde_Reporte_de_Valorización_de_Instrumentos[[#This Row],[VALOR_VECTOR_LOCAL]]/INDEX('Tipo de Cambio'!$D:$D,MATCH("2",'Tipo de Cambio'!$E:$E,0),1))/1000000</f>
        <v>8.2035528886280254E-4</v>
      </c>
      <c r="AE295">
        <f>IF(Tabla_Consulta_desde_Reporte_de_Valorización_de_Instrumentos[[#This Row],[PORTAFOLIO]]="IN-FONDO0",Tabla_Consulta_desde_Reporte_de_Valorización_de_Instrumentos[[#This Row],[Inv MM$]],0)</f>
        <v>0</v>
      </c>
      <c r="AF295" s="25">
        <f>IF(Tabla_Consulta_desde_Reporte_de_Valorización_de_Instrumentos[[#This Row],[PORTAFOLIO]]="IN-FONDO1",Tabla_Consulta_desde_Reporte_de_Valorización_de_Instrumentos[[#This Row],[Inv MM$]],0)</f>
        <v>0</v>
      </c>
      <c r="AG295" s="25">
        <f>IF(Tabla_Consulta_desde_Reporte_de_Valorización_de_Instrumentos[[#This Row],[PORTAFOLIO]]="IN-FONDO2",Tabla_Consulta_desde_Reporte_de_Valorización_de_Instrumentos[[#This Row],[Inv MM$]],0)</f>
        <v>8.2035528886280254E-4</v>
      </c>
      <c r="AH295" s="25">
        <f>IF(Tabla_Consulta_desde_Reporte_de_Valorización_de_Instrumentos[[#This Row],[PORTAFOLIO]]="IN-FONDO3",Tabla_Consulta_desde_Reporte_de_Valorización_de_Instrumentos[[#This Row],[Inv MM$]],0)</f>
        <v>0</v>
      </c>
      <c r="AI2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1.9941247695671308E-3</v>
      </c>
      <c r="AJ2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Row],[CODIGO_SBS]],'BD(MSCI)'!$C:$C,0),1)),AL6430)</f>
        <v>57.776871210000003</v>
      </c>
      <c r="AK295" s="25">
        <f>Tabla_Consulta_desde_Reporte_de_Valorización_de_Instrumentos[[#This Row],[CO2-H]]*Tabla_Consulta_desde_Reporte_de_Valorización_de_Instrumentos[[#This Row],[Inv MM$]]</f>
        <v>4.7397561871068493E-2</v>
      </c>
      <c r="AL295" s="25">
        <f>Tabla_Consulta_desde_Reporte_de_Valorización_de_Instrumentos[[#This Row],[CO2-H]]*Tabla_Consulta_desde_Reporte_de_Valorización_de_Instrumentos[[#This Row],[Weight]]</f>
        <v>5.7977061103288893E-6</v>
      </c>
      <c r="AM295" s="25" t="str">
        <f>INDEX(Parametria!G:G,MATCH(Tabla_Consulta_desde_Reporte_de_Valorización_de_Instrumentos[[#This Row],[CODIGO_SBS]],Parametria!C:C,0))</f>
        <v>52RVI</v>
      </c>
      <c r="AN295" s="25" t="str">
        <f>INDEX(Parametria!F:F,MATCH(Tabla_Consulta_desde_Reporte_de_Valorización_de_Instrumentos[[#This Row],[CODIGO_SBS]],Parametria!C:C,0))</f>
        <v>TD</v>
      </c>
      <c r="AO295" s="25" t="str">
        <f>+INDEX(Parametria!J:J,MATCH(Tabla_Consulta_desde_Reporte_de_Valorización_de_Instrumentos[[#This Row],[CODIGO_SBS]],Parametria!C:C,0))</f>
        <v>RVITD</v>
      </c>
      <c r="AP295" s="25">
        <f>Tabla_Consulta_desde_Reporte_de_Valorización_de_Instrumentos[[#This Row],[Huella]]/$AT$4</f>
        <v>4.186075821881391E-6</v>
      </c>
      <c r="AQ2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5" s="25" t="str">
        <f>IFERROR(INDEX('BD(MSCI)'!X:X,MATCH(Tabla_Consulta_desde_Reporte_de_Valorización_de_Instrumentos[[#This Row],[CODIGO_ISIN]],'BD(MSCI)'!C:C,0)),"Cuestionario Integra")</f>
        <v>Otros ETFs</v>
      </c>
      <c r="AT295" s="25"/>
    </row>
    <row r="296" spans="2:46" x14ac:dyDescent="0.35">
      <c r="B296" s="14" t="s">
        <v>6337</v>
      </c>
      <c r="C296" t="s">
        <v>566</v>
      </c>
      <c r="D296" t="s">
        <v>10</v>
      </c>
      <c r="E296" t="s">
        <v>567</v>
      </c>
      <c r="F296" t="s">
        <v>5096</v>
      </c>
      <c r="G296" t="str">
        <f>INDEX(Parametria!H:H,MATCH(Tabla_Consulta_desde_Reporte_de_Valorización_de_Instrumentos[[#This Row],[CODIGO_SBS]],Parametria!C:C,0),1)</f>
        <v>Pimco - GIS Income Fund</v>
      </c>
      <c r="H296" t="s">
        <v>5095</v>
      </c>
      <c r="I296" t="s">
        <v>156</v>
      </c>
      <c r="J296" t="s">
        <v>633</v>
      </c>
      <c r="K296" t="s">
        <v>50</v>
      </c>
      <c r="L296">
        <v>12</v>
      </c>
      <c r="M296" s="5">
        <v>111.55773360000001</v>
      </c>
      <c r="N296">
        <v>32.738880000000002</v>
      </c>
      <c r="O296">
        <v>1.6080000000000001</v>
      </c>
      <c r="P296" s="15"/>
      <c r="R296">
        <v>3.4075000000000002</v>
      </c>
      <c r="S296" t="s">
        <v>155</v>
      </c>
      <c r="T296">
        <v>111.6952368</v>
      </c>
      <c r="U296" s="5">
        <v>32.738880000000002</v>
      </c>
      <c r="V296" t="s">
        <v>156</v>
      </c>
      <c r="W296">
        <v>0</v>
      </c>
      <c r="X296">
        <v>0</v>
      </c>
      <c r="Y296">
        <v>0</v>
      </c>
      <c r="Z296">
        <v>0</v>
      </c>
      <c r="AA296" t="str">
        <f>+MID(Tabla_Consulta_desde_Reporte_de_Valorización_de_Instrumentos[[#This Row],[CODIGO_SBS]],7,1)</f>
        <v>2</v>
      </c>
      <c r="AB296">
        <f>INDEX('Cálculo Caja'!F:F,MATCH(Tabla_Consulta_desde_Reporte_de_Valorización_de_Instrumentos[[#This Row],[PORTAFOLIO]],'Cálculo Caja'!A:A,0),1)</f>
        <v>27857085026.771736</v>
      </c>
      <c r="AC296" s="17">
        <f>Tabla_Consulta_desde_Reporte_de_Valorización_de_Instrumentos[[#This Row],[VALOR_VECTOR_LOCAL]]/Tabla_Consulta_desde_Reporte_de_Valorización_de_Instrumentos[[#This Row],[Patrimonio]]</f>
        <v>4.0046449042600367E-9</v>
      </c>
      <c r="AD296" s="4">
        <f>(Tabla_Consulta_desde_Reporte_de_Valorización_de_Instrumentos[[#This Row],[VALOR_VECTOR_LOCAL]]/INDEX('Tipo de Cambio'!$D:$D,MATCH("2",'Tipo de Cambio'!$E:$E,0),1))/1000000</f>
        <v>3.2738880000000005E-5</v>
      </c>
      <c r="AE296">
        <f>IF(Tabla_Consulta_desde_Reporte_de_Valorización_de_Instrumentos[[#This Row],[PORTAFOLIO]]="IN-FONDO0",Tabla_Consulta_desde_Reporte_de_Valorización_de_Instrumentos[[#This Row],[Inv MM$]],0)</f>
        <v>0</v>
      </c>
      <c r="AF296" s="25">
        <f>IF(Tabla_Consulta_desde_Reporte_de_Valorización_de_Instrumentos[[#This Row],[PORTAFOLIO]]="IN-FONDO1",Tabla_Consulta_desde_Reporte_de_Valorización_de_Instrumentos[[#This Row],[Inv MM$]],0)</f>
        <v>0</v>
      </c>
      <c r="AG296" s="25">
        <f>IF(Tabla_Consulta_desde_Reporte_de_Valorización_de_Instrumentos[[#This Row],[PORTAFOLIO]]="IN-FONDO2",Tabla_Consulta_desde_Reporte_de_Valorización_de_Instrumentos[[#This Row],[Inv MM$]],0)</f>
        <v>3.2738880000000005E-5</v>
      </c>
      <c r="AH296" s="25">
        <f>IF(Tabla_Consulta_desde_Reporte_de_Valorización_de_Instrumentos[[#This Row],[PORTAFOLIO]]="IN-FONDO3",Tabla_Consulta_desde_Reporte_de_Valorización_de_Instrumentos[[#This Row],[Inv MM$]],0)</f>
        <v>0</v>
      </c>
      <c r="AI2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2.7570169257999995</v>
      </c>
      <c r="AJ2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Row],[CODIGO_SBS]],'BD(MSCI)'!$C:$C,0),1)),AL6431)</f>
        <v>68.497267890000003</v>
      </c>
      <c r="AK296" s="25">
        <f>Tabla_Consulta_desde_Reporte_de_Valorización_de_Instrumentos[[#This Row],[CO2-H]]*Tabla_Consulta_desde_Reporte_de_Valorización_de_Instrumentos[[#This Row],[Inv MM$]]</f>
        <v>2.2425238337785637E-3</v>
      </c>
      <c r="AL296" s="25">
        <f>Tabla_Consulta_desde_Reporte_de_Valorización_de_Instrumentos[[#This Row],[CO2-H]]*Tabla_Consulta_desde_Reporte_de_Valorización_de_Instrumentos[[#This Row],[Weight]]</f>
        <v>2.7430723481142315E-7</v>
      </c>
      <c r="AM296" s="25" t="str">
        <f>INDEX(Parametria!G:G,MATCH(Tabla_Consulta_desde_Reporte_de_Valorización_de_Instrumentos[[#This Row],[CODIGO_SBS]],Parametria!C:C,0))</f>
        <v>52RFIG</v>
      </c>
      <c r="AN296" s="25" t="str">
        <f>INDEX(Parametria!F:F,MATCH(Tabla_Consulta_desde_Reporte_de_Valorización_de_Instrumentos[[#This Row],[CODIGO_SBS]],Parametria!C:C,0))</f>
        <v>TD</v>
      </c>
      <c r="AO296" s="25" t="str">
        <f>+INDEX(Parametria!J:J,MATCH(Tabla_Consulta_desde_Reporte_de_Valorización_de_Instrumentos[[#This Row],[CODIGO_SBS]],Parametria!C:C,0))</f>
        <v>RFITD</v>
      </c>
      <c r="AP296" s="25">
        <f>Tabla_Consulta_desde_Reporte_de_Valorización_de_Instrumentos[[#This Row],[Huella]]/$AT$4</f>
        <v>1.980560693418973E-7</v>
      </c>
      <c r="AQ2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6" s="25" t="str">
        <f>IFERROR(INDEX('BD(MSCI)'!X:X,MATCH(Tabla_Consulta_desde_Reporte_de_Valorización_de_Instrumentos[[#This Row],[CODIGO_ISIN]],'BD(MSCI)'!C:C,0)),"Cuestionario Integra")</f>
        <v>Otros ETFs</v>
      </c>
      <c r="AT296" s="25"/>
    </row>
    <row r="297" spans="2:46" x14ac:dyDescent="0.35">
      <c r="B297" s="14" t="s">
        <v>6337</v>
      </c>
      <c r="C297" t="s">
        <v>566</v>
      </c>
      <c r="D297" t="s">
        <v>10</v>
      </c>
      <c r="E297" t="s">
        <v>567</v>
      </c>
      <c r="F297" t="s">
        <v>836</v>
      </c>
      <c r="G297" t="str">
        <f>INDEX(Parametria!H:H,MATCH(Tabla_Consulta_desde_Reporte_de_Valorización_de_Instrumentos[[#This Row],[CODIGO_SBS]],Parametria!C:C,0),1)</f>
        <v>PIMCO - Asia High Yield Bond Fund</v>
      </c>
      <c r="H297" t="s">
        <v>837</v>
      </c>
      <c r="I297" t="s">
        <v>156</v>
      </c>
      <c r="J297" t="s">
        <v>633</v>
      </c>
      <c r="K297" t="s">
        <v>50</v>
      </c>
      <c r="L297">
        <v>1</v>
      </c>
      <c r="M297" s="5">
        <v>41.689944699999998</v>
      </c>
      <c r="N297">
        <v>12.23476</v>
      </c>
      <c r="O297">
        <v>1.052</v>
      </c>
      <c r="P297" s="15"/>
      <c r="R297">
        <v>3.4075000000000002</v>
      </c>
      <c r="S297" t="s">
        <v>155</v>
      </c>
      <c r="T297">
        <v>41.741330599999998</v>
      </c>
      <c r="U297" s="5">
        <v>12.23476</v>
      </c>
      <c r="V297" t="s">
        <v>156</v>
      </c>
      <c r="W297">
        <v>0</v>
      </c>
      <c r="X297">
        <v>0</v>
      </c>
      <c r="Y297">
        <v>0</v>
      </c>
      <c r="Z297">
        <v>0</v>
      </c>
      <c r="AA297" t="str">
        <f>+MID(Tabla_Consulta_desde_Reporte_de_Valorización_de_Instrumentos[[#This Row],[CODIGO_SBS]],7,1)</f>
        <v>2</v>
      </c>
      <c r="AB297">
        <f>INDEX('Cálculo Caja'!F:F,MATCH(Tabla_Consulta_desde_Reporte_de_Valorización_de_Instrumentos[[#This Row],[PORTAFOLIO]],'Cálculo Caja'!A:A,0),1)</f>
        <v>27857085026.771736</v>
      </c>
      <c r="AC297" s="17">
        <f>Tabla_Consulta_desde_Reporte_de_Valorización_de_Instrumentos[[#This Row],[VALOR_VECTOR_LOCAL]]/Tabla_Consulta_desde_Reporte_de_Valorización_de_Instrumentos[[#This Row],[Patrimonio]]</f>
        <v>1.4965652242484937E-9</v>
      </c>
      <c r="AD297" s="4">
        <f>(Tabla_Consulta_desde_Reporte_de_Valorización_de_Instrumentos[[#This Row],[VALOR_VECTOR_LOCAL]]/INDEX('Tipo de Cambio'!$D:$D,MATCH("2",'Tipo de Cambio'!$E:$E,0),1))/1000000</f>
        <v>1.2234759999999997E-5</v>
      </c>
      <c r="AE297">
        <f>IF(Tabla_Consulta_desde_Reporte_de_Valorización_de_Instrumentos[[#This Row],[PORTAFOLIO]]="IN-FONDO0",Tabla_Consulta_desde_Reporte_de_Valorización_de_Instrumentos[[#This Row],[Inv MM$]],0)</f>
        <v>0</v>
      </c>
      <c r="AF297" s="25">
        <f>IF(Tabla_Consulta_desde_Reporte_de_Valorización_de_Instrumentos[[#This Row],[PORTAFOLIO]]="IN-FONDO1",Tabla_Consulta_desde_Reporte_de_Valorización_de_Instrumentos[[#This Row],[Inv MM$]],0)</f>
        <v>0</v>
      </c>
      <c r="AG297" s="25">
        <f>IF(Tabla_Consulta_desde_Reporte_de_Valorización_de_Instrumentos[[#This Row],[PORTAFOLIO]]="IN-FONDO2",Tabla_Consulta_desde_Reporte_de_Valorización_de_Instrumentos[[#This Row],[Inv MM$]],0)</f>
        <v>1.2234759999999997E-5</v>
      </c>
      <c r="AH297" s="25">
        <f>IF(Tabla_Consulta_desde_Reporte_de_Valorización_de_Instrumentos[[#This Row],[PORTAFOLIO]]="IN-FONDO3",Tabla_Consulta_desde_Reporte_de_Valorización_de_Instrumentos[[#This Row],[Inv MM$]],0)</f>
        <v>0</v>
      </c>
      <c r="AI2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0.61463457942999256</v>
      </c>
      <c r="AJ2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Row],[CODIGO_SBS]],'BD(MSCI)'!$C:$C,0),1)),AL6432)</f>
        <v>474.96855655000002</v>
      </c>
      <c r="AK297" s="25">
        <f>Tabla_Consulta_desde_Reporte_de_Valorización_de_Instrumentos[[#This Row],[CO2-H]]*Tabla_Consulta_desde_Reporte_de_Valorización_de_Instrumentos[[#This Row],[Inv MM$]]</f>
        <v>5.8111262969356772E-3</v>
      </c>
      <c r="AL297" s="25">
        <f>Tabla_Consulta_desde_Reporte_de_Valorización_de_Instrumentos[[#This Row],[CO2-H]]*Tabla_Consulta_desde_Reporte_de_Valorización_de_Instrumentos[[#This Row],[Weight]]</f>
        <v>7.1082142434423412E-7</v>
      </c>
      <c r="AM297" s="25" t="str">
        <f>INDEX(Parametria!G:G,MATCH(Tabla_Consulta_desde_Reporte_de_Valorización_de_Instrumentos[[#This Row],[CODIGO_SBS]],Parametria!C:C,0))</f>
        <v>52RFIG</v>
      </c>
      <c r="AN297" s="25" t="str">
        <f>INDEX(Parametria!F:F,MATCH(Tabla_Consulta_desde_Reporte_de_Valorización_de_Instrumentos[[#This Row],[CODIGO_SBS]],Parametria!C:C,0))</f>
        <v>TD</v>
      </c>
      <c r="AO297" s="25" t="str">
        <f>+INDEX(Parametria!J:J,MATCH(Tabla_Consulta_desde_Reporte_de_Valorización_de_Instrumentos[[#This Row],[CODIGO_SBS]],Parametria!C:C,0))</f>
        <v>RFITD</v>
      </c>
      <c r="AP297" s="25">
        <f>Tabla_Consulta_desde_Reporte_de_Valorización_de_Instrumentos[[#This Row],[Huella]]/$AT$4</f>
        <v>5.1322925334583671E-7</v>
      </c>
      <c r="AQ2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7" s="25" t="str">
        <f>IFERROR(INDEX('BD(MSCI)'!X:X,MATCH(Tabla_Consulta_desde_Reporte_de_Valorización_de_Instrumentos[[#This Row],[CODIGO_ISIN]],'BD(MSCI)'!C:C,0)),"Cuestionario Integra")</f>
        <v>Otros ETFs</v>
      </c>
      <c r="AT297" s="25"/>
    </row>
    <row r="298" spans="2:46" x14ac:dyDescent="0.35">
      <c r="B298" s="14" t="s">
        <v>6337</v>
      </c>
      <c r="C298" t="s">
        <v>566</v>
      </c>
      <c r="D298" t="s">
        <v>10</v>
      </c>
      <c r="E298" t="s">
        <v>567</v>
      </c>
      <c r="F298" t="s">
        <v>631</v>
      </c>
      <c r="G298" t="str">
        <f>INDEX(Parametria!H:H,MATCH(Tabla_Consulta_desde_Reporte_de_Valorización_de_Instrumentos[[#This Row],[CODIGO_SBS]],Parametria!C:C,0),1)</f>
        <v>Pimco - US High Yield Bond</v>
      </c>
      <c r="H298" t="s">
        <v>632</v>
      </c>
      <c r="I298" t="s">
        <v>156</v>
      </c>
      <c r="J298" t="s">
        <v>633</v>
      </c>
      <c r="K298" t="s">
        <v>50</v>
      </c>
      <c r="L298">
        <v>35.94</v>
      </c>
      <c r="M298" s="5">
        <v>164.03704999999999</v>
      </c>
      <c r="N298">
        <v>48.14</v>
      </c>
      <c r="O298">
        <v>1</v>
      </c>
      <c r="P298" s="15"/>
      <c r="R298">
        <v>3.4075000000000002</v>
      </c>
      <c r="S298" t="s">
        <v>155</v>
      </c>
      <c r="T298">
        <v>164.10276999999999</v>
      </c>
      <c r="U298" s="5">
        <v>48.1</v>
      </c>
      <c r="V298" t="s">
        <v>156</v>
      </c>
      <c r="W298">
        <v>0</v>
      </c>
      <c r="X298">
        <v>0</v>
      </c>
      <c r="Y298">
        <v>0</v>
      </c>
      <c r="Z298">
        <v>0.04</v>
      </c>
      <c r="AA298" t="str">
        <f>+MID(Tabla_Consulta_desde_Reporte_de_Valorización_de_Instrumentos[[#This Row],[CODIGO_SBS]],7,1)</f>
        <v>2</v>
      </c>
      <c r="AB298">
        <f>INDEX('Cálculo Caja'!F:F,MATCH(Tabla_Consulta_desde_Reporte_de_Valorización_de_Instrumentos[[#This Row],[PORTAFOLIO]],'Cálculo Caja'!A:A,0),1)</f>
        <v>27857085026.771736</v>
      </c>
      <c r="AC298" s="17">
        <f>Tabla_Consulta_desde_Reporte_de_Valorización_de_Instrumentos[[#This Row],[VALOR_VECTOR_LOCAL]]/Tabla_Consulta_desde_Reporte_de_Valorización_de_Instrumentos[[#This Row],[Patrimonio]]</f>
        <v>5.8885217115270335E-9</v>
      </c>
      <c r="AD298" s="4">
        <f>(Tabla_Consulta_desde_Reporte_de_Valorización_de_Instrumentos[[#This Row],[VALOR_VECTOR_LOCAL]]/INDEX('Tipo de Cambio'!$D:$D,MATCH("2",'Tipo de Cambio'!$E:$E,0),1))/1000000</f>
        <v>4.8139999999999996E-5</v>
      </c>
      <c r="AE298">
        <f>IF(Tabla_Consulta_desde_Reporte_de_Valorización_de_Instrumentos[[#This Row],[PORTAFOLIO]]="IN-FONDO0",Tabla_Consulta_desde_Reporte_de_Valorización_de_Instrumentos[[#This Row],[Inv MM$]],0)</f>
        <v>0</v>
      </c>
      <c r="AF298" s="25">
        <f>IF(Tabla_Consulta_desde_Reporte_de_Valorización_de_Instrumentos[[#This Row],[PORTAFOLIO]]="IN-FONDO1",Tabla_Consulta_desde_Reporte_de_Valorización_de_Instrumentos[[#This Row],[Inv MM$]],0)</f>
        <v>0</v>
      </c>
      <c r="AG298" s="25">
        <f>IF(Tabla_Consulta_desde_Reporte_de_Valorización_de_Instrumentos[[#This Row],[PORTAFOLIO]]="IN-FONDO2",Tabla_Consulta_desde_Reporte_de_Valorización_de_Instrumentos[[#This Row],[Inv MM$]],0)</f>
        <v>4.8139999999999996E-5</v>
      </c>
      <c r="AH298" s="25">
        <f>IF(Tabla_Consulta_desde_Reporte_de_Valorización_de_Instrumentos[[#This Row],[PORTAFOLIO]]="IN-FONDO3",Tabla_Consulta_desde_Reporte_de_Valorización_de_Instrumentos[[#This Row],[Inv MM$]],0)</f>
        <v>0</v>
      </c>
      <c r="AI2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9.6279999999999993E-5</v>
      </c>
      <c r="AJ2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Row],[CODIGO_SBS]],'BD(MSCI)'!$C:$C,0),1)),AL6433)</f>
        <v>83.780724070000005</v>
      </c>
      <c r="AK298" s="25">
        <f>Tabla_Consulta_desde_Reporte_de_Valorización_de_Instrumentos[[#This Row],[CO2-H]]*Tabla_Consulta_desde_Reporte_de_Valorización_de_Instrumentos[[#This Row],[Inv MM$]]</f>
        <v>4.0332040567298E-3</v>
      </c>
      <c r="AL298" s="25">
        <f>Tabla_Consulta_desde_Reporte_de_Valorización_de_Instrumentos[[#This Row],[CO2-H]]*Tabla_Consulta_desde_Reporte_de_Valorización_de_Instrumentos[[#This Row],[Weight]]</f>
        <v>4.9334461269365058E-7</v>
      </c>
      <c r="AM298" s="25" t="str">
        <f>INDEX(Parametria!G:G,MATCH(Tabla_Consulta_desde_Reporte_de_Valorización_de_Instrumentos[[#This Row],[CODIGO_SBS]],Parametria!C:C,0))</f>
        <v>52RFIG</v>
      </c>
      <c r="AN298" s="25" t="str">
        <f>INDEX(Parametria!F:F,MATCH(Tabla_Consulta_desde_Reporte_de_Valorización_de_Instrumentos[[#This Row],[CODIGO_SBS]],Parametria!C:C,0))</f>
        <v>TD</v>
      </c>
      <c r="AO298" s="25" t="str">
        <f>+INDEX(Parametria!J:J,MATCH(Tabla_Consulta_desde_Reporte_de_Valorización_de_Instrumentos[[#This Row],[CODIGO_SBS]],Parametria!C:C,0))</f>
        <v>RFITD</v>
      </c>
      <c r="AP298" s="25">
        <f>Tabla_Consulta_desde_Reporte_de_Valorización_de_Instrumentos[[#This Row],[Huella]]/$AT$4</f>
        <v>3.5620604352005994E-7</v>
      </c>
      <c r="AQ2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8" s="25" t="str">
        <f>IFERROR(INDEX('BD(MSCI)'!X:X,MATCH(Tabla_Consulta_desde_Reporte_de_Valorización_de_Instrumentos[[#This Row],[CODIGO_ISIN]],'BD(MSCI)'!C:C,0)),"Cuestionario Integra")</f>
        <v>Otros ETFs</v>
      </c>
      <c r="AT298" s="25"/>
    </row>
    <row r="299" spans="2:46" x14ac:dyDescent="0.35">
      <c r="B299" s="14" t="s">
        <v>6337</v>
      </c>
      <c r="C299" t="s">
        <v>566</v>
      </c>
      <c r="D299" t="s">
        <v>12</v>
      </c>
      <c r="E299" t="s">
        <v>567</v>
      </c>
      <c r="F299" t="s">
        <v>631</v>
      </c>
      <c r="G299" t="str">
        <f>INDEX(Parametria!H:H,MATCH(Tabla_Consulta_desde_Reporte_de_Valorización_de_Instrumentos[[#This Row],[CODIGO_SBS]],Parametria!C:C,0),1)</f>
        <v>Pimco - US High Yield Bond</v>
      </c>
      <c r="H299" t="s">
        <v>632</v>
      </c>
      <c r="I299" t="s">
        <v>156</v>
      </c>
      <c r="J299" t="s">
        <v>633</v>
      </c>
      <c r="K299" t="s">
        <v>50</v>
      </c>
      <c r="L299">
        <v>35.94</v>
      </c>
      <c r="M299" s="5">
        <v>164.03704999999999</v>
      </c>
      <c r="N299">
        <v>48.14</v>
      </c>
      <c r="O299">
        <v>1</v>
      </c>
      <c r="P299" s="15"/>
      <c r="R299">
        <v>3.4075000000000002</v>
      </c>
      <c r="S299" t="s">
        <v>155</v>
      </c>
      <c r="T299">
        <v>164.10276999999999</v>
      </c>
      <c r="U299" s="5">
        <v>48.1</v>
      </c>
      <c r="V299" t="s">
        <v>156</v>
      </c>
      <c r="W299">
        <v>0</v>
      </c>
      <c r="X299">
        <v>0</v>
      </c>
      <c r="Y299">
        <v>0</v>
      </c>
      <c r="Z299">
        <v>0.04</v>
      </c>
      <c r="AA299" t="str">
        <f>+MID(Tabla_Consulta_desde_Reporte_de_Valorización_de_Instrumentos[[#This Row],[CODIGO_SBS]],7,1)</f>
        <v>2</v>
      </c>
      <c r="AB299">
        <f>INDEX('Cálculo Caja'!F:F,MATCH(Tabla_Consulta_desde_Reporte_de_Valorización_de_Instrumentos[[#This Row],[PORTAFOLIO]],'Cálculo Caja'!A:A,0),1)</f>
        <v>7928996892.6624365</v>
      </c>
      <c r="AC299" s="17">
        <f>Tabla_Consulta_desde_Reporte_de_Valorización_de_Instrumentos[[#This Row],[VALOR_VECTOR_LOCAL]]/Tabla_Consulta_desde_Reporte_de_Valorización_de_Instrumentos[[#This Row],[Patrimonio]]</f>
        <v>2.0688247482074474E-8</v>
      </c>
      <c r="AD299" s="4">
        <f>(Tabla_Consulta_desde_Reporte_de_Valorización_de_Instrumentos[[#This Row],[VALOR_VECTOR_LOCAL]]/INDEX('Tipo de Cambio'!$D:$D,MATCH("2",'Tipo de Cambio'!$E:$E,0),1))/1000000</f>
        <v>4.8139999999999996E-5</v>
      </c>
      <c r="AE299">
        <f>IF(Tabla_Consulta_desde_Reporte_de_Valorización_de_Instrumentos[[#This Row],[PORTAFOLIO]]="IN-FONDO0",Tabla_Consulta_desde_Reporte_de_Valorización_de_Instrumentos[[#This Row],[Inv MM$]],0)</f>
        <v>0</v>
      </c>
      <c r="AF299" s="25">
        <f>IF(Tabla_Consulta_desde_Reporte_de_Valorización_de_Instrumentos[[#This Row],[PORTAFOLIO]]="IN-FONDO1",Tabla_Consulta_desde_Reporte_de_Valorización_de_Instrumentos[[#This Row],[Inv MM$]],0)</f>
        <v>4.8139999999999996E-5</v>
      </c>
      <c r="AG299" s="25">
        <f>IF(Tabla_Consulta_desde_Reporte_de_Valorización_de_Instrumentos[[#This Row],[PORTAFOLIO]]="IN-FONDO2",Tabla_Consulta_desde_Reporte_de_Valorización_de_Instrumentos[[#This Row],[Inv MM$]],0)</f>
        <v>0</v>
      </c>
      <c r="AH299" s="25">
        <f>IF(Tabla_Consulta_desde_Reporte_de_Valorización_de_Instrumentos[[#This Row],[PORTAFOLIO]]="IN-FONDO3",Tabla_Consulta_desde_Reporte_de_Valorización_de_Instrumentos[[#This Row],[Inv MM$]],0)</f>
        <v>0</v>
      </c>
      <c r="AI2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9.6279999999999993E-5</v>
      </c>
      <c r="AJ2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Row],[CODIGO_SBS]],'BD(MSCI)'!$C:$C,0),1)),AL6434)</f>
        <v>83.780724070000005</v>
      </c>
      <c r="AK299" s="25">
        <f>Tabla_Consulta_desde_Reporte_de_Valorización_de_Instrumentos[[#This Row],[CO2-H]]*Tabla_Consulta_desde_Reporte_de_Valorización_de_Instrumentos[[#This Row],[Inv MM$]]</f>
        <v>4.0332040567298E-3</v>
      </c>
      <c r="AL299" s="25">
        <f>Tabla_Consulta_desde_Reporte_de_Valorización_de_Instrumentos[[#This Row],[CO2-H]]*Tabla_Consulta_desde_Reporte_de_Valorización_de_Instrumentos[[#This Row],[Weight]]</f>
        <v>1.7332763537875539E-6</v>
      </c>
      <c r="AM299" s="25" t="str">
        <f>INDEX(Parametria!G:G,MATCH(Tabla_Consulta_desde_Reporte_de_Valorización_de_Instrumentos[[#This Row],[CODIGO_SBS]],Parametria!C:C,0))</f>
        <v>52RFIG</v>
      </c>
      <c r="AN299" s="25" t="str">
        <f>INDEX(Parametria!F:F,MATCH(Tabla_Consulta_desde_Reporte_de_Valorización_de_Instrumentos[[#This Row],[CODIGO_SBS]],Parametria!C:C,0))</f>
        <v>TD</v>
      </c>
      <c r="AO299" s="25" t="str">
        <f>+INDEX(Parametria!J:J,MATCH(Tabla_Consulta_desde_Reporte_de_Valorización_de_Instrumentos[[#This Row],[CODIGO_SBS]],Parametria!C:C,0))</f>
        <v>RFITD</v>
      </c>
      <c r="AP299" s="25">
        <f>Tabla_Consulta_desde_Reporte_de_Valorización_de_Instrumentos[[#This Row],[Huella]]/$AT$4</f>
        <v>3.5620604352005994E-7</v>
      </c>
      <c r="AQ2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299" s="25" t="str">
        <f>IFERROR(INDEX('BD(MSCI)'!X:X,MATCH(Tabla_Consulta_desde_Reporte_de_Valorización_de_Instrumentos[[#This Row],[CODIGO_ISIN]],'BD(MSCI)'!C:C,0)),"Cuestionario Integra")</f>
        <v>Otros ETFs</v>
      </c>
      <c r="AT299" s="25"/>
    </row>
    <row r="300" spans="2:46" x14ac:dyDescent="0.35">
      <c r="B300" s="14" t="s">
        <v>6337</v>
      </c>
      <c r="C300" t="s">
        <v>566</v>
      </c>
      <c r="D300" t="s">
        <v>10</v>
      </c>
      <c r="E300" t="s">
        <v>567</v>
      </c>
      <c r="F300" t="s">
        <v>634</v>
      </c>
      <c r="G300" t="str">
        <f>INDEX(Parametria!H:H,MATCH(Tabla_Consulta_desde_Reporte_de_Valorización_de_Instrumentos[[#This Row],[CODIGO_SBS]],Parametria!C:C,0),1)</f>
        <v>Pimco - Emerging Markets Local Bond Fund</v>
      </c>
      <c r="H300" t="s">
        <v>635</v>
      </c>
      <c r="I300" t="s">
        <v>156</v>
      </c>
      <c r="J300" t="s">
        <v>633</v>
      </c>
      <c r="K300" t="s">
        <v>50</v>
      </c>
      <c r="L300">
        <v>1</v>
      </c>
      <c r="M300" s="5">
        <v>464771625.94682419</v>
      </c>
      <c r="N300">
        <v>136396662.05335999</v>
      </c>
      <c r="O300">
        <v>7449298.8559999997</v>
      </c>
      <c r="P300" s="15"/>
      <c r="R300">
        <v>3.4075000000000002</v>
      </c>
      <c r="S300" t="s">
        <v>155</v>
      </c>
      <c r="T300">
        <v>465090344.19837809</v>
      </c>
      <c r="U300" s="5">
        <v>136322169.06479999</v>
      </c>
      <c r="V300" t="s">
        <v>156</v>
      </c>
      <c r="W300">
        <v>0</v>
      </c>
      <c r="X300">
        <v>0</v>
      </c>
      <c r="Y300">
        <v>0</v>
      </c>
      <c r="Z300">
        <v>0.01</v>
      </c>
      <c r="AA300" t="str">
        <f>+MID(Tabla_Consulta_desde_Reporte_de_Valorización_de_Instrumentos[[#This Row],[CODIGO_SBS]],7,1)</f>
        <v>2</v>
      </c>
      <c r="AB300">
        <f>INDEX('Cálculo Caja'!F:F,MATCH(Tabla_Consulta_desde_Reporte_de_Valorización_de_Instrumentos[[#This Row],[PORTAFOLIO]],'Cálculo Caja'!A:A,0),1)</f>
        <v>27857085026.771736</v>
      </c>
      <c r="AC300" s="17">
        <f>Tabla_Consulta_desde_Reporte_de_Valorización_de_Instrumentos[[#This Row],[VALOR_VECTOR_LOCAL]]/Tabla_Consulta_desde_Reporte_de_Valorización_de_Instrumentos[[#This Row],[Patrimonio]]</f>
        <v>1.6684144285023385E-2</v>
      </c>
      <c r="AD300" s="4">
        <f>(Tabla_Consulta_desde_Reporte_de_Valorización_de_Instrumentos[[#This Row],[VALOR_VECTOR_LOCAL]]/INDEX('Tipo de Cambio'!$D:$D,MATCH("2",'Tipo de Cambio'!$E:$E,0),1))/1000000</f>
        <v>136.39666205335999</v>
      </c>
      <c r="AE300">
        <f>IF(Tabla_Consulta_desde_Reporte_de_Valorización_de_Instrumentos[[#This Row],[PORTAFOLIO]]="IN-FONDO0",Tabla_Consulta_desde_Reporte_de_Valorización_de_Instrumentos[[#This Row],[Inv MM$]],0)</f>
        <v>0</v>
      </c>
      <c r="AF300" s="25">
        <f>IF(Tabla_Consulta_desde_Reporte_de_Valorización_de_Instrumentos[[#This Row],[PORTAFOLIO]]="IN-FONDO1",Tabla_Consulta_desde_Reporte_de_Valorización_de_Instrumentos[[#This Row],[Inv MM$]],0)</f>
        <v>0</v>
      </c>
      <c r="AG300" s="25">
        <f>IF(Tabla_Consulta_desde_Reporte_de_Valorización_de_Instrumentos[[#This Row],[PORTAFOLIO]]="IN-FONDO2",Tabla_Consulta_desde_Reporte_de_Valorización_de_Instrumentos[[#This Row],[Inv MM$]],0)</f>
        <v>136.39666205335999</v>
      </c>
      <c r="AH300" s="25">
        <f>IF(Tabla_Consulta_desde_Reporte_de_Valorización_de_Instrumentos[[#This Row],[PORTAFOLIO]]="IN-FONDO3",Tabla_Consulta_desde_Reporte_de_Valorización_de_Instrumentos[[#This Row],[Inv MM$]],0)</f>
        <v>0</v>
      </c>
      <c r="AI3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188.47577529686998</v>
      </c>
      <c r="AJ3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Row],[CODIGO_SBS]],'BD(MSCI)'!$C:$C,0),1)),AL6435)</f>
        <v>91.262107009999994</v>
      </c>
      <c r="AK300" s="25">
        <f>Tabla_Consulta_desde_Reporte_de_Valorización_de_Instrumentos[[#This Row],[CO2-H]]*Tabla_Consulta_desde_Reporte_de_Valorización_de_Instrumentos[[#This Row],[Inv MM$]]</f>
        <v>12447.846768120546</v>
      </c>
      <c r="AL300" s="25">
        <f>Tabla_Consulta_desde_Reporte_de_Valorización_de_Instrumentos[[#This Row],[CO2-H]]*Tabla_Consulta_desde_Reporte_de_Valorización_de_Instrumentos[[#This Row],[Weight]]</f>
        <v>1.5226301611100841</v>
      </c>
      <c r="AM300" s="25" t="str">
        <f>INDEX(Parametria!G:G,MATCH(Tabla_Consulta_desde_Reporte_de_Valorización_de_Instrumentos[[#This Row],[CODIGO_SBS]],Parametria!C:C,0))</f>
        <v>52RFIG</v>
      </c>
      <c r="AN300" s="25" t="str">
        <f>INDEX(Parametria!F:F,MATCH(Tabla_Consulta_desde_Reporte_de_Valorización_de_Instrumentos[[#This Row],[CODIGO_SBS]],Parametria!C:C,0))</f>
        <v>TD</v>
      </c>
      <c r="AO300" s="25" t="str">
        <f>+INDEX(Parametria!J:J,MATCH(Tabla_Consulta_desde_Reporte_de_Valorización_de_Instrumentos[[#This Row],[CODIGO_SBS]],Parametria!C:C,0))</f>
        <v>RFITD</v>
      </c>
      <c r="AP300" s="25">
        <f>Tabla_Consulta_desde_Reporte_de_Valorización_de_Instrumentos[[#This Row],[Huella]]/$AT$4</f>
        <v>1.0993736456794494</v>
      </c>
      <c r="AQ3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0" s="25" t="str">
        <f>IFERROR(INDEX('BD(MSCI)'!X:X,MATCH(Tabla_Consulta_desde_Reporte_de_Valorización_de_Instrumentos[[#This Row],[CODIGO_ISIN]],'BD(MSCI)'!C:C,0)),"Cuestionario Integra")</f>
        <v>Otros ETFs</v>
      </c>
      <c r="AT300" s="25"/>
    </row>
    <row r="301" spans="2:46" x14ac:dyDescent="0.35">
      <c r="B301" s="14" t="s">
        <v>6337</v>
      </c>
      <c r="C301" t="s">
        <v>566</v>
      </c>
      <c r="D301" t="s">
        <v>12</v>
      </c>
      <c r="E301" t="s">
        <v>567</v>
      </c>
      <c r="F301" t="s">
        <v>5096</v>
      </c>
      <c r="G301" t="str">
        <f>INDEX(Parametria!H:H,MATCH(Tabla_Consulta_desde_Reporte_de_Valorización_de_Instrumentos[[#This Row],[CODIGO_SBS]],Parametria!C:C,0),1)</f>
        <v>Pimco - GIS Income Fund</v>
      </c>
      <c r="H301" t="s">
        <v>5095</v>
      </c>
      <c r="I301" t="s">
        <v>156</v>
      </c>
      <c r="J301" t="s">
        <v>633</v>
      </c>
      <c r="K301" t="s">
        <v>50</v>
      </c>
      <c r="L301">
        <v>12</v>
      </c>
      <c r="M301" s="5">
        <v>9394423.6169298999</v>
      </c>
      <c r="N301">
        <v>2756984.1869199998</v>
      </c>
      <c r="O301">
        <v>135411.79699999999</v>
      </c>
      <c r="P301" s="15"/>
      <c r="R301">
        <v>3.4075000000000002</v>
      </c>
      <c r="S301" t="s">
        <v>155</v>
      </c>
      <c r="T301">
        <v>9406002.9505148996</v>
      </c>
      <c r="U301" s="5">
        <v>2756984.1869199998</v>
      </c>
      <c r="V301" t="s">
        <v>156</v>
      </c>
      <c r="W301">
        <v>0</v>
      </c>
      <c r="X301">
        <v>0</v>
      </c>
      <c r="Y301">
        <v>0</v>
      </c>
      <c r="Z301">
        <v>0</v>
      </c>
      <c r="AA301" t="str">
        <f>+MID(Tabla_Consulta_desde_Reporte_de_Valorización_de_Instrumentos[[#This Row],[CODIGO_SBS]],7,1)</f>
        <v>2</v>
      </c>
      <c r="AB301">
        <f>INDEX('Cálculo Caja'!F:F,MATCH(Tabla_Consulta_desde_Reporte_de_Valorización_de_Instrumentos[[#This Row],[PORTAFOLIO]],'Cálculo Caja'!A:A,0),1)</f>
        <v>7928996892.6624365</v>
      </c>
      <c r="AC301" s="17">
        <f>Tabla_Consulta_desde_Reporte_de_Valorización_de_Instrumentos[[#This Row],[VALOR_VECTOR_LOCAL]]/Tabla_Consulta_desde_Reporte_de_Valorización_de_Instrumentos[[#This Row],[Patrimonio]]</f>
        <v>1.1848186780882184E-3</v>
      </c>
      <c r="AD301" s="4">
        <f>(Tabla_Consulta_desde_Reporte_de_Valorización_de_Instrumentos[[#This Row],[VALOR_VECTOR_LOCAL]]/INDEX('Tipo de Cambio'!$D:$D,MATCH("2",'Tipo de Cambio'!$E:$E,0),1))/1000000</f>
        <v>2.7569841869199996</v>
      </c>
      <c r="AE301">
        <f>IF(Tabla_Consulta_desde_Reporte_de_Valorización_de_Instrumentos[[#This Row],[PORTAFOLIO]]="IN-FONDO0",Tabla_Consulta_desde_Reporte_de_Valorización_de_Instrumentos[[#This Row],[Inv MM$]],0)</f>
        <v>0</v>
      </c>
      <c r="AF301" s="25">
        <f>IF(Tabla_Consulta_desde_Reporte_de_Valorización_de_Instrumentos[[#This Row],[PORTAFOLIO]]="IN-FONDO1",Tabla_Consulta_desde_Reporte_de_Valorización_de_Instrumentos[[#This Row],[Inv MM$]],0)</f>
        <v>2.7569841869199996</v>
      </c>
      <c r="AG301" s="25">
        <f>IF(Tabla_Consulta_desde_Reporte_de_Valorización_de_Instrumentos[[#This Row],[PORTAFOLIO]]="IN-FONDO2",Tabla_Consulta_desde_Reporte_de_Valorización_de_Instrumentos[[#This Row],[Inv MM$]],0)</f>
        <v>0</v>
      </c>
      <c r="AH301" s="25">
        <f>IF(Tabla_Consulta_desde_Reporte_de_Valorización_de_Instrumentos[[#This Row],[PORTAFOLIO]]="IN-FONDO3",Tabla_Consulta_desde_Reporte_de_Valorización_de_Instrumentos[[#This Row],[Inv MM$]],0)</f>
        <v>0</v>
      </c>
      <c r="AI3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2.7570169257999995</v>
      </c>
      <c r="AJ3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Row],[CODIGO_SBS]],'BD(MSCI)'!$C:$C,0),1)),AL6436)</f>
        <v>68.497267890000003</v>
      </c>
      <c r="AK301" s="25">
        <f>Tabla_Consulta_desde_Reporte_de_Valorización_de_Instrumentos[[#This Row],[CO2-H]]*Tabla_Consulta_desde_Reporte_de_Valorización_de_Instrumentos[[#This Row],[Inv MM$]]</f>
        <v>188.84588441995305</v>
      </c>
      <c r="AL301" s="25">
        <f>Tabla_Consulta_desde_Reporte_de_Valorización_de_Instrumentos[[#This Row],[CO2-H]]*Tabla_Consulta_desde_Reporte_de_Valorización_de_Instrumentos[[#This Row],[Weight]]</f>
        <v>8.1156842394084369E-2</v>
      </c>
      <c r="AM301" s="25" t="str">
        <f>INDEX(Parametria!G:G,MATCH(Tabla_Consulta_desde_Reporte_de_Valorización_de_Instrumentos[[#This Row],[CODIGO_SBS]],Parametria!C:C,0))</f>
        <v>52RFIG</v>
      </c>
      <c r="AN301" s="25" t="str">
        <f>INDEX(Parametria!F:F,MATCH(Tabla_Consulta_desde_Reporte_de_Valorización_de_Instrumentos[[#This Row],[CODIGO_SBS]],Parametria!C:C,0))</f>
        <v>TD</v>
      </c>
      <c r="AO301" s="25" t="str">
        <f>+INDEX(Parametria!J:J,MATCH(Tabla_Consulta_desde_Reporte_de_Valorización_de_Instrumentos[[#This Row],[CODIGO_SBS]],Parametria!C:C,0))</f>
        <v>RFITD</v>
      </c>
      <c r="AP301" s="25">
        <f>Tabla_Consulta_desde_Reporte_de_Valorización_de_Instrumentos[[#This Row],[Huella]]/$AT$4</f>
        <v>1.6678562348471961E-2</v>
      </c>
      <c r="AQ3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1" s="25" t="str">
        <f>IFERROR(INDEX('BD(MSCI)'!X:X,MATCH(Tabla_Consulta_desde_Reporte_de_Valorización_de_Instrumentos[[#This Row],[CODIGO_ISIN]],'BD(MSCI)'!C:C,0)),"Cuestionario Integra")</f>
        <v>Otros ETFs</v>
      </c>
      <c r="AT301" s="25"/>
    </row>
    <row r="302" spans="2:46" x14ac:dyDescent="0.35">
      <c r="B302" s="14" t="s">
        <v>6337</v>
      </c>
      <c r="C302" t="s">
        <v>566</v>
      </c>
      <c r="D302" t="s">
        <v>12</v>
      </c>
      <c r="E302" t="s">
        <v>567</v>
      </c>
      <c r="F302" t="s">
        <v>634</v>
      </c>
      <c r="G302" t="str">
        <f>INDEX(Parametria!H:H,MATCH(Tabla_Consulta_desde_Reporte_de_Valorización_de_Instrumentos[[#This Row],[CODIGO_SBS]],Parametria!C:C,0),1)</f>
        <v>Pimco - Emerging Markets Local Bond Fund</v>
      </c>
      <c r="H302" t="s">
        <v>635</v>
      </c>
      <c r="I302" t="s">
        <v>156</v>
      </c>
      <c r="J302" t="s">
        <v>633</v>
      </c>
      <c r="K302" t="s">
        <v>50</v>
      </c>
      <c r="L302">
        <v>1</v>
      </c>
      <c r="M302" s="5">
        <v>177459578.3772603</v>
      </c>
      <c r="N302">
        <v>52079113.24351</v>
      </c>
      <c r="O302">
        <v>2844298.9210000001</v>
      </c>
      <c r="P302" s="15"/>
      <c r="R302">
        <v>3.4075000000000002</v>
      </c>
      <c r="S302" t="s">
        <v>155</v>
      </c>
      <c r="T302">
        <v>177581271.7065953</v>
      </c>
      <c r="U302" s="5">
        <v>52050670.254299998</v>
      </c>
      <c r="V302" t="s">
        <v>156</v>
      </c>
      <c r="W302">
        <v>0</v>
      </c>
      <c r="X302">
        <v>0</v>
      </c>
      <c r="Y302">
        <v>0</v>
      </c>
      <c r="Z302">
        <v>0.01</v>
      </c>
      <c r="AA302" t="str">
        <f>+MID(Tabla_Consulta_desde_Reporte_de_Valorización_de_Instrumentos[[#This Row],[CODIGO_SBS]],7,1)</f>
        <v>2</v>
      </c>
      <c r="AB302">
        <f>INDEX('Cálculo Caja'!F:F,MATCH(Tabla_Consulta_desde_Reporte_de_Valorización_de_Instrumentos[[#This Row],[PORTAFOLIO]],'Cálculo Caja'!A:A,0),1)</f>
        <v>7928996892.6624365</v>
      </c>
      <c r="AC302" s="17">
        <f>Tabla_Consulta_desde_Reporte_de_Valorización_de_Instrumentos[[#This Row],[VALOR_VECTOR_LOCAL]]/Tabla_Consulta_desde_Reporte_de_Valorización_de_Instrumentos[[#This Row],[Patrimonio]]</f>
        <v>2.2381088147667576E-2</v>
      </c>
      <c r="AD302" s="4">
        <f>(Tabla_Consulta_desde_Reporte_de_Valorización_de_Instrumentos[[#This Row],[VALOR_VECTOR_LOCAL]]/INDEX('Tipo de Cambio'!$D:$D,MATCH("2",'Tipo de Cambio'!$E:$E,0),1))/1000000</f>
        <v>52.079113243509987</v>
      </c>
      <c r="AE302">
        <f>IF(Tabla_Consulta_desde_Reporte_de_Valorización_de_Instrumentos[[#This Row],[PORTAFOLIO]]="IN-FONDO0",Tabla_Consulta_desde_Reporte_de_Valorización_de_Instrumentos[[#This Row],[Inv MM$]],0)</f>
        <v>0</v>
      </c>
      <c r="AF302" s="25">
        <f>IF(Tabla_Consulta_desde_Reporte_de_Valorización_de_Instrumentos[[#This Row],[PORTAFOLIO]]="IN-FONDO1",Tabla_Consulta_desde_Reporte_de_Valorización_de_Instrumentos[[#This Row],[Inv MM$]],0)</f>
        <v>52.079113243509987</v>
      </c>
      <c r="AG302" s="25">
        <f>IF(Tabla_Consulta_desde_Reporte_de_Valorización_de_Instrumentos[[#This Row],[PORTAFOLIO]]="IN-FONDO2",Tabla_Consulta_desde_Reporte_de_Valorización_de_Instrumentos[[#This Row],[Inv MM$]],0)</f>
        <v>0</v>
      </c>
      <c r="AH302" s="25">
        <f>IF(Tabla_Consulta_desde_Reporte_de_Valorización_de_Instrumentos[[#This Row],[PORTAFOLIO]]="IN-FONDO3",Tabla_Consulta_desde_Reporte_de_Valorización_de_Instrumentos[[#This Row],[Inv MM$]],0)</f>
        <v>0</v>
      </c>
      <c r="AI3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188.47577529686998</v>
      </c>
      <c r="AJ3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Row],[CODIGO_SBS]],'BD(MSCI)'!$C:$C,0),1)),AL6437)</f>
        <v>91.262107009999994</v>
      </c>
      <c r="AK302" s="25">
        <f>Tabla_Consulta_desde_Reporte_de_Valorización_de_Instrumentos[[#This Row],[CO2-H]]*Tabla_Consulta_desde_Reporte_de_Valorización_de_Instrumentos[[#This Row],[Inv MM$]]</f>
        <v>4752.8496058151159</v>
      </c>
      <c r="AL302" s="25">
        <f>Tabla_Consulta_desde_Reporte_de_Valorización_de_Instrumentos[[#This Row],[CO2-H]]*Tabla_Consulta_desde_Reporte_de_Valorización_de_Instrumentos[[#This Row],[Weight]]</f>
        <v>2.0425452615326809</v>
      </c>
      <c r="AM302" s="25" t="str">
        <f>INDEX(Parametria!G:G,MATCH(Tabla_Consulta_desde_Reporte_de_Valorización_de_Instrumentos[[#This Row],[CODIGO_SBS]],Parametria!C:C,0))</f>
        <v>52RFIG</v>
      </c>
      <c r="AN302" s="25" t="str">
        <f>INDEX(Parametria!F:F,MATCH(Tabla_Consulta_desde_Reporte_de_Valorización_de_Instrumentos[[#This Row],[CODIGO_SBS]],Parametria!C:C,0))</f>
        <v>TD</v>
      </c>
      <c r="AO302" s="25" t="str">
        <f>+INDEX(Parametria!J:J,MATCH(Tabla_Consulta_desde_Reporte_de_Valorización_de_Instrumentos[[#This Row],[CODIGO_SBS]],Parametria!C:C,0))</f>
        <v>RFITD</v>
      </c>
      <c r="AP302" s="25">
        <f>Tabla_Consulta_desde_Reporte_de_Valorización_de_Instrumentos[[#This Row],[Huella]]/$AT$4</f>
        <v>0.41976397170094865</v>
      </c>
      <c r="AQ3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2" s="25" t="str">
        <f>IFERROR(INDEX('BD(MSCI)'!X:X,MATCH(Tabla_Consulta_desde_Reporte_de_Valorización_de_Instrumentos[[#This Row],[CODIGO_ISIN]],'BD(MSCI)'!C:C,0)),"Cuestionario Integra")</f>
        <v>Otros ETFs</v>
      </c>
      <c r="AT302" s="25"/>
    </row>
    <row r="303" spans="2:46" x14ac:dyDescent="0.35">
      <c r="B303" s="14" t="s">
        <v>6337</v>
      </c>
      <c r="C303" t="s">
        <v>566</v>
      </c>
      <c r="D303" t="s">
        <v>12</v>
      </c>
      <c r="E303" t="s">
        <v>567</v>
      </c>
      <c r="F303" t="s">
        <v>836</v>
      </c>
      <c r="G303" t="str">
        <f>INDEX(Parametria!H:H,MATCH(Tabla_Consulta_desde_Reporte_de_Valorización_de_Instrumentos[[#This Row],[CODIGO_SBS]],Parametria!C:C,0),1)</f>
        <v>PIMCO - Asia High Yield Bond Fund</v>
      </c>
      <c r="H303" t="s">
        <v>837</v>
      </c>
      <c r="I303" t="s">
        <v>156</v>
      </c>
      <c r="J303" t="s">
        <v>633</v>
      </c>
      <c r="K303" t="s">
        <v>50</v>
      </c>
      <c r="L303">
        <v>1</v>
      </c>
      <c r="M303" s="5">
        <v>2094325.639463</v>
      </c>
      <c r="N303">
        <v>614622.34467000002</v>
      </c>
      <c r="O303">
        <v>52848.008999999998</v>
      </c>
      <c r="P303" s="15"/>
      <c r="R303">
        <v>3.4075000000000002</v>
      </c>
      <c r="S303" t="s">
        <v>155</v>
      </c>
      <c r="T303">
        <v>2096907.0533106001</v>
      </c>
      <c r="U303" s="5">
        <v>614622.34467000002</v>
      </c>
      <c r="V303" t="s">
        <v>156</v>
      </c>
      <c r="W303">
        <v>0</v>
      </c>
      <c r="X303">
        <v>0</v>
      </c>
      <c r="Y303">
        <v>0</v>
      </c>
      <c r="Z303">
        <v>0</v>
      </c>
      <c r="AA303" t="str">
        <f>+MID(Tabla_Consulta_desde_Reporte_de_Valorización_de_Instrumentos[[#This Row],[CODIGO_SBS]],7,1)</f>
        <v>2</v>
      </c>
      <c r="AB303">
        <f>INDEX('Cálculo Caja'!F:F,MATCH(Tabla_Consulta_desde_Reporte_de_Valorización_de_Instrumentos[[#This Row],[PORTAFOLIO]],'Cálculo Caja'!A:A,0),1)</f>
        <v>7928996892.6624365</v>
      </c>
      <c r="AC303" s="17">
        <f>Tabla_Consulta_desde_Reporte_de_Valorización_de_Instrumentos[[#This Row],[VALOR_VECTOR_LOCAL]]/Tabla_Consulta_desde_Reporte_de_Valorización_de_Instrumentos[[#This Row],[Patrimonio]]</f>
        <v>2.6413500570306788E-4</v>
      </c>
      <c r="AD303" s="4">
        <f>(Tabla_Consulta_desde_Reporte_de_Valorización_de_Instrumentos[[#This Row],[VALOR_VECTOR_LOCAL]]/INDEX('Tipo de Cambio'!$D:$D,MATCH("2",'Tipo de Cambio'!$E:$E,0),1))/1000000</f>
        <v>0.61462234466999255</v>
      </c>
      <c r="AE303">
        <f>IF(Tabla_Consulta_desde_Reporte_de_Valorización_de_Instrumentos[[#This Row],[PORTAFOLIO]]="IN-FONDO0",Tabla_Consulta_desde_Reporte_de_Valorización_de_Instrumentos[[#This Row],[Inv MM$]],0)</f>
        <v>0</v>
      </c>
      <c r="AF303" s="25">
        <f>IF(Tabla_Consulta_desde_Reporte_de_Valorización_de_Instrumentos[[#This Row],[PORTAFOLIO]]="IN-FONDO1",Tabla_Consulta_desde_Reporte_de_Valorización_de_Instrumentos[[#This Row],[Inv MM$]],0)</f>
        <v>0.61462234466999255</v>
      </c>
      <c r="AG303" s="25">
        <f>IF(Tabla_Consulta_desde_Reporte_de_Valorización_de_Instrumentos[[#This Row],[PORTAFOLIO]]="IN-FONDO2",Tabla_Consulta_desde_Reporte_de_Valorización_de_Instrumentos[[#This Row],[Inv MM$]],0)</f>
        <v>0</v>
      </c>
      <c r="AH303" s="25">
        <f>IF(Tabla_Consulta_desde_Reporte_de_Valorización_de_Instrumentos[[#This Row],[PORTAFOLIO]]="IN-FONDO3",Tabla_Consulta_desde_Reporte_de_Valorización_de_Instrumentos[[#This Row],[Inv MM$]],0)</f>
        <v>0</v>
      </c>
      <c r="AI3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0.61463457942999256</v>
      </c>
      <c r="AJ3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Row],[CODIGO_SBS]],'BD(MSCI)'!$C:$C,0),1)),AL6438)</f>
        <v>474.96855655000002</v>
      </c>
      <c r="AK303" s="25">
        <f>Tabla_Consulta_desde_Reporte_de_Valorización_de_Instrumentos[[#This Row],[CO2-H]]*Tabla_Consulta_desde_Reporte_de_Valorización_de_Instrumentos[[#This Row],[Inv MM$]]</f>
        <v>291.92628787128297</v>
      </c>
      <c r="AL303" s="25">
        <f>Tabla_Consulta_desde_Reporte_de_Valorización_de_Instrumentos[[#This Row],[CO2-H]]*Tabla_Consulta_desde_Reporte_de_Valorización_de_Instrumentos[[#This Row],[Weight]]</f>
        <v>0.12545582239311218</v>
      </c>
      <c r="AM303" s="25" t="str">
        <f>INDEX(Parametria!G:G,MATCH(Tabla_Consulta_desde_Reporte_de_Valorización_de_Instrumentos[[#This Row],[CODIGO_SBS]],Parametria!C:C,0))</f>
        <v>52RFIG</v>
      </c>
      <c r="AN303" s="25" t="str">
        <f>INDEX(Parametria!F:F,MATCH(Tabla_Consulta_desde_Reporte_de_Valorización_de_Instrumentos[[#This Row],[CODIGO_SBS]],Parametria!C:C,0))</f>
        <v>TD</v>
      </c>
      <c r="AO303" s="25" t="str">
        <f>+INDEX(Parametria!J:J,MATCH(Tabla_Consulta_desde_Reporte_de_Valorización_de_Instrumentos[[#This Row],[CODIGO_SBS]],Parametria!C:C,0))</f>
        <v>RFITD</v>
      </c>
      <c r="AP303" s="25">
        <f>Tabla_Consulta_desde_Reporte_de_Valorización_de_Instrumentos[[#This Row],[Huella]]/$AT$4</f>
        <v>2.5782456463767808E-2</v>
      </c>
      <c r="AQ3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3" s="25" t="str">
        <f>IFERROR(INDEX('BD(MSCI)'!X:X,MATCH(Tabla_Consulta_desde_Reporte_de_Valorización_de_Instrumentos[[#This Row],[CODIGO_ISIN]],'BD(MSCI)'!C:C,0)),"Cuestionario Integra")</f>
        <v>Otros ETFs</v>
      </c>
      <c r="AT303" s="25"/>
    </row>
    <row r="304" spans="2:46" x14ac:dyDescent="0.35">
      <c r="B304" s="14" t="s">
        <v>6337</v>
      </c>
      <c r="C304" t="s">
        <v>566</v>
      </c>
      <c r="D304" t="s">
        <v>11</v>
      </c>
      <c r="E304" t="s">
        <v>567</v>
      </c>
      <c r="F304" t="s">
        <v>636</v>
      </c>
      <c r="G304" t="str">
        <f>INDEX(Parametria!H:H,MATCH(Tabla_Consulta_desde_Reporte_de_Valorización_de_Instrumentos[[#This Row],[CODIGO_SBS]],Parametria!C:C,0),1)</f>
        <v>Man GLG - Continental European Growth</v>
      </c>
      <c r="H304" t="s">
        <v>637</v>
      </c>
      <c r="I304" t="s">
        <v>156</v>
      </c>
      <c r="J304" t="s">
        <v>638</v>
      </c>
      <c r="K304" t="s">
        <v>60</v>
      </c>
      <c r="L304">
        <v>1</v>
      </c>
      <c r="M304" s="5">
        <v>70.822370800000002</v>
      </c>
      <c r="N304">
        <v>15.681501000000001</v>
      </c>
      <c r="O304">
        <v>1.661</v>
      </c>
      <c r="P304" s="15"/>
      <c r="R304">
        <v>4.5163004999999998</v>
      </c>
      <c r="S304" t="s">
        <v>413</v>
      </c>
      <c r="T304">
        <v>69.9596394</v>
      </c>
      <c r="U304" s="5">
        <v>15.465571000000001</v>
      </c>
      <c r="V304" t="s">
        <v>156</v>
      </c>
      <c r="W304">
        <v>0</v>
      </c>
      <c r="X304">
        <v>0</v>
      </c>
      <c r="Y304">
        <v>0</v>
      </c>
      <c r="Z304">
        <v>0.13</v>
      </c>
      <c r="AA304" t="str">
        <f>+MID(Tabla_Consulta_desde_Reporte_de_Valorización_de_Instrumentos[[#This Row],[CODIGO_SBS]],7,1)</f>
        <v>6</v>
      </c>
      <c r="AB304">
        <f>INDEX('Cálculo Caja'!F:F,MATCH(Tabla_Consulta_desde_Reporte_de_Valorización_de_Instrumentos[[#This Row],[PORTAFOLIO]],'Cálculo Caja'!A:A,0),1)</f>
        <v>3525404726.9048524</v>
      </c>
      <c r="AC304" s="17">
        <f>Tabla_Consulta_desde_Reporte_de_Valorización_de_Instrumentos[[#This Row],[VALOR_VECTOR_LOCAL]]/Tabla_Consulta_desde_Reporte_de_Valorización_de_Instrumentos[[#This Row],[Patrimonio]]</f>
        <v>2.0089146150938213E-8</v>
      </c>
      <c r="AD304" s="4">
        <f>(Tabla_Consulta_desde_Reporte_de_Valorización_de_Instrumentos[[#This Row],[VALOR_VECTOR_LOCAL]]/INDEX('Tipo de Cambio'!$D:$D,MATCH("2",'Tipo de Cambio'!$E:$E,0),1))/1000000</f>
        <v>2.0784261423330886E-5</v>
      </c>
      <c r="AE304">
        <f>IF(Tabla_Consulta_desde_Reporte_de_Valorización_de_Instrumentos[[#This Row],[PORTAFOLIO]]="IN-FONDO0",Tabla_Consulta_desde_Reporte_de_Valorización_de_Instrumentos[[#This Row],[Inv MM$]],0)</f>
        <v>0</v>
      </c>
      <c r="AF304" s="25">
        <f>IF(Tabla_Consulta_desde_Reporte_de_Valorización_de_Instrumentos[[#This Row],[PORTAFOLIO]]="IN-FONDO1",Tabla_Consulta_desde_Reporte_de_Valorización_de_Instrumentos[[#This Row],[Inv MM$]],0)</f>
        <v>0</v>
      </c>
      <c r="AG304" s="25">
        <f>IF(Tabla_Consulta_desde_Reporte_de_Valorización_de_Instrumentos[[#This Row],[PORTAFOLIO]]="IN-FONDO2",Tabla_Consulta_desde_Reporte_de_Valorización_de_Instrumentos[[#This Row],[Inv MM$]],0)</f>
        <v>0</v>
      </c>
      <c r="AH304" s="25">
        <f>IF(Tabla_Consulta_desde_Reporte_de_Valorización_de_Instrumentos[[#This Row],[PORTAFOLIO]]="IN-FONDO3",Tabla_Consulta_desde_Reporte_de_Valorización_de_Instrumentos[[#This Row],[Inv MM$]],0)</f>
        <v>2.0784261423330886E-5</v>
      </c>
      <c r="AI3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3.3785373763756418E-5</v>
      </c>
      <c r="AJ3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Row],[CODIGO_SBS]],'BD(MSCI)'!$C:$C,0),1)),AL6439)</f>
        <v>64.081787449999993</v>
      </c>
      <c r="AK304" s="25">
        <f>Tabla_Consulta_desde_Reporte_de_Valorización_de_Instrumentos[[#This Row],[CO2-H]]*Tabla_Consulta_desde_Reporte_de_Valorización_de_Instrumentos[[#This Row],[Inv MM$]]</f>
        <v>1.3318926228351241E-3</v>
      </c>
      <c r="AL304" s="25">
        <f>Tabla_Consulta_desde_Reporte_de_Valorización_de_Instrumentos[[#This Row],[CO2-H]]*Tabla_Consulta_desde_Reporte_de_Valorización_de_Instrumentos[[#This Row],[Weight]]</f>
        <v>1.2873483936964081E-6</v>
      </c>
      <c r="AM304" s="25" t="str">
        <f>INDEX(Parametria!G:G,MATCH(Tabla_Consulta_desde_Reporte_de_Valorización_de_Instrumentos[[#This Row],[CODIGO_SBS]],Parametria!C:C,0))</f>
        <v>52RVI</v>
      </c>
      <c r="AN304" s="25" t="str">
        <f>INDEX(Parametria!F:F,MATCH(Tabla_Consulta_desde_Reporte_de_Valorización_de_Instrumentos[[#This Row],[CODIGO_SBS]],Parametria!C:C,0))</f>
        <v>TD</v>
      </c>
      <c r="AO304" s="25" t="str">
        <f>+INDEX(Parametria!J:J,MATCH(Tabla_Consulta_desde_Reporte_de_Valorización_de_Instrumentos[[#This Row],[CODIGO_SBS]],Parametria!C:C,0))</f>
        <v>RVITD</v>
      </c>
      <c r="AP304" s="25">
        <f>Tabla_Consulta_desde_Reporte_de_Valorización_de_Instrumentos[[#This Row],[Huella]]/$AT$4</f>
        <v>1.1763059713827884E-7</v>
      </c>
      <c r="AQ3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4" s="25" t="str">
        <f>IFERROR(INDEX('BD(MSCI)'!X:X,MATCH(Tabla_Consulta_desde_Reporte_de_Valorización_de_Instrumentos[[#This Row],[CODIGO_ISIN]],'BD(MSCI)'!C:C,0)),"Cuestionario Integra")</f>
        <v>Otros ETFs</v>
      </c>
      <c r="AT304" s="25"/>
    </row>
    <row r="305" spans="2:46" x14ac:dyDescent="0.35">
      <c r="B305" s="14" t="s">
        <v>6337</v>
      </c>
      <c r="C305" t="s">
        <v>566</v>
      </c>
      <c r="D305" t="s">
        <v>10</v>
      </c>
      <c r="E305" t="s">
        <v>567</v>
      </c>
      <c r="F305" t="s">
        <v>636</v>
      </c>
      <c r="G305" t="str">
        <f>INDEX(Parametria!H:H,MATCH(Tabla_Consulta_desde_Reporte_de_Valorización_de_Instrumentos[[#This Row],[CODIGO_SBS]],Parametria!C:C,0),1)</f>
        <v>Man GLG - Continental European Growth</v>
      </c>
      <c r="H305" t="s">
        <v>637</v>
      </c>
      <c r="I305" t="s">
        <v>156</v>
      </c>
      <c r="J305" t="s">
        <v>638</v>
      </c>
      <c r="K305" t="s">
        <v>60</v>
      </c>
      <c r="L305">
        <v>1</v>
      </c>
      <c r="M305" s="5">
        <v>44.301290299999998</v>
      </c>
      <c r="N305">
        <v>9.8091989999999996</v>
      </c>
      <c r="O305">
        <v>1.0389999999999999</v>
      </c>
      <c r="P305" s="15"/>
      <c r="R305">
        <v>4.5163004999999998</v>
      </c>
      <c r="S305" t="s">
        <v>413</v>
      </c>
      <c r="T305">
        <v>43.761628700000003</v>
      </c>
      <c r="U305" s="5">
        <v>9.6741290000000006</v>
      </c>
      <c r="V305" t="s">
        <v>156</v>
      </c>
      <c r="W305">
        <v>0</v>
      </c>
      <c r="X305">
        <v>0</v>
      </c>
      <c r="Y305">
        <v>0</v>
      </c>
      <c r="Z305">
        <v>0.13</v>
      </c>
      <c r="AA305" t="str">
        <f>+MID(Tabla_Consulta_desde_Reporte_de_Valorización_de_Instrumentos[[#This Row],[CODIGO_SBS]],7,1)</f>
        <v>6</v>
      </c>
      <c r="AB305">
        <f>INDEX('Cálculo Caja'!F:F,MATCH(Tabla_Consulta_desde_Reporte_de_Valorización_de_Instrumentos[[#This Row],[PORTAFOLIO]],'Cálculo Caja'!A:A,0),1)</f>
        <v>27857085026.771736</v>
      </c>
      <c r="AC305" s="17">
        <f>Tabla_Consulta_desde_Reporte_de_Valorización_de_Instrumentos[[#This Row],[VALOR_VECTOR_LOCAL]]/Tabla_Consulta_desde_Reporte_de_Valorización_de_Instrumentos[[#This Row],[Patrimonio]]</f>
        <v>1.5903060301328995E-9</v>
      </c>
      <c r="AD305" s="4">
        <f>(Tabla_Consulta_desde_Reporte_de_Valorización_de_Instrumentos[[#This Row],[VALOR_VECTOR_LOCAL]]/INDEX('Tipo de Cambio'!$D:$D,MATCH("2",'Tipo de Cambio'!$E:$E,0),1))/1000000</f>
        <v>1.3001112340425531E-5</v>
      </c>
      <c r="AE305">
        <f>IF(Tabla_Consulta_desde_Reporte_de_Valorización_de_Instrumentos[[#This Row],[PORTAFOLIO]]="IN-FONDO0",Tabla_Consulta_desde_Reporte_de_Valorización_de_Instrumentos[[#This Row],[Inv MM$]],0)</f>
        <v>0</v>
      </c>
      <c r="AF305" s="25">
        <f>IF(Tabla_Consulta_desde_Reporte_de_Valorización_de_Instrumentos[[#This Row],[PORTAFOLIO]]="IN-FONDO1",Tabla_Consulta_desde_Reporte_de_Valorización_de_Instrumentos[[#This Row],[Inv MM$]],0)</f>
        <v>0</v>
      </c>
      <c r="AG305" s="25">
        <f>IF(Tabla_Consulta_desde_Reporte_de_Valorización_de_Instrumentos[[#This Row],[PORTAFOLIO]]="IN-FONDO2",Tabla_Consulta_desde_Reporte_de_Valorización_de_Instrumentos[[#This Row],[Inv MM$]],0)</f>
        <v>1.3001112340425531E-5</v>
      </c>
      <c r="AH305" s="25">
        <f>IF(Tabla_Consulta_desde_Reporte_de_Valorización_de_Instrumentos[[#This Row],[PORTAFOLIO]]="IN-FONDO3",Tabla_Consulta_desde_Reporte_de_Valorización_de_Instrumentos[[#This Row],[Inv MM$]],0)</f>
        <v>0</v>
      </c>
      <c r="AI3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3.3785373763756418E-5</v>
      </c>
      <c r="AJ3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Row],[CODIGO_SBS]],'BD(MSCI)'!$C:$C,0),1)),AL6440)</f>
        <v>64.081787449999993</v>
      </c>
      <c r="AK305" s="25">
        <f>Tabla_Consulta_desde_Reporte_de_Valorización_de_Instrumentos[[#This Row],[CO2-H]]*Tabla_Consulta_desde_Reporte_de_Valorización_de_Instrumentos[[#This Row],[Inv MM$]]</f>
        <v>8.3313451761272083E-4</v>
      </c>
      <c r="AL305" s="25">
        <f>Tabla_Consulta_desde_Reporte_de_Valorización_de_Instrumentos[[#This Row],[CO2-H]]*Tabla_Consulta_desde_Reporte_de_Valorización_de_Instrumentos[[#This Row],[Weight]]</f>
        <v>1.0190965300342976E-7</v>
      </c>
      <c r="AM305" s="25" t="str">
        <f>INDEX(Parametria!G:G,MATCH(Tabla_Consulta_desde_Reporte_de_Valorización_de_Instrumentos[[#This Row],[CODIGO_SBS]],Parametria!C:C,0))</f>
        <v>52RVI</v>
      </c>
      <c r="AN305" s="25" t="str">
        <f>INDEX(Parametria!F:F,MATCH(Tabla_Consulta_desde_Reporte_de_Valorización_de_Instrumentos[[#This Row],[CODIGO_SBS]],Parametria!C:C,0))</f>
        <v>TD</v>
      </c>
      <c r="AO305" s="25" t="str">
        <f>+INDEX(Parametria!J:J,MATCH(Tabla_Consulta_desde_Reporte_de_Valorización_de_Instrumentos[[#This Row],[CODIGO_SBS]],Parametria!C:C,0))</f>
        <v>RVITD</v>
      </c>
      <c r="AP305" s="25">
        <f>Tabla_Consulta_desde_Reporte_de_Valorización_de_Instrumentos[[#This Row],[Huella]]/$AT$4</f>
        <v>7.3581089888976729E-8</v>
      </c>
      <c r="AQ3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5" s="25" t="str">
        <f>IFERROR(INDEX('BD(MSCI)'!X:X,MATCH(Tabla_Consulta_desde_Reporte_de_Valorización_de_Instrumentos[[#This Row],[CODIGO_ISIN]],'BD(MSCI)'!C:C,0)),"Cuestionario Integra")</f>
        <v>Otros ETFs</v>
      </c>
      <c r="AT305" s="25"/>
    </row>
    <row r="306" spans="2:46" x14ac:dyDescent="0.35">
      <c r="B306" s="14" t="s">
        <v>6337</v>
      </c>
      <c r="C306" t="s">
        <v>566</v>
      </c>
      <c r="D306" t="s">
        <v>10</v>
      </c>
      <c r="E306" t="s">
        <v>567</v>
      </c>
      <c r="F306" t="s">
        <v>639</v>
      </c>
      <c r="G306" t="str">
        <f>INDEX(Parametria!H:H,MATCH(Tabla_Consulta_desde_Reporte_de_Valorización_de_Instrumentos[[#This Row],[CODIGO_SBS]],Parametria!C:C,0),1)</f>
        <v>Janus Henderson - Horizon Euroland Fund</v>
      </c>
      <c r="H306" t="s">
        <v>640</v>
      </c>
      <c r="I306" t="s">
        <v>156</v>
      </c>
      <c r="J306" t="s">
        <v>641</v>
      </c>
      <c r="K306" t="s">
        <v>57</v>
      </c>
      <c r="L306">
        <v>1</v>
      </c>
      <c r="M306" s="5">
        <v>95.338442499999999</v>
      </c>
      <c r="N306">
        <v>24.5</v>
      </c>
      <c r="O306">
        <v>1</v>
      </c>
      <c r="P306" s="15"/>
      <c r="R306">
        <v>3.891365</v>
      </c>
      <c r="S306" t="s">
        <v>413</v>
      </c>
      <c r="T306">
        <v>94.523281999999995</v>
      </c>
      <c r="U306" s="5">
        <v>24.25</v>
      </c>
      <c r="V306" t="s">
        <v>156</v>
      </c>
      <c r="W306">
        <v>0</v>
      </c>
      <c r="X306">
        <v>0</v>
      </c>
      <c r="Y306">
        <v>0</v>
      </c>
      <c r="Z306">
        <v>0.25</v>
      </c>
      <c r="AA306" t="str">
        <f>+MID(Tabla_Consulta_desde_Reporte_de_Valorización_de_Instrumentos[[#This Row],[CODIGO_SBS]],7,1)</f>
        <v>4</v>
      </c>
      <c r="AB306">
        <f>INDEX('Cálculo Caja'!F:F,MATCH(Tabla_Consulta_desde_Reporte_de_Valorización_de_Instrumentos[[#This Row],[PORTAFOLIO]],'Cálculo Caja'!A:A,0),1)</f>
        <v>27857085026.771736</v>
      </c>
      <c r="AC306" s="17">
        <f>Tabla_Consulta_desde_Reporte_de_Valorización_de_Instrumentos[[#This Row],[VALOR_VECTOR_LOCAL]]/Tabla_Consulta_desde_Reporte_de_Valorización_de_Instrumentos[[#This Row],[Patrimonio]]</f>
        <v>3.4224127330040478E-9</v>
      </c>
      <c r="AD306" s="4">
        <f>(Tabla_Consulta_desde_Reporte_de_Valorización_de_Instrumentos[[#This Row],[VALOR_VECTOR_LOCAL]]/INDEX('Tipo de Cambio'!$D:$D,MATCH("2",'Tipo de Cambio'!$E:$E,0),1))/1000000</f>
        <v>2.7978999999999998E-5</v>
      </c>
      <c r="AE306">
        <f>IF(Tabla_Consulta_desde_Reporte_de_Valorización_de_Instrumentos[[#This Row],[PORTAFOLIO]]="IN-FONDO0",Tabla_Consulta_desde_Reporte_de_Valorización_de_Instrumentos[[#This Row],[Inv MM$]],0)</f>
        <v>0</v>
      </c>
      <c r="AF306" s="25">
        <f>IF(Tabla_Consulta_desde_Reporte_de_Valorización_de_Instrumentos[[#This Row],[PORTAFOLIO]]="IN-FONDO1",Tabla_Consulta_desde_Reporte_de_Valorización_de_Instrumentos[[#This Row],[Inv MM$]],0)</f>
        <v>0</v>
      </c>
      <c r="AG306" s="25">
        <f>IF(Tabla_Consulta_desde_Reporte_de_Valorización_de_Instrumentos[[#This Row],[PORTAFOLIO]]="IN-FONDO2",Tabla_Consulta_desde_Reporte_de_Valorización_de_Instrumentos[[#This Row],[Inv MM$]],0)</f>
        <v>2.7978999999999998E-5</v>
      </c>
      <c r="AH306" s="25">
        <f>IF(Tabla_Consulta_desde_Reporte_de_Valorización_de_Instrumentos[[#This Row],[PORTAFOLIO]]="IN-FONDO3",Tabla_Consulta_desde_Reporte_de_Valorización_de_Instrumentos[[#This Row],[Inv MM$]],0)</f>
        <v>0</v>
      </c>
      <c r="AI3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5.5957999999999995E-5</v>
      </c>
      <c r="AJ3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Row],[CODIGO_SBS]],'BD(MSCI)'!$C:$C,0),1)),AL6441)</f>
        <v>43.232014650000004</v>
      </c>
      <c r="AK306" s="25">
        <f>Tabla_Consulta_desde_Reporte_de_Valorización_de_Instrumentos[[#This Row],[CO2-H]]*Tabla_Consulta_desde_Reporte_de_Valorización_de_Instrumentos[[#This Row],[Inv MM$]]</f>
        <v>1.20958853789235E-3</v>
      </c>
      <c r="AL306" s="25">
        <f>Tabla_Consulta_desde_Reporte_de_Valorización_de_Instrumentos[[#This Row],[CO2-H]]*Tabla_Consulta_desde_Reporte_de_Valorización_de_Instrumentos[[#This Row],[Weight]]</f>
        <v>1.4795779741157756E-7</v>
      </c>
      <c r="AM306" s="25" t="str">
        <f>INDEX(Parametria!G:G,MATCH(Tabla_Consulta_desde_Reporte_de_Valorización_de_Instrumentos[[#This Row],[CODIGO_SBS]],Parametria!C:C,0))</f>
        <v>52RVI</v>
      </c>
      <c r="AN306" s="25" t="str">
        <f>INDEX(Parametria!F:F,MATCH(Tabla_Consulta_desde_Reporte_de_Valorización_de_Instrumentos[[#This Row],[CODIGO_SBS]],Parametria!C:C,0))</f>
        <v>TD</v>
      </c>
      <c r="AO306" s="25" t="str">
        <f>+INDEX(Parametria!J:J,MATCH(Tabla_Consulta_desde_Reporte_de_Valorización_de_Instrumentos[[#This Row],[CODIGO_SBS]],Parametria!C:C,0))</f>
        <v>RVITD</v>
      </c>
      <c r="AP306" s="25">
        <f>Tabla_Consulta_desde_Reporte_de_Valorización_de_Instrumentos[[#This Row],[Huella]]/$AT$4</f>
        <v>1.0682889863975788E-7</v>
      </c>
      <c r="AQ3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06" s="25" t="str">
        <f>IFERROR(INDEX('BD(MSCI)'!X:X,MATCH(Tabla_Consulta_desde_Reporte_de_Valorización_de_Instrumentos[[#This Row],[CODIGO_ISIN]],'BD(MSCI)'!C:C,0)),"Cuestionario Integra")</f>
        <v>TD</v>
      </c>
      <c r="AT306" s="25"/>
    </row>
    <row r="307" spans="2:46" x14ac:dyDescent="0.35">
      <c r="B307" s="14" t="s">
        <v>6337</v>
      </c>
      <c r="C307" t="s">
        <v>566</v>
      </c>
      <c r="D307" t="s">
        <v>11</v>
      </c>
      <c r="E307" t="s">
        <v>567</v>
      </c>
      <c r="F307" t="s">
        <v>639</v>
      </c>
      <c r="G307" t="str">
        <f>INDEX(Parametria!H:H,MATCH(Tabla_Consulta_desde_Reporte_de_Valorización_de_Instrumentos[[#This Row],[CODIGO_SBS]],Parametria!C:C,0),1)</f>
        <v>Janus Henderson - Horizon Euroland Fund</v>
      </c>
      <c r="H307" t="s">
        <v>640</v>
      </c>
      <c r="I307" t="s">
        <v>156</v>
      </c>
      <c r="J307" t="s">
        <v>641</v>
      </c>
      <c r="K307" t="s">
        <v>57</v>
      </c>
      <c r="L307">
        <v>1</v>
      </c>
      <c r="M307" s="5">
        <v>95.338442499999999</v>
      </c>
      <c r="N307">
        <v>24.5</v>
      </c>
      <c r="O307">
        <v>1</v>
      </c>
      <c r="P307" s="15"/>
      <c r="R307">
        <v>3.891365</v>
      </c>
      <c r="S307" t="s">
        <v>413</v>
      </c>
      <c r="T307">
        <v>94.523281999999995</v>
      </c>
      <c r="U307" s="5">
        <v>24.25</v>
      </c>
      <c r="V307" t="s">
        <v>156</v>
      </c>
      <c r="W307">
        <v>0</v>
      </c>
      <c r="X307">
        <v>0</v>
      </c>
      <c r="Y307">
        <v>0</v>
      </c>
      <c r="Z307">
        <v>0.25</v>
      </c>
      <c r="AA307" t="str">
        <f>+MID(Tabla_Consulta_desde_Reporte_de_Valorización_de_Instrumentos[[#This Row],[CODIGO_SBS]],7,1)</f>
        <v>4</v>
      </c>
      <c r="AB307">
        <f>INDEX('Cálculo Caja'!F:F,MATCH(Tabla_Consulta_desde_Reporte_de_Valorización_de_Instrumentos[[#This Row],[PORTAFOLIO]],'Cálculo Caja'!A:A,0),1)</f>
        <v>3525404726.9048524</v>
      </c>
      <c r="AC307" s="17">
        <f>Tabla_Consulta_desde_Reporte_de_Valorización_de_Instrumentos[[#This Row],[VALOR_VECTOR_LOCAL]]/Tabla_Consulta_desde_Reporte_de_Valorización_de_Instrumentos[[#This Row],[Patrimonio]]</f>
        <v>2.7043261663662341E-8</v>
      </c>
      <c r="AD307" s="4">
        <f>(Tabla_Consulta_desde_Reporte_de_Valorización_de_Instrumentos[[#This Row],[VALOR_VECTOR_LOCAL]]/INDEX('Tipo de Cambio'!$D:$D,MATCH("2",'Tipo de Cambio'!$E:$E,0),1))/1000000</f>
        <v>2.7978999999999998E-5</v>
      </c>
      <c r="AE307">
        <f>IF(Tabla_Consulta_desde_Reporte_de_Valorización_de_Instrumentos[[#This Row],[PORTAFOLIO]]="IN-FONDO0",Tabla_Consulta_desde_Reporte_de_Valorización_de_Instrumentos[[#This Row],[Inv MM$]],0)</f>
        <v>0</v>
      </c>
      <c r="AF307" s="25">
        <f>IF(Tabla_Consulta_desde_Reporte_de_Valorización_de_Instrumentos[[#This Row],[PORTAFOLIO]]="IN-FONDO1",Tabla_Consulta_desde_Reporte_de_Valorización_de_Instrumentos[[#This Row],[Inv MM$]],0)</f>
        <v>0</v>
      </c>
      <c r="AG307" s="25">
        <f>IF(Tabla_Consulta_desde_Reporte_de_Valorización_de_Instrumentos[[#This Row],[PORTAFOLIO]]="IN-FONDO2",Tabla_Consulta_desde_Reporte_de_Valorización_de_Instrumentos[[#This Row],[Inv MM$]],0)</f>
        <v>0</v>
      </c>
      <c r="AH307" s="25">
        <f>IF(Tabla_Consulta_desde_Reporte_de_Valorización_de_Instrumentos[[#This Row],[PORTAFOLIO]]="IN-FONDO3",Tabla_Consulta_desde_Reporte_de_Valorización_de_Instrumentos[[#This Row],[Inv MM$]],0)</f>
        <v>2.7978999999999998E-5</v>
      </c>
      <c r="AI3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5.5957999999999995E-5</v>
      </c>
      <c r="AJ3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Row],[CODIGO_SBS]],'BD(MSCI)'!$C:$C,0),1)),AL6442)</f>
        <v>43.232014650000004</v>
      </c>
      <c r="AK307" s="25">
        <f>Tabla_Consulta_desde_Reporte_de_Valorización_de_Instrumentos[[#This Row],[CO2-H]]*Tabla_Consulta_desde_Reporte_de_Valorización_de_Instrumentos[[#This Row],[Inv MM$]]</f>
        <v>1.20958853789235E-3</v>
      </c>
      <c r="AL307" s="25">
        <f>Tabla_Consulta_desde_Reporte_de_Valorización_de_Instrumentos[[#This Row],[CO2-H]]*Tabla_Consulta_desde_Reporte_de_Valorización_de_Instrumentos[[#This Row],[Weight]]</f>
        <v>1.1691346844272339E-6</v>
      </c>
      <c r="AM307" s="25" t="str">
        <f>INDEX(Parametria!G:G,MATCH(Tabla_Consulta_desde_Reporte_de_Valorización_de_Instrumentos[[#This Row],[CODIGO_SBS]],Parametria!C:C,0))</f>
        <v>52RVI</v>
      </c>
      <c r="AN307" s="25" t="str">
        <f>INDEX(Parametria!F:F,MATCH(Tabla_Consulta_desde_Reporte_de_Valorización_de_Instrumentos[[#This Row],[CODIGO_SBS]],Parametria!C:C,0))</f>
        <v>TD</v>
      </c>
      <c r="AO307" s="25" t="str">
        <f>+INDEX(Parametria!J:J,MATCH(Tabla_Consulta_desde_Reporte_de_Valorización_de_Instrumentos[[#This Row],[CODIGO_SBS]],Parametria!C:C,0))</f>
        <v>RVITD</v>
      </c>
      <c r="AP307" s="25">
        <f>Tabla_Consulta_desde_Reporte_de_Valorización_de_Instrumentos[[#This Row],[Huella]]/$AT$4</f>
        <v>1.0682889863975788E-7</v>
      </c>
      <c r="AQ3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07" s="25" t="str">
        <f>IFERROR(INDEX('BD(MSCI)'!X:X,MATCH(Tabla_Consulta_desde_Reporte_de_Valorización_de_Instrumentos[[#This Row],[CODIGO_ISIN]],'BD(MSCI)'!C:C,0)),"Cuestionario Integra")</f>
        <v>TD</v>
      </c>
      <c r="AT307" s="25"/>
    </row>
    <row r="308" spans="2:46" x14ac:dyDescent="0.35">
      <c r="B308" s="14" t="s">
        <v>6337</v>
      </c>
      <c r="C308" t="s">
        <v>566</v>
      </c>
      <c r="D308" t="s">
        <v>12</v>
      </c>
      <c r="E308" t="s">
        <v>567</v>
      </c>
      <c r="F308" t="s">
        <v>5455</v>
      </c>
      <c r="G308" t="str">
        <f>INDEX(Parametria!H:H,MATCH(Tabla_Consulta_desde_Reporte_de_Valorización_de_Instrumentos[[#This Row],[CODIGO_SBS]],Parametria!C:C,0),1)</f>
        <v>Global Evolution Funds - Frontier Markets Fund</v>
      </c>
      <c r="H308" t="s">
        <v>5456</v>
      </c>
      <c r="I308" t="s">
        <v>156</v>
      </c>
      <c r="J308" t="s">
        <v>5457</v>
      </c>
      <c r="K308" t="s">
        <v>50</v>
      </c>
      <c r="L308">
        <v>1</v>
      </c>
      <c r="M308" s="5">
        <v>210090741.66488799</v>
      </c>
      <c r="N308">
        <v>61655390.0704</v>
      </c>
      <c r="O308">
        <v>279438.86</v>
      </c>
      <c r="P308" s="15"/>
      <c r="R308">
        <v>3.4075000000000002</v>
      </c>
      <c r="S308" t="s">
        <v>155</v>
      </c>
      <c r="T308">
        <v>210101820.29793149</v>
      </c>
      <c r="U308" s="5">
        <v>61582735.966799997</v>
      </c>
      <c r="V308" t="s">
        <v>156</v>
      </c>
      <c r="W308">
        <v>0</v>
      </c>
      <c r="X308">
        <v>0</v>
      </c>
      <c r="Y308">
        <v>0</v>
      </c>
      <c r="Z308">
        <v>0.26</v>
      </c>
      <c r="AA308" t="str">
        <f>+MID(Tabla_Consulta_desde_Reporte_de_Valorización_de_Instrumentos[[#This Row],[CODIGO_SBS]],7,1)</f>
        <v>2</v>
      </c>
      <c r="AB308">
        <f>INDEX('Cálculo Caja'!F:F,MATCH(Tabla_Consulta_desde_Reporte_de_Valorización_de_Instrumentos[[#This Row],[PORTAFOLIO]],'Cálculo Caja'!A:A,0),1)</f>
        <v>7928996892.6624365</v>
      </c>
      <c r="AC308" s="17">
        <f>Tabla_Consulta_desde_Reporte_de_Valorización_de_Instrumentos[[#This Row],[VALOR_VECTOR_LOCAL]]/Tabla_Consulta_desde_Reporte_de_Valorización_de_Instrumentos[[#This Row],[Patrimonio]]</f>
        <v>2.6496509521817042E-2</v>
      </c>
      <c r="AD308" s="4">
        <f>(Tabla_Consulta_desde_Reporte_de_Valorización_de_Instrumentos[[#This Row],[VALOR_VECTOR_LOCAL]]/INDEX('Tipo de Cambio'!$D:$D,MATCH("2",'Tipo de Cambio'!$E:$E,0),1))/1000000</f>
        <v>61.655390070399989</v>
      </c>
      <c r="AE308">
        <f>IF(Tabla_Consulta_desde_Reporte_de_Valorización_de_Instrumentos[[#This Row],[PORTAFOLIO]]="IN-FONDO0",Tabla_Consulta_desde_Reporte_de_Valorización_de_Instrumentos[[#This Row],[Inv MM$]],0)</f>
        <v>0</v>
      </c>
      <c r="AF308" s="25">
        <f>IF(Tabla_Consulta_desde_Reporte_de_Valorización_de_Instrumentos[[#This Row],[PORTAFOLIO]]="IN-FONDO1",Tabla_Consulta_desde_Reporte_de_Valorización_de_Instrumentos[[#This Row],[Inv MM$]],0)</f>
        <v>61.655390070399989</v>
      </c>
      <c r="AG308" s="25">
        <f>IF(Tabla_Consulta_desde_Reporte_de_Valorización_de_Instrumentos[[#This Row],[PORTAFOLIO]]="IN-FONDO2",Tabla_Consulta_desde_Reporte_de_Valorización_de_Instrumentos[[#This Row],[Inv MM$]],0)</f>
        <v>0</v>
      </c>
      <c r="AH308" s="25">
        <f>IF(Tabla_Consulta_desde_Reporte_de_Valorización_de_Instrumentos[[#This Row],[PORTAFOLIO]]="IN-FONDO3",Tabla_Consulta_desde_Reporte_de_Valorización_de_Instrumentos[[#This Row],[Inv MM$]],0)</f>
        <v>0</v>
      </c>
      <c r="AI3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61.655390070399989</v>
      </c>
      <c r="AJ3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Row],[CODIGO_SBS]],'BD(MSCI)'!$C:$C,0),1)),AL6443)</f>
        <v>0.45680324</v>
      </c>
      <c r="AK308" s="25">
        <f>Tabla_Consulta_desde_Reporte_de_Valorización_de_Instrumentos[[#This Row],[CO2-H]]*Tabla_Consulta_desde_Reporte_de_Valorización_de_Instrumentos[[#This Row],[Inv MM$]]</f>
        <v>28.164381947622545</v>
      </c>
      <c r="AL308" s="25">
        <f>Tabla_Consulta_desde_Reporte_de_Valorización_de_Instrumentos[[#This Row],[CO2-H]]*Tabla_Consulta_desde_Reporte_de_Valorización_de_Instrumentos[[#This Row],[Weight]]</f>
        <v>1.2103691398256875E-2</v>
      </c>
      <c r="AM308" s="25" t="str">
        <f>INDEX(Parametria!G:G,MATCH(Tabla_Consulta_desde_Reporte_de_Valorización_de_Instrumentos[[#This Row],[CODIGO_SBS]],Parametria!C:C,0))</f>
        <v>52RFIG</v>
      </c>
      <c r="AN308" s="25" t="str">
        <f>INDEX(Parametria!F:F,MATCH(Tabla_Consulta_desde_Reporte_de_Valorización_de_Instrumentos[[#This Row],[CODIGO_SBS]],Parametria!C:C,0))</f>
        <v>TD</v>
      </c>
      <c r="AO308" s="25" t="str">
        <f>+INDEX(Parametria!J:J,MATCH(Tabla_Consulta_desde_Reporte_de_Valorización_de_Instrumentos[[#This Row],[CODIGO_SBS]],Parametria!C:C,0))</f>
        <v>RFITD</v>
      </c>
      <c r="AP308" s="25">
        <f>Tabla_Consulta_desde_Reporte_de_Valorización_de_Instrumentos[[#This Row],[Huella]]/$AT$4</f>
        <v>2.4874325525410758E-3</v>
      </c>
      <c r="AQ3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08" s="25" t="str">
        <f>IFERROR(INDEX('BD(MSCI)'!X:X,MATCH(Tabla_Consulta_desde_Reporte_de_Valorización_de_Instrumentos[[#This Row],[CODIGO_ISIN]],'BD(MSCI)'!C:C,0)),"Cuestionario Integra")</f>
        <v>Otros ETFs</v>
      </c>
      <c r="AT308" s="25"/>
    </row>
    <row r="309" spans="2:46" x14ac:dyDescent="0.35">
      <c r="B309" s="14" t="s">
        <v>6337</v>
      </c>
      <c r="C309" t="s">
        <v>566</v>
      </c>
      <c r="D309" t="s">
        <v>11</v>
      </c>
      <c r="E309" t="s">
        <v>567</v>
      </c>
      <c r="F309" t="s">
        <v>642</v>
      </c>
      <c r="G309" t="str">
        <f>INDEX(Parametria!H:H,MATCH(Tabla_Consulta_desde_Reporte_de_Valorización_de_Instrumentos[[#This Row],[CODIGO_SBS]],Parametria!C:C,0),1)</f>
        <v>Veritas - Asian Fund</v>
      </c>
      <c r="H309" t="s">
        <v>643</v>
      </c>
      <c r="I309" t="s">
        <v>156</v>
      </c>
      <c r="J309" t="s">
        <v>644</v>
      </c>
      <c r="K309" t="s">
        <v>50</v>
      </c>
      <c r="L309">
        <v>591.01</v>
      </c>
      <c r="M309" s="5">
        <v>3994.8398382</v>
      </c>
      <c r="N309">
        <v>1172.3667903999999</v>
      </c>
      <c r="O309">
        <v>1.0016</v>
      </c>
      <c r="P309" s="15"/>
      <c r="R309">
        <v>3.4075000000000002</v>
      </c>
      <c r="S309" t="s">
        <v>413</v>
      </c>
      <c r="T309">
        <v>3890.7837528999999</v>
      </c>
      <c r="U309" s="5">
        <v>1140.4237631999999</v>
      </c>
      <c r="V309" t="s">
        <v>156</v>
      </c>
      <c r="W309">
        <v>0</v>
      </c>
      <c r="X309">
        <v>0</v>
      </c>
      <c r="Y309">
        <v>0</v>
      </c>
      <c r="Z309">
        <v>31.891999999999999</v>
      </c>
      <c r="AA309" t="str">
        <f>+MID(Tabla_Consulta_desde_Reporte_de_Valorización_de_Instrumentos[[#This Row],[CODIGO_SBS]],7,1)</f>
        <v>2</v>
      </c>
      <c r="AB309">
        <f>INDEX('Cálculo Caja'!F:F,MATCH(Tabla_Consulta_desde_Reporte_de_Valorización_de_Instrumentos[[#This Row],[PORTAFOLIO]],'Cálculo Caja'!A:A,0),1)</f>
        <v>3525404726.9048524</v>
      </c>
      <c r="AC309" s="17">
        <f>Tabla_Consulta_desde_Reporte_de_Valorización_de_Instrumentos[[#This Row],[VALOR_VECTOR_LOCAL]]/Tabla_Consulta_desde_Reporte_de_Valorización_de_Instrumentos[[#This Row],[Patrimonio]]</f>
        <v>1.1331577925543007E-6</v>
      </c>
      <c r="AD309" s="4">
        <f>(Tabla_Consulta_desde_Reporte_de_Valorización_de_Instrumentos[[#This Row],[VALOR_VECTOR_LOCAL]]/INDEX('Tipo de Cambio'!$D:$D,MATCH("2",'Tipo de Cambio'!$E:$E,0),1))/1000000</f>
        <v>1.1723667903741745E-3</v>
      </c>
      <c r="AE309">
        <f>IF(Tabla_Consulta_desde_Reporte_de_Valorización_de_Instrumentos[[#This Row],[PORTAFOLIO]]="IN-FONDO0",Tabla_Consulta_desde_Reporte_de_Valorización_de_Instrumentos[[#This Row],[Inv MM$]],0)</f>
        <v>0</v>
      </c>
      <c r="AF309" s="25">
        <f>IF(Tabla_Consulta_desde_Reporte_de_Valorización_de_Instrumentos[[#This Row],[PORTAFOLIO]]="IN-FONDO1",Tabla_Consulta_desde_Reporte_de_Valorización_de_Instrumentos[[#This Row],[Inv MM$]],0)</f>
        <v>0</v>
      </c>
      <c r="AG309" s="25">
        <f>IF(Tabla_Consulta_desde_Reporte_de_Valorización_de_Instrumentos[[#This Row],[PORTAFOLIO]]="IN-FONDO2",Tabla_Consulta_desde_Reporte_de_Valorización_de_Instrumentos[[#This Row],[Inv MM$]],0)</f>
        <v>0</v>
      </c>
      <c r="AH309" s="25">
        <f>IF(Tabla_Consulta_desde_Reporte_de_Valorización_de_Instrumentos[[#This Row],[PORTAFOLIO]]="IN-FONDO3",Tabla_Consulta_desde_Reporte_de_Valorización_de_Instrumentos[[#This Row],[Inv MM$]],0)</f>
        <v>1.1723667903741745E-3</v>
      </c>
      <c r="AI3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2.348245062773294E-3</v>
      </c>
      <c r="AJ3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Row],[CODIGO_SBS]],'BD(MSCI)'!$C:$C,0),1)),AL6444)</f>
        <v>74.314946120000002</v>
      </c>
      <c r="AK309" s="25">
        <f>Tabla_Consulta_desde_Reporte_de_Valorización_de_Instrumentos[[#This Row],[CO2-H]]*Tabla_Consulta_desde_Reporte_de_Valorización_de_Instrumentos[[#This Row],[Inv MM$]]</f>
        <v>8.7124374859534115E-2</v>
      </c>
      <c r="AL309" s="25">
        <f>Tabla_Consulta_desde_Reporte_de_Valorización_de_Instrumentos[[#This Row],[CO2-H]]*Tabla_Consulta_desde_Reporte_de_Valorización_de_Instrumentos[[#This Row],[Weight]]</f>
        <v>8.4210560299130993E-5</v>
      </c>
      <c r="AM309" s="25" t="str">
        <f>INDEX(Parametria!G:G,MATCH(Tabla_Consulta_desde_Reporte_de_Valorización_de_Instrumentos[[#This Row],[CODIGO_SBS]],Parametria!C:C,0))</f>
        <v>52RVI</v>
      </c>
      <c r="AN309" s="25" t="str">
        <f>INDEX(Parametria!F:F,MATCH(Tabla_Consulta_desde_Reporte_de_Valorización_de_Instrumentos[[#This Row],[CODIGO_SBS]],Parametria!C:C,0))</f>
        <v>TD</v>
      </c>
      <c r="AO309" s="25" t="str">
        <f>+INDEX(Parametria!J:J,MATCH(Tabla_Consulta_desde_Reporte_de_Valorización_de_Instrumentos[[#This Row],[CODIGO_SBS]],Parametria!C:C,0))</f>
        <v>RVITD</v>
      </c>
      <c r="AP309" s="25">
        <f>Tabla_Consulta_desde_Reporte_de_Valorización_de_Instrumentos[[#This Row],[Huella]]/$AT$4</f>
        <v>7.6946835385354599E-6</v>
      </c>
      <c r="AQ3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09" s="25" t="str">
        <f>IFERROR(INDEX('BD(MSCI)'!X:X,MATCH(Tabla_Consulta_desde_Reporte_de_Valorización_de_Instrumentos[[#This Row],[CODIGO_ISIN]],'BD(MSCI)'!C:C,0)),"Cuestionario Integra")</f>
        <v>TD</v>
      </c>
      <c r="AT309" s="25"/>
    </row>
    <row r="310" spans="2:46" x14ac:dyDescent="0.35">
      <c r="B310" s="14" t="s">
        <v>6337</v>
      </c>
      <c r="C310" t="s">
        <v>566</v>
      </c>
      <c r="D310" t="s">
        <v>10</v>
      </c>
      <c r="E310" t="s">
        <v>567</v>
      </c>
      <c r="F310" t="s">
        <v>642</v>
      </c>
      <c r="G310" t="str">
        <f>INDEX(Parametria!H:H,MATCH(Tabla_Consulta_desde_Reporte_de_Valorización_de_Instrumentos[[#This Row],[CODIGO_SBS]],Parametria!C:C,0),1)</f>
        <v>Veritas - Asian Fund</v>
      </c>
      <c r="H310" t="s">
        <v>643</v>
      </c>
      <c r="I310" t="s">
        <v>156</v>
      </c>
      <c r="J310" t="s">
        <v>644</v>
      </c>
      <c r="K310" t="s">
        <v>50</v>
      </c>
      <c r="L310">
        <v>591.01</v>
      </c>
      <c r="M310" s="5">
        <v>4006.8052131999998</v>
      </c>
      <c r="N310">
        <v>1175.8782724</v>
      </c>
      <c r="O310">
        <v>1.0045999999999999</v>
      </c>
      <c r="P310" s="15"/>
      <c r="R310">
        <v>3.4075000000000002</v>
      </c>
      <c r="S310" t="s">
        <v>413</v>
      </c>
      <c r="T310">
        <v>3902.4374582</v>
      </c>
      <c r="U310" s="5">
        <v>1143.8395691999999</v>
      </c>
      <c r="V310" t="s">
        <v>156</v>
      </c>
      <c r="W310">
        <v>0</v>
      </c>
      <c r="X310">
        <v>0</v>
      </c>
      <c r="Y310">
        <v>0</v>
      </c>
      <c r="Z310">
        <v>31.891999999999999</v>
      </c>
      <c r="AA310" t="str">
        <f>+MID(Tabla_Consulta_desde_Reporte_de_Valorización_de_Instrumentos[[#This Row],[CODIGO_SBS]],7,1)</f>
        <v>2</v>
      </c>
      <c r="AB310">
        <f>INDEX('Cálculo Caja'!F:F,MATCH(Tabla_Consulta_desde_Reporte_de_Valorización_de_Instrumentos[[#This Row],[PORTAFOLIO]],'Cálculo Caja'!A:A,0),1)</f>
        <v>27857085026.771736</v>
      </c>
      <c r="AC310" s="17">
        <f>Tabla_Consulta_desde_Reporte_de_Valorización_de_Instrumentos[[#This Row],[VALOR_VECTOR_LOCAL]]/Tabla_Consulta_desde_Reporte_de_Valorización_de_Instrumentos[[#This Row],[Patrimonio]]</f>
        <v>1.4383433188897206E-7</v>
      </c>
      <c r="AD310" s="4">
        <f>(Tabla_Consulta_desde_Reporte_de_Valorización_de_Instrumentos[[#This Row],[VALOR_VECTOR_LOCAL]]/INDEX('Tipo de Cambio'!$D:$D,MATCH("2",'Tipo de Cambio'!$E:$E,0),1))/1000000</f>
        <v>1.1758782723991193E-3</v>
      </c>
      <c r="AE310">
        <f>IF(Tabla_Consulta_desde_Reporte_de_Valorización_de_Instrumentos[[#This Row],[PORTAFOLIO]]="IN-FONDO0",Tabla_Consulta_desde_Reporte_de_Valorización_de_Instrumentos[[#This Row],[Inv MM$]],0)</f>
        <v>0</v>
      </c>
      <c r="AF310" s="25">
        <f>IF(Tabla_Consulta_desde_Reporte_de_Valorización_de_Instrumentos[[#This Row],[PORTAFOLIO]]="IN-FONDO1",Tabla_Consulta_desde_Reporte_de_Valorización_de_Instrumentos[[#This Row],[Inv MM$]],0)</f>
        <v>0</v>
      </c>
      <c r="AG310" s="25">
        <f>IF(Tabla_Consulta_desde_Reporte_de_Valorización_de_Instrumentos[[#This Row],[PORTAFOLIO]]="IN-FONDO2",Tabla_Consulta_desde_Reporte_de_Valorización_de_Instrumentos[[#This Row],[Inv MM$]],0)</f>
        <v>1.1758782723991193E-3</v>
      </c>
      <c r="AH310" s="25">
        <f>IF(Tabla_Consulta_desde_Reporte_de_Valorización_de_Instrumentos[[#This Row],[PORTAFOLIO]]="IN-FONDO3",Tabla_Consulta_desde_Reporte_de_Valorización_de_Instrumentos[[#This Row],[Inv MM$]],0)</f>
        <v>0</v>
      </c>
      <c r="AI3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2.348245062773294E-3</v>
      </c>
      <c r="AJ3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Row],[CODIGO_SBS]],'BD(MSCI)'!$C:$C,0),1)),AL6445)</f>
        <v>74.314946120000002</v>
      </c>
      <c r="AK310" s="25">
        <f>Tabla_Consulta_desde_Reporte_de_Valorización_de_Instrumentos[[#This Row],[CO2-H]]*Tabla_Consulta_desde_Reporte_de_Valorización_de_Instrumentos[[#This Row],[Inv MM$]]</f>
        <v>8.7385330457019239E-2</v>
      </c>
      <c r="AL310" s="25">
        <f>Tabla_Consulta_desde_Reporte_de_Valorización_de_Instrumentos[[#This Row],[CO2-H]]*Tabla_Consulta_desde_Reporte_de_Valorización_de_Instrumentos[[#This Row],[Weight]]</f>
        <v>1.0689040624535158E-5</v>
      </c>
      <c r="AM310" s="25" t="str">
        <f>INDEX(Parametria!G:G,MATCH(Tabla_Consulta_desde_Reporte_de_Valorización_de_Instrumentos[[#This Row],[CODIGO_SBS]],Parametria!C:C,0))</f>
        <v>52RVI</v>
      </c>
      <c r="AN310" s="25" t="str">
        <f>INDEX(Parametria!F:F,MATCH(Tabla_Consulta_desde_Reporte_de_Valorización_de_Instrumentos[[#This Row],[CODIGO_SBS]],Parametria!C:C,0))</f>
        <v>TD</v>
      </c>
      <c r="AO310" s="25" t="str">
        <f>+INDEX(Parametria!J:J,MATCH(Tabla_Consulta_desde_Reporte_de_Valorización_de_Instrumentos[[#This Row],[CODIGO_SBS]],Parametria!C:C,0))</f>
        <v>RVITD</v>
      </c>
      <c r="AP310" s="25">
        <f>Tabla_Consulta_desde_Reporte_de_Valorización_de_Instrumentos[[#This Row],[Huella]]/$AT$4</f>
        <v>7.7177307138350794E-6</v>
      </c>
      <c r="AQ3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0" s="25" t="str">
        <f>IFERROR(INDEX('BD(MSCI)'!X:X,MATCH(Tabla_Consulta_desde_Reporte_de_Valorización_de_Instrumentos[[#This Row],[CODIGO_ISIN]],'BD(MSCI)'!C:C,0)),"Cuestionario Integra")</f>
        <v>TD</v>
      </c>
      <c r="AT310" s="25"/>
    </row>
    <row r="311" spans="2:46" x14ac:dyDescent="0.35">
      <c r="B311" s="14" t="s">
        <v>6337</v>
      </c>
      <c r="C311" t="s">
        <v>566</v>
      </c>
      <c r="D311" t="s">
        <v>10</v>
      </c>
      <c r="E311" t="s">
        <v>567</v>
      </c>
      <c r="F311" t="s">
        <v>645</v>
      </c>
      <c r="G311" t="str">
        <f>INDEX(Parametria!H:H,MATCH(Tabla_Consulta_desde_Reporte_de_Valorización_de_Instrumentos[[#This Row],[CODIGO_SBS]],Parametria!C:C,0),1)</f>
        <v>Degroof - EM  Sustainable Debt</v>
      </c>
      <c r="H311" t="s">
        <v>646</v>
      </c>
      <c r="I311" t="s">
        <v>156</v>
      </c>
      <c r="J311" t="s">
        <v>647</v>
      </c>
      <c r="K311" t="s">
        <v>50</v>
      </c>
      <c r="L311">
        <v>126.51</v>
      </c>
      <c r="M311" s="5">
        <v>539.71392500000002</v>
      </c>
      <c r="N311">
        <v>158.38999999999999</v>
      </c>
      <c r="O311">
        <v>1</v>
      </c>
      <c r="P311" s="15"/>
      <c r="R311">
        <v>3.4075000000000002</v>
      </c>
      <c r="S311" t="s">
        <v>155</v>
      </c>
      <c r="T311">
        <v>540.20857799999999</v>
      </c>
      <c r="U311" s="5">
        <v>158.34</v>
      </c>
      <c r="V311" t="s">
        <v>156</v>
      </c>
      <c r="W311">
        <v>0</v>
      </c>
      <c r="X311">
        <v>0</v>
      </c>
      <c r="Y311">
        <v>0</v>
      </c>
      <c r="Z311">
        <v>0.05</v>
      </c>
      <c r="AA311" t="str">
        <f>+MID(Tabla_Consulta_desde_Reporte_de_Valorización_de_Instrumentos[[#This Row],[CODIGO_SBS]],7,1)</f>
        <v>2</v>
      </c>
      <c r="AB311">
        <f>INDEX('Cálculo Caja'!F:F,MATCH(Tabla_Consulta_desde_Reporte_de_Valorización_de_Instrumentos[[#This Row],[PORTAFOLIO]],'Cálculo Caja'!A:A,0),1)</f>
        <v>27857085026.771736</v>
      </c>
      <c r="AC311" s="17">
        <f>Tabla_Consulta_desde_Reporte_de_Valorización_de_Instrumentos[[#This Row],[VALOR_VECTOR_LOCAL]]/Tabla_Consulta_desde_Reporte_de_Valorización_de_Instrumentos[[#This Row],[Patrimonio]]</f>
        <v>1.9374386246131425E-8</v>
      </c>
      <c r="AD311" s="4">
        <f>(Tabla_Consulta_desde_Reporte_de_Valorización_de_Instrumentos[[#This Row],[VALOR_VECTOR_LOCAL]]/INDEX('Tipo de Cambio'!$D:$D,MATCH("2",'Tipo de Cambio'!$E:$E,0),1))/1000000</f>
        <v>1.5838999999999998E-4</v>
      </c>
      <c r="AE311">
        <f>IF(Tabla_Consulta_desde_Reporte_de_Valorización_de_Instrumentos[[#This Row],[PORTAFOLIO]]="IN-FONDO0",Tabla_Consulta_desde_Reporte_de_Valorización_de_Instrumentos[[#This Row],[Inv MM$]],0)</f>
        <v>0</v>
      </c>
      <c r="AF311" s="25">
        <f>IF(Tabla_Consulta_desde_Reporte_de_Valorización_de_Instrumentos[[#This Row],[PORTAFOLIO]]="IN-FONDO1",Tabla_Consulta_desde_Reporte_de_Valorización_de_Instrumentos[[#This Row],[Inv MM$]],0)</f>
        <v>0</v>
      </c>
      <c r="AG311" s="25">
        <f>IF(Tabla_Consulta_desde_Reporte_de_Valorización_de_Instrumentos[[#This Row],[PORTAFOLIO]]="IN-FONDO2",Tabla_Consulta_desde_Reporte_de_Valorización_de_Instrumentos[[#This Row],[Inv MM$]],0)</f>
        <v>1.5838999999999998E-4</v>
      </c>
      <c r="AH311" s="25">
        <f>IF(Tabla_Consulta_desde_Reporte_de_Valorización_de_Instrumentos[[#This Row],[PORTAFOLIO]]="IN-FONDO3",Tabla_Consulta_desde_Reporte_de_Valorización_de_Instrumentos[[#This Row],[Inv MM$]],0)</f>
        <v>0</v>
      </c>
      <c r="AI3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21.671901501219988</v>
      </c>
      <c r="AJ3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Row],[CODIGO_SBS]],'BD(MSCI)'!$C:$C,0),1)),AL6446)</f>
        <v>0.20814360000000001</v>
      </c>
      <c r="AK311" s="25">
        <f>Tabla_Consulta_desde_Reporte_de_Valorización_de_Instrumentos[[#This Row],[CO2-H]]*Tabla_Consulta_desde_Reporte_de_Valorización_de_Instrumentos[[#This Row],[Inv MM$]]</f>
        <v>3.2967864803999995E-5</v>
      </c>
      <c r="AL311" s="25">
        <f>Tabla_Consulta_desde_Reporte_de_Valorización_de_Instrumentos[[#This Row],[CO2-H]]*Tabla_Consulta_desde_Reporte_de_Valorización_de_Instrumentos[[#This Row],[Weight]]</f>
        <v>4.0326545010602813E-9</v>
      </c>
      <c r="AM311" s="25" t="str">
        <f>INDEX(Parametria!G:G,MATCH(Tabla_Consulta_desde_Reporte_de_Valorización_de_Instrumentos[[#This Row],[CODIGO_SBS]],Parametria!C:C,0))</f>
        <v>52RFIG</v>
      </c>
      <c r="AN311" s="25" t="str">
        <f>INDEX(Parametria!F:F,MATCH(Tabla_Consulta_desde_Reporte_de_Valorización_de_Instrumentos[[#This Row],[CODIGO_SBS]],Parametria!C:C,0))</f>
        <v>TD</v>
      </c>
      <c r="AO311" s="25" t="str">
        <f>+INDEX(Parametria!J:J,MATCH(Tabla_Consulta_desde_Reporte_de_Valorización_de_Instrumentos[[#This Row],[CODIGO_SBS]],Parametria!C:C,0))</f>
        <v>RFITD</v>
      </c>
      <c r="AP311" s="25">
        <f>Tabla_Consulta_desde_Reporte_de_Valorización_de_Instrumentos[[#This Row],[Huella]]/$AT$4</f>
        <v>2.9116683708433074E-9</v>
      </c>
      <c r="AQ3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1" s="25" t="str">
        <f>IFERROR(INDEX('BD(MSCI)'!X:X,MATCH(Tabla_Consulta_desde_Reporte_de_Valorización_de_Instrumentos[[#This Row],[CODIGO_ISIN]],'BD(MSCI)'!C:C,0)),"Cuestionario Integra")</f>
        <v>Otros ETFs</v>
      </c>
      <c r="AT311" s="25"/>
    </row>
    <row r="312" spans="2:46" x14ac:dyDescent="0.35">
      <c r="B312" s="14" t="s">
        <v>6337</v>
      </c>
      <c r="C312" t="s">
        <v>566</v>
      </c>
      <c r="D312" t="s">
        <v>12</v>
      </c>
      <c r="E312" t="s">
        <v>567</v>
      </c>
      <c r="F312" t="s">
        <v>645</v>
      </c>
      <c r="G312" t="str">
        <f>INDEX(Parametria!H:H,MATCH(Tabla_Consulta_desde_Reporte_de_Valorización_de_Instrumentos[[#This Row],[CODIGO_SBS]],Parametria!C:C,0),1)</f>
        <v>Degroof - EM  Sustainable Debt</v>
      </c>
      <c r="H312" t="s">
        <v>646</v>
      </c>
      <c r="I312" t="s">
        <v>156</v>
      </c>
      <c r="J312" t="s">
        <v>647</v>
      </c>
      <c r="K312" t="s">
        <v>50</v>
      </c>
      <c r="L312">
        <v>126.51</v>
      </c>
      <c r="M312" s="5">
        <v>73846464.651482105</v>
      </c>
      <c r="N312">
        <v>21671743.111219998</v>
      </c>
      <c r="O312">
        <v>136825.198</v>
      </c>
      <c r="P312" s="15"/>
      <c r="R312">
        <v>3.4075000000000002</v>
      </c>
      <c r="S312" t="s">
        <v>155</v>
      </c>
      <c r="T312">
        <v>73914145.646148399</v>
      </c>
      <c r="U312" s="5">
        <v>21664901.851319999</v>
      </c>
      <c r="V312" t="s">
        <v>156</v>
      </c>
      <c r="W312">
        <v>0</v>
      </c>
      <c r="X312">
        <v>0</v>
      </c>
      <c r="Y312">
        <v>0</v>
      </c>
      <c r="Z312">
        <v>0.05</v>
      </c>
      <c r="AA312" t="str">
        <f>+MID(Tabla_Consulta_desde_Reporte_de_Valorización_de_Instrumentos[[#This Row],[CODIGO_SBS]],7,1)</f>
        <v>2</v>
      </c>
      <c r="AB312">
        <f>INDEX('Cálculo Caja'!F:F,MATCH(Tabla_Consulta_desde_Reporte_de_Valorización_de_Instrumentos[[#This Row],[PORTAFOLIO]],'Cálculo Caja'!A:A,0),1)</f>
        <v>7928996892.6624365</v>
      </c>
      <c r="AC312" s="17">
        <f>Tabla_Consulta_desde_Reporte_de_Valorización_de_Instrumentos[[#This Row],[VALOR_VECTOR_LOCAL]]/Tabla_Consulta_desde_Reporte_de_Valorización_de_Instrumentos[[#This Row],[Patrimonio]]</f>
        <v>9.3134687339605695E-3</v>
      </c>
      <c r="AD312" s="4">
        <f>(Tabla_Consulta_desde_Reporte_de_Valorización_de_Instrumentos[[#This Row],[VALOR_VECTOR_LOCAL]]/INDEX('Tipo de Cambio'!$D:$D,MATCH("2",'Tipo de Cambio'!$E:$E,0),1))/1000000</f>
        <v>21.671743111219989</v>
      </c>
      <c r="AE312">
        <f>IF(Tabla_Consulta_desde_Reporte_de_Valorización_de_Instrumentos[[#This Row],[PORTAFOLIO]]="IN-FONDO0",Tabla_Consulta_desde_Reporte_de_Valorización_de_Instrumentos[[#This Row],[Inv MM$]],0)</f>
        <v>0</v>
      </c>
      <c r="AF312" s="25">
        <f>IF(Tabla_Consulta_desde_Reporte_de_Valorización_de_Instrumentos[[#This Row],[PORTAFOLIO]]="IN-FONDO1",Tabla_Consulta_desde_Reporte_de_Valorización_de_Instrumentos[[#This Row],[Inv MM$]],0)</f>
        <v>21.671743111219989</v>
      </c>
      <c r="AG312" s="25">
        <f>IF(Tabla_Consulta_desde_Reporte_de_Valorización_de_Instrumentos[[#This Row],[PORTAFOLIO]]="IN-FONDO2",Tabla_Consulta_desde_Reporte_de_Valorización_de_Instrumentos[[#This Row],[Inv MM$]],0)</f>
        <v>0</v>
      </c>
      <c r="AH312" s="25">
        <f>IF(Tabla_Consulta_desde_Reporte_de_Valorización_de_Instrumentos[[#This Row],[PORTAFOLIO]]="IN-FONDO3",Tabla_Consulta_desde_Reporte_de_Valorización_de_Instrumentos[[#This Row],[Inv MM$]],0)</f>
        <v>0</v>
      </c>
      <c r="AI3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21.671901501219988</v>
      </c>
      <c r="AJ3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Row],[CODIGO_SBS]],'BD(MSCI)'!$C:$C,0),1)),AL6447)</f>
        <v>0.20814360000000001</v>
      </c>
      <c r="AK312" s="25">
        <f>Tabla_Consulta_desde_Reporte_de_Valorización_de_Instrumentos[[#This Row],[CO2-H]]*Tabla_Consulta_desde_Reporte_de_Valorización_de_Instrumentos[[#This Row],[Inv MM$]]</f>
        <v>4.5108346294445294</v>
      </c>
      <c r="AL312" s="25">
        <f>Tabla_Consulta_desde_Reporte_de_Valorización_de_Instrumentos[[#This Row],[CO2-H]]*Tabla_Consulta_desde_Reporte_de_Valorización_de_Instrumentos[[#This Row],[Weight]]</f>
        <v>1.9385389107739954E-3</v>
      </c>
      <c r="AM312" s="25" t="str">
        <f>INDEX(Parametria!G:G,MATCH(Tabla_Consulta_desde_Reporte_de_Valorización_de_Instrumentos[[#This Row],[CODIGO_SBS]],Parametria!C:C,0))</f>
        <v>52RFIG</v>
      </c>
      <c r="AN312" s="25" t="str">
        <f>INDEX(Parametria!F:F,MATCH(Tabla_Consulta_desde_Reporte_de_Valorización_de_Instrumentos[[#This Row],[CODIGO_SBS]],Parametria!C:C,0))</f>
        <v>TD</v>
      </c>
      <c r="AO312" s="25" t="str">
        <f>+INDEX(Parametria!J:J,MATCH(Tabla_Consulta_desde_Reporte_de_Valorización_de_Instrumentos[[#This Row],[CODIGO_SBS]],Parametria!C:C,0))</f>
        <v>RFITD</v>
      </c>
      <c r="AP312" s="25">
        <f>Tabla_Consulta_desde_Reporte_de_Valorización_de_Instrumentos[[#This Row],[Huella]]/$AT$4</f>
        <v>3.9838960135097289E-4</v>
      </c>
      <c r="AQ3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2" s="25" t="str">
        <f>IFERROR(INDEX('BD(MSCI)'!X:X,MATCH(Tabla_Consulta_desde_Reporte_de_Valorización_de_Instrumentos[[#This Row],[CODIGO_ISIN]],'BD(MSCI)'!C:C,0)),"Cuestionario Integra")</f>
        <v>Otros ETFs</v>
      </c>
      <c r="AT312" s="25"/>
    </row>
    <row r="313" spans="2:46" x14ac:dyDescent="0.35">
      <c r="B313" s="14" t="s">
        <v>6337</v>
      </c>
      <c r="C313" t="s">
        <v>566</v>
      </c>
      <c r="D313" t="s">
        <v>12</v>
      </c>
      <c r="E313" t="s">
        <v>567</v>
      </c>
      <c r="F313" t="s">
        <v>651</v>
      </c>
      <c r="G313" t="str">
        <f>INDEX(Parametria!H:H,MATCH(Tabla_Consulta_desde_Reporte_de_Valorización_de_Instrumentos[[#This Row],[CODIGO_SBS]],Parametria!C:C,0),1)</f>
        <v>Lazard Capital Fi</v>
      </c>
      <c r="H313" t="s">
        <v>652</v>
      </c>
      <c r="I313" t="s">
        <v>156</v>
      </c>
      <c r="J313" t="s">
        <v>650</v>
      </c>
      <c r="K313" t="s">
        <v>57</v>
      </c>
      <c r="L313">
        <v>1</v>
      </c>
      <c r="M313" s="5">
        <v>62919.052634799998</v>
      </c>
      <c r="N313">
        <v>16168.89</v>
      </c>
      <c r="O313">
        <v>1</v>
      </c>
      <c r="P313" s="15"/>
      <c r="R313">
        <v>3.891365</v>
      </c>
      <c r="S313" t="s">
        <v>155</v>
      </c>
      <c r="T313">
        <v>62979.245198299999</v>
      </c>
      <c r="U313" s="5">
        <v>16157.36</v>
      </c>
      <c r="V313" t="s">
        <v>156</v>
      </c>
      <c r="W313">
        <v>0</v>
      </c>
      <c r="X313">
        <v>0</v>
      </c>
      <c r="Y313">
        <v>0</v>
      </c>
      <c r="Z313">
        <v>11.53</v>
      </c>
      <c r="AA313" t="str">
        <f>+MID(Tabla_Consulta_desde_Reporte_de_Valorización_de_Instrumentos[[#This Row],[CODIGO_SBS]],7,1)</f>
        <v>4</v>
      </c>
      <c r="AB313">
        <f>INDEX('Cálculo Caja'!F:F,MATCH(Tabla_Consulta_desde_Reporte_de_Valorización_de_Instrumentos[[#This Row],[PORTAFOLIO]],'Cálculo Caja'!A:A,0),1)</f>
        <v>7928996892.6624365</v>
      </c>
      <c r="AC313" s="17">
        <f>Tabla_Consulta_desde_Reporte_de_Valorización_de_Instrumentos[[#This Row],[VALOR_VECTOR_LOCAL]]/Tabla_Consulta_desde_Reporte_de_Valorización_de_Instrumentos[[#This Row],[Patrimonio]]</f>
        <v>7.9353105426268793E-6</v>
      </c>
      <c r="AD313" s="4">
        <f>(Tabla_Consulta_desde_Reporte_de_Valorización_de_Instrumentos[[#This Row],[VALOR_VECTOR_LOCAL]]/INDEX('Tipo de Cambio'!$D:$D,MATCH("2",'Tipo de Cambio'!$E:$E,0),1))/1000000</f>
        <v>1.8464872379985325E-2</v>
      </c>
      <c r="AE313">
        <f>IF(Tabla_Consulta_desde_Reporte_de_Valorización_de_Instrumentos[[#This Row],[PORTAFOLIO]]="IN-FONDO0",Tabla_Consulta_desde_Reporte_de_Valorización_de_Instrumentos[[#This Row],[Inv MM$]],0)</f>
        <v>0</v>
      </c>
      <c r="AF313" s="25">
        <f>IF(Tabla_Consulta_desde_Reporte_de_Valorización_de_Instrumentos[[#This Row],[PORTAFOLIO]]="IN-FONDO1",Tabla_Consulta_desde_Reporte_de_Valorización_de_Instrumentos[[#This Row],[Inv MM$]],0)</f>
        <v>1.8464872379985325E-2</v>
      </c>
      <c r="AG313" s="25">
        <f>IF(Tabla_Consulta_desde_Reporte_de_Valorización_de_Instrumentos[[#This Row],[PORTAFOLIO]]="IN-FONDO2",Tabla_Consulta_desde_Reporte_de_Valorización_de_Instrumentos[[#This Row],[Inv MM$]],0)</f>
        <v>0</v>
      </c>
      <c r="AH313" s="25">
        <f>IF(Tabla_Consulta_desde_Reporte_de_Valorización_de_Instrumentos[[#This Row],[PORTAFOLIO]]="IN-FONDO3",Tabla_Consulta_desde_Reporte_de_Valorización_de_Instrumentos[[#This Row],[Inv MM$]],0)</f>
        <v>0</v>
      </c>
      <c r="AI3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5.4212865307644895E-2</v>
      </c>
      <c r="AJ3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Row],[CODIGO_SBS]],'BD(MSCI)'!$C:$C,0),1)),AL6448)</f>
        <v>1.5282003</v>
      </c>
      <c r="AK313" s="25">
        <f>Tabla_Consulta_desde_Reporte_de_Valorización_de_Instrumentos[[#This Row],[CO2-H]]*Tabla_Consulta_desde_Reporte_de_Valorización_de_Instrumentos[[#This Row],[Inv MM$]]</f>
        <v>2.8218023510555287E-2</v>
      </c>
      <c r="AL313" s="25">
        <f>Tabla_Consulta_desde_Reporte_de_Valorización_de_Instrumentos[[#This Row],[CO2-H]]*Tabla_Consulta_desde_Reporte_de_Valorización_de_Instrumentos[[#This Row],[Weight]]</f>
        <v>1.2126743951835559E-5</v>
      </c>
      <c r="AM313" s="25" t="str">
        <f>INDEX(Parametria!G:G,MATCH(Tabla_Consulta_desde_Reporte_de_Valorización_de_Instrumentos[[#This Row],[CODIGO_SBS]],Parametria!C:C,0))</f>
        <v>52RFIG</v>
      </c>
      <c r="AN313" s="25" t="str">
        <f>INDEX(Parametria!F:F,MATCH(Tabla_Consulta_desde_Reporte_de_Valorización_de_Instrumentos[[#This Row],[CODIGO_SBS]],Parametria!C:C,0))</f>
        <v>TD</v>
      </c>
      <c r="AO313" s="25" t="str">
        <f>+INDEX(Parametria!J:J,MATCH(Tabla_Consulta_desde_Reporte_de_Valorización_de_Instrumentos[[#This Row],[CODIGO_SBS]],Parametria!C:C,0))</f>
        <v>RFITD</v>
      </c>
      <c r="AP313" s="25">
        <f>Tabla_Consulta_desde_Reporte_de_Valorización_de_Instrumentos[[#This Row],[Huella]]/$AT$4</f>
        <v>2.4921700884137328E-6</v>
      </c>
      <c r="AQ3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3" s="25" t="str">
        <f>IFERROR(INDEX('BD(MSCI)'!X:X,MATCH(Tabla_Consulta_desde_Reporte_de_Valorización_de_Instrumentos[[#This Row],[CODIGO_ISIN]],'BD(MSCI)'!C:C,0)),"Cuestionario Integra")</f>
        <v>Otros ETFs</v>
      </c>
      <c r="AT313" s="25"/>
    </row>
    <row r="314" spans="2:46" x14ac:dyDescent="0.35">
      <c r="B314" s="14" t="s">
        <v>6337</v>
      </c>
      <c r="C314" t="s">
        <v>566</v>
      </c>
      <c r="D314" t="s">
        <v>12</v>
      </c>
      <c r="E314" t="s">
        <v>567</v>
      </c>
      <c r="F314" t="s">
        <v>648</v>
      </c>
      <c r="G314" t="str">
        <f>INDEX(Parametria!H:H,MATCH(Tabla_Consulta_desde_Reporte_de_Valorización_de_Instrumentos[[#This Row],[CODIGO_SBS]],Parametria!C:C,0),1)</f>
        <v>Lazard - Convertible Global Fund</v>
      </c>
      <c r="H314" t="s">
        <v>649</v>
      </c>
      <c r="I314" t="s">
        <v>156</v>
      </c>
      <c r="J314" t="s">
        <v>650</v>
      </c>
      <c r="K314" t="s">
        <v>50</v>
      </c>
      <c r="L314">
        <v>1</v>
      </c>
      <c r="M314" s="5">
        <v>6495.4446500000004</v>
      </c>
      <c r="N314">
        <v>1906.22</v>
      </c>
      <c r="O314">
        <v>1</v>
      </c>
      <c r="P314" s="15"/>
      <c r="R314">
        <v>3.4075000000000002</v>
      </c>
      <c r="S314" t="s">
        <v>155</v>
      </c>
      <c r="T314">
        <v>6422.7640689999998</v>
      </c>
      <c r="U314" s="5">
        <v>1882.57</v>
      </c>
      <c r="V314" t="s">
        <v>156</v>
      </c>
      <c r="W314">
        <v>0</v>
      </c>
      <c r="X314">
        <v>0</v>
      </c>
      <c r="Y314">
        <v>0</v>
      </c>
      <c r="Z314">
        <v>23.65</v>
      </c>
      <c r="AA314" t="str">
        <f>+MID(Tabla_Consulta_desde_Reporte_de_Valorización_de_Instrumentos[[#This Row],[CODIGO_SBS]],7,1)</f>
        <v>2</v>
      </c>
      <c r="AB314">
        <f>INDEX('Cálculo Caja'!F:F,MATCH(Tabla_Consulta_desde_Reporte_de_Valorización_de_Instrumentos[[#This Row],[PORTAFOLIO]],'Cálculo Caja'!A:A,0),1)</f>
        <v>7928996892.6624365</v>
      </c>
      <c r="AC314" s="17">
        <f>Tabla_Consulta_desde_Reporte_de_Valorización_de_Instrumentos[[#This Row],[VALOR_VECTOR_LOCAL]]/Tabla_Consulta_desde_Reporte_de_Valorización_de_Instrumentos[[#This Row],[Patrimonio]]</f>
        <v>8.1920131107769031E-7</v>
      </c>
      <c r="AD314" s="4">
        <f>(Tabla_Consulta_desde_Reporte_de_Valorización_de_Instrumentos[[#This Row],[VALOR_VECTOR_LOCAL]]/INDEX('Tipo de Cambio'!$D:$D,MATCH("2",'Tipo de Cambio'!$E:$E,0),1))/1000000</f>
        <v>1.9062199999999999E-3</v>
      </c>
      <c r="AE314">
        <f>IF(Tabla_Consulta_desde_Reporte_de_Valorización_de_Instrumentos[[#This Row],[PORTAFOLIO]]="IN-FONDO0",Tabla_Consulta_desde_Reporte_de_Valorización_de_Instrumentos[[#This Row],[Inv MM$]],0)</f>
        <v>0</v>
      </c>
      <c r="AF314" s="25">
        <f>IF(Tabla_Consulta_desde_Reporte_de_Valorización_de_Instrumentos[[#This Row],[PORTAFOLIO]]="IN-FONDO1",Tabla_Consulta_desde_Reporte_de_Valorización_de_Instrumentos[[#This Row],[Inv MM$]],0)</f>
        <v>1.9062199999999999E-3</v>
      </c>
      <c r="AG314" s="25">
        <f>IF(Tabla_Consulta_desde_Reporte_de_Valorización_de_Instrumentos[[#This Row],[PORTAFOLIO]]="IN-FONDO2",Tabla_Consulta_desde_Reporte_de_Valorización_de_Instrumentos[[#This Row],[Inv MM$]],0)</f>
        <v>0</v>
      </c>
      <c r="AH314" s="25">
        <f>IF(Tabla_Consulta_desde_Reporte_de_Valorización_de_Instrumentos[[#This Row],[PORTAFOLIO]]="IN-FONDO3",Tabla_Consulta_desde_Reporte_de_Valorización_de_Instrumentos[[#This Row],[Inv MM$]],0)</f>
        <v>0</v>
      </c>
      <c r="AI3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1.9062199999999999E-3</v>
      </c>
      <c r="AJ3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Row],[CODIGO_SBS]],'BD(MSCI)'!$C:$C,0),1)),AL6449)</f>
        <v>69.314872579999999</v>
      </c>
      <c r="AK314" s="25">
        <f>Tabla_Consulta_desde_Reporte_de_Valorización_de_Instrumentos[[#This Row],[CO2-H]]*Tabla_Consulta_desde_Reporte_de_Valorización_de_Instrumentos[[#This Row],[Inv MM$]]</f>
        <v>0.1321293964094476</v>
      </c>
      <c r="AL314" s="25">
        <f>Tabla_Consulta_desde_Reporte_de_Valorización_de_Instrumentos[[#This Row],[CO2-H]]*Tabla_Consulta_desde_Reporte_de_Valorización_de_Instrumentos[[#This Row],[Weight]]</f>
        <v>5.6782834494719047E-5</v>
      </c>
      <c r="AM314" s="25" t="str">
        <f>INDEX(Parametria!G:G,MATCH(Tabla_Consulta_desde_Reporte_de_Valorización_de_Instrumentos[[#This Row],[CODIGO_SBS]],Parametria!C:C,0))</f>
        <v>52RFIG</v>
      </c>
      <c r="AN314" s="25" t="str">
        <f>INDEX(Parametria!F:F,MATCH(Tabla_Consulta_desde_Reporte_de_Valorización_de_Instrumentos[[#This Row],[CODIGO_SBS]],Parametria!C:C,0))</f>
        <v>TD</v>
      </c>
      <c r="AO314" s="25" t="str">
        <f>+INDEX(Parametria!J:J,MATCH(Tabla_Consulta_desde_Reporte_de_Valorización_de_Instrumentos[[#This Row],[CODIGO_SBS]],Parametria!C:C,0))</f>
        <v>RFITD</v>
      </c>
      <c r="AP314" s="25">
        <f>Tabla_Consulta_desde_Reporte_de_Valorización_de_Instrumentos[[#This Row],[Huella]]/$AT$4</f>
        <v>1.1669454078121798E-5</v>
      </c>
      <c r="AQ3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4" s="25" t="str">
        <f>IFERROR(INDEX('BD(MSCI)'!X:X,MATCH(Tabla_Consulta_desde_Reporte_de_Valorización_de_Instrumentos[[#This Row],[CODIGO_ISIN]],'BD(MSCI)'!C:C,0)),"Cuestionario Integra")</f>
        <v>Otros ETFs</v>
      </c>
      <c r="AT314" s="25"/>
    </row>
    <row r="315" spans="2:46" x14ac:dyDescent="0.35">
      <c r="B315" s="14" t="s">
        <v>6337</v>
      </c>
      <c r="C315" t="s">
        <v>566</v>
      </c>
      <c r="D315" t="s">
        <v>10</v>
      </c>
      <c r="E315" t="s">
        <v>567</v>
      </c>
      <c r="F315" t="s">
        <v>651</v>
      </c>
      <c r="G315" t="str">
        <f>INDEX(Parametria!H:H,MATCH(Tabla_Consulta_desde_Reporte_de_Valorización_de_Instrumentos[[#This Row],[CODIGO_SBS]],Parametria!C:C,0),1)</f>
        <v>Lazard Capital Fi</v>
      </c>
      <c r="H315" t="s">
        <v>652</v>
      </c>
      <c r="I315" t="s">
        <v>156</v>
      </c>
      <c r="J315" t="s">
        <v>650</v>
      </c>
      <c r="K315" t="s">
        <v>57</v>
      </c>
      <c r="L315">
        <v>1</v>
      </c>
      <c r="M315" s="5">
        <v>121811.285901</v>
      </c>
      <c r="N315">
        <v>31302.97104</v>
      </c>
      <c r="O315">
        <v>1.9359999999999999</v>
      </c>
      <c r="P315" s="15"/>
      <c r="R315">
        <v>3.891365</v>
      </c>
      <c r="S315" t="s">
        <v>155</v>
      </c>
      <c r="T315">
        <v>121927.8187039</v>
      </c>
      <c r="U315" s="5">
        <v>31280.648959999999</v>
      </c>
      <c r="V315" t="s">
        <v>156</v>
      </c>
      <c r="W315">
        <v>0</v>
      </c>
      <c r="X315">
        <v>0</v>
      </c>
      <c r="Y315">
        <v>0</v>
      </c>
      <c r="Z315">
        <v>11.53</v>
      </c>
      <c r="AA315" t="str">
        <f>+MID(Tabla_Consulta_desde_Reporte_de_Valorización_de_Instrumentos[[#This Row],[CODIGO_SBS]],7,1)</f>
        <v>4</v>
      </c>
      <c r="AB315">
        <f>INDEX('Cálculo Caja'!F:F,MATCH(Tabla_Consulta_desde_Reporte_de_Valorización_de_Instrumentos[[#This Row],[PORTAFOLIO]],'Cálculo Caja'!A:A,0),1)</f>
        <v>27857085026.771736</v>
      </c>
      <c r="AC315" s="17">
        <f>Tabla_Consulta_desde_Reporte_de_Valorización_de_Instrumentos[[#This Row],[VALOR_VECTOR_LOCAL]]/Tabla_Consulta_desde_Reporte_de_Valorización_de_Instrumentos[[#This Row],[Patrimonio]]</f>
        <v>4.3727219048200714E-6</v>
      </c>
      <c r="AD315" s="4">
        <f>(Tabla_Consulta_desde_Reporte_de_Valorización_de_Instrumentos[[#This Row],[VALOR_VECTOR_LOCAL]]/INDEX('Tipo de Cambio'!$D:$D,MATCH("2",'Tipo de Cambio'!$E:$E,0),1))/1000000</f>
        <v>3.5747992927659573E-2</v>
      </c>
      <c r="AE315">
        <f>IF(Tabla_Consulta_desde_Reporte_de_Valorización_de_Instrumentos[[#This Row],[PORTAFOLIO]]="IN-FONDO0",Tabla_Consulta_desde_Reporte_de_Valorización_de_Instrumentos[[#This Row],[Inv MM$]],0)</f>
        <v>0</v>
      </c>
      <c r="AF315" s="25">
        <f>IF(Tabla_Consulta_desde_Reporte_de_Valorización_de_Instrumentos[[#This Row],[PORTAFOLIO]]="IN-FONDO1",Tabla_Consulta_desde_Reporte_de_Valorización_de_Instrumentos[[#This Row],[Inv MM$]],0)</f>
        <v>0</v>
      </c>
      <c r="AG315" s="25">
        <f>IF(Tabla_Consulta_desde_Reporte_de_Valorización_de_Instrumentos[[#This Row],[PORTAFOLIO]]="IN-FONDO2",Tabla_Consulta_desde_Reporte_de_Valorización_de_Instrumentos[[#This Row],[Inv MM$]],0)</f>
        <v>3.5747992927659573E-2</v>
      </c>
      <c r="AH315" s="25">
        <f>IF(Tabla_Consulta_desde_Reporte_de_Valorización_de_Instrumentos[[#This Row],[PORTAFOLIO]]="IN-FONDO3",Tabla_Consulta_desde_Reporte_de_Valorización_de_Instrumentos[[#This Row],[Inv MM$]],0)</f>
        <v>0</v>
      </c>
      <c r="AI3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5.4212865307644895E-2</v>
      </c>
      <c r="AJ3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Row],[CODIGO_SBS]],'BD(MSCI)'!$C:$C,0),1)),AL6450)</f>
        <v>1.5282003</v>
      </c>
      <c r="AK315" s="25">
        <f>Tabla_Consulta_desde_Reporte_de_Valorización_de_Instrumentos[[#This Row],[CO2-H]]*Tabla_Consulta_desde_Reporte_de_Valorización_de_Instrumentos[[#This Row],[Inv MM$]]</f>
        <v>5.4630093516447237E-2</v>
      </c>
      <c r="AL315" s="25">
        <f>Tabla_Consulta_desde_Reporte_de_Valorización_de_Instrumentos[[#This Row],[CO2-H]]*Tabla_Consulta_desde_Reporte_de_Valorización_de_Instrumentos[[#This Row],[Weight]]</f>
        <v>6.6823949267626043E-6</v>
      </c>
      <c r="AM315" s="25" t="str">
        <f>INDEX(Parametria!G:G,MATCH(Tabla_Consulta_desde_Reporte_de_Valorización_de_Instrumentos[[#This Row],[CODIGO_SBS]],Parametria!C:C,0))</f>
        <v>52RFIG</v>
      </c>
      <c r="AN315" s="25" t="str">
        <f>INDEX(Parametria!F:F,MATCH(Tabla_Consulta_desde_Reporte_de_Valorización_de_Instrumentos[[#This Row],[CODIGO_SBS]],Parametria!C:C,0))</f>
        <v>TD</v>
      </c>
      <c r="AO315" s="25" t="str">
        <f>+INDEX(Parametria!J:J,MATCH(Tabla_Consulta_desde_Reporte_de_Valorización_de_Instrumentos[[#This Row],[CODIGO_SBS]],Parametria!C:C,0))</f>
        <v>RFITD</v>
      </c>
      <c r="AP315" s="25">
        <f>Tabla_Consulta_desde_Reporte_de_Valorización_de_Instrumentos[[#This Row],[Huella]]/$AT$4</f>
        <v>4.8248412911700646E-6</v>
      </c>
      <c r="AQ3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5" s="25" t="str">
        <f>IFERROR(INDEX('BD(MSCI)'!X:X,MATCH(Tabla_Consulta_desde_Reporte_de_Valorización_de_Instrumentos[[#This Row],[CODIGO_ISIN]],'BD(MSCI)'!C:C,0)),"Cuestionario Integra")</f>
        <v>Otros ETFs</v>
      </c>
      <c r="AT315" s="25"/>
    </row>
    <row r="316" spans="2:46" x14ac:dyDescent="0.35">
      <c r="B316" s="14" t="s">
        <v>6337</v>
      </c>
      <c r="C316" t="s">
        <v>566</v>
      </c>
      <c r="D316" t="s">
        <v>10</v>
      </c>
      <c r="E316" t="s">
        <v>567</v>
      </c>
      <c r="F316" t="s">
        <v>656</v>
      </c>
      <c r="G316" t="str">
        <f>INDEX(Parametria!H:H,MATCH(Tabla_Consulta_desde_Reporte_de_Valorización_de_Instrumentos[[#This Row],[CODIGO_SBS]],Parametria!C:C,0),1)</f>
        <v>Moneda - Deuda Latam LCC</v>
      </c>
      <c r="H316" t="s">
        <v>657</v>
      </c>
      <c r="I316" t="s">
        <v>156</v>
      </c>
      <c r="J316" t="s">
        <v>655</v>
      </c>
      <c r="K316" t="s">
        <v>50</v>
      </c>
      <c r="L316">
        <v>1</v>
      </c>
      <c r="M316" s="5">
        <v>324.7275942</v>
      </c>
      <c r="N316">
        <v>95.297899999999998</v>
      </c>
      <c r="O316">
        <v>1</v>
      </c>
      <c r="P316" s="15"/>
      <c r="R316">
        <v>3.4075000000000002</v>
      </c>
      <c r="S316" t="s">
        <v>155</v>
      </c>
      <c r="T316">
        <v>324.63178420000003</v>
      </c>
      <c r="U316" s="5">
        <v>95.152500000000003</v>
      </c>
      <c r="V316" t="s">
        <v>156</v>
      </c>
      <c r="W316">
        <v>0</v>
      </c>
      <c r="X316">
        <v>0</v>
      </c>
      <c r="Y316">
        <v>0</v>
      </c>
      <c r="Z316">
        <v>0.1454</v>
      </c>
      <c r="AA316" t="str">
        <f>+MID(Tabla_Consulta_desde_Reporte_de_Valorización_de_Instrumentos[[#This Row],[CODIGO_SBS]],7,1)</f>
        <v>2</v>
      </c>
      <c r="AB316">
        <f>INDEX('Cálculo Caja'!F:F,MATCH(Tabla_Consulta_desde_Reporte_de_Valorización_de_Instrumentos[[#This Row],[PORTAFOLIO]],'Cálculo Caja'!A:A,0),1)</f>
        <v>27857085026.771736</v>
      </c>
      <c r="AC316" s="17">
        <f>Tabla_Consulta_desde_Reporte_de_Valorización_de_Instrumentos[[#This Row],[VALOR_VECTOR_LOCAL]]/Tabla_Consulta_desde_Reporte_de_Valorización_de_Instrumentos[[#This Row],[Patrimonio]]</f>
        <v>1.1656912196230303E-8</v>
      </c>
      <c r="AD316" s="4">
        <f>(Tabla_Consulta_desde_Reporte_de_Valorización_de_Instrumentos[[#This Row],[VALOR_VECTOR_LOCAL]]/INDEX('Tipo de Cambio'!$D:$D,MATCH("2",'Tipo de Cambio'!$E:$E,0),1))/1000000</f>
        <v>9.5297899985326477E-5</v>
      </c>
      <c r="AE316">
        <f>IF(Tabla_Consulta_desde_Reporte_de_Valorización_de_Instrumentos[[#This Row],[PORTAFOLIO]]="IN-FONDO0",Tabla_Consulta_desde_Reporte_de_Valorización_de_Instrumentos[[#This Row],[Inv MM$]],0)</f>
        <v>0</v>
      </c>
      <c r="AF316" s="25">
        <f>IF(Tabla_Consulta_desde_Reporte_de_Valorización_de_Instrumentos[[#This Row],[PORTAFOLIO]]="IN-FONDO1",Tabla_Consulta_desde_Reporte_de_Valorización_de_Instrumentos[[#This Row],[Inv MM$]],0)</f>
        <v>0</v>
      </c>
      <c r="AG316" s="25">
        <f>IF(Tabla_Consulta_desde_Reporte_de_Valorización_de_Instrumentos[[#This Row],[PORTAFOLIO]]="IN-FONDO2",Tabla_Consulta_desde_Reporte_de_Valorización_de_Instrumentos[[#This Row],[Inv MM$]],0)</f>
        <v>9.5297899985326477E-5</v>
      </c>
      <c r="AH316" s="25">
        <f>IF(Tabla_Consulta_desde_Reporte_de_Valorización_de_Instrumentos[[#This Row],[PORTAFOLIO]]="IN-FONDO3",Tabla_Consulta_desde_Reporte_de_Valorización_de_Instrumentos[[#This Row],[Inv MM$]],0)</f>
        <v>0</v>
      </c>
      <c r="AI3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60.204448324999966</v>
      </c>
      <c r="AJ3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Row],[CODIGO_SBS]],'BD(MSCI)'!$C:$C,0),1)),AL6451)</f>
        <v>109.30923404000001</v>
      </c>
      <c r="AK316" s="25">
        <f>Tabla_Consulta_desde_Reporte_de_Valorización_de_Instrumentos[[#This Row],[CO2-H]]*Tabla_Consulta_desde_Reporte_de_Valorización_de_Instrumentos[[#This Row],[Inv MM$]]</f>
        <v>1.0416940453016565E-2</v>
      </c>
      <c r="AL316" s="25">
        <f>Tabla_Consulta_desde_Reporte_de_Valorización_de_Instrumentos[[#This Row],[CO2-H]]*Tabla_Consulta_desde_Reporte_de_Valorización_de_Instrumentos[[#This Row],[Weight]]</f>
        <v>1.2742081434414687E-6</v>
      </c>
      <c r="AM316" s="25" t="str">
        <f>INDEX(Parametria!G:G,MATCH(Tabla_Consulta_desde_Reporte_de_Valorización_de_Instrumentos[[#This Row],[CODIGO_SBS]],Parametria!C:C,0))</f>
        <v>52RFLG</v>
      </c>
      <c r="AN316" s="25" t="str">
        <f>INDEX(Parametria!F:F,MATCH(Tabla_Consulta_desde_Reporte_de_Valorización_de_Instrumentos[[#This Row],[CODIGO_SBS]],Parametria!C:C,0))</f>
        <v>TD</v>
      </c>
      <c r="AO316" t="str">
        <f>+INDEX(Parametria!J:J,MATCH(Tabla_Consulta_desde_Reporte_de_Valorización_de_Instrumentos[[#This Row],[CODIGO_SBS]],Parametria!C:C,0))</f>
        <v>RFLTD</v>
      </c>
      <c r="AP316" s="25">
        <f>Tabla_Consulta_desde_Reporte_de_Valorización_de_Instrumentos[[#This Row],[Huella]]/$AT$4</f>
        <v>9.200072925052296E-7</v>
      </c>
      <c r="AQ3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6" s="25" t="str">
        <f>IFERROR(INDEX('BD(MSCI)'!X:X,MATCH(Tabla_Consulta_desde_Reporte_de_Valorización_de_Instrumentos[[#This Row],[CODIGO_ISIN]],'BD(MSCI)'!C:C,0)),"Cuestionario Integra")</f>
        <v>TD</v>
      </c>
      <c r="AT316" s="25"/>
    </row>
    <row r="317" spans="2:46" x14ac:dyDescent="0.35">
      <c r="B317" s="14" t="s">
        <v>6337</v>
      </c>
      <c r="C317" t="s">
        <v>566</v>
      </c>
      <c r="D317" t="s">
        <v>12</v>
      </c>
      <c r="E317" t="s">
        <v>567</v>
      </c>
      <c r="F317" t="s">
        <v>656</v>
      </c>
      <c r="G317" t="str">
        <f>INDEX(Parametria!H:H,MATCH(Tabla_Consulta_desde_Reporte_de_Valorización_de_Instrumentos[[#This Row],[CODIGO_SBS]],Parametria!C:C,0),1)</f>
        <v>Moneda - Deuda Latam LCC</v>
      </c>
      <c r="H317" t="s">
        <v>657</v>
      </c>
      <c r="I317" t="s">
        <v>156</v>
      </c>
      <c r="J317" t="s">
        <v>655</v>
      </c>
      <c r="K317" t="s">
        <v>50</v>
      </c>
      <c r="L317">
        <v>1</v>
      </c>
      <c r="M317" s="5">
        <v>205146332.93984321</v>
      </c>
      <c r="N317">
        <v>60204353.027099997</v>
      </c>
      <c r="O317">
        <v>631749</v>
      </c>
      <c r="P317" s="15"/>
      <c r="R317">
        <v>3.4075000000000002</v>
      </c>
      <c r="S317" t="s">
        <v>155</v>
      </c>
      <c r="T317">
        <v>205085805.0681532</v>
      </c>
      <c r="U317" s="5">
        <v>60112496.722499996</v>
      </c>
      <c r="V317" t="s">
        <v>156</v>
      </c>
      <c r="W317">
        <v>0</v>
      </c>
      <c r="X317">
        <v>0</v>
      </c>
      <c r="Y317">
        <v>0</v>
      </c>
      <c r="Z317">
        <v>0.1454</v>
      </c>
      <c r="AA317" t="str">
        <f>+MID(Tabla_Consulta_desde_Reporte_de_Valorización_de_Instrumentos[[#This Row],[CODIGO_SBS]],7,1)</f>
        <v>2</v>
      </c>
      <c r="AB317">
        <f>INDEX('Cálculo Caja'!F:F,MATCH(Tabla_Consulta_desde_Reporte_de_Valorización_de_Instrumentos[[#This Row],[PORTAFOLIO]],'Cálculo Caja'!A:A,0),1)</f>
        <v>7928996892.6624365</v>
      </c>
      <c r="AC317" s="17">
        <f>Tabla_Consulta_desde_Reporte_de_Valorización_de_Instrumentos[[#This Row],[VALOR_VECTOR_LOCAL]]/Tabla_Consulta_desde_Reporte_de_Valorización_de_Instrumentos[[#This Row],[Patrimonio]]</f>
        <v>2.587292386628218E-2</v>
      </c>
      <c r="AD317" s="4">
        <f>(Tabla_Consulta_desde_Reporte_de_Valorización_de_Instrumentos[[#This Row],[VALOR_VECTOR_LOCAL]]/INDEX('Tipo de Cambio'!$D:$D,MATCH("2",'Tipo de Cambio'!$E:$E,0),1))/1000000</f>
        <v>60.204353027099984</v>
      </c>
      <c r="AE317">
        <f>IF(Tabla_Consulta_desde_Reporte_de_Valorización_de_Instrumentos[[#This Row],[PORTAFOLIO]]="IN-FONDO0",Tabla_Consulta_desde_Reporte_de_Valorización_de_Instrumentos[[#This Row],[Inv MM$]],0)</f>
        <v>0</v>
      </c>
      <c r="AF317" s="25">
        <f>IF(Tabla_Consulta_desde_Reporte_de_Valorización_de_Instrumentos[[#This Row],[PORTAFOLIO]]="IN-FONDO1",Tabla_Consulta_desde_Reporte_de_Valorización_de_Instrumentos[[#This Row],[Inv MM$]],0)</f>
        <v>60.204353027099984</v>
      </c>
      <c r="AG317" s="25">
        <f>IF(Tabla_Consulta_desde_Reporte_de_Valorización_de_Instrumentos[[#This Row],[PORTAFOLIO]]="IN-FONDO2",Tabla_Consulta_desde_Reporte_de_Valorización_de_Instrumentos[[#This Row],[Inv MM$]],0)</f>
        <v>0</v>
      </c>
      <c r="AH317" s="25">
        <f>IF(Tabla_Consulta_desde_Reporte_de_Valorización_de_Instrumentos[[#This Row],[PORTAFOLIO]]="IN-FONDO3",Tabla_Consulta_desde_Reporte_de_Valorización_de_Instrumentos[[#This Row],[Inv MM$]],0)</f>
        <v>0</v>
      </c>
      <c r="AI3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60.204448324999966</v>
      </c>
      <c r="AJ3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Row],[CODIGO_SBS]],'BD(MSCI)'!$C:$C,0),1)),AL6452)</f>
        <v>109.30923404000001</v>
      </c>
      <c r="AK317" s="25">
        <f>Tabla_Consulta_desde_Reporte_de_Valorización_de_Instrumentos[[#This Row],[CO2-H]]*Tabla_Consulta_desde_Reporte_de_Valorización_de_Instrumentos[[#This Row],[Inv MM$]]</f>
        <v>6580.8917152660551</v>
      </c>
      <c r="AL317" s="25">
        <f>Tabla_Consulta_desde_Reporte_de_Valorización_de_Instrumentos[[#This Row],[CO2-H]]*Tabla_Consulta_desde_Reporte_de_Valorización_de_Instrumentos[[#This Row],[Weight]]</f>
        <v>2.8281494901985407</v>
      </c>
      <c r="AM317" s="25" t="str">
        <f>INDEX(Parametria!G:G,MATCH(Tabla_Consulta_desde_Reporte_de_Valorización_de_Instrumentos[[#This Row],[CODIGO_SBS]],Parametria!C:C,0))</f>
        <v>52RFLG</v>
      </c>
      <c r="AN317" s="25" t="str">
        <f>INDEX(Parametria!F:F,MATCH(Tabla_Consulta_desde_Reporte_de_Valorización_de_Instrumentos[[#This Row],[CODIGO_SBS]],Parametria!C:C,0))</f>
        <v>TD</v>
      </c>
      <c r="AO317" t="str">
        <f>+INDEX(Parametria!J:J,MATCH(Tabla_Consulta_desde_Reporte_de_Valorización_de_Instrumentos[[#This Row],[CODIGO_SBS]],Parametria!C:C,0))</f>
        <v>RFLTD</v>
      </c>
      <c r="AP317" s="25">
        <f>Tabla_Consulta_desde_Reporte_de_Valorización_de_Instrumentos[[#This Row],[Huella]]/$AT$4</f>
        <v>0.58121368712237875</v>
      </c>
      <c r="AQ3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17" s="25" t="str">
        <f>IFERROR(INDEX('BD(MSCI)'!X:X,MATCH(Tabla_Consulta_desde_Reporte_de_Valorización_de_Instrumentos[[#This Row],[CODIGO_ISIN]],'BD(MSCI)'!C:C,0)),"Cuestionario Integra")</f>
        <v>TD</v>
      </c>
      <c r="AT317" s="25"/>
    </row>
    <row r="318" spans="2:46" x14ac:dyDescent="0.35">
      <c r="B318" s="14" t="s">
        <v>6337</v>
      </c>
      <c r="C318" t="s">
        <v>566</v>
      </c>
      <c r="D318" t="s">
        <v>12</v>
      </c>
      <c r="E318" t="s">
        <v>567</v>
      </c>
      <c r="F318" t="s">
        <v>658</v>
      </c>
      <c r="G318" t="str">
        <f>INDEX(Parametria!H:H,MATCH(Tabla_Consulta_desde_Reporte_de_Valorización_de_Instrumentos[[#This Row],[CODIGO_SBS]],Parametria!C:C,0),1)</f>
        <v>BlueBay - Financial Capital Bond - E</v>
      </c>
      <c r="H318" t="s">
        <v>659</v>
      </c>
      <c r="I318" t="s">
        <v>156</v>
      </c>
      <c r="J318" t="s">
        <v>660</v>
      </c>
      <c r="K318" t="s">
        <v>57</v>
      </c>
      <c r="L318">
        <v>1</v>
      </c>
      <c r="M318" s="5">
        <v>1158695.0526174</v>
      </c>
      <c r="N318">
        <v>297760.56797999999</v>
      </c>
      <c r="O318">
        <v>2214.9859999999999</v>
      </c>
      <c r="P318" s="15"/>
      <c r="R318">
        <v>3.891365</v>
      </c>
      <c r="S318" t="s">
        <v>155</v>
      </c>
      <c r="T318">
        <v>1159595.1345786999</v>
      </c>
      <c r="U318" s="5">
        <v>297494.76965999999</v>
      </c>
      <c r="V318" t="s">
        <v>156</v>
      </c>
      <c r="W318">
        <v>0</v>
      </c>
      <c r="X318">
        <v>0</v>
      </c>
      <c r="Y318">
        <v>0</v>
      </c>
      <c r="Z318">
        <v>0.12</v>
      </c>
      <c r="AA318" t="str">
        <f>+MID(Tabla_Consulta_desde_Reporte_de_Valorización_de_Instrumentos[[#This Row],[CODIGO_SBS]],7,1)</f>
        <v>4</v>
      </c>
      <c r="AB318">
        <f>INDEX('Cálculo Caja'!F:F,MATCH(Tabla_Consulta_desde_Reporte_de_Valorización_de_Instrumentos[[#This Row],[PORTAFOLIO]],'Cálculo Caja'!A:A,0),1)</f>
        <v>7928996892.6624365</v>
      </c>
      <c r="AC318" s="17">
        <f>Tabla_Consulta_desde_Reporte_de_Valorización_de_Instrumentos[[#This Row],[VALOR_VECTOR_LOCAL]]/Tabla_Consulta_desde_Reporte_de_Valorización_de_Instrumentos[[#This Row],[Patrimonio]]</f>
        <v>1.4613387649195153E-4</v>
      </c>
      <c r="AD318" s="4">
        <f>(Tabla_Consulta_desde_Reporte_de_Valorización_de_Instrumentos[[#This Row],[VALOR_VECTOR_LOCAL]]/INDEX('Tipo de Cambio'!$D:$D,MATCH("2",'Tipo de Cambio'!$E:$E,0),1))/1000000</f>
        <v>0.34004256863313281</v>
      </c>
      <c r="AE318">
        <f>IF(Tabla_Consulta_desde_Reporte_de_Valorización_de_Instrumentos[[#This Row],[PORTAFOLIO]]="IN-FONDO0",Tabla_Consulta_desde_Reporte_de_Valorización_de_Instrumentos[[#This Row],[Inv MM$]],0)</f>
        <v>0</v>
      </c>
      <c r="AF318" s="25">
        <f>IF(Tabla_Consulta_desde_Reporte_de_Valorización_de_Instrumentos[[#This Row],[PORTAFOLIO]]="IN-FONDO1",Tabla_Consulta_desde_Reporte_de_Valorización_de_Instrumentos[[#This Row],[Inv MM$]],0)</f>
        <v>0.34004256863313281</v>
      </c>
      <c r="AG318" s="25">
        <f>IF(Tabla_Consulta_desde_Reporte_de_Valorización_de_Instrumentos[[#This Row],[PORTAFOLIO]]="IN-FONDO2",Tabla_Consulta_desde_Reporte_de_Valorización_de_Instrumentos[[#This Row],[Inv MM$]],0)</f>
        <v>0</v>
      </c>
      <c r="AH318" s="25">
        <f>IF(Tabla_Consulta_desde_Reporte_de_Valorización_de_Instrumentos[[#This Row],[PORTAFOLIO]]="IN-FONDO3",Tabla_Consulta_desde_Reporte_de_Valorización_de_Instrumentos[[#This Row],[Inv MM$]],0)</f>
        <v>0</v>
      </c>
      <c r="AI3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1.0964804103904329</v>
      </c>
      <c r="AJ3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Row],[CODIGO_SBS]],'BD(MSCI)'!$C:$C,0),1)),AL6453)</f>
        <v>0.45011048999999997</v>
      </c>
      <c r="AK318" s="25">
        <f>Tabla_Consulta_desde_Reporte_de_Valorización_de_Instrumentos[[#This Row],[CO2-H]]*Tabla_Consulta_desde_Reporte_de_Valorización_de_Instrumentos[[#This Row],[Inv MM$]]</f>
        <v>0.15305672718831803</v>
      </c>
      <c r="AL318" s="25">
        <f>Tabla_Consulta_desde_Reporte_de_Valorización_de_Instrumentos[[#This Row],[CO2-H]]*Tabla_Consulta_desde_Reporte_de_Valorización_de_Instrumentos[[#This Row],[Weight]]</f>
        <v>6.5776390753391776E-5</v>
      </c>
      <c r="AM318" s="25" t="str">
        <f>INDEX(Parametria!G:G,MATCH(Tabla_Consulta_desde_Reporte_de_Valorización_de_Instrumentos[[#This Row],[CODIGO_SBS]],Parametria!C:C,0))</f>
        <v>52RFIG</v>
      </c>
      <c r="AN318" s="25" t="str">
        <f>INDEX(Parametria!F:F,MATCH(Tabla_Consulta_desde_Reporte_de_Valorización_de_Instrumentos[[#This Row],[CODIGO_SBS]],Parametria!C:C,0))</f>
        <v>TD</v>
      </c>
      <c r="AO318" s="25" t="str">
        <f>+INDEX(Parametria!J:J,MATCH(Tabla_Consulta_desde_Reporte_de_Valorización_de_Instrumentos[[#This Row],[CODIGO_SBS]],Parametria!C:C,0))</f>
        <v>RFITD</v>
      </c>
      <c r="AP318" s="25">
        <f>Tabla_Consulta_desde_Reporte_de_Valorización_de_Instrumentos[[#This Row],[Huella]]/$AT$4</f>
        <v>1.3517722004397073E-5</v>
      </c>
      <c r="AQ3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8" s="25" t="str">
        <f>IFERROR(INDEX('BD(MSCI)'!X:X,MATCH(Tabla_Consulta_desde_Reporte_de_Valorización_de_Instrumentos[[#This Row],[CODIGO_ISIN]],'BD(MSCI)'!C:C,0)),"Cuestionario Integra")</f>
        <v>Otros ETFs</v>
      </c>
      <c r="AT318" s="25"/>
    </row>
    <row r="319" spans="2:46" x14ac:dyDescent="0.35">
      <c r="B319" s="14" t="s">
        <v>6337</v>
      </c>
      <c r="C319" t="s">
        <v>566</v>
      </c>
      <c r="D319" t="s">
        <v>10</v>
      </c>
      <c r="E319" t="s">
        <v>567</v>
      </c>
      <c r="F319" t="s">
        <v>658</v>
      </c>
      <c r="G319" t="str">
        <f>INDEX(Parametria!H:H,MATCH(Tabla_Consulta_desde_Reporte_de_Valorización_de_Instrumentos[[#This Row],[CODIGO_SBS]],Parametria!C:C,0),1)</f>
        <v>BlueBay - Financial Capital Bond - E</v>
      </c>
      <c r="H319" t="s">
        <v>659</v>
      </c>
      <c r="I319" t="s">
        <v>156</v>
      </c>
      <c r="J319" t="s">
        <v>660</v>
      </c>
      <c r="K319" t="s">
        <v>57</v>
      </c>
      <c r="L319">
        <v>1</v>
      </c>
      <c r="M319" s="5">
        <v>2577561.9457879998</v>
      </c>
      <c r="N319">
        <v>662379.89645999996</v>
      </c>
      <c r="O319">
        <v>4927.3220000000001</v>
      </c>
      <c r="P319" s="15"/>
      <c r="R319">
        <v>3.891365</v>
      </c>
      <c r="S319" t="s">
        <v>155</v>
      </c>
      <c r="T319">
        <v>2579564.2129127001</v>
      </c>
      <c r="U319" s="5">
        <v>661788.61782000004</v>
      </c>
      <c r="V319" t="s">
        <v>156</v>
      </c>
      <c r="W319">
        <v>0</v>
      </c>
      <c r="X319">
        <v>0</v>
      </c>
      <c r="Y319">
        <v>0</v>
      </c>
      <c r="Z319">
        <v>0.12</v>
      </c>
      <c r="AA319" t="str">
        <f>+MID(Tabla_Consulta_desde_Reporte_de_Valorización_de_Instrumentos[[#This Row],[CODIGO_SBS]],7,1)</f>
        <v>4</v>
      </c>
      <c r="AB319">
        <f>INDEX('Cálculo Caja'!F:F,MATCH(Tabla_Consulta_desde_Reporte_de_Valorización_de_Instrumentos[[#This Row],[PORTAFOLIO]],'Cálculo Caja'!A:A,0),1)</f>
        <v>27857085026.771736</v>
      </c>
      <c r="AC319" s="17">
        <f>Tabla_Consulta_desde_Reporte_de_Valorización_de_Instrumentos[[#This Row],[VALOR_VECTOR_LOCAL]]/Tabla_Consulta_desde_Reporte_de_Valorización_de_Instrumentos[[#This Row],[Patrimonio]]</f>
        <v>9.2528056805328446E-5</v>
      </c>
      <c r="AD319" s="4">
        <f>(Tabla_Consulta_desde_Reporte_de_Valorización_de_Instrumentos[[#This Row],[VALOR_VECTOR_LOCAL]]/INDEX('Tipo de Cambio'!$D:$D,MATCH("2",'Tipo de Cambio'!$E:$E,0),1))/1000000</f>
        <v>0.7564378417573</v>
      </c>
      <c r="AE319">
        <f>IF(Tabla_Consulta_desde_Reporte_de_Valorización_de_Instrumentos[[#This Row],[PORTAFOLIO]]="IN-FONDO0",Tabla_Consulta_desde_Reporte_de_Valorización_de_Instrumentos[[#This Row],[Inv MM$]],0)</f>
        <v>0</v>
      </c>
      <c r="AF319" s="25">
        <f>IF(Tabla_Consulta_desde_Reporte_de_Valorización_de_Instrumentos[[#This Row],[PORTAFOLIO]]="IN-FONDO1",Tabla_Consulta_desde_Reporte_de_Valorización_de_Instrumentos[[#This Row],[Inv MM$]],0)</f>
        <v>0</v>
      </c>
      <c r="AG319" s="25">
        <f>IF(Tabla_Consulta_desde_Reporte_de_Valorización_de_Instrumentos[[#This Row],[PORTAFOLIO]]="IN-FONDO2",Tabla_Consulta_desde_Reporte_de_Valorización_de_Instrumentos[[#This Row],[Inv MM$]],0)</f>
        <v>0.7564378417573</v>
      </c>
      <c r="AH319" s="25">
        <f>IF(Tabla_Consulta_desde_Reporte_de_Valorización_de_Instrumentos[[#This Row],[PORTAFOLIO]]="IN-FONDO3",Tabla_Consulta_desde_Reporte_de_Valorización_de_Instrumentos[[#This Row],[Inv MM$]],0)</f>
        <v>0</v>
      </c>
      <c r="AI3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1.0964804103904329</v>
      </c>
      <c r="AJ3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Row],[CODIGO_SBS]],'BD(MSCI)'!$C:$C,0),1)),AL6454)</f>
        <v>0.45011048999999997</v>
      </c>
      <c r="AK319" s="25">
        <f>Tabla_Consulta_desde_Reporte_de_Valorización_de_Instrumentos[[#This Row],[CO2-H]]*Tabla_Consulta_desde_Reporte_de_Valorización_de_Instrumentos[[#This Row],[Inv MM$]]</f>
        <v>0.34048060760792076</v>
      </c>
      <c r="AL319" s="25">
        <f>Tabla_Consulta_desde_Reporte_de_Valorización_de_Instrumentos[[#This Row],[CO2-H]]*Tabla_Consulta_desde_Reporte_de_Valorización_de_Instrumentos[[#This Row],[Weight]]</f>
        <v>4.1647848987394217E-5</v>
      </c>
      <c r="AM319" s="25" t="str">
        <f>INDEX(Parametria!G:G,MATCH(Tabla_Consulta_desde_Reporte_de_Valorización_de_Instrumentos[[#This Row],[CODIGO_SBS]],Parametria!C:C,0))</f>
        <v>52RFIG</v>
      </c>
      <c r="AN319" s="25" t="str">
        <f>INDEX(Parametria!F:F,MATCH(Tabla_Consulta_desde_Reporte_de_Valorización_de_Instrumentos[[#This Row],[CODIGO_SBS]],Parametria!C:C,0))</f>
        <v>TD</v>
      </c>
      <c r="AO319" s="25" t="str">
        <f>+INDEX(Parametria!J:J,MATCH(Tabla_Consulta_desde_Reporte_de_Valorización_de_Instrumentos[[#This Row],[CODIGO_SBS]],Parametria!C:C,0))</f>
        <v>RFITD</v>
      </c>
      <c r="AP319" s="25">
        <f>Tabla_Consulta_desde_Reporte_de_Valorización_de_Instrumentos[[#This Row],[Huella]]/$AT$4</f>
        <v>3.0070695264960305E-5</v>
      </c>
      <c r="AQ3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19" s="25" t="str">
        <f>IFERROR(INDEX('BD(MSCI)'!X:X,MATCH(Tabla_Consulta_desde_Reporte_de_Valorización_de_Instrumentos[[#This Row],[CODIGO_ISIN]],'BD(MSCI)'!C:C,0)),"Cuestionario Integra")</f>
        <v>Otros ETFs</v>
      </c>
      <c r="AT319" s="25"/>
    </row>
    <row r="320" spans="2:46" x14ac:dyDescent="0.35">
      <c r="B320" s="14" t="s">
        <v>6337</v>
      </c>
      <c r="C320" t="s">
        <v>566</v>
      </c>
      <c r="D320" t="s">
        <v>10</v>
      </c>
      <c r="E320" t="s">
        <v>567</v>
      </c>
      <c r="F320" t="s">
        <v>661</v>
      </c>
      <c r="G320" t="str">
        <f>INDEX(Parametria!H:H,MATCH(Tabla_Consulta_desde_Reporte_de_Valorización_de_Instrumentos[[#This Row],[CODIGO_SBS]],Parametria!C:C,0),1)</f>
        <v>Invesco - China Technology ETF</v>
      </c>
      <c r="H320" t="s">
        <v>662</v>
      </c>
      <c r="I320" t="s">
        <v>156</v>
      </c>
      <c r="J320" t="s">
        <v>4674</v>
      </c>
      <c r="K320" t="s">
        <v>50</v>
      </c>
      <c r="L320">
        <v>1</v>
      </c>
      <c r="M320" s="5">
        <v>132804934.065</v>
      </c>
      <c r="N320">
        <v>38974302</v>
      </c>
      <c r="O320">
        <v>683400</v>
      </c>
      <c r="P320" s="15"/>
      <c r="R320">
        <v>3.4075000000000002</v>
      </c>
      <c r="S320" t="s">
        <v>413</v>
      </c>
      <c r="T320">
        <v>129191505.76980001</v>
      </c>
      <c r="U320" s="5">
        <v>37867194</v>
      </c>
      <c r="V320" t="s">
        <v>156</v>
      </c>
      <c r="W320">
        <v>0</v>
      </c>
      <c r="X320">
        <v>0</v>
      </c>
      <c r="Y320">
        <v>0</v>
      </c>
      <c r="Z320">
        <v>1.62</v>
      </c>
      <c r="AA320" t="str">
        <f>+MID(Tabla_Consulta_desde_Reporte_de_Valorización_de_Instrumentos[[#This Row],[CODIGO_SBS]],7,1)</f>
        <v>2</v>
      </c>
      <c r="AB320">
        <f>INDEX('Cálculo Caja'!F:F,MATCH(Tabla_Consulta_desde_Reporte_de_Valorización_de_Instrumentos[[#This Row],[PORTAFOLIO]],'Cálculo Caja'!A:A,0),1)</f>
        <v>27857085026.771736</v>
      </c>
      <c r="AC320" s="17">
        <f>Tabla_Consulta_desde_Reporte_de_Valorización_de_Instrumentos[[#This Row],[VALOR_VECTOR_LOCAL]]/Tabla_Consulta_desde_Reporte_de_Valorización_de_Instrumentos[[#This Row],[Patrimonio]]</f>
        <v>4.767366504333433E-3</v>
      </c>
      <c r="AD320" s="4">
        <f>(Tabla_Consulta_desde_Reporte_de_Valorización_de_Instrumentos[[#This Row],[VALOR_VECTOR_LOCAL]]/INDEX('Tipo de Cambio'!$D:$D,MATCH("2",'Tipo de Cambio'!$E:$E,0),1))/1000000</f>
        <v>38.974302000000002</v>
      </c>
      <c r="AE320">
        <f>IF(Tabla_Consulta_desde_Reporte_de_Valorización_de_Instrumentos[[#This Row],[PORTAFOLIO]]="IN-FONDO0",Tabla_Consulta_desde_Reporte_de_Valorización_de_Instrumentos[[#This Row],[Inv MM$]],0)</f>
        <v>0</v>
      </c>
      <c r="AF320" s="25">
        <f>IF(Tabla_Consulta_desde_Reporte_de_Valorización_de_Instrumentos[[#This Row],[PORTAFOLIO]]="IN-FONDO1",Tabla_Consulta_desde_Reporte_de_Valorización_de_Instrumentos[[#This Row],[Inv MM$]],0)</f>
        <v>0</v>
      </c>
      <c r="AG320" s="25">
        <f>IF(Tabla_Consulta_desde_Reporte_de_Valorización_de_Instrumentos[[#This Row],[PORTAFOLIO]]="IN-FONDO2",Tabla_Consulta_desde_Reporte_de_Valorización_de_Instrumentos[[#This Row],[Inv MM$]],0)</f>
        <v>38.974302000000002</v>
      </c>
      <c r="AH320" s="25">
        <f>IF(Tabla_Consulta_desde_Reporte_de_Valorización_de_Instrumentos[[#This Row],[PORTAFOLIO]]="IN-FONDO3",Tabla_Consulta_desde_Reporte_de_Valorización_de_Instrumentos[[#This Row],[Inv MM$]],0)</f>
        <v>0</v>
      </c>
      <c r="AI3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47.049750000000003</v>
      </c>
      <c r="AJ3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Row],[CODIGO_SBS]],'BD(MSCI)'!$C:$C,0),1)),AL6455)</f>
        <v>19.223285820000001</v>
      </c>
      <c r="AK320" s="25">
        <f>Tabla_Consulta_desde_Reporte_de_Valorización_de_Instrumentos[[#This Row],[CO2-H]]*Tabla_Consulta_desde_Reporte_de_Valorización_de_Instrumentos[[#This Row],[Inv MM$]]</f>
        <v>749.21414698099773</v>
      </c>
      <c r="AL320" s="25">
        <f>Tabla_Consulta_desde_Reporte_de_Valorización_de_Instrumentos[[#This Row],[CO2-H]]*Tabla_Consulta_desde_Reporte_de_Valorización_de_Instrumentos[[#This Row],[Weight]]</f>
        <v>9.1644448921495855E-2</v>
      </c>
      <c r="AM320" s="25" t="str">
        <f>INDEX(Parametria!G:G,MATCH(Tabla_Consulta_desde_Reporte_de_Valorización_de_Instrumentos[[#This Row],[CODIGO_SBS]],Parametria!C:C,0))</f>
        <v>52RVI</v>
      </c>
      <c r="AN320" s="25" t="str">
        <f>INDEX(Parametria!F:F,MATCH(Tabla_Consulta_desde_Reporte_de_Valorización_de_Instrumentos[[#This Row],[CODIGO_SBS]],Parametria!C:C,0))</f>
        <v>TD</v>
      </c>
      <c r="AO320" s="25" t="str">
        <f>+INDEX(Parametria!J:J,MATCH(Tabla_Consulta_desde_Reporte_de_Valorización_de_Instrumentos[[#This Row],[CODIGO_SBS]],Parametria!C:C,0))</f>
        <v>RVITD</v>
      </c>
      <c r="AP320" s="25">
        <f>Tabla_Consulta_desde_Reporte_de_Valorización_de_Instrumentos[[#This Row],[Huella]]/$AT$4</f>
        <v>6.6169378809398743E-2</v>
      </c>
      <c r="AQ3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0" s="25" t="str">
        <f>IFERROR(INDEX('BD(MSCI)'!X:X,MATCH(Tabla_Consulta_desde_Reporte_de_Valorización_de_Instrumentos[[#This Row],[CODIGO_ISIN]],'BD(MSCI)'!C:C,0)),"Cuestionario Integra")</f>
        <v>Otros ETFs</v>
      </c>
      <c r="AT320" s="25"/>
    </row>
    <row r="321" spans="2:46" x14ac:dyDescent="0.35">
      <c r="B321" s="14" t="s">
        <v>6337</v>
      </c>
      <c r="C321" t="s">
        <v>566</v>
      </c>
      <c r="D321" t="s">
        <v>11</v>
      </c>
      <c r="E321" t="s">
        <v>567</v>
      </c>
      <c r="F321" t="s">
        <v>661</v>
      </c>
      <c r="G321" t="str">
        <f>INDEX(Parametria!H:H,MATCH(Tabla_Consulta_desde_Reporte_de_Valorización_de_Instrumentos[[#This Row],[CODIGO_SBS]],Parametria!C:C,0),1)</f>
        <v>Invesco - China Technology ETF</v>
      </c>
      <c r="H321" t="s">
        <v>662</v>
      </c>
      <c r="I321" t="s">
        <v>156</v>
      </c>
      <c r="J321" t="s">
        <v>4674</v>
      </c>
      <c r="K321" t="s">
        <v>50</v>
      </c>
      <c r="L321">
        <v>1</v>
      </c>
      <c r="M321" s="78">
        <v>27517089.059999999</v>
      </c>
      <c r="N321">
        <v>8075448</v>
      </c>
      <c r="O321">
        <v>141600</v>
      </c>
      <c r="P321" s="15"/>
      <c r="R321">
        <v>3.4075000000000002</v>
      </c>
      <c r="S321" t="s">
        <v>413</v>
      </c>
      <c r="T321">
        <v>26768389.255199999</v>
      </c>
      <c r="U321" s="5">
        <v>7846056</v>
      </c>
      <c r="V321" t="s">
        <v>156</v>
      </c>
      <c r="W321">
        <v>0</v>
      </c>
      <c r="X321">
        <v>0</v>
      </c>
      <c r="Y321">
        <v>0</v>
      </c>
      <c r="Z321">
        <v>1.62</v>
      </c>
      <c r="AA321" t="str">
        <f>+MID(Tabla_Consulta_desde_Reporte_de_Valorización_de_Instrumentos[[#This Row],[CODIGO_SBS]],7,1)</f>
        <v>2</v>
      </c>
      <c r="AB321">
        <f>INDEX('Cálculo Caja'!F:F,MATCH(Tabla_Consulta_desde_Reporte_de_Valorización_de_Instrumentos[[#This Row],[PORTAFOLIO]],'Cálculo Caja'!A:A,0),1)</f>
        <v>3525404726.9048524</v>
      </c>
      <c r="AC321" s="17">
        <f>Tabla_Consulta_desde_Reporte_de_Valorización_de_Instrumentos[[#This Row],[VALOR_VECTOR_LOCAL]]/Tabla_Consulta_desde_Reporte_de_Valorización_de_Instrumentos[[#This Row],[Patrimonio]]</f>
        <v>7.8053702174952187E-3</v>
      </c>
      <c r="AD321" s="4">
        <f>(Tabla_Consulta_desde_Reporte_de_Valorización_de_Instrumentos[[#This Row],[VALOR_VECTOR_LOCAL]]/INDEX('Tipo de Cambio'!$D:$D,MATCH("2",'Tipo de Cambio'!$E:$E,0),1))/1000000</f>
        <v>8.0754479999999997</v>
      </c>
      <c r="AE321">
        <f>IF(Tabla_Consulta_desde_Reporte_de_Valorización_de_Instrumentos[[#This Row],[PORTAFOLIO]]="IN-FONDO0",Tabla_Consulta_desde_Reporte_de_Valorización_de_Instrumentos[[#This Row],[Inv MM$]],0)</f>
        <v>0</v>
      </c>
      <c r="AF321" s="25">
        <f>IF(Tabla_Consulta_desde_Reporte_de_Valorización_de_Instrumentos[[#This Row],[PORTAFOLIO]]="IN-FONDO1",Tabla_Consulta_desde_Reporte_de_Valorización_de_Instrumentos[[#This Row],[Inv MM$]],0)</f>
        <v>0</v>
      </c>
      <c r="AG321" s="25">
        <f>IF(Tabla_Consulta_desde_Reporte_de_Valorización_de_Instrumentos[[#This Row],[PORTAFOLIO]]="IN-FONDO2",Tabla_Consulta_desde_Reporte_de_Valorización_de_Instrumentos[[#This Row],[Inv MM$]],0)</f>
        <v>0</v>
      </c>
      <c r="AH321" s="25">
        <f>IF(Tabla_Consulta_desde_Reporte_de_Valorización_de_Instrumentos[[#This Row],[PORTAFOLIO]]="IN-FONDO3",Tabla_Consulta_desde_Reporte_de_Valorización_de_Instrumentos[[#This Row],[Inv MM$]],0)</f>
        <v>8.0754479999999997</v>
      </c>
      <c r="AI3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47.049750000000003</v>
      </c>
      <c r="AJ3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Row],[CODIGO_SBS]],'BD(MSCI)'!$C:$C,0),1)),AL6456)</f>
        <v>19.223285820000001</v>
      </c>
      <c r="AK321" s="25">
        <f>Tabla_Consulta_desde_Reporte_de_Valorización_de_Instrumentos[[#This Row],[CO2-H]]*Tabla_Consulta_desde_Reporte_de_Valorización_de_Instrumentos[[#This Row],[Inv MM$]]</f>
        <v>155.23664502854737</v>
      </c>
      <c r="AL321" s="25">
        <f>Tabla_Consulta_desde_Reporte_de_Valorización_de_Instrumentos[[#This Row],[CO2-H]]*Tabla_Consulta_desde_Reporte_de_Valorización_de_Instrumentos[[#This Row],[Weight]]</f>
        <v>0.15004486262182617</v>
      </c>
      <c r="AM321" s="25" t="str">
        <f>INDEX(Parametria!G:G,MATCH(Tabla_Consulta_desde_Reporte_de_Valorización_de_Instrumentos[[#This Row],[CODIGO_SBS]],Parametria!C:C,0))</f>
        <v>52RVI</v>
      </c>
      <c r="AN321" s="25" t="str">
        <f>INDEX(Parametria!F:F,MATCH(Tabla_Consulta_desde_Reporte_de_Valorización_de_Instrumentos[[#This Row],[CODIGO_SBS]],Parametria!C:C,0))</f>
        <v>TD</v>
      </c>
      <c r="AO321" s="25" t="str">
        <f>+INDEX(Parametria!J:J,MATCH(Tabla_Consulta_desde_Reporte_de_Valorización_de_Instrumentos[[#This Row],[CODIGO_SBS]],Parametria!C:C,0))</f>
        <v>RVITD</v>
      </c>
      <c r="AP321" s="25">
        <f>Tabla_Consulta_desde_Reporte_de_Valorización_de_Instrumentos[[#This Row],[Huella]]/$AT$4</f>
        <v>1.3710248813887712E-2</v>
      </c>
      <c r="AQ3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1" s="25" t="str">
        <f>IFERROR(INDEX('BD(MSCI)'!X:X,MATCH(Tabla_Consulta_desde_Reporte_de_Valorización_de_Instrumentos[[#This Row],[CODIGO_ISIN]],'BD(MSCI)'!C:C,0)),"Cuestionario Integra")</f>
        <v>Otros ETFs</v>
      </c>
      <c r="AT321" s="25"/>
    </row>
    <row r="322" spans="2:46" x14ac:dyDescent="0.35">
      <c r="B322" s="14" t="s">
        <v>6337</v>
      </c>
      <c r="C322" t="s">
        <v>566</v>
      </c>
      <c r="D322" t="s">
        <v>11</v>
      </c>
      <c r="E322" t="s">
        <v>567</v>
      </c>
      <c r="F322" t="s">
        <v>1481</v>
      </c>
      <c r="G322" t="str">
        <f>INDEX(Parametria!H:H,MATCH(Tabla_Consulta_desde_Reporte_de_Valorización_de_Instrumentos[[#This Row],[CODIGO_SBS]],Parametria!C:C,0),1)</f>
        <v>Invesco LLC - US Banks</v>
      </c>
      <c r="H322" t="s">
        <v>1479</v>
      </c>
      <c r="I322" t="s">
        <v>156</v>
      </c>
      <c r="J322" t="s">
        <v>4674</v>
      </c>
      <c r="K322" t="s">
        <v>50</v>
      </c>
      <c r="L322">
        <v>41.75</v>
      </c>
      <c r="M322" s="5">
        <v>19960249.050000001</v>
      </c>
      <c r="N322">
        <v>5857740</v>
      </c>
      <c r="O322">
        <v>63000</v>
      </c>
      <c r="P322" s="15"/>
      <c r="R322">
        <v>3.4075000000000002</v>
      </c>
      <c r="S322" t="s">
        <v>413</v>
      </c>
      <c r="T322">
        <v>55483958.521600001</v>
      </c>
      <c r="U322" s="5">
        <v>16262848</v>
      </c>
      <c r="V322" t="s">
        <v>156</v>
      </c>
      <c r="W322">
        <v>0</v>
      </c>
      <c r="X322">
        <v>0</v>
      </c>
      <c r="Y322">
        <v>0</v>
      </c>
      <c r="Z322">
        <v>-0.7</v>
      </c>
      <c r="AA322" t="str">
        <f>+MID(Tabla_Consulta_desde_Reporte_de_Valorización_de_Instrumentos[[#This Row],[CODIGO_SBS]],7,1)</f>
        <v>2</v>
      </c>
      <c r="AB322">
        <f>INDEX('Cálculo Caja'!F:F,MATCH(Tabla_Consulta_desde_Reporte_de_Valorización_de_Instrumentos[[#This Row],[PORTAFOLIO]],'Cálculo Caja'!A:A,0),1)</f>
        <v>3525404726.9048524</v>
      </c>
      <c r="AC322" s="17">
        <f>Tabla_Consulta_desde_Reporte_de_Valorización_de_Instrumentos[[#This Row],[VALOR_VECTOR_LOCAL]]/Tabla_Consulta_desde_Reporte_de_Valorización_de_Instrumentos[[#This Row],[Patrimonio]]</f>
        <v>5.661831930294201E-3</v>
      </c>
      <c r="AD322" s="4">
        <f>(Tabla_Consulta_desde_Reporte_de_Valorización_de_Instrumentos[[#This Row],[VALOR_VECTOR_LOCAL]]/INDEX('Tipo de Cambio'!$D:$D,MATCH("2",'Tipo de Cambio'!$E:$E,0),1))/1000000</f>
        <v>5.8577399999999997</v>
      </c>
      <c r="AE322">
        <f>IF(Tabla_Consulta_desde_Reporte_de_Valorización_de_Instrumentos[[#This Row],[PORTAFOLIO]]="IN-FONDO0",Tabla_Consulta_desde_Reporte_de_Valorización_de_Instrumentos[[#This Row],[Inv MM$]],0)</f>
        <v>0</v>
      </c>
      <c r="AF322" s="25">
        <f>IF(Tabla_Consulta_desde_Reporte_de_Valorización_de_Instrumentos[[#This Row],[PORTAFOLIO]]="IN-FONDO1",Tabla_Consulta_desde_Reporte_de_Valorización_de_Instrumentos[[#This Row],[Inv MM$]],0)</f>
        <v>0</v>
      </c>
      <c r="AG322" s="25">
        <f>IF(Tabla_Consulta_desde_Reporte_de_Valorización_de_Instrumentos[[#This Row],[PORTAFOLIO]]="IN-FONDO2",Tabla_Consulta_desde_Reporte_de_Valorización_de_Instrumentos[[#This Row],[Inv MM$]],0)</f>
        <v>0</v>
      </c>
      <c r="AH322" s="25">
        <f>IF(Tabla_Consulta_desde_Reporte_de_Valorización_de_Instrumentos[[#This Row],[PORTAFOLIO]]="IN-FONDO3",Tabla_Consulta_desde_Reporte_de_Valorización_de_Instrumentos[[#This Row],[Inv MM$]],0)</f>
        <v>5.8577399999999997</v>
      </c>
      <c r="AI3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5.8577399999999997</v>
      </c>
      <c r="AJ3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Row],[CODIGO_SBS]],'BD(MSCI)'!$C:$C,0),1)),AL6457)</f>
        <v>0.80095963999999997</v>
      </c>
      <c r="AK322" s="25">
        <f>Tabla_Consulta_desde_Reporte_de_Valorización_de_Instrumentos[[#This Row],[CO2-H]]*Tabla_Consulta_desde_Reporte_de_Valorización_de_Instrumentos[[#This Row],[Inv MM$]]</f>
        <v>4.6918133216135995</v>
      </c>
      <c r="AL322" s="25">
        <f>Tabla_Consulta_desde_Reporte_de_Valorización_de_Instrumentos[[#This Row],[CO2-H]]*Tabla_Consulta_desde_Reporte_de_Valorización_de_Instrumentos[[#This Row],[Weight]]</f>
        <v>4.5348988646289482E-3</v>
      </c>
      <c r="AM322" s="25" t="str">
        <f>INDEX(Parametria!G:G,MATCH(Tabla_Consulta_desde_Reporte_de_Valorización_de_Instrumentos[[#This Row],[CODIGO_SBS]],Parametria!C:C,0))</f>
        <v>52RVI</v>
      </c>
      <c r="AN322" s="25" t="str">
        <f>INDEX(Parametria!F:F,MATCH(Tabla_Consulta_desde_Reporte_de_Valorización_de_Instrumentos[[#This Row],[CODIGO_SBS]],Parametria!C:C,0))</f>
        <v>TD</v>
      </c>
      <c r="AO322" s="25" t="str">
        <f>+INDEX(Parametria!J:J,MATCH(Tabla_Consulta_desde_Reporte_de_Valorización_de_Instrumentos[[#This Row],[CODIGO_SBS]],Parametria!C:C,0))</f>
        <v>RVITD</v>
      </c>
      <c r="AP322" s="25">
        <f>Tabla_Consulta_desde_Reporte_de_Valorización_de_Instrumentos[[#This Row],[Huella]]/$AT$4</f>
        <v>4.1437334603441184E-4</v>
      </c>
      <c r="AQ3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2" s="25" t="str">
        <f>IFERROR(INDEX('BD(MSCI)'!X:X,MATCH(Tabla_Consulta_desde_Reporte_de_Valorización_de_Instrumentos[[#This Row],[CODIGO_ISIN]],'BD(MSCI)'!C:C,0)),"Cuestionario Integra")</f>
        <v>Otros ETFs</v>
      </c>
      <c r="AT322" s="25"/>
    </row>
    <row r="323" spans="2:46" x14ac:dyDescent="0.35">
      <c r="B323" s="14" t="s">
        <v>6337</v>
      </c>
      <c r="C323" t="s">
        <v>566</v>
      </c>
      <c r="D323" t="s">
        <v>11</v>
      </c>
      <c r="E323" t="s">
        <v>567</v>
      </c>
      <c r="F323" t="s">
        <v>923</v>
      </c>
      <c r="G323" t="str">
        <f>INDEX(Parametria!H:H,MATCH(Tabla_Consulta_desde_Reporte_de_Valorización_de_Instrumentos[[#This Row],[CODIGO_SBS]],Parametria!C:C,0),1)</f>
        <v>Schroder - International Selection Fund China A</v>
      </c>
      <c r="H323" t="s">
        <v>924</v>
      </c>
      <c r="I323" t="s">
        <v>156</v>
      </c>
      <c r="J323" t="s">
        <v>4573</v>
      </c>
      <c r="K323" t="s">
        <v>50</v>
      </c>
      <c r="L323">
        <v>1</v>
      </c>
      <c r="M323" s="5">
        <v>1211.4388808000001</v>
      </c>
      <c r="N323">
        <v>355.52131500000002</v>
      </c>
      <c r="O323">
        <v>1.77</v>
      </c>
      <c r="P323" s="15"/>
      <c r="R323">
        <v>3.4075000000000002</v>
      </c>
      <c r="S323" t="s">
        <v>413</v>
      </c>
      <c r="T323">
        <v>1197.731432</v>
      </c>
      <c r="U323" s="5">
        <v>351.06587100000002</v>
      </c>
      <c r="V323" t="s">
        <v>156</v>
      </c>
      <c r="W323">
        <v>0</v>
      </c>
      <c r="X323">
        <v>0</v>
      </c>
      <c r="Y323">
        <v>0</v>
      </c>
      <c r="Z323">
        <v>2.5171999999999999</v>
      </c>
      <c r="AA323" t="str">
        <f>+MID(Tabla_Consulta_desde_Reporte_de_Valorización_de_Instrumentos[[#This Row],[CODIGO_SBS]],7,1)</f>
        <v>2</v>
      </c>
      <c r="AB323">
        <f>INDEX('Cálculo Caja'!F:F,MATCH(Tabla_Consulta_desde_Reporte_de_Valorización_de_Instrumentos[[#This Row],[PORTAFOLIO]],'Cálculo Caja'!A:A,0),1)</f>
        <v>3525404726.9048524</v>
      </c>
      <c r="AC323" s="17">
        <f>Tabla_Consulta_desde_Reporte_de_Valorización_de_Instrumentos[[#This Row],[VALOR_VECTOR_LOCAL]]/Tabla_Consulta_desde_Reporte_de_Valorización_de_Instrumentos[[#This Row],[Patrimonio]]</f>
        <v>3.4363115007892701E-7</v>
      </c>
      <c r="AD323" s="4">
        <f>(Tabla_Consulta_desde_Reporte_de_Valorización_de_Instrumentos[[#This Row],[VALOR_VECTOR_LOCAL]]/INDEX('Tipo de Cambio'!$D:$D,MATCH("2",'Tipo de Cambio'!$E:$E,0),1))/1000000</f>
        <v>3.5552131498165813E-4</v>
      </c>
      <c r="AE323">
        <f>IF(Tabla_Consulta_desde_Reporte_de_Valorización_de_Instrumentos[[#This Row],[PORTAFOLIO]]="IN-FONDO0",Tabla_Consulta_desde_Reporte_de_Valorización_de_Instrumentos[[#This Row],[Inv MM$]],0)</f>
        <v>0</v>
      </c>
      <c r="AF323" s="25">
        <f>IF(Tabla_Consulta_desde_Reporte_de_Valorización_de_Instrumentos[[#This Row],[PORTAFOLIO]]="IN-FONDO1",Tabla_Consulta_desde_Reporte_de_Valorización_de_Instrumentos[[#This Row],[Inv MM$]],0)</f>
        <v>0</v>
      </c>
      <c r="AG323" s="25">
        <f>IF(Tabla_Consulta_desde_Reporte_de_Valorización_de_Instrumentos[[#This Row],[PORTAFOLIO]]="IN-FONDO2",Tabla_Consulta_desde_Reporte_de_Valorización_de_Instrumentos[[#This Row],[Inv MM$]],0)</f>
        <v>0</v>
      </c>
      <c r="AH323" s="25">
        <f>IF(Tabla_Consulta_desde_Reporte_de_Valorización_de_Instrumentos[[#This Row],[PORTAFOLIO]]="IN-FONDO3",Tabla_Consulta_desde_Reporte_de_Valorización_de_Instrumentos[[#This Row],[Inv MM$]],0)</f>
        <v>3.5552131498165813E-4</v>
      </c>
      <c r="AI3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6.4275039997065294E-4</v>
      </c>
      <c r="AJ3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Row],[CODIGO_SBS]],'BD(MSCI)'!$C:$C,0),1)),AL6458)</f>
        <v>74.584468430000001</v>
      </c>
      <c r="AK323" s="25">
        <f>Tabla_Consulta_desde_Reporte_de_Valorización_de_Instrumentos[[#This Row],[CO2-H]]*Tabla_Consulta_desde_Reporte_de_Valorización_de_Instrumentos[[#This Row],[Inv MM$]]</f>
        <v>2.6516368293441568E-2</v>
      </c>
      <c r="AL323" s="25">
        <f>Tabla_Consulta_desde_Reporte_de_Valorización_de_Instrumentos[[#This Row],[CO2-H]]*Tabla_Consulta_desde_Reporte_de_Valorización_de_Instrumentos[[#This Row],[Weight]]</f>
        <v>2.5629546664626325E-5</v>
      </c>
      <c r="AM323" s="25" t="str">
        <f>INDEX(Parametria!G:G,MATCH(Tabla_Consulta_desde_Reporte_de_Valorización_de_Instrumentos[[#This Row],[CODIGO_SBS]],Parametria!C:C,0))</f>
        <v>52RVI</v>
      </c>
      <c r="AN323" s="25" t="str">
        <f>INDEX(Parametria!F:F,MATCH(Tabla_Consulta_desde_Reporte_de_Valorización_de_Instrumentos[[#This Row],[CODIGO_SBS]],Parametria!C:C,0))</f>
        <v>TD</v>
      </c>
      <c r="AO323" s="25" t="str">
        <f>+INDEX(Parametria!J:J,MATCH(Tabla_Consulta_desde_Reporte_de_Valorización_de_Instrumentos[[#This Row],[CODIGO_SBS]],Parametria!C:C,0))</f>
        <v>RVITD</v>
      </c>
      <c r="AP323" s="25">
        <f>Tabla_Consulta_desde_Reporte_de_Valorización_de_Instrumentos[[#This Row],[Huella]]/$AT$4</f>
        <v>2.3418826584207123E-6</v>
      </c>
      <c r="AQ3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3" s="25" t="str">
        <f>IFERROR(INDEX('BD(MSCI)'!X:X,MATCH(Tabla_Consulta_desde_Reporte_de_Valorización_de_Instrumentos[[#This Row],[CODIGO_ISIN]],'BD(MSCI)'!C:C,0)),"Cuestionario Integra")</f>
        <v>Otros ETFs</v>
      </c>
      <c r="AT323" s="25"/>
    </row>
    <row r="324" spans="2:46" x14ac:dyDescent="0.35">
      <c r="B324" s="14" t="s">
        <v>6337</v>
      </c>
      <c r="C324" t="s">
        <v>566</v>
      </c>
      <c r="D324" t="s">
        <v>10</v>
      </c>
      <c r="E324" t="s">
        <v>567</v>
      </c>
      <c r="F324" t="s">
        <v>923</v>
      </c>
      <c r="G324" t="str">
        <f>INDEX(Parametria!H:H,MATCH(Tabla_Consulta_desde_Reporte_de_Valorización_de_Instrumentos[[#This Row],[CODIGO_SBS]],Parametria!C:C,0),1)</f>
        <v>Schroder - International Selection Fund China A</v>
      </c>
      <c r="H324" t="s">
        <v>924</v>
      </c>
      <c r="I324" t="s">
        <v>156</v>
      </c>
      <c r="J324" t="s">
        <v>4573</v>
      </c>
      <c r="K324" t="s">
        <v>50</v>
      </c>
      <c r="L324">
        <v>1</v>
      </c>
      <c r="M324" s="5">
        <v>978.73310709999998</v>
      </c>
      <c r="N324">
        <v>287.229085</v>
      </c>
      <c r="O324">
        <v>1.43</v>
      </c>
      <c r="P324" s="15"/>
      <c r="R324">
        <v>3.4075000000000002</v>
      </c>
      <c r="S324" t="s">
        <v>413</v>
      </c>
      <c r="T324">
        <v>967.65872760000002</v>
      </c>
      <c r="U324" s="5">
        <v>283.62948899999998</v>
      </c>
      <c r="V324" t="s">
        <v>156</v>
      </c>
      <c r="W324">
        <v>0</v>
      </c>
      <c r="X324">
        <v>0</v>
      </c>
      <c r="Y324">
        <v>0</v>
      </c>
      <c r="Z324">
        <v>2.5171999999999999</v>
      </c>
      <c r="AA324" t="str">
        <f>+MID(Tabla_Consulta_desde_Reporte_de_Valorización_de_Instrumentos[[#This Row],[CODIGO_SBS]],7,1)</f>
        <v>2</v>
      </c>
      <c r="AB324">
        <f>INDEX('Cálculo Caja'!F:F,MATCH(Tabla_Consulta_desde_Reporte_de_Valorización_de_Instrumentos[[#This Row],[PORTAFOLIO]],'Cálculo Caja'!A:A,0),1)</f>
        <v>27857085026.771736</v>
      </c>
      <c r="AC324" s="17">
        <f>Tabla_Consulta_desde_Reporte_de_Valorización_de_Instrumentos[[#This Row],[VALOR_VECTOR_LOCAL]]/Tabla_Consulta_desde_Reporte_de_Valorización_de_Instrumentos[[#This Row],[Patrimonio]]</f>
        <v>3.5134081909840875E-8</v>
      </c>
      <c r="AD324" s="4">
        <f>(Tabla_Consulta_desde_Reporte_de_Valorización_de_Instrumentos[[#This Row],[VALOR_VECTOR_LOCAL]]/INDEX('Tipo de Cambio'!$D:$D,MATCH("2",'Tipo de Cambio'!$E:$E,0),1))/1000000</f>
        <v>2.872290849889948E-4</v>
      </c>
      <c r="AE324">
        <f>IF(Tabla_Consulta_desde_Reporte_de_Valorización_de_Instrumentos[[#This Row],[PORTAFOLIO]]="IN-FONDO0",Tabla_Consulta_desde_Reporte_de_Valorización_de_Instrumentos[[#This Row],[Inv MM$]],0)</f>
        <v>0</v>
      </c>
      <c r="AF324" s="25">
        <f>IF(Tabla_Consulta_desde_Reporte_de_Valorización_de_Instrumentos[[#This Row],[PORTAFOLIO]]="IN-FONDO1",Tabla_Consulta_desde_Reporte_de_Valorización_de_Instrumentos[[#This Row],[Inv MM$]],0)</f>
        <v>0</v>
      </c>
      <c r="AG324" s="25">
        <f>IF(Tabla_Consulta_desde_Reporte_de_Valorización_de_Instrumentos[[#This Row],[PORTAFOLIO]]="IN-FONDO2",Tabla_Consulta_desde_Reporte_de_Valorización_de_Instrumentos[[#This Row],[Inv MM$]],0)</f>
        <v>2.872290849889948E-4</v>
      </c>
      <c r="AH324" s="25">
        <f>IF(Tabla_Consulta_desde_Reporte_de_Valorización_de_Instrumentos[[#This Row],[PORTAFOLIO]]="IN-FONDO3",Tabla_Consulta_desde_Reporte_de_Valorización_de_Instrumentos[[#This Row],[Inv MM$]],0)</f>
        <v>0</v>
      </c>
      <c r="AI3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6.4275039997065294E-4</v>
      </c>
      <c r="AJ3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Row],[CODIGO_SBS]],'BD(MSCI)'!$C:$C,0),1)),AL6459)</f>
        <v>74.584468430000001</v>
      </c>
      <c r="AK324" s="25">
        <f>Tabla_Consulta_desde_Reporte_de_Valorización_de_Instrumentos[[#This Row],[CO2-H]]*Tabla_Consulta_desde_Reporte_de_Valorización_de_Instrumentos[[#This Row],[Inv MM$]]</f>
        <v>2.1422828621539471E-2</v>
      </c>
      <c r="AL324" s="25">
        <f>Tabla_Consulta_desde_Reporte_de_Valorización_de_Instrumentos[[#This Row],[CO2-H]]*Tabla_Consulta_desde_Reporte_de_Valorización_de_Instrumentos[[#This Row],[Weight]]</f>
        <v>2.6204568230215607E-6</v>
      </c>
      <c r="AM324" s="25" t="str">
        <f>INDEX(Parametria!G:G,MATCH(Tabla_Consulta_desde_Reporte_de_Valorización_de_Instrumentos[[#This Row],[CODIGO_SBS]],Parametria!C:C,0))</f>
        <v>52RVI</v>
      </c>
      <c r="AN324" s="25" t="str">
        <f>INDEX(Parametria!F:F,MATCH(Tabla_Consulta_desde_Reporte_de_Valorización_de_Instrumentos[[#This Row],[CODIGO_SBS]],Parametria!C:C,0))</f>
        <v>TD</v>
      </c>
      <c r="AO324" s="25" t="str">
        <f>+INDEX(Parametria!J:J,MATCH(Tabla_Consulta_desde_Reporte_de_Valorización_de_Instrumentos[[#This Row],[CODIGO_SBS]],Parametria!C:C,0))</f>
        <v>RVITD</v>
      </c>
      <c r="AP324" s="25">
        <f>Tabla_Consulta_desde_Reporte_de_Valorización_de_Instrumentos[[#This Row],[Huella]]/$AT$4</f>
        <v>1.8920294924215142E-6</v>
      </c>
      <c r="AQ3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4" s="25" t="str">
        <f>IFERROR(INDEX('BD(MSCI)'!X:X,MATCH(Tabla_Consulta_desde_Reporte_de_Valorización_de_Instrumentos[[#This Row],[CODIGO_ISIN]],'BD(MSCI)'!C:C,0)),"Cuestionario Integra")</f>
        <v>Otros ETFs</v>
      </c>
      <c r="AT324" s="25"/>
    </row>
    <row r="325" spans="2:46" x14ac:dyDescent="0.35">
      <c r="B325" s="14" t="s">
        <v>6337</v>
      </c>
      <c r="C325" t="s">
        <v>566</v>
      </c>
      <c r="D325" t="s">
        <v>10</v>
      </c>
      <c r="E325" t="s">
        <v>567</v>
      </c>
      <c r="F325" t="s">
        <v>1416</v>
      </c>
      <c r="G325" t="str">
        <f>INDEX(Parametria!H:H,MATCH(Tabla_Consulta_desde_Reporte_de_Valorización_de_Instrumentos[[#This Row],[CODIGO_SBS]],Parametria!C:C,0),1)</f>
        <v>Global X - Copper Miners ETF</v>
      </c>
      <c r="H325" t="s">
        <v>1415</v>
      </c>
      <c r="I325" t="s">
        <v>156</v>
      </c>
      <c r="J325" t="s">
        <v>5547</v>
      </c>
      <c r="K325" t="s">
        <v>50</v>
      </c>
      <c r="L325">
        <v>1</v>
      </c>
      <c r="M325" s="5">
        <v>528510906.65249997</v>
      </c>
      <c r="N325">
        <v>155102247</v>
      </c>
      <c r="O325">
        <v>2015100</v>
      </c>
      <c r="P325" s="15"/>
      <c r="R325">
        <v>3.4075000000000002</v>
      </c>
      <c r="S325" t="s">
        <v>413</v>
      </c>
      <c r="T325">
        <v>520706188.58579999</v>
      </c>
      <c r="U325" s="5">
        <v>152623674</v>
      </c>
      <c r="V325" t="s">
        <v>156</v>
      </c>
      <c r="W325">
        <v>0</v>
      </c>
      <c r="X325">
        <v>0</v>
      </c>
      <c r="Y325">
        <v>0</v>
      </c>
      <c r="Z325">
        <v>1.23</v>
      </c>
      <c r="AA325" t="str">
        <f>+MID(Tabla_Consulta_desde_Reporte_de_Valorización_de_Instrumentos[[#This Row],[CODIGO_SBS]],7,1)</f>
        <v>2</v>
      </c>
      <c r="AB325">
        <f>INDEX('Cálculo Caja'!F:F,MATCH(Tabla_Consulta_desde_Reporte_de_Valorización_de_Instrumentos[[#This Row],[PORTAFOLIO]],'Cálculo Caja'!A:A,0),1)</f>
        <v>27857085026.771736</v>
      </c>
      <c r="AC325" s="17">
        <f>Tabla_Consulta_desde_Reporte_de_Valorización_de_Instrumentos[[#This Row],[VALOR_VECTOR_LOCAL]]/Tabla_Consulta_desde_Reporte_de_Valorización_de_Instrumentos[[#This Row],[Patrimonio]]</f>
        <v>1.8972225778274381E-2</v>
      </c>
      <c r="AD325" s="4">
        <f>(Tabla_Consulta_desde_Reporte_de_Valorización_de_Instrumentos[[#This Row],[VALOR_VECTOR_LOCAL]]/INDEX('Tipo de Cambio'!$D:$D,MATCH("2",'Tipo de Cambio'!$E:$E,0),1))/1000000</f>
        <v>155.10224699999998</v>
      </c>
      <c r="AE325">
        <f>IF(Tabla_Consulta_desde_Reporte_de_Valorización_de_Instrumentos[[#This Row],[PORTAFOLIO]]="IN-FONDO0",Tabla_Consulta_desde_Reporte_de_Valorización_de_Instrumentos[[#This Row],[Inv MM$]],0)</f>
        <v>0</v>
      </c>
      <c r="AF325" s="25">
        <f>IF(Tabla_Consulta_desde_Reporte_de_Valorización_de_Instrumentos[[#This Row],[PORTAFOLIO]]="IN-FONDO1",Tabla_Consulta_desde_Reporte_de_Valorización_de_Instrumentos[[#This Row],[Inv MM$]],0)</f>
        <v>0</v>
      </c>
      <c r="AG325" s="25">
        <f>IF(Tabla_Consulta_desde_Reporte_de_Valorización_de_Instrumentos[[#This Row],[PORTAFOLIO]]="IN-FONDO2",Tabla_Consulta_desde_Reporte_de_Valorización_de_Instrumentos[[#This Row],[Inv MM$]],0)</f>
        <v>155.10224699999998</v>
      </c>
      <c r="AH325" s="25">
        <f>IF(Tabla_Consulta_desde_Reporte_de_Valorización_de_Instrumentos[[#This Row],[PORTAFOLIO]]="IN-FONDO3",Tabla_Consulta_desde_Reporte_de_Valorización_de_Instrumentos[[#This Row],[Inv MM$]],0)</f>
        <v>0</v>
      </c>
      <c r="AI3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Row],[CODIGO_SBS]],'BD(MSCI)'!$C:$C,0),1)),AL6460)</f>
        <v>73.482587359999997</v>
      </c>
      <c r="AK325" s="25">
        <f>Tabla_Consulta_desde_Reporte_de_Valorización_de_Instrumentos[[#This Row],[CO2-H]]*Tabla_Consulta_desde_Reporte_de_Valorización_de_Instrumentos[[#This Row],[Inv MM$]]</f>
        <v>11397.314414909795</v>
      </c>
      <c r="AL325" s="25">
        <f>Tabla_Consulta_desde_Reporte_de_Valorización_de_Instrumentos[[#This Row],[CO2-H]]*Tabla_Consulta_desde_Reporte_de_Valorización_de_Instrumentos[[#This Row],[Weight]]</f>
        <v>1.3941282381656912</v>
      </c>
      <c r="AM325" s="25" t="str">
        <f>INDEX(Parametria!G:G,MATCH(Tabla_Consulta_desde_Reporte_de_Valorización_de_Instrumentos[[#This Row],[CODIGO_SBS]],Parametria!C:C,0))</f>
        <v>52RVI</v>
      </c>
      <c r="AN325" s="25" t="str">
        <f>INDEX(Parametria!F:F,MATCH(Tabla_Consulta_desde_Reporte_de_Valorización_de_Instrumentos[[#This Row],[CODIGO_SBS]],Parametria!C:C,0))</f>
        <v>TD</v>
      </c>
      <c r="AO325" s="25" t="str">
        <f>+INDEX(Parametria!J:J,MATCH(Tabla_Consulta_desde_Reporte_de_Valorización_de_Instrumentos[[#This Row],[CODIGO_SBS]],Parametria!C:C,0))</f>
        <v>RVITD</v>
      </c>
      <c r="AP325" s="25">
        <f>Tabla_Consulta_desde_Reporte_de_Valorización_de_Instrumentos[[#This Row],[Huella]]/$AT$4</f>
        <v>1.0065923314033667</v>
      </c>
      <c r="AQ3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5" s="25" t="str">
        <f>IFERROR(INDEX('BD(MSCI)'!X:X,MATCH(Tabla_Consulta_desde_Reporte_de_Valorización_de_Instrumentos[[#This Row],[CODIGO_ISIN]],'BD(MSCI)'!C:C,0)),"Cuestionario Integra")</f>
        <v>Otros ETFs</v>
      </c>
      <c r="AT325" s="25"/>
    </row>
    <row r="326" spans="2:46" x14ac:dyDescent="0.35">
      <c r="B326" s="14" t="s">
        <v>6337</v>
      </c>
      <c r="C326" t="s">
        <v>566</v>
      </c>
      <c r="D326" t="s">
        <v>11</v>
      </c>
      <c r="E326" t="s">
        <v>567</v>
      </c>
      <c r="F326" t="s">
        <v>1416</v>
      </c>
      <c r="G326" t="str">
        <f>INDEX(Parametria!H:H,MATCH(Tabla_Consulta_desde_Reporte_de_Valorización_de_Instrumentos[[#This Row],[CODIGO_SBS]],Parametria!C:C,0),1)</f>
        <v>Global X - Copper Miners ETF</v>
      </c>
      <c r="H326" t="s">
        <v>1415</v>
      </c>
      <c r="I326" t="s">
        <v>156</v>
      </c>
      <c r="J326" t="s">
        <v>5547</v>
      </c>
      <c r="K326" t="s">
        <v>50</v>
      </c>
      <c r="L326">
        <v>1</v>
      </c>
      <c r="M326" s="5">
        <v>124947941.01000001</v>
      </c>
      <c r="N326">
        <v>36668508</v>
      </c>
      <c r="O326">
        <v>476400</v>
      </c>
      <c r="P326" s="15"/>
      <c r="R326">
        <v>3.4075000000000002</v>
      </c>
      <c r="S326" t="s">
        <v>413</v>
      </c>
      <c r="T326">
        <v>123102788.0712</v>
      </c>
      <c r="U326" s="5">
        <v>36082536</v>
      </c>
      <c r="V326" t="s">
        <v>156</v>
      </c>
      <c r="W326">
        <v>0</v>
      </c>
      <c r="X326">
        <v>0</v>
      </c>
      <c r="Y326">
        <v>0</v>
      </c>
      <c r="Z326">
        <v>1.23</v>
      </c>
      <c r="AA326" t="str">
        <f>+MID(Tabla_Consulta_desde_Reporte_de_Valorización_de_Instrumentos[[#This Row],[CODIGO_SBS]],7,1)</f>
        <v>2</v>
      </c>
      <c r="AB326">
        <f>INDEX('Cálculo Caja'!F:F,MATCH(Tabla_Consulta_desde_Reporte_de_Valorización_de_Instrumentos[[#This Row],[PORTAFOLIO]],'Cálculo Caja'!A:A,0),1)</f>
        <v>3525404726.9048524</v>
      </c>
      <c r="AC326" s="17">
        <f>Tabla_Consulta_desde_Reporte_de_Valorización_de_Instrumentos[[#This Row],[VALOR_VECTOR_LOCAL]]/Tabla_Consulta_desde_Reporte_de_Valorización_de_Instrumentos[[#This Row],[Patrimonio]]</f>
        <v>3.5442155068447619E-2</v>
      </c>
      <c r="AD326" s="4">
        <f>(Tabla_Consulta_desde_Reporte_de_Valorización_de_Instrumentos[[#This Row],[VALOR_VECTOR_LOCAL]]/INDEX('Tipo de Cambio'!$D:$D,MATCH("2",'Tipo de Cambio'!$E:$E,0),1))/1000000</f>
        <v>36.668508000000003</v>
      </c>
      <c r="AE326">
        <f>IF(Tabla_Consulta_desde_Reporte_de_Valorización_de_Instrumentos[[#This Row],[PORTAFOLIO]]="IN-FONDO0",Tabla_Consulta_desde_Reporte_de_Valorización_de_Instrumentos[[#This Row],[Inv MM$]],0)</f>
        <v>0</v>
      </c>
      <c r="AF326" s="25">
        <f>IF(Tabla_Consulta_desde_Reporte_de_Valorización_de_Instrumentos[[#This Row],[PORTAFOLIO]]="IN-FONDO1",Tabla_Consulta_desde_Reporte_de_Valorización_de_Instrumentos[[#This Row],[Inv MM$]],0)</f>
        <v>0</v>
      </c>
      <c r="AG326" s="25">
        <f>IF(Tabla_Consulta_desde_Reporte_de_Valorización_de_Instrumentos[[#This Row],[PORTAFOLIO]]="IN-FONDO2",Tabla_Consulta_desde_Reporte_de_Valorización_de_Instrumentos[[#This Row],[Inv MM$]],0)</f>
        <v>0</v>
      </c>
      <c r="AH326" s="25">
        <f>IF(Tabla_Consulta_desde_Reporte_de_Valorización_de_Instrumentos[[#This Row],[PORTAFOLIO]]="IN-FONDO3",Tabla_Consulta_desde_Reporte_de_Valorización_de_Instrumentos[[#This Row],[Inv MM$]],0)</f>
        <v>36.668508000000003</v>
      </c>
      <c r="AI3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Row],[CODIGO_SBS]],'BD(MSCI)'!$C:$C,0),1)),AL6461)</f>
        <v>73.482587359999997</v>
      </c>
      <c r="AK326" s="25">
        <f>Tabla_Consulta_desde_Reporte_de_Valorización_de_Instrumentos[[#This Row],[CO2-H]]*Tabla_Consulta_desde_Reporte_de_Valorización_de_Instrumentos[[#This Row],[Inv MM$]]</f>
        <v>2694.4968424708591</v>
      </c>
      <c r="AL326" s="25">
        <f>Tabla_Consulta_desde_Reporte_de_Valorización_de_Instrumentos[[#This Row],[CO2-H]]*Tabla_Consulta_desde_Reporte_de_Valorización_de_Instrumentos[[#This Row],[Weight]]</f>
        <v>2.6043812560438688</v>
      </c>
      <c r="AM326" s="25" t="str">
        <f>INDEX(Parametria!G:G,MATCH(Tabla_Consulta_desde_Reporte_de_Valorización_de_Instrumentos[[#This Row],[CODIGO_SBS]],Parametria!C:C,0))</f>
        <v>52RVI</v>
      </c>
      <c r="AN326" s="25" t="str">
        <f>INDEX(Parametria!F:F,MATCH(Tabla_Consulta_desde_Reporte_de_Valorización_de_Instrumentos[[#This Row],[CODIGO_SBS]],Parametria!C:C,0))</f>
        <v>TD</v>
      </c>
      <c r="AO326" s="25" t="str">
        <f>+INDEX(Parametria!J:J,MATCH(Tabla_Consulta_desde_Reporte_de_Valorización_de_Instrumentos[[#This Row],[CODIGO_SBS]],Parametria!C:C,0))</f>
        <v>RVITD</v>
      </c>
      <c r="AP326" s="25">
        <f>Tabla_Consulta_desde_Reporte_de_Valorización_de_Instrumentos[[#This Row],[Huella]]/$AT$4</f>
        <v>0.23797359271528162</v>
      </c>
      <c r="AQ3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6" s="25" t="str">
        <f>IFERROR(INDEX('BD(MSCI)'!X:X,MATCH(Tabla_Consulta_desde_Reporte_de_Valorización_de_Instrumentos[[#This Row],[CODIGO_ISIN]],'BD(MSCI)'!C:C,0)),"Cuestionario Integra")</f>
        <v>Otros ETFs</v>
      </c>
      <c r="AT326" s="25"/>
    </row>
    <row r="327" spans="2:46" x14ac:dyDescent="0.35">
      <c r="B327" s="14" t="s">
        <v>6337</v>
      </c>
      <c r="C327" t="s">
        <v>566</v>
      </c>
      <c r="D327" t="s">
        <v>11</v>
      </c>
      <c r="E327" t="s">
        <v>567</v>
      </c>
      <c r="F327" t="s">
        <v>5915</v>
      </c>
      <c r="G327" t="str">
        <f>INDEX(Parametria!H:H,MATCH(Tabla_Consulta_desde_Reporte_de_Valorización_de_Instrumentos[[#This Row],[CODIGO_SBS]],Parametria!C:C,0),1)</f>
        <v>Global X U.S. Infrastructure Development</v>
      </c>
      <c r="H327" t="s">
        <v>5916</v>
      </c>
      <c r="I327" t="s">
        <v>156</v>
      </c>
      <c r="J327" t="s">
        <v>5547</v>
      </c>
      <c r="K327" t="s">
        <v>50</v>
      </c>
      <c r="L327">
        <v>51</v>
      </c>
      <c r="M327" s="5">
        <v>20598991.739999998</v>
      </c>
      <c r="N327">
        <v>6045192</v>
      </c>
      <c r="O327">
        <v>102600</v>
      </c>
      <c r="P327" s="15"/>
      <c r="R327">
        <v>3.4075000000000002</v>
      </c>
      <c r="S327" t="s">
        <v>413</v>
      </c>
      <c r="T327">
        <v>20512368.612</v>
      </c>
      <c r="U327" s="5">
        <v>6012360</v>
      </c>
      <c r="V327" t="s">
        <v>156</v>
      </c>
      <c r="W327">
        <v>0</v>
      </c>
      <c r="X327">
        <v>0</v>
      </c>
      <c r="Y327">
        <v>0</v>
      </c>
      <c r="Z327">
        <v>0.32</v>
      </c>
      <c r="AA327" t="str">
        <f>+MID(Tabla_Consulta_desde_Reporte_de_Valorización_de_Instrumentos[[#This Row],[CODIGO_SBS]],7,1)</f>
        <v>2</v>
      </c>
      <c r="AB327">
        <f>INDEX('Cálculo Caja'!F:F,MATCH(Tabla_Consulta_desde_Reporte_de_Valorización_de_Instrumentos[[#This Row],[PORTAFOLIO]],'Cálculo Caja'!A:A,0),1)</f>
        <v>3525404726.9048524</v>
      </c>
      <c r="AC327" s="17">
        <f>Tabla_Consulta_desde_Reporte_de_Valorización_de_Instrumentos[[#This Row],[VALOR_VECTOR_LOCAL]]/Tabla_Consulta_desde_Reporte_de_Valorización_de_Instrumentos[[#This Row],[Patrimonio]]</f>
        <v>5.8430147275841974E-3</v>
      </c>
      <c r="AD327" s="4">
        <f>(Tabla_Consulta_desde_Reporte_de_Valorización_de_Instrumentos[[#This Row],[VALOR_VECTOR_LOCAL]]/INDEX('Tipo de Cambio'!$D:$D,MATCH("2",'Tipo de Cambio'!$E:$E,0),1))/1000000</f>
        <v>6.0451919999999992</v>
      </c>
      <c r="AE327">
        <f>IF(Tabla_Consulta_desde_Reporte_de_Valorización_de_Instrumentos[[#This Row],[PORTAFOLIO]]="IN-FONDO0",Tabla_Consulta_desde_Reporte_de_Valorización_de_Instrumentos[[#This Row],[Inv MM$]],0)</f>
        <v>0</v>
      </c>
      <c r="AF327" s="25">
        <f>IF(Tabla_Consulta_desde_Reporte_de_Valorización_de_Instrumentos[[#This Row],[PORTAFOLIO]]="IN-FONDO1",Tabla_Consulta_desde_Reporte_de_Valorización_de_Instrumentos[[#This Row],[Inv MM$]],0)</f>
        <v>0</v>
      </c>
      <c r="AG327" s="25">
        <f>IF(Tabla_Consulta_desde_Reporte_de_Valorización_de_Instrumentos[[#This Row],[PORTAFOLIO]]="IN-FONDO2",Tabla_Consulta_desde_Reporte_de_Valorización_de_Instrumentos[[#This Row],[Inv MM$]],0)</f>
        <v>0</v>
      </c>
      <c r="AH327" s="25">
        <f>IF(Tabla_Consulta_desde_Reporte_de_Valorización_de_Instrumentos[[#This Row],[PORTAFOLIO]]="IN-FONDO3",Tabla_Consulta_desde_Reporte_de_Valorización_de_Instrumentos[[#This Row],[Inv MM$]],0)</f>
        <v>6.0451919999999992</v>
      </c>
      <c r="AI3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6.0451919999999992</v>
      </c>
      <c r="AJ3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Row],[CODIGO_SBS]],'BD(MSCI)'!$C:$C,0),1)),AL6462)</f>
        <v>81.516516780000003</v>
      </c>
      <c r="AK327" s="25">
        <f>Tabla_Consulta_desde_Reporte_de_Valorización_de_Instrumentos[[#This Row],[CO2-H]]*Tabla_Consulta_desde_Reporte_de_Valorización_de_Instrumentos[[#This Row],[Inv MM$]]</f>
        <v>492.78299510632172</v>
      </c>
      <c r="AL327" s="25">
        <f>Tabla_Consulta_desde_Reporte_de_Valorización_de_Instrumentos[[#This Row],[CO2-H]]*Tabla_Consulta_desde_Reporte_de_Valorización_de_Instrumentos[[#This Row],[Weight]]</f>
        <v>0.47630220808690438</v>
      </c>
      <c r="AM327" s="25" t="str">
        <f>INDEX(Parametria!G:G,MATCH(Tabla_Consulta_desde_Reporte_de_Valorización_de_Instrumentos[[#This Row],[CODIGO_SBS]],Parametria!C:C,0))</f>
        <v>52RVI</v>
      </c>
      <c r="AN327" s="25" t="str">
        <f>INDEX(Parametria!F:F,MATCH(Tabla_Consulta_desde_Reporte_de_Valorización_de_Instrumentos[[#This Row],[CODIGO_SBS]],Parametria!C:C,0))</f>
        <v>TD</v>
      </c>
      <c r="AO327" s="25" t="str">
        <f>+INDEX(Parametria!J:J,MATCH(Tabla_Consulta_desde_Reporte_de_Valorización_de_Instrumentos[[#This Row],[CODIGO_SBS]],Parametria!C:C,0))</f>
        <v>RVITD</v>
      </c>
      <c r="AP327" s="25">
        <f>Tabla_Consulta_desde_Reporte_de_Valorización_de_Instrumentos[[#This Row],[Huella]]/$AT$4</f>
        <v>4.3521795210905573E-2</v>
      </c>
      <c r="AQ3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7" s="25" t="str">
        <f>IFERROR(INDEX('BD(MSCI)'!X:X,MATCH(Tabla_Consulta_desde_Reporte_de_Valorización_de_Instrumentos[[#This Row],[CODIGO_ISIN]],'BD(MSCI)'!C:C,0)),"Cuestionario Integra")</f>
        <v>Otros ETFs</v>
      </c>
      <c r="AT327" s="25"/>
    </row>
    <row r="328" spans="2:46" x14ac:dyDescent="0.35">
      <c r="B328" s="14" t="s">
        <v>6337</v>
      </c>
      <c r="C328" t="s">
        <v>566</v>
      </c>
      <c r="D328" t="s">
        <v>12</v>
      </c>
      <c r="E328" t="s">
        <v>567</v>
      </c>
      <c r="F328" t="s">
        <v>1416</v>
      </c>
      <c r="G328" t="str">
        <f>INDEX(Parametria!H:H,MATCH(Tabla_Consulta_desde_Reporte_de_Valorización_de_Instrumentos[[#This Row],[CODIGO_SBS]],Parametria!C:C,0),1)</f>
        <v>Global X - Copper Miners ETF</v>
      </c>
      <c r="H328" t="s">
        <v>1415</v>
      </c>
      <c r="I328" t="s">
        <v>156</v>
      </c>
      <c r="J328" t="s">
        <v>5547</v>
      </c>
      <c r="K328" t="s">
        <v>50</v>
      </c>
      <c r="L328">
        <v>1</v>
      </c>
      <c r="M328" s="5">
        <v>37846322.182499997</v>
      </c>
      <c r="N328">
        <v>11106771</v>
      </c>
      <c r="O328">
        <v>144300</v>
      </c>
      <c r="P328" s="15"/>
      <c r="R328">
        <v>3.4075000000000002</v>
      </c>
      <c r="S328" t="s">
        <v>413</v>
      </c>
      <c r="T328">
        <v>37287431.399400003</v>
      </c>
      <c r="U328" s="5">
        <v>10929282</v>
      </c>
      <c r="V328" t="s">
        <v>156</v>
      </c>
      <c r="W328">
        <v>0</v>
      </c>
      <c r="X328">
        <v>0</v>
      </c>
      <c r="Y328">
        <v>0</v>
      </c>
      <c r="Z328">
        <v>1.23</v>
      </c>
      <c r="AA328" t="str">
        <f>+MID(Tabla_Consulta_desde_Reporte_de_Valorización_de_Instrumentos[[#This Row],[CODIGO_SBS]],7,1)</f>
        <v>2</v>
      </c>
      <c r="AB328">
        <f>INDEX('Cálculo Caja'!F:F,MATCH(Tabla_Consulta_desde_Reporte_de_Valorización_de_Instrumentos[[#This Row],[PORTAFOLIO]],'Cálculo Caja'!A:A,0),1)</f>
        <v>7928996892.6624365</v>
      </c>
      <c r="AC328" s="17">
        <f>Tabla_Consulta_desde_Reporte_de_Valorización_de_Instrumentos[[#This Row],[VALOR_VECTOR_LOCAL]]/Tabla_Consulta_desde_Reporte_de_Valorización_de_Instrumentos[[#This Row],[Patrimonio]]</f>
        <v>4.7731538673603611E-3</v>
      </c>
      <c r="AD328" s="4">
        <f>(Tabla_Consulta_desde_Reporte_de_Valorización_de_Instrumentos[[#This Row],[VALOR_VECTOR_LOCAL]]/INDEX('Tipo de Cambio'!$D:$D,MATCH("2",'Tipo de Cambio'!$E:$E,0),1))/1000000</f>
        <v>11.106770999999998</v>
      </c>
      <c r="AE328">
        <f>IF(Tabla_Consulta_desde_Reporte_de_Valorización_de_Instrumentos[[#This Row],[PORTAFOLIO]]="IN-FONDO0",Tabla_Consulta_desde_Reporte_de_Valorización_de_Instrumentos[[#This Row],[Inv MM$]],0)</f>
        <v>0</v>
      </c>
      <c r="AF328" s="25">
        <f>IF(Tabla_Consulta_desde_Reporte_de_Valorización_de_Instrumentos[[#This Row],[PORTAFOLIO]]="IN-FONDO1",Tabla_Consulta_desde_Reporte_de_Valorización_de_Instrumentos[[#This Row],[Inv MM$]],0)</f>
        <v>11.106770999999998</v>
      </c>
      <c r="AG328" s="25">
        <f>IF(Tabla_Consulta_desde_Reporte_de_Valorización_de_Instrumentos[[#This Row],[PORTAFOLIO]]="IN-FONDO2",Tabla_Consulta_desde_Reporte_de_Valorización_de_Instrumentos[[#This Row],[Inv MM$]],0)</f>
        <v>0</v>
      </c>
      <c r="AH328" s="25">
        <f>IF(Tabla_Consulta_desde_Reporte_de_Valorización_de_Instrumentos[[#This Row],[PORTAFOLIO]]="IN-FONDO3",Tabla_Consulta_desde_Reporte_de_Valorización_de_Instrumentos[[#This Row],[Inv MM$]],0)</f>
        <v>0</v>
      </c>
      <c r="AI3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202.87752599999999</v>
      </c>
      <c r="AJ3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Row],[CODIGO_SBS]],'BD(MSCI)'!$C:$C,0),1)),AL6463)</f>
        <v>73.482587359999997</v>
      </c>
      <c r="AK328" s="25">
        <f>Tabla_Consulta_desde_Reporte_de_Valorización_de_Instrumentos[[#This Row],[CO2-H]]*Tabla_Consulta_desde_Reporte_de_Valorización_de_Instrumentos[[#This Row],[Inv MM$]]</f>
        <v>816.15427029501438</v>
      </c>
      <c r="AL328" s="25">
        <f>Tabla_Consulta_desde_Reporte_de_Valorización_de_Instrumentos[[#This Row],[CO2-H]]*Tabla_Consulta_desde_Reporte_de_Valorización_de_Instrumentos[[#This Row],[Weight]]</f>
        <v>0.35074369604102956</v>
      </c>
      <c r="AM328" s="25" t="str">
        <f>INDEX(Parametria!G:G,MATCH(Tabla_Consulta_desde_Reporte_de_Valorización_de_Instrumentos[[#This Row],[CODIGO_SBS]],Parametria!C:C,0))</f>
        <v>52RVI</v>
      </c>
      <c r="AN328" s="25" t="str">
        <f>INDEX(Parametria!F:F,MATCH(Tabla_Consulta_desde_Reporte_de_Valorización_de_Instrumentos[[#This Row],[CODIGO_SBS]],Parametria!C:C,0))</f>
        <v>TD</v>
      </c>
      <c r="AO328" s="25" t="str">
        <f>+INDEX(Parametria!J:J,MATCH(Tabla_Consulta_desde_Reporte_de_Valorización_de_Instrumentos[[#This Row],[CODIGO_SBS]],Parametria!C:C,0))</f>
        <v>RVITD</v>
      </c>
      <c r="AP328" s="25">
        <f>Tabla_Consulta_desde_Reporte_de_Valorización_de_Instrumentos[[#This Row],[Huella]]/$AT$4</f>
        <v>7.2081421974842838E-2</v>
      </c>
      <c r="AQ3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8" s="25" t="str">
        <f>IFERROR(INDEX('BD(MSCI)'!X:X,MATCH(Tabla_Consulta_desde_Reporte_de_Valorización_de_Instrumentos[[#This Row],[CODIGO_ISIN]],'BD(MSCI)'!C:C,0)),"Cuestionario Integra")</f>
        <v>Otros ETFs</v>
      </c>
      <c r="AT328" s="25"/>
    </row>
    <row r="329" spans="2:46" x14ac:dyDescent="0.35">
      <c r="B329" s="14" t="s">
        <v>6337</v>
      </c>
      <c r="C329" t="s">
        <v>566</v>
      </c>
      <c r="D329" t="s">
        <v>11</v>
      </c>
      <c r="E329" t="s">
        <v>567</v>
      </c>
      <c r="F329" t="s">
        <v>5053</v>
      </c>
      <c r="G329" t="str">
        <f>INDEX(Parametria!H:H,MATCH(Tabla_Consulta_desde_Reporte_de_Valorización_de_Instrumentos[[#This Row],[CODIGO_SBS]],Parametria!C:C,0),1)</f>
        <v>Baillie Gifford &amp; Co Ltd - Overseas Growth Funds ICVC - Pacific Fund</v>
      </c>
      <c r="H329" t="s">
        <v>1608</v>
      </c>
      <c r="I329" t="s">
        <v>156</v>
      </c>
      <c r="J329" t="s">
        <v>5213</v>
      </c>
      <c r="K329" t="s">
        <v>60</v>
      </c>
      <c r="L329">
        <v>1226</v>
      </c>
      <c r="M329" s="5">
        <v>37840434.821353801</v>
      </c>
      <c r="N329">
        <v>8378635.3059</v>
      </c>
      <c r="O329">
        <v>365879.27100000001</v>
      </c>
      <c r="P329" s="15"/>
      <c r="R329">
        <v>4.5163004999999998</v>
      </c>
      <c r="S329" t="s">
        <v>413</v>
      </c>
      <c r="T329">
        <v>37437945.600980498</v>
      </c>
      <c r="U329" s="5">
        <v>8276189.1100199996</v>
      </c>
      <c r="V329" t="s">
        <v>156</v>
      </c>
      <c r="W329">
        <v>0</v>
      </c>
      <c r="X329">
        <v>0</v>
      </c>
      <c r="Y329">
        <v>0</v>
      </c>
      <c r="Z329">
        <v>0.28000000000000003</v>
      </c>
      <c r="AA329" t="str">
        <f>+MID(Tabla_Consulta_desde_Reporte_de_Valorización_de_Instrumentos[[#This Row],[CODIGO_SBS]],7,1)</f>
        <v>6</v>
      </c>
      <c r="AB329">
        <f>INDEX('Cálculo Caja'!F:F,MATCH(Tabla_Consulta_desde_Reporte_de_Valorización_de_Instrumentos[[#This Row],[PORTAFOLIO]],'Cálculo Caja'!A:A,0),1)</f>
        <v>3525404726.9048524</v>
      </c>
      <c r="AC329" s="17">
        <f>Tabla_Consulta_desde_Reporte_de_Valorización_de_Instrumentos[[#This Row],[VALOR_VECTOR_LOCAL]]/Tabla_Consulta_desde_Reporte_de_Valorización_de_Instrumentos[[#This Row],[Patrimonio]]</f>
        <v>1.0733642731164093E-2</v>
      </c>
      <c r="AD329" s="4">
        <f>(Tabla_Consulta_desde_Reporte_de_Valorización_de_Instrumentos[[#This Row],[VALOR_VECTOR_LOCAL]]/INDEX('Tipo de Cambio'!$D:$D,MATCH("2",'Tipo de Cambio'!$E:$E,0),1))/1000000</f>
        <v>11.105043234439854</v>
      </c>
      <c r="AE329">
        <f>IF(Tabla_Consulta_desde_Reporte_de_Valorización_de_Instrumentos[[#This Row],[PORTAFOLIO]]="IN-FONDO0",Tabla_Consulta_desde_Reporte_de_Valorización_de_Instrumentos[[#This Row],[Inv MM$]],0)</f>
        <v>0</v>
      </c>
      <c r="AF329" s="25">
        <f>IF(Tabla_Consulta_desde_Reporte_de_Valorización_de_Instrumentos[[#This Row],[PORTAFOLIO]]="IN-FONDO1",Tabla_Consulta_desde_Reporte_de_Valorización_de_Instrumentos[[#This Row],[Inv MM$]],0)</f>
        <v>0</v>
      </c>
      <c r="AG329" s="25">
        <f>IF(Tabla_Consulta_desde_Reporte_de_Valorización_de_Instrumentos[[#This Row],[PORTAFOLIO]]="IN-FONDO2",Tabla_Consulta_desde_Reporte_de_Valorización_de_Instrumentos[[#This Row],[Inv MM$]],0)</f>
        <v>0</v>
      </c>
      <c r="AH329" s="25">
        <f>IF(Tabla_Consulta_desde_Reporte_de_Valorización_de_Instrumentos[[#This Row],[PORTAFOLIO]]="IN-FONDO3",Tabla_Consulta_desde_Reporte_de_Valorización_de_Instrumentos[[#This Row],[Inv MM$]],0)</f>
        <v>11.105043234439854</v>
      </c>
      <c r="AI3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67.281076302717139</v>
      </c>
      <c r="AJ3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Row],[CODIGO_SBS]],'BD(MSCI)'!$C:$C,0),1)),AL6464)</f>
        <v>21.488529920000001</v>
      </c>
      <c r="AK329" s="25">
        <f>Tabla_Consulta_desde_Reporte_de_Valorización_de_Instrumentos[[#This Row],[CO2-H]]*Tabla_Consulta_desde_Reporte_de_Valorización_de_Instrumentos[[#This Row],[Inv MM$]]</f>
        <v>238.6310538061544</v>
      </c>
      <c r="AL329" s="25">
        <f>Tabla_Consulta_desde_Reporte_de_Valorización_de_Instrumentos[[#This Row],[CO2-H]]*Tabla_Consulta_desde_Reporte_de_Valorización_de_Instrumentos[[#This Row],[Weight]]</f>
        <v>0.23065020297921013</v>
      </c>
      <c r="AM329" s="25" t="str">
        <f>INDEX(Parametria!G:G,MATCH(Tabla_Consulta_desde_Reporte_de_Valorización_de_Instrumentos[[#This Row],[CODIGO_SBS]],Parametria!C:C,0))</f>
        <v>52RVI</v>
      </c>
      <c r="AN329" s="25" t="str">
        <f>INDEX(Parametria!F:F,MATCH(Tabla_Consulta_desde_Reporte_de_Valorización_de_Instrumentos[[#This Row],[CODIGO_SBS]],Parametria!C:C,0))</f>
        <v>TD</v>
      </c>
      <c r="AO329" s="25" t="str">
        <f>+INDEX(Parametria!J:J,MATCH(Tabla_Consulta_desde_Reporte_de_Valorización_de_Instrumentos[[#This Row],[CODIGO_SBS]],Parametria!C:C,0))</f>
        <v>RVITD</v>
      </c>
      <c r="AP329" s="25">
        <f>Tabla_Consulta_desde_Reporte_de_Valorización_de_Instrumentos[[#This Row],[Huella]]/$AT$4</f>
        <v>2.1075507795217763E-2</v>
      </c>
      <c r="AQ3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29" s="25" t="str">
        <f>IFERROR(INDEX('BD(MSCI)'!X:X,MATCH(Tabla_Consulta_desde_Reporte_de_Valorización_de_Instrumentos[[#This Row],[CODIGO_ISIN]],'BD(MSCI)'!C:C,0)),"Cuestionario Integra")</f>
        <v>Otros ETFs</v>
      </c>
      <c r="AT329" s="25"/>
    </row>
    <row r="330" spans="2:46" x14ac:dyDescent="0.35">
      <c r="B330" s="14" t="s">
        <v>6337</v>
      </c>
      <c r="C330" t="s">
        <v>566</v>
      </c>
      <c r="D330" t="s">
        <v>10</v>
      </c>
      <c r="E330" t="s">
        <v>567</v>
      </c>
      <c r="F330" t="s">
        <v>5053</v>
      </c>
      <c r="G330" t="str">
        <f>INDEX(Parametria!H:H,MATCH(Tabla_Consulta_desde_Reporte_de_Valorización_de_Instrumentos[[#This Row],[CODIGO_SBS]],Parametria!C:C,0),1)</f>
        <v>Baillie Gifford &amp; Co Ltd - Overseas Growth Funds ICVC - Pacific Fund</v>
      </c>
      <c r="H330" t="s">
        <v>1608</v>
      </c>
      <c r="I330" t="s">
        <v>156</v>
      </c>
      <c r="J330" t="s">
        <v>5213</v>
      </c>
      <c r="K330" t="s">
        <v>60</v>
      </c>
      <c r="L330">
        <v>1226</v>
      </c>
      <c r="M330" s="5">
        <v>191419832.68015489</v>
      </c>
      <c r="N330">
        <v>42384210.855800003</v>
      </c>
      <c r="O330">
        <v>1850838.902</v>
      </c>
      <c r="P330" s="15"/>
      <c r="R330">
        <v>4.5163004999999998</v>
      </c>
      <c r="S330" t="s">
        <v>413</v>
      </c>
      <c r="T330">
        <v>189383798.48596141</v>
      </c>
      <c r="U330" s="5">
        <v>41865975.963239998</v>
      </c>
      <c r="V330" t="s">
        <v>156</v>
      </c>
      <c r="W330">
        <v>0</v>
      </c>
      <c r="X330">
        <v>0</v>
      </c>
      <c r="Y330">
        <v>0</v>
      </c>
      <c r="Z330">
        <v>0.28000000000000003</v>
      </c>
      <c r="AA330" t="str">
        <f>+MID(Tabla_Consulta_desde_Reporte_de_Valorización_de_Instrumentos[[#This Row],[CODIGO_SBS]],7,1)</f>
        <v>6</v>
      </c>
      <c r="AB330">
        <f>INDEX('Cálculo Caja'!F:F,MATCH(Tabla_Consulta_desde_Reporte_de_Valorización_de_Instrumentos[[#This Row],[PORTAFOLIO]],'Cálculo Caja'!A:A,0),1)</f>
        <v>27857085026.771736</v>
      </c>
      <c r="AC330" s="17">
        <f>Tabla_Consulta_desde_Reporte_de_Valorización_de_Instrumentos[[#This Row],[VALOR_VECTOR_LOCAL]]/Tabla_Consulta_desde_Reporte_de_Valorización_de_Instrumentos[[#This Row],[Patrimonio]]</f>
        <v>6.8714954380974542E-3</v>
      </c>
      <c r="AD330" s="4">
        <f>(Tabla_Consulta_desde_Reporte_de_Valorización_de_Instrumentos[[#This Row],[VALOR_VECTOR_LOCAL]]/INDEX('Tipo de Cambio'!$D:$D,MATCH("2",'Tipo de Cambio'!$E:$E,0),1))/1000000</f>
        <v>56.176033068277292</v>
      </c>
      <c r="AE330">
        <f>IF(Tabla_Consulta_desde_Reporte_de_Valorización_de_Instrumentos[[#This Row],[PORTAFOLIO]]="IN-FONDO0",Tabla_Consulta_desde_Reporte_de_Valorización_de_Instrumentos[[#This Row],[Inv MM$]],0)</f>
        <v>0</v>
      </c>
      <c r="AF330" s="25">
        <f>IF(Tabla_Consulta_desde_Reporte_de_Valorización_de_Instrumentos[[#This Row],[PORTAFOLIO]]="IN-FONDO1",Tabla_Consulta_desde_Reporte_de_Valorización_de_Instrumentos[[#This Row],[Inv MM$]],0)</f>
        <v>0</v>
      </c>
      <c r="AG330" s="25">
        <f>IF(Tabla_Consulta_desde_Reporte_de_Valorización_de_Instrumentos[[#This Row],[PORTAFOLIO]]="IN-FONDO2",Tabla_Consulta_desde_Reporte_de_Valorización_de_Instrumentos[[#This Row],[Inv MM$]],0)</f>
        <v>56.176033068277292</v>
      </c>
      <c r="AH330" s="25">
        <f>IF(Tabla_Consulta_desde_Reporte_de_Valorización_de_Instrumentos[[#This Row],[PORTAFOLIO]]="IN-FONDO3",Tabla_Consulta_desde_Reporte_de_Valorización_de_Instrumentos[[#This Row],[Inv MM$]],0)</f>
        <v>0</v>
      </c>
      <c r="AI3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67.281076302717139</v>
      </c>
      <c r="AJ3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Row],[CODIGO_SBS]],'BD(MSCI)'!$C:$C,0),1)),AL6465)</f>
        <v>21.488529920000001</v>
      </c>
      <c r="AK330" s="25">
        <f>Tabla_Consulta_desde_Reporte_de_Valorización_de_Instrumentos[[#This Row],[CO2-H]]*Tabla_Consulta_desde_Reporte_de_Valorización_de_Instrumentos[[#This Row],[Inv MM$]]</f>
        <v>1207.140367374586</v>
      </c>
      <c r="AL330" s="25">
        <f>Tabla_Consulta_desde_Reporte_de_Valorización_de_Instrumentos[[#This Row],[CO2-H]]*Tabla_Consulta_desde_Reporte_de_Valorización_de_Instrumentos[[#This Row],[Weight]]</f>
        <v>0.14765833531670067</v>
      </c>
      <c r="AM330" s="25" t="str">
        <f>INDEX(Parametria!G:G,MATCH(Tabla_Consulta_desde_Reporte_de_Valorización_de_Instrumentos[[#This Row],[CODIGO_SBS]],Parametria!C:C,0))</f>
        <v>52RVI</v>
      </c>
      <c r="AN330" s="25" t="str">
        <f>INDEX(Parametria!F:F,MATCH(Tabla_Consulta_desde_Reporte_de_Valorización_de_Instrumentos[[#This Row],[CODIGO_SBS]],Parametria!C:C,0))</f>
        <v>TD</v>
      </c>
      <c r="AO330" s="25" t="str">
        <f>+INDEX(Parametria!J:J,MATCH(Tabla_Consulta_desde_Reporte_de_Valorización_de_Instrumentos[[#This Row],[CODIGO_SBS]],Parametria!C:C,0))</f>
        <v>RVITD</v>
      </c>
      <c r="AP330" s="25">
        <f>Tabla_Consulta_desde_Reporte_de_Valorización_de_Instrumentos[[#This Row],[Huella]]/$AT$4</f>
        <v>0.10661268018868794</v>
      </c>
      <c r="AQ3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0" s="25" t="str">
        <f>IFERROR(INDEX('BD(MSCI)'!X:X,MATCH(Tabla_Consulta_desde_Reporte_de_Valorización_de_Instrumentos[[#This Row],[CODIGO_ISIN]],'BD(MSCI)'!C:C,0)),"Cuestionario Integra")</f>
        <v>Otros ETFs</v>
      </c>
      <c r="AT330" s="25"/>
    </row>
    <row r="331" spans="2:46" x14ac:dyDescent="0.35">
      <c r="B331" s="14" t="s">
        <v>6337</v>
      </c>
      <c r="C331" t="s">
        <v>566</v>
      </c>
      <c r="D331" t="s">
        <v>10</v>
      </c>
      <c r="E331" t="s">
        <v>567</v>
      </c>
      <c r="F331" t="s">
        <v>5917</v>
      </c>
      <c r="G331" t="str">
        <f>INDEX(Parametria!H:H,MATCH(Tabla_Consulta_desde_Reporte_de_Valorización_de_Instrumentos[[#This Row],[CODIGO_SBS]],Parametria!C:C,0),1)</f>
        <v>Joh Berenberg- European Small Cap</v>
      </c>
      <c r="H331" t="s">
        <v>5918</v>
      </c>
      <c r="I331" t="s">
        <v>156</v>
      </c>
      <c r="J331" t="s">
        <v>4675</v>
      </c>
      <c r="K331" t="s">
        <v>57</v>
      </c>
      <c r="L331">
        <v>1</v>
      </c>
      <c r="M331" s="5">
        <v>948.4076804</v>
      </c>
      <c r="N331">
        <v>243.72108</v>
      </c>
      <c r="O331">
        <v>1.8180000000000001</v>
      </c>
      <c r="P331" s="15"/>
      <c r="R331">
        <v>3.891365</v>
      </c>
      <c r="S331" t="s">
        <v>413</v>
      </c>
      <c r="T331">
        <v>951.97659839999994</v>
      </c>
      <c r="U331" s="5">
        <v>244.23012</v>
      </c>
      <c r="V331" t="s">
        <v>156</v>
      </c>
      <c r="W331">
        <v>0</v>
      </c>
      <c r="X331">
        <v>0</v>
      </c>
      <c r="Y331">
        <v>0</v>
      </c>
      <c r="Z331">
        <v>-0.28000000000000003</v>
      </c>
      <c r="AA331" t="str">
        <f>+MID(Tabla_Consulta_desde_Reporte_de_Valorización_de_Instrumentos[[#This Row],[CODIGO_SBS]],7,1)</f>
        <v>4</v>
      </c>
      <c r="AB331">
        <f>INDEX('Cálculo Caja'!F:F,MATCH(Tabla_Consulta_desde_Reporte_de_Valorización_de_Instrumentos[[#This Row],[PORTAFOLIO]],'Cálculo Caja'!A:A,0),1)</f>
        <v>27857085026.771736</v>
      </c>
      <c r="AC331" s="17">
        <f>Tabla_Consulta_desde_Reporte_de_Valorización_de_Instrumentos[[#This Row],[VALOR_VECTOR_LOCAL]]/Tabla_Consulta_desde_Reporte_de_Valorización_de_Instrumentos[[#This Row],[Patrimonio]]</f>
        <v>3.404547458890776E-8</v>
      </c>
      <c r="AD331" s="4">
        <f>(Tabla_Consulta_desde_Reporte_de_Valorización_de_Instrumentos[[#This Row],[VALOR_VECTOR_LOCAL]]/INDEX('Tipo de Cambio'!$D:$D,MATCH("2",'Tipo de Cambio'!$E:$E,0),1))/1000000</f>
        <v>2.7832947333822448E-4</v>
      </c>
      <c r="AE331">
        <f>IF(Tabla_Consulta_desde_Reporte_de_Valorización_de_Instrumentos[[#This Row],[PORTAFOLIO]]="IN-FONDO0",Tabla_Consulta_desde_Reporte_de_Valorización_de_Instrumentos[[#This Row],[Inv MM$]],0)</f>
        <v>0</v>
      </c>
      <c r="AF331" s="25">
        <f>IF(Tabla_Consulta_desde_Reporte_de_Valorización_de_Instrumentos[[#This Row],[PORTAFOLIO]]="IN-FONDO1",Tabla_Consulta_desde_Reporte_de_Valorización_de_Instrumentos[[#This Row],[Inv MM$]],0)</f>
        <v>0</v>
      </c>
      <c r="AG331" s="25">
        <f>IF(Tabla_Consulta_desde_Reporte_de_Valorización_de_Instrumentos[[#This Row],[PORTAFOLIO]]="IN-FONDO2",Tabla_Consulta_desde_Reporte_de_Valorización_de_Instrumentos[[#This Row],[Inv MM$]],0)</f>
        <v>2.7832947333822448E-4</v>
      </c>
      <c r="AH331" s="25">
        <f>IF(Tabla_Consulta_desde_Reporte_de_Valorización_de_Instrumentos[[#This Row],[PORTAFOLIO]]="IN-FONDO3",Tabla_Consulta_desde_Reporte_de_Valorización_de_Instrumentos[[#This Row],[Inv MM$]],0)</f>
        <v>0</v>
      </c>
      <c r="AI3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5.2772370441672776E-4</v>
      </c>
      <c r="AJ3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Row],[CODIGO_SBS]],'BD(MSCI)'!$C:$C,0),1)),AL6466)</f>
        <v>7.8986795299999999</v>
      </c>
      <c r="AK331" s="25">
        <f>Tabla_Consulta_desde_Reporte_de_Valorización_de_Instrumentos[[#This Row],[CO2-H]]*Tabla_Consulta_desde_Reporte_de_Valorización_de_Instrumentos[[#This Row],[Inv MM$]]</f>
        <v>2.1984353136523145E-3</v>
      </c>
      <c r="AL331" s="25">
        <f>Tabla_Consulta_desde_Reporte_de_Valorización_de_Instrumentos[[#This Row],[CO2-H]]*Tabla_Consulta_desde_Reporte_de_Valorización_de_Instrumentos[[#This Row],[Weight]]</f>
        <v>2.6891429322454086E-7</v>
      </c>
      <c r="AM331" s="25" t="str">
        <f>INDEX(Parametria!G:G,MATCH(Tabla_Consulta_desde_Reporte_de_Valorización_de_Instrumentos[[#This Row],[CODIGO_SBS]],Parametria!C:C,0))</f>
        <v>52RVI</v>
      </c>
      <c r="AN331" s="25" t="str">
        <f>INDEX(Parametria!F:F,MATCH(Tabla_Consulta_desde_Reporte_de_Valorización_de_Instrumentos[[#This Row],[CODIGO_SBS]],Parametria!C:C,0))</f>
        <v>TD</v>
      </c>
      <c r="AO331" s="25" t="str">
        <f>+INDEX(Parametria!J:J,MATCH(Tabla_Consulta_desde_Reporte_de_Valorización_de_Instrumentos[[#This Row],[CODIGO_SBS]],Parametria!C:C,0))</f>
        <v>RVITD</v>
      </c>
      <c r="AP331" s="25">
        <f>Tabla_Consulta_desde_Reporte_de_Valorización_de_Instrumentos[[#This Row],[Huella]]/$AT$4</f>
        <v>1.941622427221851E-7</v>
      </c>
      <c r="AQ3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331" s="25" t="str">
        <f>IFERROR(INDEX('BD(MSCI)'!X:X,MATCH(Tabla_Consulta_desde_Reporte_de_Valorización_de_Instrumentos[[#This Row],[CODIGO_ISIN]],'BD(MSCI)'!C:C,0)),"Cuestionario Integra")</f>
        <v>Portafolio</v>
      </c>
      <c r="AT331" s="25"/>
    </row>
    <row r="332" spans="2:46" x14ac:dyDescent="0.35">
      <c r="B332" s="14" t="s">
        <v>6337</v>
      </c>
      <c r="C332" t="s">
        <v>566</v>
      </c>
      <c r="D332" t="s">
        <v>11</v>
      </c>
      <c r="E332" t="s">
        <v>567</v>
      </c>
      <c r="F332" t="s">
        <v>5917</v>
      </c>
      <c r="G332" t="str">
        <f>INDEX(Parametria!H:H,MATCH(Tabla_Consulta_desde_Reporte_de_Valorización_de_Instrumentos[[#This Row],[CODIGO_SBS]],Parametria!C:C,0),1)</f>
        <v>Joh Berenberg- European Small Cap</v>
      </c>
      <c r="H332" t="s">
        <v>5918</v>
      </c>
      <c r="I332" t="s">
        <v>156</v>
      </c>
      <c r="J332" t="s">
        <v>4675</v>
      </c>
      <c r="K332" t="s">
        <v>57</v>
      </c>
      <c r="L332">
        <v>1</v>
      </c>
      <c r="M332" s="5">
        <v>849.81084239999996</v>
      </c>
      <c r="N332">
        <v>218.38373999999999</v>
      </c>
      <c r="O332">
        <v>1.629</v>
      </c>
      <c r="P332" s="15"/>
      <c r="R332">
        <v>3.891365</v>
      </c>
      <c r="S332" t="s">
        <v>413</v>
      </c>
      <c r="T332">
        <v>853.00873420000005</v>
      </c>
      <c r="U332" s="5">
        <v>218.83985999999999</v>
      </c>
      <c r="V332" t="s">
        <v>156</v>
      </c>
      <c r="W332">
        <v>0</v>
      </c>
      <c r="X332">
        <v>0</v>
      </c>
      <c r="Y332">
        <v>0</v>
      </c>
      <c r="Z332">
        <v>-0.28000000000000003</v>
      </c>
      <c r="AA332" t="str">
        <f>+MID(Tabla_Consulta_desde_Reporte_de_Valorización_de_Instrumentos[[#This Row],[CODIGO_SBS]],7,1)</f>
        <v>4</v>
      </c>
      <c r="AB332">
        <f>INDEX('Cálculo Caja'!F:F,MATCH(Tabla_Consulta_desde_Reporte_de_Valorización_de_Instrumentos[[#This Row],[PORTAFOLIO]],'Cálculo Caja'!A:A,0),1)</f>
        <v>3525404726.9048524</v>
      </c>
      <c r="AC332" s="17">
        <f>Tabla_Consulta_desde_Reporte_de_Valorización_de_Instrumentos[[#This Row],[VALOR_VECTOR_LOCAL]]/Tabla_Consulta_desde_Reporte_de_Valorización_de_Instrumentos[[#This Row],[Patrimonio]]</f>
        <v>2.4105341321933717E-7</v>
      </c>
      <c r="AD332" s="4">
        <f>(Tabla_Consulta_desde_Reporte_de_Valorización_de_Instrumentos[[#This Row],[VALOR_VECTOR_LOCAL]]/INDEX('Tipo de Cambio'!$D:$D,MATCH("2",'Tipo de Cambio'!$E:$E,0),1))/1000000</f>
        <v>2.4939423107850329E-4</v>
      </c>
      <c r="AE332">
        <f>IF(Tabla_Consulta_desde_Reporte_de_Valorización_de_Instrumentos[[#This Row],[PORTAFOLIO]]="IN-FONDO0",Tabla_Consulta_desde_Reporte_de_Valorización_de_Instrumentos[[#This Row],[Inv MM$]],0)</f>
        <v>0</v>
      </c>
      <c r="AF332" s="25">
        <f>IF(Tabla_Consulta_desde_Reporte_de_Valorización_de_Instrumentos[[#This Row],[PORTAFOLIO]]="IN-FONDO1",Tabla_Consulta_desde_Reporte_de_Valorización_de_Instrumentos[[#This Row],[Inv MM$]],0)</f>
        <v>0</v>
      </c>
      <c r="AG332" s="25">
        <f>IF(Tabla_Consulta_desde_Reporte_de_Valorización_de_Instrumentos[[#This Row],[PORTAFOLIO]]="IN-FONDO2",Tabla_Consulta_desde_Reporte_de_Valorización_de_Instrumentos[[#This Row],[Inv MM$]],0)</f>
        <v>0</v>
      </c>
      <c r="AH332" s="25">
        <f>IF(Tabla_Consulta_desde_Reporte_de_Valorización_de_Instrumentos[[#This Row],[PORTAFOLIO]]="IN-FONDO3",Tabla_Consulta_desde_Reporte_de_Valorización_de_Instrumentos[[#This Row],[Inv MM$]],0)</f>
        <v>2.4939423107850329E-4</v>
      </c>
      <c r="AI3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5.2772370441672776E-4</v>
      </c>
      <c r="AJ3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Row],[CODIGO_SBS]],'BD(MSCI)'!$C:$C,0),1)),AL6467)</f>
        <v>7.8986795299999999</v>
      </c>
      <c r="AK332" s="25">
        <f>Tabla_Consulta_desde_Reporte_de_Valorización_de_Instrumentos[[#This Row],[CO2-H]]*Tabla_Consulta_desde_Reporte_de_Valorización_de_Instrumentos[[#This Row],[Inv MM$]]</f>
        <v>1.9698851079198638E-3</v>
      </c>
      <c r="AL332" s="25">
        <f>Tabla_Consulta_desde_Reporte_de_Valorización_de_Instrumentos[[#This Row],[CO2-H]]*Tabla_Consulta_desde_Reporte_de_Valorización_de_Instrumentos[[#This Row],[Weight]]</f>
        <v>1.9040036606322098E-6</v>
      </c>
      <c r="AM332" s="25" t="str">
        <f>INDEX(Parametria!G:G,MATCH(Tabla_Consulta_desde_Reporte_de_Valorización_de_Instrumentos[[#This Row],[CODIGO_SBS]],Parametria!C:C,0))</f>
        <v>52RVI</v>
      </c>
      <c r="AN332" s="25" t="str">
        <f>INDEX(Parametria!F:F,MATCH(Tabla_Consulta_desde_Reporte_de_Valorización_de_Instrumentos[[#This Row],[CODIGO_SBS]],Parametria!C:C,0))</f>
        <v>TD</v>
      </c>
      <c r="AO332" s="25" t="str">
        <f>+INDEX(Parametria!J:J,MATCH(Tabla_Consulta_desde_Reporte_de_Valorización_de_Instrumentos[[#This Row],[CODIGO_SBS]],Parametria!C:C,0))</f>
        <v>RVITD</v>
      </c>
      <c r="AP332" s="25">
        <f>Tabla_Consulta_desde_Reporte_de_Valorización_de_Instrumentos[[#This Row],[Huella]]/$AT$4</f>
        <v>1.7397705908541628E-7</v>
      </c>
      <c r="AQ3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332" s="25" t="str">
        <f>IFERROR(INDEX('BD(MSCI)'!X:X,MATCH(Tabla_Consulta_desde_Reporte_de_Valorización_de_Instrumentos[[#This Row],[CODIGO_ISIN]],'BD(MSCI)'!C:C,0)),"Cuestionario Integra")</f>
        <v>Portafolio</v>
      </c>
      <c r="AT332" s="25"/>
    </row>
    <row r="333" spans="2:46" x14ac:dyDescent="0.35">
      <c r="B333" s="14" t="s">
        <v>6337</v>
      </c>
      <c r="C333" t="s">
        <v>566</v>
      </c>
      <c r="D333" t="s">
        <v>11</v>
      </c>
      <c r="E333" t="s">
        <v>567</v>
      </c>
      <c r="F333" t="s">
        <v>2453</v>
      </c>
      <c r="G333" t="str">
        <f>INDEX(Parametria!H:H,MATCH(Tabla_Consulta_desde_Reporte_de_Valorización_de_Instrumentos[[#This Row],[CODIGO_SBS]],Parametria!C:C,0),1)</f>
        <v>Liontrust - Liontrust European Dynamic Fund S</v>
      </c>
      <c r="H333" t="s">
        <v>2452</v>
      </c>
      <c r="I333" t="s">
        <v>156</v>
      </c>
      <c r="J333" t="s">
        <v>5548</v>
      </c>
      <c r="K333" t="s">
        <v>60</v>
      </c>
      <c r="L333">
        <v>0</v>
      </c>
      <c r="M333" s="5">
        <v>13.1049004</v>
      </c>
      <c r="N333">
        <v>2.9016891999999999</v>
      </c>
      <c r="O333">
        <v>1.5449999999999999</v>
      </c>
      <c r="P333" s="15"/>
      <c r="R333">
        <v>4.5163004999999998</v>
      </c>
      <c r="S333" t="s">
        <v>413</v>
      </c>
      <c r="T333">
        <v>12.963503599999999</v>
      </c>
      <c r="U333" s="5">
        <v>2.8657664</v>
      </c>
      <c r="V333" t="s">
        <v>156</v>
      </c>
      <c r="W333">
        <v>0</v>
      </c>
      <c r="X333">
        <v>0</v>
      </c>
      <c r="Y333">
        <v>0</v>
      </c>
      <c r="Z333">
        <v>2.3251000000000001E-2</v>
      </c>
      <c r="AA333" t="str">
        <f>+MID(Tabla_Consulta_desde_Reporte_de_Valorización_de_Instrumentos[[#This Row],[CODIGO_SBS]],7,1)</f>
        <v>6</v>
      </c>
      <c r="AB333">
        <f>INDEX('Cálculo Caja'!F:F,MATCH(Tabla_Consulta_desde_Reporte_de_Valorización_de_Instrumentos[[#This Row],[PORTAFOLIO]],'Cálculo Caja'!A:A,0),1)</f>
        <v>3525404726.9048524</v>
      </c>
      <c r="AC333" s="17">
        <f>Tabla_Consulta_desde_Reporte_de_Valorización_de_Instrumentos[[#This Row],[VALOR_VECTOR_LOCAL]]/Tabla_Consulta_desde_Reporte_de_Valorización_de_Instrumentos[[#This Row],[Patrimonio]]</f>
        <v>3.7172754379056831E-9</v>
      </c>
      <c r="AD333" s="4">
        <f>(Tabla_Consulta_desde_Reporte_de_Valorización_de_Instrumentos[[#This Row],[VALOR_VECTOR_LOCAL]]/INDEX('Tipo de Cambio'!$D:$D,MATCH("2",'Tipo de Cambio'!$E:$E,0),1))/1000000</f>
        <v>3.8458988701393981E-6</v>
      </c>
      <c r="AE333">
        <f>IF(Tabla_Consulta_desde_Reporte_de_Valorización_de_Instrumentos[[#This Row],[PORTAFOLIO]]="IN-FONDO0",Tabla_Consulta_desde_Reporte_de_Valorización_de_Instrumentos[[#This Row],[Inv MM$]],0)</f>
        <v>0</v>
      </c>
      <c r="AF333" s="25">
        <f>IF(Tabla_Consulta_desde_Reporte_de_Valorización_de_Instrumentos[[#This Row],[PORTAFOLIO]]="IN-FONDO1",Tabla_Consulta_desde_Reporte_de_Valorización_de_Instrumentos[[#This Row],[Inv MM$]],0)</f>
        <v>0</v>
      </c>
      <c r="AG333" s="25">
        <f>IF(Tabla_Consulta_desde_Reporte_de_Valorización_de_Instrumentos[[#This Row],[PORTAFOLIO]]="IN-FONDO2",Tabla_Consulta_desde_Reporte_de_Valorización_de_Instrumentos[[#This Row],[Inv MM$]],0)</f>
        <v>0</v>
      </c>
      <c r="AH333" s="25">
        <f>IF(Tabla_Consulta_desde_Reporte_de_Valorización_de_Instrumentos[[#This Row],[PORTAFOLIO]]="IN-FONDO3",Tabla_Consulta_desde_Reporte_de_Valorización_de_Instrumentos[[#This Row],[Inv MM$]],0)</f>
        <v>3.8458988701393981E-6</v>
      </c>
      <c r="AI3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7.9954868378576661E-6</v>
      </c>
      <c r="AJ3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Row],[CODIGO_SBS]],'BD(MSCI)'!$C:$C,0),1)),AL6468)</f>
        <v>161.70025175999999</v>
      </c>
      <c r="AK333" s="25">
        <f>Tabla_Consulta_desde_Reporte_de_Valorización_de_Instrumentos[[#This Row],[CO2-H]]*Tabla_Consulta_desde_Reporte_de_Valorización_de_Instrumentos[[#This Row],[Inv MM$]]</f>
        <v>6.2188281554504017E-4</v>
      </c>
      <c r="AL333" s="25">
        <f>Tabla_Consulta_desde_Reporte_de_Valorización_de_Instrumentos[[#This Row],[CO2-H]]*Tabla_Consulta_desde_Reporte_de_Valorización_de_Instrumentos[[#This Row],[Weight]]</f>
        <v>6.010843741706131E-7</v>
      </c>
      <c r="AM333" s="25" t="str">
        <f>INDEX(Parametria!G:G,MATCH(Tabla_Consulta_desde_Reporte_de_Valorización_de_Instrumentos[[#This Row],[CODIGO_SBS]],Parametria!C:C,0))</f>
        <v>52RVI</v>
      </c>
      <c r="AN333" s="25" t="str">
        <f>INDEX(Parametria!F:F,MATCH(Tabla_Consulta_desde_Reporte_de_Valorización_de_Instrumentos[[#This Row],[CODIGO_SBS]],Parametria!C:C,0))</f>
        <v>TD</v>
      </c>
      <c r="AO333" s="25" t="str">
        <f>+INDEX(Parametria!J:J,MATCH(Tabla_Consulta_desde_Reporte_de_Valorización_de_Instrumentos[[#This Row],[CODIGO_SBS]],Parametria!C:C,0))</f>
        <v>RVITD</v>
      </c>
      <c r="AP333" s="25">
        <f>Tabla_Consulta_desde_Reporte_de_Valorización_de_Instrumentos[[#This Row],[Huella]]/$AT$4</f>
        <v>5.492368205094622E-8</v>
      </c>
      <c r="AQ3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3" s="25" t="str">
        <f>IFERROR(INDEX('BD(MSCI)'!X:X,MATCH(Tabla_Consulta_desde_Reporte_de_Valorización_de_Instrumentos[[#This Row],[CODIGO_ISIN]],'BD(MSCI)'!C:C,0)),"Cuestionario Integra")</f>
        <v>Otros ETFs</v>
      </c>
      <c r="AT333" s="25"/>
    </row>
    <row r="334" spans="2:46" x14ac:dyDescent="0.35">
      <c r="B334" s="14" t="s">
        <v>6337</v>
      </c>
      <c r="C334" t="s">
        <v>566</v>
      </c>
      <c r="D334" t="s">
        <v>10</v>
      </c>
      <c r="E334" t="s">
        <v>567</v>
      </c>
      <c r="F334" t="s">
        <v>2453</v>
      </c>
      <c r="G334" t="str">
        <f>INDEX(Parametria!H:H,MATCH(Tabla_Consulta_desde_Reporte_de_Valorización_de_Instrumentos[[#This Row],[CODIGO_SBS]],Parametria!C:C,0),1)</f>
        <v>Liontrust - Liontrust European Dynamic Fund S</v>
      </c>
      <c r="H334" t="s">
        <v>2452</v>
      </c>
      <c r="I334" t="s">
        <v>156</v>
      </c>
      <c r="J334" t="s">
        <v>5548</v>
      </c>
      <c r="K334" t="s">
        <v>60</v>
      </c>
      <c r="L334">
        <v>0</v>
      </c>
      <c r="M334" s="5">
        <v>14.139721</v>
      </c>
      <c r="N334">
        <v>3.1308194</v>
      </c>
      <c r="O334">
        <v>1.667</v>
      </c>
      <c r="P334" s="15"/>
      <c r="R334">
        <v>4.5163004999999998</v>
      </c>
      <c r="S334" t="s">
        <v>413</v>
      </c>
      <c r="T334">
        <v>13.987158900000001</v>
      </c>
      <c r="U334" s="5">
        <v>3.09206</v>
      </c>
      <c r="V334" t="s">
        <v>156</v>
      </c>
      <c r="W334">
        <v>0</v>
      </c>
      <c r="X334">
        <v>0</v>
      </c>
      <c r="Y334">
        <v>0</v>
      </c>
      <c r="Z334">
        <v>2.3251000000000001E-2</v>
      </c>
      <c r="AA334" t="str">
        <f>+MID(Tabla_Consulta_desde_Reporte_de_Valorización_de_Instrumentos[[#This Row],[CODIGO_SBS]],7,1)</f>
        <v>6</v>
      </c>
      <c r="AB334">
        <f>INDEX('Cálculo Caja'!F:F,MATCH(Tabla_Consulta_desde_Reporte_de_Valorización_de_Instrumentos[[#This Row],[PORTAFOLIO]],'Cálculo Caja'!A:A,0),1)</f>
        <v>27857085026.771736</v>
      </c>
      <c r="AC334" s="17">
        <f>Tabla_Consulta_desde_Reporte_de_Valorización_de_Instrumentos[[#This Row],[VALOR_VECTOR_LOCAL]]/Tabla_Consulta_desde_Reporte_de_Valorización_de_Instrumentos[[#This Row],[Patrimonio]]</f>
        <v>5.0758078192356383E-10</v>
      </c>
      <c r="AD334" s="4">
        <f>(Tabla_Consulta_desde_Reporte_de_Valorización_de_Instrumentos[[#This Row],[VALOR_VECTOR_LOCAL]]/INDEX('Tipo de Cambio'!$D:$D,MATCH("2",'Tipo de Cambio'!$E:$E,0),1))/1000000</f>
        <v>4.1495879677182688E-6</v>
      </c>
      <c r="AE334">
        <f>IF(Tabla_Consulta_desde_Reporte_de_Valorización_de_Instrumentos[[#This Row],[PORTAFOLIO]]="IN-FONDO0",Tabla_Consulta_desde_Reporte_de_Valorización_de_Instrumentos[[#This Row],[Inv MM$]],0)</f>
        <v>0</v>
      </c>
      <c r="AF334" s="25">
        <f>IF(Tabla_Consulta_desde_Reporte_de_Valorización_de_Instrumentos[[#This Row],[PORTAFOLIO]]="IN-FONDO1",Tabla_Consulta_desde_Reporte_de_Valorización_de_Instrumentos[[#This Row],[Inv MM$]],0)</f>
        <v>0</v>
      </c>
      <c r="AG334" s="25">
        <f>IF(Tabla_Consulta_desde_Reporte_de_Valorización_de_Instrumentos[[#This Row],[PORTAFOLIO]]="IN-FONDO2",Tabla_Consulta_desde_Reporte_de_Valorización_de_Instrumentos[[#This Row],[Inv MM$]],0)</f>
        <v>4.1495879677182688E-6</v>
      </c>
      <c r="AH334" s="25">
        <f>IF(Tabla_Consulta_desde_Reporte_de_Valorización_de_Instrumentos[[#This Row],[PORTAFOLIO]]="IN-FONDO3",Tabla_Consulta_desde_Reporte_de_Valorización_de_Instrumentos[[#This Row],[Inv MM$]],0)</f>
        <v>0</v>
      </c>
      <c r="AI3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7.9954868378576661E-6</v>
      </c>
      <c r="AJ3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Row],[CODIGO_SBS]],'BD(MSCI)'!$C:$C,0),1)),AL6469)</f>
        <v>161.70025175999999</v>
      </c>
      <c r="AK334" s="25">
        <f>Tabla_Consulta_desde_Reporte_de_Valorización_de_Instrumentos[[#This Row],[CO2-H]]*Tabla_Consulta_desde_Reporte_de_Valorización_de_Instrumentos[[#This Row],[Inv MM$]]</f>
        <v>6.709894190803108E-4</v>
      </c>
      <c r="AL334" s="25">
        <f>Tabla_Consulta_desde_Reporte_de_Valorización_de_Instrumentos[[#This Row],[CO2-H]]*Tabla_Consulta_desde_Reporte_de_Valorización_de_Instrumentos[[#This Row],[Weight]]</f>
        <v>8.2075940225577917E-8</v>
      </c>
      <c r="AM334" s="25" t="str">
        <f>INDEX(Parametria!G:G,MATCH(Tabla_Consulta_desde_Reporte_de_Valorización_de_Instrumentos[[#This Row],[CODIGO_SBS]],Parametria!C:C,0))</f>
        <v>52RVI</v>
      </c>
      <c r="AN334" s="25" t="str">
        <f>INDEX(Parametria!F:F,MATCH(Tabla_Consulta_desde_Reporte_de_Valorización_de_Instrumentos[[#This Row],[CODIGO_SBS]],Parametria!C:C,0))</f>
        <v>TD</v>
      </c>
      <c r="AO334" s="25" t="str">
        <f>+INDEX(Parametria!J:J,MATCH(Tabla_Consulta_desde_Reporte_de_Valorización_de_Instrumentos[[#This Row],[CODIGO_SBS]],Parametria!C:C,0))</f>
        <v>RVITD</v>
      </c>
      <c r="AP334" s="25">
        <f>Tabla_Consulta_desde_Reporte_de_Valorización_de_Instrumentos[[#This Row],[Huella]]/$AT$4</f>
        <v>5.9260697661852318E-8</v>
      </c>
      <c r="AQ3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34" s="25" t="str">
        <f>IFERROR(INDEX('BD(MSCI)'!X:X,MATCH(Tabla_Consulta_desde_Reporte_de_Valorización_de_Instrumentos[[#This Row],[CODIGO_ISIN]],'BD(MSCI)'!C:C,0)),"Cuestionario Integra")</f>
        <v>Otros ETFs</v>
      </c>
      <c r="AT334" s="25"/>
    </row>
    <row r="335" spans="2:46" x14ac:dyDescent="0.35">
      <c r="B335" s="14" t="s">
        <v>6337</v>
      </c>
      <c r="C335" t="s">
        <v>566</v>
      </c>
      <c r="D335" t="s">
        <v>10</v>
      </c>
      <c r="E335" t="s">
        <v>567</v>
      </c>
      <c r="F335" t="s">
        <v>925</v>
      </c>
      <c r="G335" t="str">
        <f>INDEX(Parametria!H:H,MATCH(Tabla_Consulta_desde_Reporte_de_Valorización_de_Instrumentos[[#This Row],[CODIGO_SBS]],Parametria!C:C,0),1)</f>
        <v>Moneda - Latam High Yield</v>
      </c>
      <c r="H335" t="s">
        <v>4524</v>
      </c>
      <c r="I335" t="s">
        <v>156</v>
      </c>
      <c r="J335" t="s">
        <v>4574</v>
      </c>
      <c r="K335" t="s">
        <v>50</v>
      </c>
      <c r="L335">
        <v>1</v>
      </c>
      <c r="M335" s="5">
        <v>142259304.16487291</v>
      </c>
      <c r="N335">
        <v>41748878.698422</v>
      </c>
      <c r="O335">
        <v>2708503.8730000001</v>
      </c>
      <c r="P335" s="15"/>
      <c r="R335">
        <v>3.4075000000000002</v>
      </c>
      <c r="S335" t="s">
        <v>155</v>
      </c>
      <c r="T335">
        <v>142462371.2633968</v>
      </c>
      <c r="U335" s="5">
        <v>41757004.210041001</v>
      </c>
      <c r="V335" t="s">
        <v>156</v>
      </c>
      <c r="W335">
        <v>0</v>
      </c>
      <c r="X335">
        <v>0</v>
      </c>
      <c r="Y335">
        <v>0</v>
      </c>
      <c r="Z335">
        <v>-3.0000000000000001E-3</v>
      </c>
      <c r="AA335" t="str">
        <f>+MID(Tabla_Consulta_desde_Reporte_de_Valorización_de_Instrumentos[[#This Row],[CODIGO_SBS]],7,1)</f>
        <v>2</v>
      </c>
      <c r="AB335">
        <f>INDEX('Cálculo Caja'!F:F,MATCH(Tabla_Consulta_desde_Reporte_de_Valorización_de_Instrumentos[[#This Row],[PORTAFOLIO]],'Cálculo Caja'!A:A,0),1)</f>
        <v>27857085026.771736</v>
      </c>
      <c r="AC335" s="17">
        <f>Tabla_Consulta_desde_Reporte_de_Valorización_de_Instrumentos[[#This Row],[VALOR_VECTOR_LOCAL]]/Tabla_Consulta_desde_Reporte_de_Valorización_de_Instrumentos[[#This Row],[Patrimonio]]</f>
        <v>5.1067548535015861E-3</v>
      </c>
      <c r="AD335" s="4">
        <f>(Tabla_Consulta_desde_Reporte_de_Valorización_de_Instrumentos[[#This Row],[VALOR_VECTOR_LOCAL]]/INDEX('Tipo de Cambio'!$D:$D,MATCH("2",'Tipo de Cambio'!$E:$E,0),1))/1000000</f>
        <v>41.748878698421983</v>
      </c>
      <c r="AE335">
        <f>IF(Tabla_Consulta_desde_Reporte_de_Valorización_de_Instrumentos[[#This Row],[PORTAFOLIO]]="IN-FONDO0",Tabla_Consulta_desde_Reporte_de_Valorización_de_Instrumentos[[#This Row],[Inv MM$]],0)</f>
        <v>0</v>
      </c>
      <c r="AF335" s="25">
        <f>IF(Tabla_Consulta_desde_Reporte_de_Valorización_de_Instrumentos[[#This Row],[PORTAFOLIO]]="IN-FONDO1",Tabla_Consulta_desde_Reporte_de_Valorización_de_Instrumentos[[#This Row],[Inv MM$]],0)</f>
        <v>0</v>
      </c>
      <c r="AG335" s="25">
        <f>IF(Tabla_Consulta_desde_Reporte_de_Valorización_de_Instrumentos[[#This Row],[PORTAFOLIO]]="IN-FONDO2",Tabla_Consulta_desde_Reporte_de_Valorización_de_Instrumentos[[#This Row],[Inv MM$]],0)</f>
        <v>41.748878698421983</v>
      </c>
      <c r="AH335" s="25">
        <f>IF(Tabla_Consulta_desde_Reporte_de_Valorización_de_Instrumentos[[#This Row],[PORTAFOLIO]]="IN-FONDO3",Tabla_Consulta_desde_Reporte_de_Valorización_de_Instrumentos[[#This Row],[Inv MM$]],0)</f>
        <v>0</v>
      </c>
      <c r="AI3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Row],[CODIGO_SBS]],'BD(MSCI)'!$C:$C,0),1)),AL6470)</f>
        <v>109.30923404000001</v>
      </c>
      <c r="AK335" s="25">
        <f>Tabla_Consulta_desde_Reporte_de_Valorización_de_Instrumentos[[#This Row],[CO2-H]]*Tabla_Consulta_desde_Reporte_de_Valorización_de_Instrumentos[[#This Row],[Inv MM$]]</f>
        <v>4563.537952553379</v>
      </c>
      <c r="AL335" s="25">
        <f>Tabla_Consulta_desde_Reporte_de_Valorización_de_Instrumentos[[#This Row],[CO2-H]]*Tabla_Consulta_desde_Reporte_de_Valorización_de_Instrumentos[[#This Row],[Weight]]</f>
        <v>0.55821546146631085</v>
      </c>
      <c r="AM335" s="25" t="str">
        <f>INDEX(Parametria!G:G,MATCH(Tabla_Consulta_desde_Reporte_de_Valorización_de_Instrumentos[[#This Row],[CODIGO_SBS]],Parametria!C:C,0))</f>
        <v>52RFIG</v>
      </c>
      <c r="AN335" s="25" t="str">
        <f>INDEX(Parametria!F:F,MATCH(Tabla_Consulta_desde_Reporte_de_Valorización_de_Instrumentos[[#This Row],[CODIGO_SBS]],Parametria!C:C,0))</f>
        <v>TD</v>
      </c>
      <c r="AO335" s="25" t="str">
        <f>+INDEX(Parametria!J:J,MATCH(Tabla_Consulta_desde_Reporte_de_Valorización_de_Instrumentos[[#This Row],[CODIGO_SBS]],Parametria!C:C,0))</f>
        <v>RFITD</v>
      </c>
      <c r="AP335" s="25">
        <f>Tabla_Consulta_desde_Reporte_de_Valorización_de_Instrumentos[[#This Row],[Huella]]/$AT$4</f>
        <v>0.40304427340349092</v>
      </c>
      <c r="AQ3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5" s="25" t="str">
        <f>IFERROR(INDEX('BD(MSCI)'!X:X,MATCH(Tabla_Consulta_desde_Reporte_de_Valorización_de_Instrumentos[[#This Row],[CODIGO_ISIN]],'BD(MSCI)'!C:C,0)),"Cuestionario Integra")</f>
        <v>TD</v>
      </c>
      <c r="AT335" s="25"/>
    </row>
    <row r="336" spans="2:46" x14ac:dyDescent="0.35">
      <c r="B336" s="14" t="s">
        <v>6337</v>
      </c>
      <c r="C336" t="s">
        <v>566</v>
      </c>
      <c r="D336" t="s">
        <v>11</v>
      </c>
      <c r="E336" t="s">
        <v>567</v>
      </c>
      <c r="F336" t="s">
        <v>925</v>
      </c>
      <c r="G336" t="str">
        <f>INDEX(Parametria!H:H,MATCH(Tabla_Consulta_desde_Reporte_de_Valorización_de_Instrumentos[[#This Row],[CODIGO_SBS]],Parametria!C:C,0),1)</f>
        <v>Moneda - Latam High Yield</v>
      </c>
      <c r="H336" t="s">
        <v>4524</v>
      </c>
      <c r="I336" t="s">
        <v>156</v>
      </c>
      <c r="J336" t="s">
        <v>4574</v>
      </c>
      <c r="K336" t="s">
        <v>50</v>
      </c>
      <c r="L336">
        <v>1</v>
      </c>
      <c r="M336" s="5">
        <v>61.0844874</v>
      </c>
      <c r="N336">
        <v>17.926482</v>
      </c>
      <c r="O336">
        <v>1.163</v>
      </c>
      <c r="P336" s="15"/>
      <c r="R336">
        <v>3.4075000000000002</v>
      </c>
      <c r="S336" t="s">
        <v>155</v>
      </c>
      <c r="T336">
        <v>61.171681999999997</v>
      </c>
      <c r="U336" s="5">
        <v>17.929970999999998</v>
      </c>
      <c r="V336" t="s">
        <v>156</v>
      </c>
      <c r="W336">
        <v>0</v>
      </c>
      <c r="X336">
        <v>0</v>
      </c>
      <c r="Y336">
        <v>0</v>
      </c>
      <c r="Z336">
        <v>-3.0000000000000001E-3</v>
      </c>
      <c r="AA336" t="str">
        <f>+MID(Tabla_Consulta_desde_Reporte_de_Valorización_de_Instrumentos[[#This Row],[CODIGO_SBS]],7,1)</f>
        <v>2</v>
      </c>
      <c r="AB336">
        <f>INDEX('Cálculo Caja'!F:F,MATCH(Tabla_Consulta_desde_Reporte_de_Valorización_de_Instrumentos[[#This Row],[PORTAFOLIO]],'Cálculo Caja'!A:A,0),1)</f>
        <v>3525404726.9048524</v>
      </c>
      <c r="AC336" s="17">
        <f>Tabla_Consulta_desde_Reporte_de_Valorización_de_Instrumentos[[#This Row],[VALOR_VECTOR_LOCAL]]/Tabla_Consulta_desde_Reporte_de_Valorización_de_Instrumentos[[#This Row],[Patrimonio]]</f>
        <v>1.7326943182954612E-8</v>
      </c>
      <c r="AD336" s="4">
        <f>(Tabla_Consulta_desde_Reporte_de_Valorización_de_Instrumentos[[#This Row],[VALOR_VECTOR_LOCAL]]/INDEX('Tipo de Cambio'!$D:$D,MATCH("2",'Tipo de Cambio'!$E:$E,0),1))/1000000</f>
        <v>1.7926481995597945E-5</v>
      </c>
      <c r="AE336">
        <f>IF(Tabla_Consulta_desde_Reporte_de_Valorización_de_Instrumentos[[#This Row],[PORTAFOLIO]]="IN-FONDO0",Tabla_Consulta_desde_Reporte_de_Valorización_de_Instrumentos[[#This Row],[Inv MM$]],0)</f>
        <v>0</v>
      </c>
      <c r="AF336" s="25">
        <f>IF(Tabla_Consulta_desde_Reporte_de_Valorización_de_Instrumentos[[#This Row],[PORTAFOLIO]]="IN-FONDO1",Tabla_Consulta_desde_Reporte_de_Valorización_de_Instrumentos[[#This Row],[Inv MM$]],0)</f>
        <v>0</v>
      </c>
      <c r="AG336" s="25">
        <f>IF(Tabla_Consulta_desde_Reporte_de_Valorización_de_Instrumentos[[#This Row],[PORTAFOLIO]]="IN-FONDO2",Tabla_Consulta_desde_Reporte_de_Valorización_de_Instrumentos[[#This Row],[Inv MM$]],0)</f>
        <v>0</v>
      </c>
      <c r="AH336" s="25">
        <f>IF(Tabla_Consulta_desde_Reporte_de_Valorización_de_Instrumentos[[#This Row],[PORTAFOLIO]]="IN-FONDO3",Tabla_Consulta_desde_Reporte_de_Valorización_de_Instrumentos[[#This Row],[Inv MM$]],0)</f>
        <v>1.7926481995597945E-5</v>
      </c>
      <c r="AI3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Row],[CODIGO_SBS]],'BD(MSCI)'!$C:$C,0),1)),AL6471)</f>
        <v>109.30923404000001</v>
      </c>
      <c r="AK336" s="25">
        <f>Tabla_Consulta_desde_Reporte_de_Valorización_de_Instrumentos[[#This Row],[CO2-H]]*Tabla_Consulta_desde_Reporte_de_Valorización_de_Instrumentos[[#This Row],[Inv MM$]]</f>
        <v>1.959530015970662E-3</v>
      </c>
      <c r="AL336" s="25">
        <f>Tabla_Consulta_desde_Reporte_de_Valorización_de_Instrumentos[[#This Row],[CO2-H]]*Tabla_Consulta_desde_Reporte_de_Valorización_de_Instrumentos[[#This Row],[Weight]]</f>
        <v>1.8939948875833683E-6</v>
      </c>
      <c r="AM336" s="25" t="str">
        <f>INDEX(Parametria!G:G,MATCH(Tabla_Consulta_desde_Reporte_de_Valorización_de_Instrumentos[[#This Row],[CODIGO_SBS]],Parametria!C:C,0))</f>
        <v>52RFIG</v>
      </c>
      <c r="AN336" s="25" t="str">
        <f>INDEX(Parametria!F:F,MATCH(Tabla_Consulta_desde_Reporte_de_Valorización_de_Instrumentos[[#This Row],[CODIGO_SBS]],Parametria!C:C,0))</f>
        <v>TD</v>
      </c>
      <c r="AO336" s="25" t="str">
        <f>+INDEX(Parametria!J:J,MATCH(Tabla_Consulta_desde_Reporte_de_Valorización_de_Instrumentos[[#This Row],[CODIGO_SBS]],Parametria!C:C,0))</f>
        <v>RFITD</v>
      </c>
      <c r="AP336" s="25">
        <f>Tabla_Consulta_desde_Reporte_de_Valorización_de_Instrumentos[[#This Row],[Huella]]/$AT$4</f>
        <v>1.7306251415249704E-7</v>
      </c>
      <c r="AQ3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6" s="25" t="str">
        <f>IFERROR(INDEX('BD(MSCI)'!X:X,MATCH(Tabla_Consulta_desde_Reporte_de_Valorización_de_Instrumentos[[#This Row],[CODIGO_ISIN]],'BD(MSCI)'!C:C,0)),"Cuestionario Integra")</f>
        <v>TD</v>
      </c>
      <c r="AT336" s="25"/>
    </row>
    <row r="337" spans="2:46" x14ac:dyDescent="0.35">
      <c r="B337" s="14" t="s">
        <v>6337</v>
      </c>
      <c r="C337" t="s">
        <v>566</v>
      </c>
      <c r="D337" t="s">
        <v>12</v>
      </c>
      <c r="E337" t="s">
        <v>567</v>
      </c>
      <c r="F337" t="s">
        <v>925</v>
      </c>
      <c r="G337" t="str">
        <f>INDEX(Parametria!H:H,MATCH(Tabla_Consulta_desde_Reporte_de_Valorización_de_Instrumentos[[#This Row],[CODIGO_SBS]],Parametria!C:C,0),1)</f>
        <v>Moneda - Latam High Yield</v>
      </c>
      <c r="H337" t="s">
        <v>4524</v>
      </c>
      <c r="I337" t="s">
        <v>156</v>
      </c>
      <c r="J337" t="s">
        <v>4574</v>
      </c>
      <c r="K337" t="s">
        <v>50</v>
      </c>
      <c r="L337">
        <v>1</v>
      </c>
      <c r="M337" s="5">
        <v>322550294.87846059</v>
      </c>
      <c r="N337">
        <v>94658927.330436006</v>
      </c>
      <c r="O337">
        <v>6141100.7740000002</v>
      </c>
      <c r="P337" s="15"/>
      <c r="R337">
        <v>3.4075000000000002</v>
      </c>
      <c r="S337" t="s">
        <v>155</v>
      </c>
      <c r="T337">
        <v>323010717.1537804</v>
      </c>
      <c r="U337" s="5">
        <v>94677350.632758006</v>
      </c>
      <c r="V337" t="s">
        <v>156</v>
      </c>
      <c r="W337">
        <v>0</v>
      </c>
      <c r="X337">
        <v>0</v>
      </c>
      <c r="Y337">
        <v>0</v>
      </c>
      <c r="Z337">
        <v>-3.0000000000000001E-3</v>
      </c>
      <c r="AA337" t="str">
        <f>+MID(Tabla_Consulta_desde_Reporte_de_Valorización_de_Instrumentos[[#This Row],[CODIGO_SBS]],7,1)</f>
        <v>2</v>
      </c>
      <c r="AB337">
        <f>INDEX('Cálculo Caja'!F:F,MATCH(Tabla_Consulta_desde_Reporte_de_Valorización_de_Instrumentos[[#This Row],[PORTAFOLIO]],'Cálculo Caja'!A:A,0),1)</f>
        <v>7928996892.6624365</v>
      </c>
      <c r="AC337" s="17">
        <f>Tabla_Consulta_desde_Reporte_de_Valorización_de_Instrumentos[[#This Row],[VALOR_VECTOR_LOCAL]]/Tabla_Consulta_desde_Reporte_de_Valorización_de_Instrumentos[[#This Row],[Patrimonio]]</f>
        <v>4.0679836206891626E-2</v>
      </c>
      <c r="AD337" s="4">
        <f>(Tabla_Consulta_desde_Reporte_de_Valorización_de_Instrumentos[[#This Row],[VALOR_VECTOR_LOCAL]]/INDEX('Tipo de Cambio'!$D:$D,MATCH("2",'Tipo de Cambio'!$E:$E,0),1))/1000000</f>
        <v>94.658927330435972</v>
      </c>
      <c r="AE337">
        <f>IF(Tabla_Consulta_desde_Reporte_de_Valorización_de_Instrumentos[[#This Row],[PORTAFOLIO]]="IN-FONDO0",Tabla_Consulta_desde_Reporte_de_Valorización_de_Instrumentos[[#This Row],[Inv MM$]],0)</f>
        <v>0</v>
      </c>
      <c r="AF337" s="25">
        <f>IF(Tabla_Consulta_desde_Reporte_de_Valorización_de_Instrumentos[[#This Row],[PORTAFOLIO]]="IN-FONDO1",Tabla_Consulta_desde_Reporte_de_Valorización_de_Instrumentos[[#This Row],[Inv MM$]],0)</f>
        <v>94.658927330435972</v>
      </c>
      <c r="AG337" s="25">
        <f>IF(Tabla_Consulta_desde_Reporte_de_Valorización_de_Instrumentos[[#This Row],[PORTAFOLIO]]="IN-FONDO2",Tabla_Consulta_desde_Reporte_de_Valorización_de_Instrumentos[[#This Row],[Inv MM$]],0)</f>
        <v>0</v>
      </c>
      <c r="AH337" s="25">
        <f>IF(Tabla_Consulta_desde_Reporte_de_Valorización_de_Instrumentos[[#This Row],[PORTAFOLIO]]="IN-FONDO3",Tabla_Consulta_desde_Reporte_de_Valorización_de_Instrumentos[[#This Row],[Inv MM$]],0)</f>
        <v>0</v>
      </c>
      <c r="AI3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136.40782395533995</v>
      </c>
      <c r="AJ3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Row],[CODIGO_SBS]],'BD(MSCI)'!$C:$C,0),1)),AL6472)</f>
        <v>109.30923404000001</v>
      </c>
      <c r="AK337" s="25">
        <f>Tabla_Consulta_desde_Reporte_de_Valorización_de_Instrumentos[[#This Row],[CO2-H]]*Tabla_Consulta_desde_Reporte_de_Valorización_de_Instrumentos[[#This Row],[Inv MM$]]</f>
        <v>10347.094841537979</v>
      </c>
      <c r="AL337" s="25">
        <f>Tabla_Consulta_desde_Reporte_de_Valorización_de_Instrumentos[[#This Row],[CO2-H]]*Tabla_Consulta_desde_Reporte_de_Valorización_de_Instrumentos[[#This Row],[Weight]]</f>
        <v>4.4466817366479825</v>
      </c>
      <c r="AM337" s="25" t="str">
        <f>INDEX(Parametria!G:G,MATCH(Tabla_Consulta_desde_Reporte_de_Valorización_de_Instrumentos[[#This Row],[CODIGO_SBS]],Parametria!C:C,0))</f>
        <v>52RFIG</v>
      </c>
      <c r="AN337" s="25" t="str">
        <f>INDEX(Parametria!F:F,MATCH(Tabla_Consulta_desde_Reporte_de_Valorización_de_Instrumentos[[#This Row],[CODIGO_SBS]],Parametria!C:C,0))</f>
        <v>TD</v>
      </c>
      <c r="AO337" s="25" t="str">
        <f>+INDEX(Parametria!J:J,MATCH(Tabla_Consulta_desde_Reporte_de_Valorización_de_Instrumentos[[#This Row],[CODIGO_SBS]],Parametria!C:C,0))</f>
        <v>RFITD</v>
      </c>
      <c r="AP337" s="25">
        <f>Tabla_Consulta_desde_Reporte_de_Valorización_de_Instrumentos[[#This Row],[Huella]]/$AT$4</f>
        <v>0.91383864133556891</v>
      </c>
      <c r="AQ3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7" s="25" t="str">
        <f>IFERROR(INDEX('BD(MSCI)'!X:X,MATCH(Tabla_Consulta_desde_Reporte_de_Valorización_de_Instrumentos[[#This Row],[CODIGO_ISIN]],'BD(MSCI)'!C:C,0)),"Cuestionario Integra")</f>
        <v>TD</v>
      </c>
      <c r="AT337" s="25"/>
    </row>
    <row r="338" spans="2:46" x14ac:dyDescent="0.35">
      <c r="B338" s="14" t="s">
        <v>6337</v>
      </c>
      <c r="C338" t="s">
        <v>566</v>
      </c>
      <c r="D338" t="s">
        <v>12</v>
      </c>
      <c r="E338" t="s">
        <v>567</v>
      </c>
      <c r="F338" t="s">
        <v>5445</v>
      </c>
      <c r="G338" t="str">
        <f>INDEX(Parametria!H:H,MATCH(Tabla_Consulta_desde_Reporte_de_Valorización_de_Instrumentos[[#This Row],[CODIGO_SBS]],Parametria!C:C,0),1)</f>
        <v>Neuberger Berman - CLO Income Fund</v>
      </c>
      <c r="H338" t="s">
        <v>5444</v>
      </c>
      <c r="I338" t="s">
        <v>156</v>
      </c>
      <c r="J338" t="s">
        <v>5216</v>
      </c>
      <c r="K338" t="s">
        <v>50</v>
      </c>
      <c r="L338">
        <v>1</v>
      </c>
      <c r="M338" s="5">
        <v>125458125.4553577</v>
      </c>
      <c r="N338">
        <v>36818231.975160003</v>
      </c>
      <c r="O338">
        <v>3431335.6919999998</v>
      </c>
      <c r="P338" s="15"/>
      <c r="R338">
        <v>3.4075000000000002</v>
      </c>
      <c r="S338" t="s">
        <v>155</v>
      </c>
      <c r="T338">
        <v>125495695.1498494</v>
      </c>
      <c r="U338" s="5">
        <v>36783918.618239999</v>
      </c>
      <c r="V338" t="s">
        <v>156</v>
      </c>
      <c r="W338">
        <v>0</v>
      </c>
      <c r="X338">
        <v>0</v>
      </c>
      <c r="Y338">
        <v>0</v>
      </c>
      <c r="Z338">
        <v>0.01</v>
      </c>
      <c r="AA338" t="str">
        <f>+MID(Tabla_Consulta_desde_Reporte_de_Valorización_de_Instrumentos[[#This Row],[CODIGO_SBS]],7,1)</f>
        <v>2</v>
      </c>
      <c r="AB338">
        <f>INDEX('Cálculo Caja'!F:F,MATCH(Tabla_Consulta_desde_Reporte_de_Valorización_de_Instrumentos[[#This Row],[PORTAFOLIO]],'Cálculo Caja'!A:A,0),1)</f>
        <v>7928996892.6624365</v>
      </c>
      <c r="AC338" s="17">
        <f>Tabla_Consulta_desde_Reporte_de_Valorización_de_Instrumentos[[#This Row],[VALOR_VECTOR_LOCAL]]/Tabla_Consulta_desde_Reporte_de_Valorización_de_Instrumentos[[#This Row],[Patrimonio]]</f>
        <v>1.5822698274917696E-2</v>
      </c>
      <c r="AD338" s="4">
        <f>(Tabla_Consulta_desde_Reporte_de_Valorización_de_Instrumentos[[#This Row],[VALOR_VECTOR_LOCAL]]/INDEX('Tipo de Cambio'!$D:$D,MATCH("2",'Tipo de Cambio'!$E:$E,0),1))/1000000</f>
        <v>36.818231975159996</v>
      </c>
      <c r="AE338">
        <f>IF(Tabla_Consulta_desde_Reporte_de_Valorización_de_Instrumentos[[#This Row],[PORTAFOLIO]]="IN-FONDO0",Tabla_Consulta_desde_Reporte_de_Valorización_de_Instrumentos[[#This Row],[Inv MM$]],0)</f>
        <v>0</v>
      </c>
      <c r="AF338" s="25">
        <f>IF(Tabla_Consulta_desde_Reporte_de_Valorización_de_Instrumentos[[#This Row],[PORTAFOLIO]]="IN-FONDO1",Tabla_Consulta_desde_Reporte_de_Valorización_de_Instrumentos[[#This Row],[Inv MM$]],0)</f>
        <v>36.818231975159996</v>
      </c>
      <c r="AG338" s="25">
        <f>IF(Tabla_Consulta_desde_Reporte_de_Valorización_de_Instrumentos[[#This Row],[PORTAFOLIO]]="IN-FONDO2",Tabla_Consulta_desde_Reporte_de_Valorización_de_Instrumentos[[#This Row],[Inv MM$]],0)</f>
        <v>0</v>
      </c>
      <c r="AH338" s="25">
        <f>IF(Tabla_Consulta_desde_Reporte_de_Valorización_de_Instrumentos[[#This Row],[PORTAFOLIO]]="IN-FONDO3",Tabla_Consulta_desde_Reporte_de_Valorización_de_Instrumentos[[#This Row],[Inv MM$]],0)</f>
        <v>0</v>
      </c>
      <c r="AI3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37.617205104109992</v>
      </c>
      <c r="AJ3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Row],[CODIGO_SBS]],'BD(MSCI)'!$C:$C,0),1)),AL6473)</f>
        <v>112.69892905</v>
      </c>
      <c r="AK338" s="25">
        <f>Tabla_Consulta_desde_Reporte_de_Valorización_de_Instrumentos[[#This Row],[CO2-H]]*Tabla_Consulta_desde_Reporte_de_Valorización_de_Instrumentos[[#This Row],[Inv MM$]]</f>
        <v>4149.3753131149979</v>
      </c>
      <c r="AL338" s="25">
        <f>Tabla_Consulta_desde_Reporte_de_Valorización_de_Instrumentos[[#This Row],[CO2-H]]*Tabla_Consulta_desde_Reporte_de_Valorización_de_Instrumentos[[#This Row],[Weight]]</f>
        <v>1.7832011502645069</v>
      </c>
      <c r="AM338" s="25" t="str">
        <f>INDEX(Parametria!G:G,MATCH(Tabla_Consulta_desde_Reporte_de_Valorización_de_Instrumentos[[#This Row],[CODIGO_SBS]],Parametria!C:C,0))</f>
        <v>52RFIG</v>
      </c>
      <c r="AN338" s="25" t="str">
        <f>INDEX(Parametria!F:F,MATCH(Tabla_Consulta_desde_Reporte_de_Valorización_de_Instrumentos[[#This Row],[CODIGO_SBS]],Parametria!C:C,0))</f>
        <v>TD</v>
      </c>
      <c r="AO338" s="25" t="str">
        <f>+INDEX(Parametria!J:J,MATCH(Tabla_Consulta_desde_Reporte_de_Valorización_de_Instrumentos[[#This Row],[CODIGO_SBS]],Parametria!C:C,0))</f>
        <v>RFITD</v>
      </c>
      <c r="AP338" s="25">
        <f>Tabla_Consulta_desde_Reporte_de_Valorización_de_Instrumentos[[#This Row],[Huella]]/$AT$4</f>
        <v>0.36646610054313017</v>
      </c>
      <c r="AQ3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8" s="25" t="str">
        <f>IFERROR(INDEX('BD(MSCI)'!X:X,MATCH(Tabla_Consulta_desde_Reporte_de_Valorización_de_Instrumentos[[#This Row],[CODIGO_ISIN]],'BD(MSCI)'!C:C,0)),"Cuestionario Integra")</f>
        <v>TD</v>
      </c>
      <c r="AT338" s="25"/>
    </row>
    <row r="339" spans="2:46" x14ac:dyDescent="0.35">
      <c r="B339" s="14" t="s">
        <v>6337</v>
      </c>
      <c r="C339" t="s">
        <v>566</v>
      </c>
      <c r="D339" t="s">
        <v>10</v>
      </c>
      <c r="E339" t="s">
        <v>567</v>
      </c>
      <c r="F339" t="s">
        <v>5445</v>
      </c>
      <c r="G339" t="str">
        <f>INDEX(Parametria!H:H,MATCH(Tabla_Consulta_desde_Reporte_de_Valorización_de_Instrumentos[[#This Row],[CODIGO_SBS]],Parametria!C:C,0),1)</f>
        <v>Neuberger Berman - CLO Income Fund</v>
      </c>
      <c r="H339" t="s">
        <v>5444</v>
      </c>
      <c r="I339" t="s">
        <v>156</v>
      </c>
      <c r="J339" t="s">
        <v>5216</v>
      </c>
      <c r="K339" t="s">
        <v>50</v>
      </c>
      <c r="L339">
        <v>1</v>
      </c>
      <c r="M339" s="5">
        <v>2722500.9368970999</v>
      </c>
      <c r="N339">
        <v>798973.12895000004</v>
      </c>
      <c r="O339">
        <v>74461.615000000005</v>
      </c>
      <c r="P339" s="15"/>
      <c r="R339">
        <v>3.4075000000000002</v>
      </c>
      <c r="S339" t="s">
        <v>155</v>
      </c>
      <c r="T339">
        <v>2723316.2171196998</v>
      </c>
      <c r="U339" s="5">
        <v>798228.51280000003</v>
      </c>
      <c r="V339" t="s">
        <v>156</v>
      </c>
      <c r="W339">
        <v>0</v>
      </c>
      <c r="X339">
        <v>0</v>
      </c>
      <c r="Y339">
        <v>0</v>
      </c>
      <c r="Z339">
        <v>0.01</v>
      </c>
      <c r="AA339" t="str">
        <f>+MID(Tabla_Consulta_desde_Reporte_de_Valorización_de_Instrumentos[[#This Row],[CODIGO_SBS]],7,1)</f>
        <v>2</v>
      </c>
      <c r="AB339">
        <f>INDEX('Cálculo Caja'!F:F,MATCH(Tabla_Consulta_desde_Reporte_de_Valorización_de_Instrumentos[[#This Row],[PORTAFOLIO]],'Cálculo Caja'!A:A,0),1)</f>
        <v>27857085026.771736</v>
      </c>
      <c r="AC339" s="17">
        <f>Tabla_Consulta_desde_Reporte_de_Valorización_de_Instrumentos[[#This Row],[VALOR_VECTOR_LOCAL]]/Tabla_Consulta_desde_Reporte_de_Valorización_de_Instrumentos[[#This Row],[Patrimonio]]</f>
        <v>9.7731005748830912E-5</v>
      </c>
      <c r="AD339" s="4">
        <f>(Tabla_Consulta_desde_Reporte_de_Valorización_de_Instrumentos[[#This Row],[VALOR_VECTOR_LOCAL]]/INDEX('Tipo de Cambio'!$D:$D,MATCH("2",'Tipo de Cambio'!$E:$E,0),1))/1000000</f>
        <v>0.79897312894999262</v>
      </c>
      <c r="AE339">
        <f>IF(Tabla_Consulta_desde_Reporte_de_Valorización_de_Instrumentos[[#This Row],[PORTAFOLIO]]="IN-FONDO0",Tabla_Consulta_desde_Reporte_de_Valorización_de_Instrumentos[[#This Row],[Inv MM$]],0)</f>
        <v>0</v>
      </c>
      <c r="AF339" s="25">
        <f>IF(Tabla_Consulta_desde_Reporte_de_Valorización_de_Instrumentos[[#This Row],[PORTAFOLIO]]="IN-FONDO1",Tabla_Consulta_desde_Reporte_de_Valorización_de_Instrumentos[[#This Row],[Inv MM$]],0)</f>
        <v>0</v>
      </c>
      <c r="AG339" s="25">
        <f>IF(Tabla_Consulta_desde_Reporte_de_Valorización_de_Instrumentos[[#This Row],[PORTAFOLIO]]="IN-FONDO2",Tabla_Consulta_desde_Reporte_de_Valorización_de_Instrumentos[[#This Row],[Inv MM$]],0)</f>
        <v>0.79897312894999262</v>
      </c>
      <c r="AH339" s="25">
        <f>IF(Tabla_Consulta_desde_Reporte_de_Valorización_de_Instrumentos[[#This Row],[PORTAFOLIO]]="IN-FONDO3",Tabla_Consulta_desde_Reporte_de_Valorización_de_Instrumentos[[#This Row],[Inv MM$]],0)</f>
        <v>0</v>
      </c>
      <c r="AI3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37.617205104109992</v>
      </c>
      <c r="AJ3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Row],[CODIGO_SBS]],'BD(MSCI)'!$C:$C,0),1)),AL6474)</f>
        <v>112.69892905</v>
      </c>
      <c r="AK339" s="25">
        <f>Tabla_Consulta_desde_Reporte_de_Valorización_de_Instrumentos[[#This Row],[CO2-H]]*Tabla_Consulta_desde_Reporte_de_Valorización_de_Instrumentos[[#This Row],[Inv MM$]]</f>
        <v>90.043415972391728</v>
      </c>
      <c r="AL339" s="25">
        <f>Tabla_Consulta_desde_Reporte_de_Valorización_de_Instrumentos[[#This Row],[CO2-H]]*Tabla_Consulta_desde_Reporte_de_Valorización_de_Instrumentos[[#This Row],[Weight]]</f>
        <v>1.1014179682872638E-2</v>
      </c>
      <c r="AM339" s="25" t="str">
        <f>INDEX(Parametria!G:G,MATCH(Tabla_Consulta_desde_Reporte_de_Valorización_de_Instrumentos[[#This Row],[CODIGO_SBS]],Parametria!C:C,0))</f>
        <v>52RFIG</v>
      </c>
      <c r="AN339" s="25" t="str">
        <f>INDEX(Parametria!F:F,MATCH(Tabla_Consulta_desde_Reporte_de_Valorización_de_Instrumentos[[#This Row],[CODIGO_SBS]],Parametria!C:C,0))</f>
        <v>TD</v>
      </c>
      <c r="AO339" s="25" t="str">
        <f>+INDEX(Parametria!J:J,MATCH(Tabla_Consulta_desde_Reporte_de_Valorización_de_Instrumentos[[#This Row],[CODIGO_SBS]],Parametria!C:C,0))</f>
        <v>RFITD</v>
      </c>
      <c r="AP339" s="25">
        <f>Tabla_Consulta_desde_Reporte_de_Valorización_de_Instrumentos[[#This Row],[Huella]]/$AT$4</f>
        <v>7.9524885171723386E-3</v>
      </c>
      <c r="AQ3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39" s="25" t="str">
        <f>IFERROR(INDEX('BD(MSCI)'!X:X,MATCH(Tabla_Consulta_desde_Reporte_de_Valorización_de_Instrumentos[[#This Row],[CODIGO_ISIN]],'BD(MSCI)'!C:C,0)),"Cuestionario Integra")</f>
        <v>TD</v>
      </c>
      <c r="AT339" s="25"/>
    </row>
    <row r="340" spans="2:46" x14ac:dyDescent="0.35">
      <c r="B340" s="14" t="s">
        <v>6337</v>
      </c>
      <c r="C340" t="s">
        <v>566</v>
      </c>
      <c r="D340" t="s">
        <v>10</v>
      </c>
      <c r="E340" t="s">
        <v>567</v>
      </c>
      <c r="F340" t="s">
        <v>5123</v>
      </c>
      <c r="G340" t="str">
        <f>INDEX(Parametria!H:H,MATCH(Tabla_Consulta_desde_Reporte_de_Valorización_de_Instrumentos[[#This Row],[CODIGO_SBS]],Parametria!C:C,0),1)</f>
        <v>Premier Miton - European Opportunities Fund</v>
      </c>
      <c r="H340" t="s">
        <v>5122</v>
      </c>
      <c r="I340" t="s">
        <v>156</v>
      </c>
      <c r="J340" t="s">
        <v>5141</v>
      </c>
      <c r="K340" t="s">
        <v>57</v>
      </c>
      <c r="L340">
        <v>1</v>
      </c>
      <c r="M340" s="5">
        <v>11.243717800000001</v>
      </c>
      <c r="N340">
        <v>2.889402</v>
      </c>
      <c r="O340">
        <v>1.7769999999999999</v>
      </c>
      <c r="P340" s="15"/>
      <c r="R340">
        <v>3.891365</v>
      </c>
      <c r="S340" t="s">
        <v>413</v>
      </c>
      <c r="T340">
        <v>11.1655344</v>
      </c>
      <c r="U340" s="5">
        <v>2.8645239999999998</v>
      </c>
      <c r="V340" t="s">
        <v>156</v>
      </c>
      <c r="W340">
        <v>0</v>
      </c>
      <c r="X340">
        <v>0</v>
      </c>
      <c r="Y340">
        <v>0</v>
      </c>
      <c r="Z340">
        <v>1.4E-2</v>
      </c>
      <c r="AA340" t="str">
        <f>+MID(Tabla_Consulta_desde_Reporte_de_Valorización_de_Instrumentos[[#This Row],[CODIGO_SBS]],7,1)</f>
        <v>4</v>
      </c>
      <c r="AB340">
        <f>INDEX('Cálculo Caja'!F:F,MATCH(Tabla_Consulta_desde_Reporte_de_Valorización_de_Instrumentos[[#This Row],[PORTAFOLIO]],'Cálculo Caja'!A:A,0),1)</f>
        <v>27857085026.771736</v>
      </c>
      <c r="AC340" s="17">
        <f>Tabla_Consulta_desde_Reporte_de_Valorización_de_Instrumentos[[#This Row],[VALOR_VECTOR_LOCAL]]/Tabla_Consulta_desde_Reporte_de_Valorización_de_Instrumentos[[#This Row],[Patrimonio]]</f>
        <v>4.0362147687722364E-10</v>
      </c>
      <c r="AD340" s="4">
        <f>(Tabla_Consulta_desde_Reporte_de_Valorización_de_Instrumentos[[#This Row],[VALOR_VECTOR_LOCAL]]/INDEX('Tipo de Cambio'!$D:$D,MATCH("2",'Tipo de Cambio'!$E:$E,0),1))/1000000</f>
        <v>3.2996970799706528E-6</v>
      </c>
      <c r="AE340">
        <f>IF(Tabla_Consulta_desde_Reporte_de_Valorización_de_Instrumentos[[#This Row],[PORTAFOLIO]]="IN-FONDO0",Tabla_Consulta_desde_Reporte_de_Valorización_de_Instrumentos[[#This Row],[Inv MM$]],0)</f>
        <v>0</v>
      </c>
      <c r="AF340" s="25">
        <f>IF(Tabla_Consulta_desde_Reporte_de_Valorización_de_Instrumentos[[#This Row],[PORTAFOLIO]]="IN-FONDO1",Tabla_Consulta_desde_Reporte_de_Valorización_de_Instrumentos[[#This Row],[Inv MM$]],0)</f>
        <v>0</v>
      </c>
      <c r="AG340" s="25">
        <f>IF(Tabla_Consulta_desde_Reporte_de_Valorización_de_Instrumentos[[#This Row],[PORTAFOLIO]]="IN-FONDO2",Tabla_Consulta_desde_Reporte_de_Valorización_de_Instrumentos[[#This Row],[Inv MM$]],0)</f>
        <v>3.2996970799706528E-6</v>
      </c>
      <c r="AH340" s="25">
        <f>IF(Tabla_Consulta_desde_Reporte_de_Valorización_de_Instrumentos[[#This Row],[PORTAFOLIO]]="IN-FONDO3",Tabla_Consulta_desde_Reporte_de_Valorización_de_Instrumentos[[#This Row],[Inv MM$]],0)</f>
        <v>0</v>
      </c>
      <c r="AI3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6.3357154805575937E-6</v>
      </c>
      <c r="AJ3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Row],[CODIGO_SBS]],'BD(MSCI)'!$C:$C,0),1)),AL6475)</f>
        <v>2.77949555</v>
      </c>
      <c r="AK340" s="25">
        <f>Tabla_Consulta_desde_Reporte_de_Valorización_de_Instrumentos[[#This Row],[CO2-H]]*Tabla_Consulta_desde_Reporte_de_Valorización_de_Instrumentos[[#This Row],[Inv MM$]]</f>
        <v>9.1714933501264231E-6</v>
      </c>
      <c r="AL340" s="25">
        <f>Tabla_Consulta_desde_Reporte_de_Valorización_de_Instrumentos[[#This Row],[CO2-H]]*Tabla_Consulta_desde_Reporte_de_Valorización_de_Instrumentos[[#This Row],[Weight]]</f>
        <v>1.121864098864671E-9</v>
      </c>
      <c r="AM340" s="25" t="str">
        <f>INDEX(Parametria!G:G,MATCH(Tabla_Consulta_desde_Reporte_de_Valorización_de_Instrumentos[[#This Row],[CODIGO_SBS]],Parametria!C:C,0))</f>
        <v>52RVI</v>
      </c>
      <c r="AN340" s="25" t="str">
        <f>INDEX(Parametria!F:F,MATCH(Tabla_Consulta_desde_Reporte_de_Valorización_de_Instrumentos[[#This Row],[CODIGO_SBS]],Parametria!C:C,0))</f>
        <v>TD</v>
      </c>
      <c r="AO340" s="25" t="str">
        <f>+INDEX(Parametria!J:J,MATCH(Tabla_Consulta_desde_Reporte_de_Valorización_de_Instrumentos[[#This Row],[CODIGO_SBS]],Parametria!C:C,0))</f>
        <v>RVITD</v>
      </c>
      <c r="AP340" s="25">
        <f>Tabla_Consulta_desde_Reporte_de_Valorización_de_Instrumentos[[#This Row],[Huella]]/$AT$4</f>
        <v>8.100114235400161E-10</v>
      </c>
      <c r="AQ3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0" s="25" t="str">
        <f>IFERROR(INDEX('BD(MSCI)'!X:X,MATCH(Tabla_Consulta_desde_Reporte_de_Valorización_de_Instrumentos[[#This Row],[CODIGO_ISIN]],'BD(MSCI)'!C:C,0)),"Cuestionario Integra")</f>
        <v>Otros ETFs</v>
      </c>
      <c r="AT340" s="25"/>
    </row>
    <row r="341" spans="2:46" x14ac:dyDescent="0.35">
      <c r="B341" s="14" t="s">
        <v>6337</v>
      </c>
      <c r="C341" t="s">
        <v>566</v>
      </c>
      <c r="D341" t="s">
        <v>11</v>
      </c>
      <c r="E341" t="s">
        <v>567</v>
      </c>
      <c r="F341" t="s">
        <v>5123</v>
      </c>
      <c r="G341" t="str">
        <f>INDEX(Parametria!H:H,MATCH(Tabla_Consulta_desde_Reporte_de_Valorización_de_Instrumentos[[#This Row],[CODIGO_SBS]],Parametria!C:C,0),1)</f>
        <v>Premier Miton - European Opportunities Fund</v>
      </c>
      <c r="H341" t="s">
        <v>5122</v>
      </c>
      <c r="I341" t="s">
        <v>156</v>
      </c>
      <c r="J341" t="s">
        <v>5141</v>
      </c>
      <c r="K341" t="s">
        <v>57</v>
      </c>
      <c r="L341">
        <v>1</v>
      </c>
      <c r="M341" s="5">
        <v>10.3452327</v>
      </c>
      <c r="N341">
        <v>2.6585100000000002</v>
      </c>
      <c r="O341">
        <v>1.635</v>
      </c>
      <c r="P341" s="15"/>
      <c r="R341">
        <v>3.891365</v>
      </c>
      <c r="S341" t="s">
        <v>413</v>
      </c>
      <c r="T341">
        <v>10.273296999999999</v>
      </c>
      <c r="U341" s="5">
        <v>2.6356199999999999</v>
      </c>
      <c r="V341" t="s">
        <v>156</v>
      </c>
      <c r="W341">
        <v>0</v>
      </c>
      <c r="X341">
        <v>0</v>
      </c>
      <c r="Y341">
        <v>0</v>
      </c>
      <c r="Z341">
        <v>1.4E-2</v>
      </c>
      <c r="AA341" t="str">
        <f>+MID(Tabla_Consulta_desde_Reporte_de_Valorización_de_Instrumentos[[#This Row],[CODIGO_SBS]],7,1)</f>
        <v>4</v>
      </c>
      <c r="AB341">
        <f>INDEX('Cálculo Caja'!F:F,MATCH(Tabla_Consulta_desde_Reporte_de_Valorización_de_Instrumentos[[#This Row],[PORTAFOLIO]],'Cálculo Caja'!A:A,0),1)</f>
        <v>3525404726.9048524</v>
      </c>
      <c r="AC341" s="17">
        <f>Tabla_Consulta_desde_Reporte_de_Valorización_de_Instrumentos[[#This Row],[VALOR_VECTOR_LOCAL]]/Tabla_Consulta_desde_Reporte_de_Valorización_de_Instrumentos[[#This Row],[Patrimonio]]</f>
        <v>2.9344808614591756E-9</v>
      </c>
      <c r="AD341" s="4">
        <f>(Tabla_Consulta_desde_Reporte_de_Valorización_de_Instrumentos[[#This Row],[VALOR_VECTOR_LOCAL]]/INDEX('Tipo de Cambio'!$D:$D,MATCH("2",'Tipo de Cambio'!$E:$E,0),1))/1000000</f>
        <v>3.0360184005869405E-6</v>
      </c>
      <c r="AE341">
        <f>IF(Tabla_Consulta_desde_Reporte_de_Valorización_de_Instrumentos[[#This Row],[PORTAFOLIO]]="IN-FONDO0",Tabla_Consulta_desde_Reporte_de_Valorización_de_Instrumentos[[#This Row],[Inv MM$]],0)</f>
        <v>0</v>
      </c>
      <c r="AF341" s="25">
        <f>IF(Tabla_Consulta_desde_Reporte_de_Valorización_de_Instrumentos[[#This Row],[PORTAFOLIO]]="IN-FONDO1",Tabla_Consulta_desde_Reporte_de_Valorización_de_Instrumentos[[#This Row],[Inv MM$]],0)</f>
        <v>0</v>
      </c>
      <c r="AG341" s="25">
        <f>IF(Tabla_Consulta_desde_Reporte_de_Valorización_de_Instrumentos[[#This Row],[PORTAFOLIO]]="IN-FONDO2",Tabla_Consulta_desde_Reporte_de_Valorización_de_Instrumentos[[#This Row],[Inv MM$]],0)</f>
        <v>0</v>
      </c>
      <c r="AH341" s="25">
        <f>IF(Tabla_Consulta_desde_Reporte_de_Valorización_de_Instrumentos[[#This Row],[PORTAFOLIO]]="IN-FONDO3",Tabla_Consulta_desde_Reporte_de_Valorización_de_Instrumentos[[#This Row],[Inv MM$]],0)</f>
        <v>3.0360184005869405E-6</v>
      </c>
      <c r="AI3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6.3357154805575937E-6</v>
      </c>
      <c r="AJ3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Row],[CODIGO_SBS]],'BD(MSCI)'!$C:$C,0),1)),AL6476)</f>
        <v>2.77949555</v>
      </c>
      <c r="AK341" s="25">
        <f>Tabla_Consulta_desde_Reporte_de_Valorización_de_Instrumentos[[#This Row],[CO2-H]]*Tabla_Consulta_desde_Reporte_de_Valorización_de_Instrumentos[[#This Row],[Inv MM$]]</f>
        <v>8.4385996341495184E-6</v>
      </c>
      <c r="AL341" s="25">
        <f>Tabla_Consulta_desde_Reporte_de_Valorización_de_Instrumentos[[#This Row],[CO2-H]]*Tabla_Consulta_desde_Reporte_de_Valorización_de_Instrumentos[[#This Row],[Weight]]</f>
        <v>8.1563764959859452E-9</v>
      </c>
      <c r="AM341" s="25" t="str">
        <f>INDEX(Parametria!G:G,MATCH(Tabla_Consulta_desde_Reporte_de_Valorización_de_Instrumentos[[#This Row],[CODIGO_SBS]],Parametria!C:C,0))</f>
        <v>52RVI</v>
      </c>
      <c r="AN341" s="25" t="str">
        <f>INDEX(Parametria!F:F,MATCH(Tabla_Consulta_desde_Reporte_de_Valorización_de_Instrumentos[[#This Row],[CODIGO_SBS]],Parametria!C:C,0))</f>
        <v>TD</v>
      </c>
      <c r="AO341" s="25" t="str">
        <f>+INDEX(Parametria!J:J,MATCH(Tabla_Consulta_desde_Reporte_de_Valorización_de_Instrumentos[[#This Row],[CODIGO_SBS]],Parametria!C:C,0))</f>
        <v>RVITD</v>
      </c>
      <c r="AP341" s="25">
        <f>Tabla_Consulta_desde_Reporte_de_Valorización_de_Instrumentos[[#This Row],[Huella]]/$AT$4</f>
        <v>7.4528343873765006E-10</v>
      </c>
      <c r="AQ3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1" s="25" t="str">
        <f>IFERROR(INDEX('BD(MSCI)'!X:X,MATCH(Tabla_Consulta_desde_Reporte_de_Valorización_de_Instrumentos[[#This Row],[CODIGO_ISIN]],'BD(MSCI)'!C:C,0)),"Cuestionario Integra")</f>
        <v>Otros ETFs</v>
      </c>
      <c r="AT341" s="25"/>
    </row>
    <row r="342" spans="2:46" x14ac:dyDescent="0.35">
      <c r="B342" s="14" t="s">
        <v>6337</v>
      </c>
      <c r="C342" t="s">
        <v>566</v>
      </c>
      <c r="D342" t="s">
        <v>12</v>
      </c>
      <c r="E342" t="s">
        <v>567</v>
      </c>
      <c r="F342" t="s">
        <v>5669</v>
      </c>
      <c r="G342" t="str">
        <f>INDEX(Parametria!H:H,MATCH(Tabla_Consulta_desde_Reporte_de_Valorización_de_Instrumentos[[#This Row],[CODIGO_SBS]],Parametria!C:C,0),1)</f>
        <v>DNCA - Alpha Bonds</v>
      </c>
      <c r="H342" t="s">
        <v>5668</v>
      </c>
      <c r="I342" t="s">
        <v>156</v>
      </c>
      <c r="J342" t="s">
        <v>5715</v>
      </c>
      <c r="K342" t="s">
        <v>50</v>
      </c>
      <c r="L342">
        <v>0</v>
      </c>
      <c r="M342" s="5">
        <v>25180438.415454</v>
      </c>
      <c r="N342">
        <v>7389710.4667509999</v>
      </c>
      <c r="O342">
        <v>65090.376700000001</v>
      </c>
      <c r="P342" s="15"/>
      <c r="R342">
        <v>3.4075000000000002</v>
      </c>
      <c r="S342" t="s">
        <v>155</v>
      </c>
      <c r="T342">
        <v>25215916.5761781</v>
      </c>
      <c r="U342" s="5">
        <v>7391012.2742849998</v>
      </c>
      <c r="V342" t="s">
        <v>156</v>
      </c>
      <c r="W342">
        <v>0</v>
      </c>
      <c r="X342">
        <v>0</v>
      </c>
      <c r="Y342">
        <v>0</v>
      </c>
      <c r="Z342">
        <v>-0.02</v>
      </c>
      <c r="AA342" t="str">
        <f>+MID(Tabla_Consulta_desde_Reporte_de_Valorización_de_Instrumentos[[#This Row],[CODIGO_SBS]],7,1)</f>
        <v>2</v>
      </c>
      <c r="AB342">
        <f>INDEX('Cálculo Caja'!F:F,MATCH(Tabla_Consulta_desde_Reporte_de_Valorización_de_Instrumentos[[#This Row],[PORTAFOLIO]],'Cálculo Caja'!A:A,0),1)</f>
        <v>7928996892.6624365</v>
      </c>
      <c r="AC342" s="17">
        <f>Tabla_Consulta_desde_Reporte_de_Valorización_de_Instrumentos[[#This Row],[VALOR_VECTOR_LOCAL]]/Tabla_Consulta_desde_Reporte_de_Valorización_de_Instrumentos[[#This Row],[Patrimonio]]</f>
        <v>3.1757407344624134E-3</v>
      </c>
      <c r="AD342" s="4">
        <f>(Tabla_Consulta_desde_Reporte_de_Valorización_de_Instrumentos[[#This Row],[VALOR_VECTOR_LOCAL]]/INDEX('Tipo de Cambio'!$D:$D,MATCH("2",'Tipo de Cambio'!$E:$E,0),1))/1000000</f>
        <v>7.3897104667509899</v>
      </c>
      <c r="AE342">
        <f>IF(Tabla_Consulta_desde_Reporte_de_Valorización_de_Instrumentos[[#This Row],[PORTAFOLIO]]="IN-FONDO0",Tabla_Consulta_desde_Reporte_de_Valorización_de_Instrumentos[[#This Row],[Inv MM$]],0)</f>
        <v>0</v>
      </c>
      <c r="AF342" s="25">
        <f>IF(Tabla_Consulta_desde_Reporte_de_Valorización_de_Instrumentos[[#This Row],[PORTAFOLIO]]="IN-FONDO1",Tabla_Consulta_desde_Reporte_de_Valorización_de_Instrumentos[[#This Row],[Inv MM$]],0)</f>
        <v>7.3897104667509899</v>
      </c>
      <c r="AG342" s="25">
        <f>IF(Tabla_Consulta_desde_Reporte_de_Valorización_de_Instrumentos[[#This Row],[PORTAFOLIO]]="IN-FONDO2",Tabla_Consulta_desde_Reporte_de_Valorización_de_Instrumentos[[#This Row],[Inv MM$]],0)</f>
        <v>0</v>
      </c>
      <c r="AH342" s="25">
        <f>IF(Tabla_Consulta_desde_Reporte_de_Valorización_de_Instrumentos[[#This Row],[PORTAFOLIO]]="IN-FONDO3",Tabla_Consulta_desde_Reporte_de_Valorización_de_Instrumentos[[#This Row],[Inv MM$]],0)</f>
        <v>0</v>
      </c>
      <c r="AI3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33.286374604897986</v>
      </c>
      <c r="AJ3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Row],[CODIGO_SBS]],'BD(MSCI)'!$C:$C,0),1)),AL6477)</f>
        <v>19.656174849999999</v>
      </c>
      <c r="AK342" s="25">
        <f>Tabla_Consulta_desde_Reporte_de_Valorización_de_Instrumentos[[#This Row],[CO2-H]]*Tabla_Consulta_desde_Reporte_de_Valorización_de_Instrumentos[[#This Row],[Inv MM$]]</f>
        <v>145.25344102533256</v>
      </c>
      <c r="AL342" s="25">
        <f>Tabla_Consulta_desde_Reporte_de_Valorización_de_Instrumentos[[#This Row],[CO2-H]]*Tabla_Consulta_desde_Reporte_de_Valorización_de_Instrumentos[[#This Row],[Weight]]</f>
        <v>6.242291515486062E-2</v>
      </c>
      <c r="AM342" s="25" t="str">
        <f>INDEX(Parametria!G:G,MATCH(Tabla_Consulta_desde_Reporte_de_Valorización_de_Instrumentos[[#This Row],[CODIGO_SBS]],Parametria!C:C,0))</f>
        <v>52RFIG</v>
      </c>
      <c r="AN342" s="25" t="str">
        <f>INDEX(Parametria!F:F,MATCH(Tabla_Consulta_desde_Reporte_de_Valorización_de_Instrumentos[[#This Row],[CODIGO_SBS]],Parametria!C:C,0))</f>
        <v>TD</v>
      </c>
      <c r="AO342" s="25" t="str">
        <f>+INDEX(Parametria!J:J,MATCH(Tabla_Consulta_desde_Reporte_de_Valorización_de_Instrumentos[[#This Row],[CODIGO_SBS]],Parametria!C:C,0))</f>
        <v>RFITD</v>
      </c>
      <c r="AP342" s="25">
        <f>Tabla_Consulta_desde_Reporte_de_Valorización_de_Instrumentos[[#This Row],[Huella]]/$AT$4</f>
        <v>1.2828548421440395E-2</v>
      </c>
      <c r="AQ3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2" s="25" t="str">
        <f>IFERROR(INDEX('BD(MSCI)'!X:X,MATCH(Tabla_Consulta_desde_Reporte_de_Valorización_de_Instrumentos[[#This Row],[CODIGO_ISIN]],'BD(MSCI)'!C:C,0)),"Cuestionario Integra")</f>
        <v>Otros ETFs</v>
      </c>
      <c r="AT342" s="25"/>
    </row>
    <row r="343" spans="2:46" x14ac:dyDescent="0.35">
      <c r="B343" s="14" t="s">
        <v>6337</v>
      </c>
      <c r="C343" t="s">
        <v>566</v>
      </c>
      <c r="D343" t="s">
        <v>10</v>
      </c>
      <c r="E343" t="s">
        <v>567</v>
      </c>
      <c r="F343" t="s">
        <v>5669</v>
      </c>
      <c r="G343" t="str">
        <f>INDEX(Parametria!H:H,MATCH(Tabla_Consulta_desde_Reporte_de_Valorización_de_Instrumentos[[#This Row],[CODIGO_SBS]],Parametria!C:C,0),1)</f>
        <v>DNCA - Alpha Bonds</v>
      </c>
      <c r="H343" t="s">
        <v>5668</v>
      </c>
      <c r="I343" t="s">
        <v>156</v>
      </c>
      <c r="J343" t="s">
        <v>5715</v>
      </c>
      <c r="K343" t="s">
        <v>50</v>
      </c>
      <c r="L343">
        <v>0</v>
      </c>
      <c r="M343" s="5">
        <v>88242883.050735906</v>
      </c>
      <c r="N343">
        <v>25896664.138147</v>
      </c>
      <c r="O343">
        <v>228104.14989999999</v>
      </c>
      <c r="P343" s="15"/>
      <c r="R343">
        <v>3.4075000000000002</v>
      </c>
      <c r="S343" t="s">
        <v>155</v>
      </c>
      <c r="T343">
        <v>88367213.498680294</v>
      </c>
      <c r="U343" s="5">
        <v>25901226.221145</v>
      </c>
      <c r="V343" t="s">
        <v>156</v>
      </c>
      <c r="W343">
        <v>0</v>
      </c>
      <c r="X343">
        <v>0</v>
      </c>
      <c r="Y343">
        <v>0</v>
      </c>
      <c r="Z343">
        <v>-0.02</v>
      </c>
      <c r="AA343" t="str">
        <f>+MID(Tabla_Consulta_desde_Reporte_de_Valorización_de_Instrumentos[[#This Row],[CODIGO_SBS]],7,1)</f>
        <v>2</v>
      </c>
      <c r="AB343">
        <f>INDEX('Cálculo Caja'!F:F,MATCH(Tabla_Consulta_desde_Reporte_de_Valorización_de_Instrumentos[[#This Row],[PORTAFOLIO]],'Cálculo Caja'!A:A,0),1)</f>
        <v>27857085026.771736</v>
      </c>
      <c r="AC343" s="17">
        <f>Tabla_Consulta_desde_Reporte_de_Valorización_de_Instrumentos[[#This Row],[VALOR_VECTOR_LOCAL]]/Tabla_Consulta_desde_Reporte_de_Valorización_de_Instrumentos[[#This Row],[Patrimonio]]</f>
        <v>3.1676998137432932E-3</v>
      </c>
      <c r="AD343" s="4">
        <f>(Tabla_Consulta_desde_Reporte_de_Valorización_de_Instrumentos[[#This Row],[VALOR_VECTOR_LOCAL]]/INDEX('Tipo de Cambio'!$D:$D,MATCH("2",'Tipo de Cambio'!$E:$E,0),1))/1000000</f>
        <v>25.896664138146999</v>
      </c>
      <c r="AE343">
        <f>IF(Tabla_Consulta_desde_Reporte_de_Valorización_de_Instrumentos[[#This Row],[PORTAFOLIO]]="IN-FONDO0",Tabla_Consulta_desde_Reporte_de_Valorización_de_Instrumentos[[#This Row],[Inv MM$]],0)</f>
        <v>0</v>
      </c>
      <c r="AF343" s="25">
        <f>IF(Tabla_Consulta_desde_Reporte_de_Valorización_de_Instrumentos[[#This Row],[PORTAFOLIO]]="IN-FONDO1",Tabla_Consulta_desde_Reporte_de_Valorización_de_Instrumentos[[#This Row],[Inv MM$]],0)</f>
        <v>0</v>
      </c>
      <c r="AG343" s="25">
        <f>IF(Tabla_Consulta_desde_Reporte_de_Valorización_de_Instrumentos[[#This Row],[PORTAFOLIO]]="IN-FONDO2",Tabla_Consulta_desde_Reporte_de_Valorización_de_Instrumentos[[#This Row],[Inv MM$]],0)</f>
        <v>25.896664138146999</v>
      </c>
      <c r="AH343" s="25">
        <f>IF(Tabla_Consulta_desde_Reporte_de_Valorización_de_Instrumentos[[#This Row],[PORTAFOLIO]]="IN-FONDO3",Tabla_Consulta_desde_Reporte_de_Valorización_de_Instrumentos[[#This Row],[Inv MM$]],0)</f>
        <v>0</v>
      </c>
      <c r="AI3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33.286374604897986</v>
      </c>
      <c r="AJ3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Row],[CODIGO_SBS]],'BD(MSCI)'!$C:$C,0),1)),AL6478)</f>
        <v>19.656174849999999</v>
      </c>
      <c r="AK343" s="25">
        <f>Tabla_Consulta_desde_Reporte_de_Valorización_de_Instrumentos[[#This Row],[CO2-H]]*Tabla_Consulta_desde_Reporte_de_Valorización_de_Instrumentos[[#This Row],[Inv MM$]]</f>
        <v>509.02935833114196</v>
      </c>
      <c r="AL343" s="25">
        <f>Tabla_Consulta_desde_Reporte_de_Valorización_de_Instrumentos[[#This Row],[CO2-H]]*Tabla_Consulta_desde_Reporte_de_Valorización_de_Instrumentos[[#This Row],[Weight]]</f>
        <v>6.2264861411250601E-2</v>
      </c>
      <c r="AM343" s="25" t="str">
        <f>INDEX(Parametria!G:G,MATCH(Tabla_Consulta_desde_Reporte_de_Valorización_de_Instrumentos[[#This Row],[CODIGO_SBS]],Parametria!C:C,0))</f>
        <v>52RFIG</v>
      </c>
      <c r="AN343" s="25" t="str">
        <f>INDEX(Parametria!F:F,MATCH(Tabla_Consulta_desde_Reporte_de_Valorización_de_Instrumentos[[#This Row],[CODIGO_SBS]],Parametria!C:C,0))</f>
        <v>TD</v>
      </c>
      <c r="AO343" s="25" t="str">
        <f>+INDEX(Parametria!J:J,MATCH(Tabla_Consulta_desde_Reporte_de_Valorización_de_Instrumentos[[#This Row],[CODIGO_SBS]],Parametria!C:C,0))</f>
        <v>RFITD</v>
      </c>
      <c r="AP343" s="25">
        <f>Tabla_Consulta_desde_Reporte_de_Valorización_de_Instrumentos[[#This Row],[Huella]]/$AT$4</f>
        <v>4.4956647671754099E-2</v>
      </c>
      <c r="AQ3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3" s="25" t="str">
        <f>IFERROR(INDEX('BD(MSCI)'!X:X,MATCH(Tabla_Consulta_desde_Reporte_de_Valorización_de_Instrumentos[[#This Row],[CODIGO_ISIN]],'BD(MSCI)'!C:C,0)),"Cuestionario Integra")</f>
        <v>Otros ETFs</v>
      </c>
      <c r="AT343" s="25"/>
    </row>
    <row r="344" spans="2:46" x14ac:dyDescent="0.35">
      <c r="B344" s="14" t="s">
        <v>6337</v>
      </c>
      <c r="C344" t="s">
        <v>566</v>
      </c>
      <c r="D344" t="s">
        <v>10</v>
      </c>
      <c r="E344" t="s">
        <v>567</v>
      </c>
      <c r="F344" t="s">
        <v>5919</v>
      </c>
      <c r="G344" t="str">
        <f>INDEX(Parametria!H:H,MATCH(Tabla_Consulta_desde_Reporte_de_Valorización_de_Instrumentos[[#This Row],[CODIGO_SBS]],Parametria!C:C,0),1)</f>
        <v>Aberdeen - Frontier Markets Bond Fund</v>
      </c>
      <c r="H344" t="s">
        <v>2214</v>
      </c>
      <c r="I344" t="s">
        <v>156</v>
      </c>
      <c r="J344" t="s">
        <v>6375</v>
      </c>
      <c r="K344" t="s">
        <v>50</v>
      </c>
      <c r="L344">
        <v>1</v>
      </c>
      <c r="M344" s="5">
        <v>2664713.206584</v>
      </c>
      <c r="N344">
        <v>782014.14720000001</v>
      </c>
      <c r="O344">
        <v>31148</v>
      </c>
      <c r="P344" s="15"/>
      <c r="R344">
        <v>3.4075000000000002</v>
      </c>
      <c r="S344" t="s">
        <v>155</v>
      </c>
      <c r="T344">
        <v>2662758.6717643002</v>
      </c>
      <c r="U344" s="5">
        <v>780478.55079999997</v>
      </c>
      <c r="V344" t="s">
        <v>156</v>
      </c>
      <c r="W344">
        <v>0</v>
      </c>
      <c r="X344">
        <v>0</v>
      </c>
      <c r="Y344">
        <v>0</v>
      </c>
      <c r="Z344">
        <v>4.9299999999999997E-2</v>
      </c>
      <c r="AA344" t="str">
        <f>+MID(Tabla_Consulta_desde_Reporte_de_Valorización_de_Instrumentos[[#This Row],[CODIGO_SBS]],7,1)</f>
        <v>2</v>
      </c>
      <c r="AB344">
        <f>INDEX('Cálculo Caja'!F:F,MATCH(Tabla_Consulta_desde_Reporte_de_Valorización_de_Instrumentos[[#This Row],[PORTAFOLIO]],'Cálculo Caja'!A:A,0),1)</f>
        <v>27857085026.771736</v>
      </c>
      <c r="AC344" s="17">
        <f>Tabla_Consulta_desde_Reporte_de_Valorización_de_Instrumentos[[#This Row],[VALOR_VECTOR_LOCAL]]/Tabla_Consulta_desde_Reporte_de_Valorización_de_Instrumentos[[#This Row],[Patrimonio]]</f>
        <v>9.5656570097808419E-5</v>
      </c>
      <c r="AD344" s="4">
        <f>(Tabla_Consulta_desde_Reporte_de_Valorización_de_Instrumentos[[#This Row],[VALOR_VECTOR_LOCAL]]/INDEX('Tipo de Cambio'!$D:$D,MATCH("2",'Tipo de Cambio'!$E:$E,0),1))/1000000</f>
        <v>0.78201414719999995</v>
      </c>
      <c r="AE344">
        <f>IF(Tabla_Consulta_desde_Reporte_de_Valorización_de_Instrumentos[[#This Row],[PORTAFOLIO]]="IN-FONDO0",Tabla_Consulta_desde_Reporte_de_Valorización_de_Instrumentos[[#This Row],[Inv MM$]],0)</f>
        <v>0</v>
      </c>
      <c r="AF344" s="25">
        <f>IF(Tabla_Consulta_desde_Reporte_de_Valorización_de_Instrumentos[[#This Row],[PORTAFOLIO]]="IN-FONDO1",Tabla_Consulta_desde_Reporte_de_Valorización_de_Instrumentos[[#This Row],[Inv MM$]],0)</f>
        <v>0</v>
      </c>
      <c r="AG344" s="25">
        <f>IF(Tabla_Consulta_desde_Reporte_de_Valorización_de_Instrumentos[[#This Row],[PORTAFOLIO]]="IN-FONDO2",Tabla_Consulta_desde_Reporte_de_Valorización_de_Instrumentos[[#This Row],[Inv MM$]],0)</f>
        <v>0.78201414719999995</v>
      </c>
      <c r="AH344" s="25">
        <f>IF(Tabla_Consulta_desde_Reporte_de_Valorización_de_Instrumentos[[#This Row],[PORTAFOLIO]]="IN-FONDO3",Tabla_Consulta_desde_Reporte_de_Valorización_de_Instrumentos[[#This Row],[Inv MM$]],0)</f>
        <v>0</v>
      </c>
      <c r="AI3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30.663676533599997</v>
      </c>
      <c r="AJ3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Row],[CODIGO_SBS]],'BD(MSCI)'!$C:$C,0),1)),AL6479)</f>
        <v>4.1506001000000001</v>
      </c>
      <c r="AK344" s="25">
        <f>Tabla_Consulta_desde_Reporte_de_Valorización_de_Instrumentos[[#This Row],[CO2-H]]*Tabla_Consulta_desde_Reporte_de_Valorización_de_Instrumentos[[#This Row],[Inv MM$]]</f>
        <v>3.2458279975697346</v>
      </c>
      <c r="AL344" s="25">
        <f>Tabla_Consulta_desde_Reporte_de_Valorización_de_Instrumentos[[#This Row],[CO2-H]]*Tabla_Consulta_desde_Reporte_de_Valorización_de_Instrumentos[[#This Row],[Weight]]</f>
        <v>3.9703216941362063E-4</v>
      </c>
      <c r="AM344" s="25" t="str">
        <f>INDEX(Parametria!G:G,MATCH(Tabla_Consulta_desde_Reporte_de_Valorización_de_Instrumentos[[#This Row],[CODIGO_SBS]],Parametria!C:C,0))</f>
        <v>52RFIG</v>
      </c>
      <c r="AN344" s="25" t="str">
        <f>INDEX(Parametria!F:F,MATCH(Tabla_Consulta_desde_Reporte_de_Valorización_de_Instrumentos[[#This Row],[CODIGO_SBS]],Parametria!C:C,0))</f>
        <v>TD</v>
      </c>
      <c r="AO344" s="25" t="str">
        <f>+INDEX(Parametria!J:J,MATCH(Tabla_Consulta_desde_Reporte_de_Valorización_de_Instrumentos[[#This Row],[CODIGO_SBS]],Parametria!C:C,0))</f>
        <v>RFITD</v>
      </c>
      <c r="AP344" s="25">
        <f>Tabla_Consulta_desde_Reporte_de_Valorización_de_Instrumentos[[#This Row],[Huella]]/$AT$4</f>
        <v>2.866662664964217E-4</v>
      </c>
      <c r="AQ3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4" s="25" t="str">
        <f>IFERROR(INDEX('BD(MSCI)'!X:X,MATCH(Tabla_Consulta_desde_Reporte_de_Valorización_de_Instrumentos[[#This Row],[CODIGO_ISIN]],'BD(MSCI)'!C:C,0)),"Cuestionario Integra")</f>
        <v>Otros ETFs</v>
      </c>
      <c r="AT344" s="25"/>
    </row>
    <row r="345" spans="2:46" x14ac:dyDescent="0.35">
      <c r="B345" s="14" t="s">
        <v>6337</v>
      </c>
      <c r="C345" t="s">
        <v>566</v>
      </c>
      <c r="D345" t="s">
        <v>12</v>
      </c>
      <c r="E345" t="s">
        <v>567</v>
      </c>
      <c r="F345" t="s">
        <v>5919</v>
      </c>
      <c r="G345" t="str">
        <f>INDEX(Parametria!H:H,MATCH(Tabla_Consulta_desde_Reporte_de_Valorización_de_Instrumentos[[#This Row],[CODIGO_SBS]],Parametria!C:C,0),1)</f>
        <v>Aberdeen - Frontier Markets Bond Fund</v>
      </c>
      <c r="H345" t="s">
        <v>2214</v>
      </c>
      <c r="I345" t="s">
        <v>156</v>
      </c>
      <c r="J345" t="s">
        <v>6375</v>
      </c>
      <c r="K345" t="s">
        <v>50</v>
      </c>
      <c r="L345">
        <v>1</v>
      </c>
      <c r="M345" s="5">
        <v>101821764.58165801</v>
      </c>
      <c r="N345">
        <v>29881662.386399999</v>
      </c>
      <c r="O345">
        <v>1190201</v>
      </c>
      <c r="P345" s="15"/>
      <c r="R345">
        <v>3.4075000000000002</v>
      </c>
      <c r="S345" t="s">
        <v>155</v>
      </c>
      <c r="T345">
        <v>101747079.552222</v>
      </c>
      <c r="U345" s="5">
        <v>29822985.4771</v>
      </c>
      <c r="V345" t="s">
        <v>156</v>
      </c>
      <c r="W345">
        <v>0</v>
      </c>
      <c r="X345">
        <v>0</v>
      </c>
      <c r="Y345">
        <v>0</v>
      </c>
      <c r="Z345">
        <v>4.9299999999999997E-2</v>
      </c>
      <c r="AA345" t="str">
        <f>+MID(Tabla_Consulta_desde_Reporte_de_Valorización_de_Instrumentos[[#This Row],[CODIGO_SBS]],7,1)</f>
        <v>2</v>
      </c>
      <c r="AB345">
        <f>INDEX('Cálculo Caja'!F:F,MATCH(Tabla_Consulta_desde_Reporte_de_Valorización_de_Instrumentos[[#This Row],[PORTAFOLIO]],'Cálculo Caja'!A:A,0),1)</f>
        <v>7928996892.6624365</v>
      </c>
      <c r="AC345" s="17">
        <f>Tabla_Consulta_desde_Reporte_de_Valorización_de_Instrumentos[[#This Row],[VALOR_VECTOR_LOCAL]]/Tabla_Consulta_desde_Reporte_de_Valorización_de_Instrumentos[[#This Row],[Patrimonio]]</f>
        <v>1.2841695609174064E-2</v>
      </c>
      <c r="AD345" s="4">
        <f>(Tabla_Consulta_desde_Reporte_de_Valorización_de_Instrumentos[[#This Row],[VALOR_VECTOR_LOCAL]]/INDEX('Tipo de Cambio'!$D:$D,MATCH("2",'Tipo de Cambio'!$E:$E,0),1))/1000000</f>
        <v>29.881662386399999</v>
      </c>
      <c r="AE345">
        <f>IF(Tabla_Consulta_desde_Reporte_de_Valorización_de_Instrumentos[[#This Row],[PORTAFOLIO]]="IN-FONDO0",Tabla_Consulta_desde_Reporte_de_Valorización_de_Instrumentos[[#This Row],[Inv MM$]],0)</f>
        <v>0</v>
      </c>
      <c r="AF345" s="25">
        <f>IF(Tabla_Consulta_desde_Reporte_de_Valorización_de_Instrumentos[[#This Row],[PORTAFOLIO]]="IN-FONDO1",Tabla_Consulta_desde_Reporte_de_Valorización_de_Instrumentos[[#This Row],[Inv MM$]],0)</f>
        <v>29.881662386399999</v>
      </c>
      <c r="AG345" s="25">
        <f>IF(Tabla_Consulta_desde_Reporte_de_Valorización_de_Instrumentos[[#This Row],[PORTAFOLIO]]="IN-FONDO2",Tabla_Consulta_desde_Reporte_de_Valorización_de_Instrumentos[[#This Row],[Inv MM$]],0)</f>
        <v>0</v>
      </c>
      <c r="AH345" s="25">
        <f>IF(Tabla_Consulta_desde_Reporte_de_Valorización_de_Instrumentos[[#This Row],[PORTAFOLIO]]="IN-FONDO3",Tabla_Consulta_desde_Reporte_de_Valorización_de_Instrumentos[[#This Row],[Inv MM$]],0)</f>
        <v>0</v>
      </c>
      <c r="AI3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30.663676533599997</v>
      </c>
      <c r="AJ3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Row],[CODIGO_SBS]],'BD(MSCI)'!$C:$C,0),1)),AL6480)</f>
        <v>4.1506001000000001</v>
      </c>
      <c r="AK345" s="25">
        <f>Tabla_Consulta_desde_Reporte_de_Valorización_de_Instrumentos[[#This Row],[CO2-H]]*Tabla_Consulta_desde_Reporte_de_Valorización_de_Instrumentos[[#This Row],[Inv MM$]]</f>
        <v>124.02683088915808</v>
      </c>
      <c r="AL345" s="25">
        <f>Tabla_Consulta_desde_Reporte_de_Valorización_de_Instrumentos[[#This Row],[CO2-H]]*Tabla_Consulta_desde_Reporte_de_Valorización_de_Instrumentos[[#This Row],[Weight]]</f>
        <v>5.3300743079607429E-2</v>
      </c>
      <c r="AM345" s="25" t="str">
        <f>INDEX(Parametria!G:G,MATCH(Tabla_Consulta_desde_Reporte_de_Valorización_de_Instrumentos[[#This Row],[CODIGO_SBS]],Parametria!C:C,0))</f>
        <v>52RFIG</v>
      </c>
      <c r="AN345" s="25" t="str">
        <f>INDEX(Parametria!F:F,MATCH(Tabla_Consulta_desde_Reporte_de_Valorización_de_Instrumentos[[#This Row],[CODIGO_SBS]],Parametria!C:C,0))</f>
        <v>TD</v>
      </c>
      <c r="AO345" s="25" t="str">
        <f>+INDEX(Parametria!J:J,MATCH(Tabla_Consulta_desde_Reporte_de_Valorización_de_Instrumentos[[#This Row],[CODIGO_SBS]],Parametria!C:C,0))</f>
        <v>RFITD</v>
      </c>
      <c r="AP345" s="25">
        <f>Tabla_Consulta_desde_Reporte_de_Valorización_de_Instrumentos[[#This Row],[Huella]]/$AT$4</f>
        <v>1.0953848627530103E-2</v>
      </c>
      <c r="AQ3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5" s="25" t="str">
        <f>IFERROR(INDEX('BD(MSCI)'!X:X,MATCH(Tabla_Consulta_desde_Reporte_de_Valorización_de_Instrumentos[[#This Row],[CODIGO_ISIN]],'BD(MSCI)'!C:C,0)),"Cuestionario Integra")</f>
        <v>Otros ETFs</v>
      </c>
      <c r="AT345" s="25"/>
    </row>
    <row r="346" spans="2:46" x14ac:dyDescent="0.35">
      <c r="B346" s="14" t="s">
        <v>6337</v>
      </c>
      <c r="C346" t="s">
        <v>566</v>
      </c>
      <c r="D346" t="s">
        <v>12</v>
      </c>
      <c r="E346" t="s">
        <v>567</v>
      </c>
      <c r="F346" t="s">
        <v>668</v>
      </c>
      <c r="G346" t="str">
        <f>INDEX(Parametria!H:H,MATCH(Tabla_Consulta_desde_Reporte_de_Valorización_de_Instrumentos[[#This Row],[CODIGO_SBS]],Parametria!C:C,0),1)</f>
        <v>Allianz - China-A</v>
      </c>
      <c r="H346" t="s">
        <v>669</v>
      </c>
      <c r="I346" t="s">
        <v>156</v>
      </c>
      <c r="J346" t="s">
        <v>670</v>
      </c>
      <c r="K346" t="s">
        <v>50</v>
      </c>
      <c r="L346">
        <v>1753.82</v>
      </c>
      <c r="M346" s="5">
        <v>8463.0816725000004</v>
      </c>
      <c r="N346">
        <v>2483.663</v>
      </c>
      <c r="O346">
        <v>1.274</v>
      </c>
      <c r="P346" s="15"/>
      <c r="R346">
        <v>3.4075000000000002</v>
      </c>
      <c r="S346" t="s">
        <v>413</v>
      </c>
      <c r="T346">
        <v>8351.3327790000003</v>
      </c>
      <c r="U346" s="5">
        <v>2447.85086</v>
      </c>
      <c r="V346" t="s">
        <v>156</v>
      </c>
      <c r="W346">
        <v>0</v>
      </c>
      <c r="X346">
        <v>0</v>
      </c>
      <c r="Y346">
        <v>0</v>
      </c>
      <c r="Z346">
        <v>28.11</v>
      </c>
      <c r="AA346" t="str">
        <f>+MID(Tabla_Consulta_desde_Reporte_de_Valorización_de_Instrumentos[[#This Row],[CODIGO_SBS]],7,1)</f>
        <v>2</v>
      </c>
      <c r="AB346">
        <f>INDEX('Cálculo Caja'!F:F,MATCH(Tabla_Consulta_desde_Reporte_de_Valorización_de_Instrumentos[[#This Row],[PORTAFOLIO]],'Cálculo Caja'!A:A,0),1)</f>
        <v>7928996892.6624365</v>
      </c>
      <c r="AC346" s="17">
        <f>Tabla_Consulta_desde_Reporte_de_Valorización_de_Instrumentos[[#This Row],[VALOR_VECTOR_LOCAL]]/Tabla_Consulta_desde_Reporte_de_Valorización_de_Instrumentos[[#This Row],[Patrimonio]]</f>
        <v>1.0673584297065132E-6</v>
      </c>
      <c r="AD346" s="4">
        <f>(Tabla_Consulta_desde_Reporte_de_Valorización_de_Instrumentos[[#This Row],[VALOR_VECTOR_LOCAL]]/INDEX('Tipo de Cambio'!$D:$D,MATCH("2",'Tipo de Cambio'!$E:$E,0),1))/1000000</f>
        <v>2.4836630000000001E-3</v>
      </c>
      <c r="AE346">
        <f>IF(Tabla_Consulta_desde_Reporte_de_Valorización_de_Instrumentos[[#This Row],[PORTAFOLIO]]="IN-FONDO0",Tabla_Consulta_desde_Reporte_de_Valorización_de_Instrumentos[[#This Row],[Inv MM$]],0)</f>
        <v>0</v>
      </c>
      <c r="AF346" s="25">
        <f>IF(Tabla_Consulta_desde_Reporte_de_Valorización_de_Instrumentos[[#This Row],[PORTAFOLIO]]="IN-FONDO1",Tabla_Consulta_desde_Reporte_de_Valorización_de_Instrumentos[[#This Row],[Inv MM$]],0)</f>
        <v>2.4836630000000001E-3</v>
      </c>
      <c r="AG346" s="25">
        <f>IF(Tabla_Consulta_desde_Reporte_de_Valorización_de_Instrumentos[[#This Row],[PORTAFOLIO]]="IN-FONDO2",Tabla_Consulta_desde_Reporte_de_Valorización_de_Instrumentos[[#This Row],[Inv MM$]],0)</f>
        <v>0</v>
      </c>
      <c r="AH346" s="25">
        <f>IF(Tabla_Consulta_desde_Reporte_de_Valorización_de_Instrumentos[[#This Row],[PORTAFOLIO]]="IN-FONDO3",Tabla_Consulta_desde_Reporte_de_Valorización_de_Instrumentos[[#This Row],[Inv MM$]],0)</f>
        <v>0</v>
      </c>
      <c r="AI3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Row],[CODIGO_SBS]],'BD(MSCI)'!$C:$C,0),1)),AL6481)</f>
        <v>77.939950460000006</v>
      </c>
      <c r="AK346" s="25">
        <f>Tabla_Consulta_desde_Reporte_de_Valorización_de_Instrumentos[[#This Row],[CO2-H]]*Tabla_Consulta_desde_Reporte_de_Valorización_de_Instrumentos[[#This Row],[Inv MM$]]</f>
        <v>0.19357657117933499</v>
      </c>
      <c r="AL346" s="25">
        <f>Tabla_Consulta_desde_Reporte_de_Valorización_de_Instrumentos[[#This Row],[CO2-H]]*Tabla_Consulta_desde_Reporte_de_Valorización_de_Instrumentos[[#This Row],[Weight]]</f>
        <v>8.3189863134389028E-5</v>
      </c>
      <c r="AM346" s="25" t="str">
        <f>INDEX(Parametria!G:G,MATCH(Tabla_Consulta_desde_Reporte_de_Valorización_de_Instrumentos[[#This Row],[CODIGO_SBS]],Parametria!C:C,0))</f>
        <v>52RVI</v>
      </c>
      <c r="AN346" s="25" t="str">
        <f>INDEX(Parametria!F:F,MATCH(Tabla_Consulta_desde_Reporte_de_Valorización_de_Instrumentos[[#This Row],[CODIGO_SBS]],Parametria!C:C,0))</f>
        <v>TD</v>
      </c>
      <c r="AO346" s="25" t="str">
        <f>+INDEX(Parametria!J:J,MATCH(Tabla_Consulta_desde_Reporte_de_Valorización_de_Instrumentos[[#This Row],[CODIGO_SBS]],Parametria!C:C,0))</f>
        <v>RVITD</v>
      </c>
      <c r="AP346" s="25">
        <f>Tabla_Consulta_desde_Reporte_de_Valorización_de_Instrumentos[[#This Row],[Huella]]/$AT$4</f>
        <v>1.7096368933507107E-5</v>
      </c>
      <c r="AQ3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6" s="25" t="str">
        <f>IFERROR(INDEX('BD(MSCI)'!X:X,MATCH(Tabla_Consulta_desde_Reporte_de_Valorización_de_Instrumentos[[#This Row],[CODIGO_ISIN]],'BD(MSCI)'!C:C,0)),"Cuestionario Integra")</f>
        <v>Otros ETFs</v>
      </c>
      <c r="AT346" s="25"/>
    </row>
    <row r="347" spans="2:46" x14ac:dyDescent="0.35">
      <c r="B347" s="14" t="s">
        <v>6337</v>
      </c>
      <c r="C347" t="s">
        <v>566</v>
      </c>
      <c r="D347" t="s">
        <v>11</v>
      </c>
      <c r="E347" t="s">
        <v>567</v>
      </c>
      <c r="F347" t="s">
        <v>671</v>
      </c>
      <c r="G347" t="str">
        <f>INDEX(Parametria!H:H,MATCH(Tabla_Consulta_desde_Reporte_de_Valorización_de_Instrumentos[[#This Row],[CODIGO_SBS]],Parametria!C:C,0),1)</f>
        <v>Allianz - Euroland Equity Growth</v>
      </c>
      <c r="H347" t="s">
        <v>672</v>
      </c>
      <c r="I347" t="s">
        <v>156</v>
      </c>
      <c r="J347" t="s">
        <v>670</v>
      </c>
      <c r="K347" t="s">
        <v>57</v>
      </c>
      <c r="L347">
        <v>1</v>
      </c>
      <c r="M347" s="5">
        <v>9128.8309807999995</v>
      </c>
      <c r="N347">
        <v>2345.92</v>
      </c>
      <c r="O347">
        <v>1</v>
      </c>
      <c r="P347" s="15"/>
      <c r="R347">
        <v>3.891365</v>
      </c>
      <c r="S347" t="s">
        <v>413</v>
      </c>
      <c r="T347">
        <v>9047.5346833000003</v>
      </c>
      <c r="U347" s="5">
        <v>2321.15</v>
      </c>
      <c r="V347" t="s">
        <v>156</v>
      </c>
      <c r="W347">
        <v>0</v>
      </c>
      <c r="X347">
        <v>0</v>
      </c>
      <c r="Y347">
        <v>0</v>
      </c>
      <c r="Z347">
        <v>24.77</v>
      </c>
      <c r="AA347" t="str">
        <f>+MID(Tabla_Consulta_desde_Reporte_de_Valorización_de_Instrumentos[[#This Row],[CODIGO_SBS]],7,1)</f>
        <v>4</v>
      </c>
      <c r="AB347">
        <f>INDEX('Cálculo Caja'!F:F,MATCH(Tabla_Consulta_desde_Reporte_de_Valorización_de_Instrumentos[[#This Row],[PORTAFOLIO]],'Cálculo Caja'!A:A,0),1)</f>
        <v>3525404726.9048524</v>
      </c>
      <c r="AC347" s="17">
        <f>Tabla_Consulta_desde_Reporte_de_Valorización_de_Instrumentos[[#This Row],[VALOR_VECTOR_LOCAL]]/Tabla_Consulta_desde_Reporte_de_Valorización_de_Instrumentos[[#This Row],[Patrimonio]]</f>
        <v>2.5894419755926021E-6</v>
      </c>
      <c r="AD347" s="4">
        <f>(Tabla_Consulta_desde_Reporte_de_Valorización_de_Instrumentos[[#This Row],[VALOR_VECTOR_LOCAL]]/INDEX('Tipo de Cambio'!$D:$D,MATCH("2",'Tipo de Cambio'!$E:$E,0),1))/1000000</f>
        <v>2.6790406399999998E-3</v>
      </c>
      <c r="AE347">
        <f>IF(Tabla_Consulta_desde_Reporte_de_Valorización_de_Instrumentos[[#This Row],[PORTAFOLIO]]="IN-FONDO0",Tabla_Consulta_desde_Reporte_de_Valorización_de_Instrumentos[[#This Row],[Inv MM$]],0)</f>
        <v>0</v>
      </c>
      <c r="AF347" s="25">
        <f>IF(Tabla_Consulta_desde_Reporte_de_Valorización_de_Instrumentos[[#This Row],[PORTAFOLIO]]="IN-FONDO1",Tabla_Consulta_desde_Reporte_de_Valorización_de_Instrumentos[[#This Row],[Inv MM$]],0)</f>
        <v>0</v>
      </c>
      <c r="AG347" s="25">
        <f>IF(Tabla_Consulta_desde_Reporte_de_Valorización_de_Instrumentos[[#This Row],[PORTAFOLIO]]="IN-FONDO2",Tabla_Consulta_desde_Reporte_de_Valorización_de_Instrumentos[[#This Row],[Inv MM$]],0)</f>
        <v>0</v>
      </c>
      <c r="AH347" s="25">
        <f>IF(Tabla_Consulta_desde_Reporte_de_Valorización_de_Instrumentos[[#This Row],[PORTAFOLIO]]="IN-FONDO3",Tabla_Consulta_desde_Reporte_de_Valorización_de_Instrumentos[[#This Row],[Inv MM$]],0)</f>
        <v>2.6790406399999998E-3</v>
      </c>
      <c r="AI3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Row],[CODIGO_SBS]],'BD(MSCI)'!$C:$C,0),1)),AL6482)</f>
        <v>26.913103750000001</v>
      </c>
      <c r="AK347" s="25">
        <f>Tabla_Consulta_desde_Reporte_de_Valorización_de_Instrumentos[[#This Row],[CO2-H]]*Tabla_Consulta_desde_Reporte_de_Valorización_de_Instrumentos[[#This Row],[Inv MM$]]</f>
        <v>7.2101298694786403E-2</v>
      </c>
      <c r="AL347" s="25">
        <f>Tabla_Consulta_desde_Reporte_de_Valorización_de_Instrumentos[[#This Row],[CO2-H]]*Tabla_Consulta_desde_Reporte_de_Valorización_de_Instrumentos[[#This Row],[Weight]]</f>
        <v>6.9689920543728677E-5</v>
      </c>
      <c r="AM347" s="25" t="str">
        <f>INDEX(Parametria!G:G,MATCH(Tabla_Consulta_desde_Reporte_de_Valorización_de_Instrumentos[[#This Row],[CODIGO_SBS]],Parametria!C:C,0))</f>
        <v>52RVI</v>
      </c>
      <c r="AN347" s="25" t="str">
        <f>INDEX(Parametria!F:F,MATCH(Tabla_Consulta_desde_Reporte_de_Valorización_de_Instrumentos[[#This Row],[CODIGO_SBS]],Parametria!C:C,0))</f>
        <v>TD</v>
      </c>
      <c r="AO347" s="25" t="str">
        <f>+INDEX(Parametria!J:J,MATCH(Tabla_Consulta_desde_Reporte_de_Valorización_de_Instrumentos[[#This Row],[CODIGO_SBS]],Parametria!C:C,0))</f>
        <v>RVITD</v>
      </c>
      <c r="AP347" s="25">
        <f>Tabla_Consulta_desde_Reporte_de_Valorización_de_Instrumentos[[#This Row],[Huella]]/$AT$4</f>
        <v>6.3678698075971234E-6</v>
      </c>
      <c r="AQ3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7" s="25" t="str">
        <f>IFERROR(INDEX('BD(MSCI)'!X:X,MATCH(Tabla_Consulta_desde_Reporte_de_Valorización_de_Instrumentos[[#This Row],[CODIGO_ISIN]],'BD(MSCI)'!C:C,0)),"Cuestionario Integra")</f>
        <v>Otros ETFs</v>
      </c>
      <c r="AT347" s="25"/>
    </row>
    <row r="348" spans="2:46" x14ac:dyDescent="0.35">
      <c r="B348" s="14" t="s">
        <v>6337</v>
      </c>
      <c r="C348" t="s">
        <v>566</v>
      </c>
      <c r="D348" t="s">
        <v>11</v>
      </c>
      <c r="E348" t="s">
        <v>567</v>
      </c>
      <c r="F348" t="s">
        <v>668</v>
      </c>
      <c r="G348" t="str">
        <f>INDEX(Parametria!H:H,MATCH(Tabla_Consulta_desde_Reporte_de_Valorización_de_Instrumentos[[#This Row],[CODIGO_SBS]],Parametria!C:C,0),1)</f>
        <v>Allianz - China-A</v>
      </c>
      <c r="H348" t="s">
        <v>669</v>
      </c>
      <c r="I348" t="s">
        <v>156</v>
      </c>
      <c r="J348" t="s">
        <v>670</v>
      </c>
      <c r="K348" t="s">
        <v>50</v>
      </c>
      <c r="L348">
        <v>1753.82</v>
      </c>
      <c r="M348" s="5">
        <v>8556.0825700000005</v>
      </c>
      <c r="N348">
        <v>2510.9560000000001</v>
      </c>
      <c r="O348">
        <v>1.288</v>
      </c>
      <c r="P348" s="15"/>
      <c r="R348">
        <v>3.4075000000000002</v>
      </c>
      <c r="S348" t="s">
        <v>413</v>
      </c>
      <c r="T348">
        <v>8443.1056666999993</v>
      </c>
      <c r="U348" s="5">
        <v>2474.7503200000001</v>
      </c>
      <c r="V348" t="s">
        <v>156</v>
      </c>
      <c r="W348">
        <v>0</v>
      </c>
      <c r="X348">
        <v>0</v>
      </c>
      <c r="Y348">
        <v>0</v>
      </c>
      <c r="Z348">
        <v>28.11</v>
      </c>
      <c r="AA348" t="str">
        <f>+MID(Tabla_Consulta_desde_Reporte_de_Valorización_de_Instrumentos[[#This Row],[CODIGO_SBS]],7,1)</f>
        <v>2</v>
      </c>
      <c r="AB348">
        <f>INDEX('Cálculo Caja'!F:F,MATCH(Tabla_Consulta_desde_Reporte_de_Valorización_de_Instrumentos[[#This Row],[PORTAFOLIO]],'Cálculo Caja'!A:A,0),1)</f>
        <v>3525404726.9048524</v>
      </c>
      <c r="AC348" s="17">
        <f>Tabla_Consulta_desde_Reporte_de_Valorización_de_Instrumentos[[#This Row],[VALOR_VECTOR_LOCAL]]/Tabla_Consulta_desde_Reporte_de_Valorización_de_Instrumentos[[#This Row],[Patrimonio]]</f>
        <v>2.4269788103199881E-6</v>
      </c>
      <c r="AD348" s="4">
        <f>(Tabla_Consulta_desde_Reporte_de_Valorización_de_Instrumentos[[#This Row],[VALOR_VECTOR_LOCAL]]/INDEX('Tipo de Cambio'!$D:$D,MATCH("2",'Tipo de Cambio'!$E:$E,0),1))/1000000</f>
        <v>2.510956E-3</v>
      </c>
      <c r="AE348">
        <f>IF(Tabla_Consulta_desde_Reporte_de_Valorización_de_Instrumentos[[#This Row],[PORTAFOLIO]]="IN-FONDO0",Tabla_Consulta_desde_Reporte_de_Valorización_de_Instrumentos[[#This Row],[Inv MM$]],0)</f>
        <v>0</v>
      </c>
      <c r="AF348" s="25">
        <f>IF(Tabla_Consulta_desde_Reporte_de_Valorización_de_Instrumentos[[#This Row],[PORTAFOLIO]]="IN-FONDO1",Tabla_Consulta_desde_Reporte_de_Valorización_de_Instrumentos[[#This Row],[Inv MM$]],0)</f>
        <v>0</v>
      </c>
      <c r="AG348" s="25">
        <f>IF(Tabla_Consulta_desde_Reporte_de_Valorización_de_Instrumentos[[#This Row],[PORTAFOLIO]]="IN-FONDO2",Tabla_Consulta_desde_Reporte_de_Valorización_de_Instrumentos[[#This Row],[Inv MM$]],0)</f>
        <v>0</v>
      </c>
      <c r="AH348" s="25">
        <f>IF(Tabla_Consulta_desde_Reporte_de_Valorización_de_Instrumentos[[#This Row],[PORTAFOLIO]]="IN-FONDO3",Tabla_Consulta_desde_Reporte_de_Valorización_de_Instrumentos[[#This Row],[Inv MM$]],0)</f>
        <v>2.510956E-3</v>
      </c>
      <c r="AI3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Row],[CODIGO_SBS]],'BD(MSCI)'!$C:$C,0),1)),AL6483)</f>
        <v>77.939950460000006</v>
      </c>
      <c r="AK348" s="25">
        <f>Tabla_Consulta_desde_Reporte_de_Valorización_de_Instrumentos[[#This Row],[CO2-H]]*Tabla_Consulta_desde_Reporte_de_Valorización_de_Instrumentos[[#This Row],[Inv MM$]]</f>
        <v>0.19570378624723977</v>
      </c>
      <c r="AL348" s="25">
        <f>Tabla_Consulta_desde_Reporte_de_Valorización_de_Instrumentos[[#This Row],[CO2-H]]*Tabla_Consulta_desde_Reporte_de_Valorización_de_Instrumentos[[#This Row],[Weight]]</f>
        <v>1.8915860824380963E-4</v>
      </c>
      <c r="AM348" s="25" t="str">
        <f>INDEX(Parametria!G:G,MATCH(Tabla_Consulta_desde_Reporte_de_Valorización_de_Instrumentos[[#This Row],[CODIGO_SBS]],Parametria!C:C,0))</f>
        <v>52RVI</v>
      </c>
      <c r="AN348" s="25" t="str">
        <f>INDEX(Parametria!F:F,MATCH(Tabla_Consulta_desde_Reporte_de_Valorización_de_Instrumentos[[#This Row],[CODIGO_SBS]],Parametria!C:C,0))</f>
        <v>TD</v>
      </c>
      <c r="AO348" s="25" t="str">
        <f>+INDEX(Parametria!J:J,MATCH(Tabla_Consulta_desde_Reporte_de_Valorización_de_Instrumentos[[#This Row],[CODIGO_SBS]],Parametria!C:C,0))</f>
        <v>RVITD</v>
      </c>
      <c r="AP348" s="25">
        <f>Tabla_Consulta_desde_Reporte_de_Valorización_de_Instrumentos[[#This Row],[Huella]]/$AT$4</f>
        <v>1.7284241119589602E-5</v>
      </c>
      <c r="AQ3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8" s="25" t="str">
        <f>IFERROR(INDEX('BD(MSCI)'!X:X,MATCH(Tabla_Consulta_desde_Reporte_de_Valorización_de_Instrumentos[[#This Row],[CODIGO_ISIN]],'BD(MSCI)'!C:C,0)),"Cuestionario Integra")</f>
        <v>Otros ETFs</v>
      </c>
      <c r="AT348" s="25"/>
    </row>
    <row r="349" spans="2:46" x14ac:dyDescent="0.35">
      <c r="B349" s="14" t="s">
        <v>6337</v>
      </c>
      <c r="C349" t="s">
        <v>566</v>
      </c>
      <c r="D349" t="s">
        <v>12</v>
      </c>
      <c r="E349" t="s">
        <v>567</v>
      </c>
      <c r="F349" t="s">
        <v>671</v>
      </c>
      <c r="G349" t="str">
        <f>INDEX(Parametria!H:H,MATCH(Tabla_Consulta_desde_Reporte_de_Valorización_de_Instrumentos[[#This Row],[CODIGO_SBS]],Parametria!C:C,0),1)</f>
        <v>Allianz - Euroland Equity Growth</v>
      </c>
      <c r="H349" t="s">
        <v>672</v>
      </c>
      <c r="I349" t="s">
        <v>156</v>
      </c>
      <c r="J349" t="s">
        <v>670</v>
      </c>
      <c r="K349" t="s">
        <v>57</v>
      </c>
      <c r="L349">
        <v>1</v>
      </c>
      <c r="M349" s="5">
        <v>9128.8309807999995</v>
      </c>
      <c r="N349">
        <v>2345.92</v>
      </c>
      <c r="O349">
        <v>1</v>
      </c>
      <c r="P349" s="15"/>
      <c r="R349">
        <v>3.891365</v>
      </c>
      <c r="S349" t="s">
        <v>413</v>
      </c>
      <c r="T349">
        <v>9047.5346833000003</v>
      </c>
      <c r="U349" s="5">
        <v>2321.15</v>
      </c>
      <c r="V349" t="s">
        <v>156</v>
      </c>
      <c r="W349">
        <v>0</v>
      </c>
      <c r="X349">
        <v>0</v>
      </c>
      <c r="Y349">
        <v>0</v>
      </c>
      <c r="Z349">
        <v>24.77</v>
      </c>
      <c r="AA349" t="str">
        <f>+MID(Tabla_Consulta_desde_Reporte_de_Valorización_de_Instrumentos[[#This Row],[CODIGO_SBS]],7,1)</f>
        <v>4</v>
      </c>
      <c r="AB349">
        <f>INDEX('Cálculo Caja'!F:F,MATCH(Tabla_Consulta_desde_Reporte_de_Valorización_de_Instrumentos[[#This Row],[PORTAFOLIO]],'Cálculo Caja'!A:A,0),1)</f>
        <v>7928996892.6624365</v>
      </c>
      <c r="AC349" s="17">
        <f>Tabla_Consulta_desde_Reporte_de_Valorización_de_Instrumentos[[#This Row],[VALOR_VECTOR_LOCAL]]/Tabla_Consulta_desde_Reporte_de_Valorización_de_Instrumentos[[#This Row],[Patrimonio]]</f>
        <v>1.1513223052524967E-6</v>
      </c>
      <c r="AD349" s="4">
        <f>(Tabla_Consulta_desde_Reporte_de_Valorización_de_Instrumentos[[#This Row],[VALOR_VECTOR_LOCAL]]/INDEX('Tipo de Cambio'!$D:$D,MATCH("2",'Tipo de Cambio'!$E:$E,0),1))/1000000</f>
        <v>2.6790406399999998E-3</v>
      </c>
      <c r="AE349">
        <f>IF(Tabla_Consulta_desde_Reporte_de_Valorización_de_Instrumentos[[#This Row],[PORTAFOLIO]]="IN-FONDO0",Tabla_Consulta_desde_Reporte_de_Valorización_de_Instrumentos[[#This Row],[Inv MM$]],0)</f>
        <v>0</v>
      </c>
      <c r="AF349" s="25">
        <f>IF(Tabla_Consulta_desde_Reporte_de_Valorización_de_Instrumentos[[#This Row],[PORTAFOLIO]]="IN-FONDO1",Tabla_Consulta_desde_Reporte_de_Valorización_de_Instrumentos[[#This Row],[Inv MM$]],0)</f>
        <v>2.6790406399999998E-3</v>
      </c>
      <c r="AG349" s="25">
        <f>IF(Tabla_Consulta_desde_Reporte_de_Valorización_de_Instrumentos[[#This Row],[PORTAFOLIO]]="IN-FONDO2",Tabla_Consulta_desde_Reporte_de_Valorización_de_Instrumentos[[#This Row],[Inv MM$]],0)</f>
        <v>0</v>
      </c>
      <c r="AH349" s="25">
        <f>IF(Tabla_Consulta_desde_Reporte_de_Valorización_de_Instrumentos[[#This Row],[PORTAFOLIO]]="IN-FONDO3",Tabla_Consulta_desde_Reporte_de_Valorización_de_Instrumentos[[#This Row],[Inv MM$]],0)</f>
        <v>0</v>
      </c>
      <c r="AI3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Row],[CODIGO_SBS]],'BD(MSCI)'!$C:$C,0),1)),AL6484)</f>
        <v>26.913103750000001</v>
      </c>
      <c r="AK349" s="25">
        <f>Tabla_Consulta_desde_Reporte_de_Valorización_de_Instrumentos[[#This Row],[CO2-H]]*Tabla_Consulta_desde_Reporte_de_Valorización_de_Instrumentos[[#This Row],[Inv MM$]]</f>
        <v>7.2101298694786403E-2</v>
      </c>
      <c r="AL349" s="25">
        <f>Tabla_Consulta_desde_Reporte_de_Valorización_de_Instrumentos[[#This Row],[CO2-H]]*Tabla_Consulta_desde_Reporte_de_Valorización_de_Instrumentos[[#This Row],[Weight]]</f>
        <v>3.0985656650949614E-5</v>
      </c>
      <c r="AM349" s="25" t="str">
        <f>INDEX(Parametria!G:G,MATCH(Tabla_Consulta_desde_Reporte_de_Valorización_de_Instrumentos[[#This Row],[CODIGO_SBS]],Parametria!C:C,0))</f>
        <v>52RVI</v>
      </c>
      <c r="AN349" s="25" t="str">
        <f>INDEX(Parametria!F:F,MATCH(Tabla_Consulta_desde_Reporte_de_Valorización_de_Instrumentos[[#This Row],[CODIGO_SBS]],Parametria!C:C,0))</f>
        <v>TD</v>
      </c>
      <c r="AO349" s="25" t="str">
        <f>+INDEX(Parametria!J:J,MATCH(Tabla_Consulta_desde_Reporte_de_Valorización_de_Instrumentos[[#This Row],[CODIGO_SBS]],Parametria!C:C,0))</f>
        <v>RVITD</v>
      </c>
      <c r="AP349" s="25">
        <f>Tabla_Consulta_desde_Reporte_de_Valorización_de_Instrumentos[[#This Row],[Huella]]/$AT$4</f>
        <v>6.3678698075971234E-6</v>
      </c>
      <c r="AQ3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49" s="25" t="str">
        <f>IFERROR(INDEX('BD(MSCI)'!X:X,MATCH(Tabla_Consulta_desde_Reporte_de_Valorización_de_Instrumentos[[#This Row],[CODIGO_ISIN]],'BD(MSCI)'!C:C,0)),"Cuestionario Integra")</f>
        <v>Otros ETFs</v>
      </c>
      <c r="AT349" s="25"/>
    </row>
    <row r="350" spans="2:46" x14ac:dyDescent="0.35">
      <c r="B350" s="14" t="s">
        <v>6337</v>
      </c>
      <c r="C350" t="s">
        <v>566</v>
      </c>
      <c r="D350" t="s">
        <v>10</v>
      </c>
      <c r="E350" t="s">
        <v>567</v>
      </c>
      <c r="F350" t="s">
        <v>668</v>
      </c>
      <c r="G350" t="str">
        <f>INDEX(Parametria!H:H,MATCH(Tabla_Consulta_desde_Reporte_de_Valorización_de_Instrumentos[[#This Row],[CODIGO_SBS]],Parametria!C:C,0),1)</f>
        <v>Allianz - China-A</v>
      </c>
      <c r="H350" t="s">
        <v>669</v>
      </c>
      <c r="I350" t="s">
        <v>156</v>
      </c>
      <c r="J350" t="s">
        <v>670</v>
      </c>
      <c r="K350" t="s">
        <v>50</v>
      </c>
      <c r="L350">
        <v>1753.82</v>
      </c>
      <c r="M350" s="5">
        <v>25535.389285000001</v>
      </c>
      <c r="N350">
        <v>7493.8779999999997</v>
      </c>
      <c r="O350">
        <v>3.8439999999999999</v>
      </c>
      <c r="P350" s="15"/>
      <c r="R350">
        <v>3.4075000000000002</v>
      </c>
      <c r="S350" t="s">
        <v>413</v>
      </c>
      <c r="T350">
        <v>25198.2128749</v>
      </c>
      <c r="U350" s="5">
        <v>7385.8231599999999</v>
      </c>
      <c r="V350" t="s">
        <v>156</v>
      </c>
      <c r="W350">
        <v>0</v>
      </c>
      <c r="X350">
        <v>0</v>
      </c>
      <c r="Y350">
        <v>0</v>
      </c>
      <c r="Z350">
        <v>28.11</v>
      </c>
      <c r="AA350" t="str">
        <f>+MID(Tabla_Consulta_desde_Reporte_de_Valorización_de_Instrumentos[[#This Row],[CODIGO_SBS]],7,1)</f>
        <v>2</v>
      </c>
      <c r="AB350">
        <f>INDEX('Cálculo Caja'!F:F,MATCH(Tabla_Consulta_desde_Reporte_de_Valorización_de_Instrumentos[[#This Row],[PORTAFOLIO]],'Cálculo Caja'!A:A,0),1)</f>
        <v>27857085026.771736</v>
      </c>
      <c r="AC350" s="17">
        <f>Tabla_Consulta_desde_Reporte_de_Valorización_de_Instrumentos[[#This Row],[VALOR_VECTOR_LOCAL]]/Tabla_Consulta_desde_Reporte_de_Valorización_de_Instrumentos[[#This Row],[Patrimonio]]</f>
        <v>9.1665690291929342E-7</v>
      </c>
      <c r="AD350" s="4">
        <f>(Tabla_Consulta_desde_Reporte_de_Valorización_de_Instrumentos[[#This Row],[VALOR_VECTOR_LOCAL]]/INDEX('Tipo de Cambio'!$D:$D,MATCH("2",'Tipo de Cambio'!$E:$E,0),1))/1000000</f>
        <v>7.4938779999999998E-3</v>
      </c>
      <c r="AE350">
        <f>IF(Tabla_Consulta_desde_Reporte_de_Valorización_de_Instrumentos[[#This Row],[PORTAFOLIO]]="IN-FONDO0",Tabla_Consulta_desde_Reporte_de_Valorización_de_Instrumentos[[#This Row],[Inv MM$]],0)</f>
        <v>0</v>
      </c>
      <c r="AF350" s="25">
        <f>IF(Tabla_Consulta_desde_Reporte_de_Valorización_de_Instrumentos[[#This Row],[PORTAFOLIO]]="IN-FONDO1",Tabla_Consulta_desde_Reporte_de_Valorización_de_Instrumentos[[#This Row],[Inv MM$]],0)</f>
        <v>0</v>
      </c>
      <c r="AG350" s="25">
        <f>IF(Tabla_Consulta_desde_Reporte_de_Valorización_de_Instrumentos[[#This Row],[PORTAFOLIO]]="IN-FONDO2",Tabla_Consulta_desde_Reporte_de_Valorización_de_Instrumentos[[#This Row],[Inv MM$]],0)</f>
        <v>7.4938779999999998E-3</v>
      </c>
      <c r="AH350" s="25">
        <f>IF(Tabla_Consulta_desde_Reporte_de_Valorización_de_Instrumentos[[#This Row],[PORTAFOLIO]]="IN-FONDO3",Tabla_Consulta_desde_Reporte_de_Valorización_de_Instrumentos[[#This Row],[Inv MM$]],0)</f>
        <v>0</v>
      </c>
      <c r="AI3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1.2488496999999999E-2</v>
      </c>
      <c r="AJ3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Row],[CODIGO_SBS]],'BD(MSCI)'!$C:$C,0),1)),AL6485)</f>
        <v>77.939950460000006</v>
      </c>
      <c r="AK350" s="25">
        <f>Tabla_Consulta_desde_Reporte_de_Valorización_de_Instrumentos[[#This Row],[CO2-H]]*Tabla_Consulta_desde_Reporte_de_Valorización_de_Instrumentos[[#This Row],[Inv MM$]]</f>
        <v>0.58407248007328394</v>
      </c>
      <c r="AL350" s="25">
        <f>Tabla_Consulta_desde_Reporte_de_Valorización_de_Instrumentos[[#This Row],[CO2-H]]*Tabla_Consulta_desde_Reporte_de_Valorización_de_Instrumentos[[#This Row],[Weight]]</f>
        <v>7.1444193602346762E-5</v>
      </c>
      <c r="AM350" s="25" t="str">
        <f>INDEX(Parametria!G:G,MATCH(Tabla_Consulta_desde_Reporte_de_Valorización_de_Instrumentos[[#This Row],[CODIGO_SBS]],Parametria!C:C,0))</f>
        <v>52RVI</v>
      </c>
      <c r="AN350" s="25" t="str">
        <f>INDEX(Parametria!F:F,MATCH(Tabla_Consulta_desde_Reporte_de_Valorización_de_Instrumentos[[#This Row],[CODIGO_SBS]],Parametria!C:C,0))</f>
        <v>TD</v>
      </c>
      <c r="AO350" s="25" t="str">
        <f>+INDEX(Parametria!J:J,MATCH(Tabla_Consulta_desde_Reporte_de_Valorización_de_Instrumentos[[#This Row],[CODIGO_SBS]],Parametria!C:C,0))</f>
        <v>RVITD</v>
      </c>
      <c r="AP350" s="25">
        <f>Tabla_Consulta_desde_Reporte_de_Valorización_de_Instrumentos[[#This Row],[Huella]]/$AT$4</f>
        <v>5.1584334521508102E-5</v>
      </c>
      <c r="AQ3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0" s="25" t="str">
        <f>IFERROR(INDEX('BD(MSCI)'!X:X,MATCH(Tabla_Consulta_desde_Reporte_de_Valorización_de_Instrumentos[[#This Row],[CODIGO_ISIN]],'BD(MSCI)'!C:C,0)),"Cuestionario Integra")</f>
        <v>Otros ETFs</v>
      </c>
      <c r="AT350" s="25"/>
    </row>
    <row r="351" spans="2:46" x14ac:dyDescent="0.35">
      <c r="B351" s="14" t="s">
        <v>6337</v>
      </c>
      <c r="C351" t="s">
        <v>566</v>
      </c>
      <c r="D351" t="s">
        <v>10</v>
      </c>
      <c r="E351" t="s">
        <v>567</v>
      </c>
      <c r="F351" t="s">
        <v>671</v>
      </c>
      <c r="G351" t="str">
        <f>INDEX(Parametria!H:H,MATCH(Tabla_Consulta_desde_Reporte_de_Valorización_de_Instrumentos[[#This Row],[CODIGO_SBS]],Parametria!C:C,0),1)</f>
        <v>Allianz - Euroland Equity Growth</v>
      </c>
      <c r="H351" t="s">
        <v>672</v>
      </c>
      <c r="I351" t="s">
        <v>156</v>
      </c>
      <c r="J351" t="s">
        <v>670</v>
      </c>
      <c r="K351" t="s">
        <v>57</v>
      </c>
      <c r="L351">
        <v>1</v>
      </c>
      <c r="M351" s="5">
        <v>9128.8309807999995</v>
      </c>
      <c r="N351">
        <v>2345.92</v>
      </c>
      <c r="O351">
        <v>1</v>
      </c>
      <c r="P351" s="15"/>
      <c r="R351">
        <v>3.891365</v>
      </c>
      <c r="S351" t="s">
        <v>413</v>
      </c>
      <c r="T351">
        <v>9047.5346833000003</v>
      </c>
      <c r="U351" s="5">
        <v>2321.15</v>
      </c>
      <c r="V351" t="s">
        <v>156</v>
      </c>
      <c r="W351">
        <v>0</v>
      </c>
      <c r="X351">
        <v>0</v>
      </c>
      <c r="Y351">
        <v>0</v>
      </c>
      <c r="Z351">
        <v>24.77</v>
      </c>
      <c r="AA351" t="str">
        <f>+MID(Tabla_Consulta_desde_Reporte_de_Valorización_de_Instrumentos[[#This Row],[CODIGO_SBS]],7,1)</f>
        <v>4</v>
      </c>
      <c r="AB351">
        <f>INDEX('Cálculo Caja'!F:F,MATCH(Tabla_Consulta_desde_Reporte_de_Valorización_de_Instrumentos[[#This Row],[PORTAFOLIO]],'Cálculo Caja'!A:A,0),1)</f>
        <v>27857085026.771736</v>
      </c>
      <c r="AC351" s="17">
        <f>Tabla_Consulta_desde_Reporte_de_Valorización_de_Instrumentos[[#This Row],[VALOR_VECTOR_LOCAL]]/Tabla_Consulta_desde_Reporte_de_Valorización_de_Instrumentos[[#This Row],[Patrimonio]]</f>
        <v>3.2770230524934104E-7</v>
      </c>
      <c r="AD351" s="4">
        <f>(Tabla_Consulta_desde_Reporte_de_Valorización_de_Instrumentos[[#This Row],[VALOR_VECTOR_LOCAL]]/INDEX('Tipo de Cambio'!$D:$D,MATCH("2",'Tipo de Cambio'!$E:$E,0),1))/1000000</f>
        <v>2.6790406399999998E-3</v>
      </c>
      <c r="AE351">
        <f>IF(Tabla_Consulta_desde_Reporte_de_Valorización_de_Instrumentos[[#This Row],[PORTAFOLIO]]="IN-FONDO0",Tabla_Consulta_desde_Reporte_de_Valorización_de_Instrumentos[[#This Row],[Inv MM$]],0)</f>
        <v>0</v>
      </c>
      <c r="AF351" s="25">
        <f>IF(Tabla_Consulta_desde_Reporte_de_Valorización_de_Instrumentos[[#This Row],[PORTAFOLIO]]="IN-FONDO1",Tabla_Consulta_desde_Reporte_de_Valorización_de_Instrumentos[[#This Row],[Inv MM$]],0)</f>
        <v>0</v>
      </c>
      <c r="AG351" s="25">
        <f>IF(Tabla_Consulta_desde_Reporte_de_Valorización_de_Instrumentos[[#This Row],[PORTAFOLIO]]="IN-FONDO2",Tabla_Consulta_desde_Reporte_de_Valorización_de_Instrumentos[[#This Row],[Inv MM$]],0)</f>
        <v>2.6790406399999998E-3</v>
      </c>
      <c r="AH351" s="25">
        <f>IF(Tabla_Consulta_desde_Reporte_de_Valorización_de_Instrumentos[[#This Row],[PORTAFOLIO]]="IN-FONDO3",Tabla_Consulta_desde_Reporte_de_Valorización_de_Instrumentos[[#This Row],[Inv MM$]],0)</f>
        <v>0</v>
      </c>
      <c r="AI3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8.0371219199999993E-3</v>
      </c>
      <c r="AJ3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Row],[CODIGO_SBS]],'BD(MSCI)'!$C:$C,0),1)),AL6486)</f>
        <v>26.913103750000001</v>
      </c>
      <c r="AK351" s="25">
        <f>Tabla_Consulta_desde_Reporte_de_Valorización_de_Instrumentos[[#This Row],[CO2-H]]*Tabla_Consulta_desde_Reporte_de_Valorización_de_Instrumentos[[#This Row],[Inv MM$]]</f>
        <v>7.2101298694786403E-2</v>
      </c>
      <c r="AL351" s="25">
        <f>Tabla_Consulta_desde_Reporte_de_Valorización_de_Instrumentos[[#This Row],[CO2-H]]*Tabla_Consulta_desde_Reporte_de_Valorización_de_Instrumentos[[#This Row],[Weight]]</f>
        <v>8.8194861402896854E-6</v>
      </c>
      <c r="AM351" s="25" t="str">
        <f>INDEX(Parametria!G:G,MATCH(Tabla_Consulta_desde_Reporte_de_Valorización_de_Instrumentos[[#This Row],[CODIGO_SBS]],Parametria!C:C,0))</f>
        <v>52RVI</v>
      </c>
      <c r="AN351" s="25" t="str">
        <f>INDEX(Parametria!F:F,MATCH(Tabla_Consulta_desde_Reporte_de_Valorización_de_Instrumentos[[#This Row],[CODIGO_SBS]],Parametria!C:C,0))</f>
        <v>TD</v>
      </c>
      <c r="AO351" s="25" t="str">
        <f>+INDEX(Parametria!J:J,MATCH(Tabla_Consulta_desde_Reporte_de_Valorización_de_Instrumentos[[#This Row],[CODIGO_SBS]],Parametria!C:C,0))</f>
        <v>RVITD</v>
      </c>
      <c r="AP351" s="25">
        <f>Tabla_Consulta_desde_Reporte_de_Valorización_de_Instrumentos[[#This Row],[Huella]]/$AT$4</f>
        <v>6.3678698075971234E-6</v>
      </c>
      <c r="AQ3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1" s="25" t="str">
        <f>IFERROR(INDEX('BD(MSCI)'!X:X,MATCH(Tabla_Consulta_desde_Reporte_de_Valorización_de_Instrumentos[[#This Row],[CODIGO_ISIN]],'BD(MSCI)'!C:C,0)),"Cuestionario Integra")</f>
        <v>Otros ETFs</v>
      </c>
      <c r="AT351" s="25"/>
    </row>
    <row r="352" spans="2:46" x14ac:dyDescent="0.35">
      <c r="B352" s="14" t="s">
        <v>6337</v>
      </c>
      <c r="C352" t="s">
        <v>566</v>
      </c>
      <c r="D352" t="s">
        <v>10</v>
      </c>
      <c r="E352" t="s">
        <v>567</v>
      </c>
      <c r="F352" t="s">
        <v>926</v>
      </c>
      <c r="G352" t="str">
        <f>INDEX(Parametria!H:H,MATCH(Tabla_Consulta_desde_Reporte_de_Valorización_de_Instrumentos[[#This Row],[CODIGO_SBS]],Parametria!C:C,0),1)</f>
        <v>BNP Paribas - China Equity Class</v>
      </c>
      <c r="H352" t="s">
        <v>927</v>
      </c>
      <c r="I352" t="s">
        <v>156</v>
      </c>
      <c r="J352" t="s">
        <v>928</v>
      </c>
      <c r="K352" t="s">
        <v>50</v>
      </c>
      <c r="L352">
        <v>465.85735</v>
      </c>
      <c r="M352" s="5">
        <v>3784.7095684999999</v>
      </c>
      <c r="N352">
        <v>1110.6998000000001</v>
      </c>
      <c r="O352">
        <v>1.855</v>
      </c>
      <c r="P352" s="15"/>
      <c r="R352">
        <v>3.4075000000000002</v>
      </c>
      <c r="S352" t="s">
        <v>413</v>
      </c>
      <c r="T352">
        <v>3699.7600661000001</v>
      </c>
      <c r="U352" s="5">
        <v>1084.433</v>
      </c>
      <c r="V352" t="s">
        <v>156</v>
      </c>
      <c r="W352">
        <v>0</v>
      </c>
      <c r="X352">
        <v>0</v>
      </c>
      <c r="Y352">
        <v>0</v>
      </c>
      <c r="Z352">
        <v>14.16</v>
      </c>
      <c r="AA352" t="str">
        <f>+MID(Tabla_Consulta_desde_Reporte_de_Valorización_de_Instrumentos[[#This Row],[CODIGO_SBS]],7,1)</f>
        <v>2</v>
      </c>
      <c r="AB352">
        <f>INDEX('Cálculo Caja'!F:F,MATCH(Tabla_Consulta_desde_Reporte_de_Valorización_de_Instrumentos[[#This Row],[PORTAFOLIO]],'Cálculo Caja'!A:A,0),1)</f>
        <v>27857085026.771736</v>
      </c>
      <c r="AC352" s="17">
        <f>Tabla_Consulta_desde_Reporte_de_Valorización_de_Instrumentos[[#This Row],[VALOR_VECTOR_LOCAL]]/Tabla_Consulta_desde_Reporte_de_Valorización_de_Instrumentos[[#This Row],[Patrimonio]]</f>
        <v>1.3586165116927157E-7</v>
      </c>
      <c r="AD352" s="4">
        <f>(Tabla_Consulta_desde_Reporte_de_Valorización_de_Instrumentos[[#This Row],[VALOR_VECTOR_LOCAL]]/INDEX('Tipo de Cambio'!$D:$D,MATCH("2",'Tipo de Cambio'!$E:$E,0),1))/1000000</f>
        <v>1.1106997999999998E-3</v>
      </c>
      <c r="AE352">
        <f>IF(Tabla_Consulta_desde_Reporte_de_Valorización_de_Instrumentos[[#This Row],[PORTAFOLIO]]="IN-FONDO0",Tabla_Consulta_desde_Reporte_de_Valorización_de_Instrumentos[[#This Row],[Inv MM$]],0)</f>
        <v>0</v>
      </c>
      <c r="AF352" s="25">
        <f>IF(Tabla_Consulta_desde_Reporte_de_Valorización_de_Instrumentos[[#This Row],[PORTAFOLIO]]="IN-FONDO1",Tabla_Consulta_desde_Reporte_de_Valorización_de_Instrumentos[[#This Row],[Inv MM$]],0)</f>
        <v>0</v>
      </c>
      <c r="AG352" s="25">
        <f>IF(Tabla_Consulta_desde_Reporte_de_Valorización_de_Instrumentos[[#This Row],[PORTAFOLIO]]="IN-FONDO2",Tabla_Consulta_desde_Reporte_de_Valorización_de_Instrumentos[[#This Row],[Inv MM$]],0)</f>
        <v>1.1106997999999998E-3</v>
      </c>
      <c r="AH352" s="25">
        <f>IF(Tabla_Consulta_desde_Reporte_de_Valorización_de_Instrumentos[[#This Row],[PORTAFOLIO]]="IN-FONDO3",Tabla_Consulta_desde_Reporte_de_Valorización_de_Instrumentos[[#This Row],[Inv MM$]],0)</f>
        <v>0</v>
      </c>
      <c r="AI3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1.9154332399999997E-3</v>
      </c>
      <c r="AJ3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Row],[CODIGO_SBS]],'BD(MSCI)'!$C:$C,0),1)),AL6487)</f>
        <v>14.575581039999999</v>
      </c>
      <c r="AK352" s="25">
        <f>Tabla_Consulta_desde_Reporte_de_Valorización_de_Instrumentos[[#This Row],[CO2-H]]*Tabla_Consulta_desde_Reporte_de_Valorización_de_Instrumentos[[#This Row],[Inv MM$]]</f>
        <v>1.6189094946011787E-2</v>
      </c>
      <c r="AL352" s="25">
        <f>Tabla_Consulta_desde_Reporte_de_Valorización_de_Instrumentos[[#This Row],[CO2-H]]*Tabla_Consulta_desde_Reporte_de_Valorización_de_Instrumentos[[#This Row],[Weight]]</f>
        <v>1.9802625068459285E-6</v>
      </c>
      <c r="AM352" s="25" t="str">
        <f>INDEX(Parametria!G:G,MATCH(Tabla_Consulta_desde_Reporte_de_Valorización_de_Instrumentos[[#This Row],[CODIGO_SBS]],Parametria!C:C,0))</f>
        <v>52RVI</v>
      </c>
      <c r="AN352" s="25" t="str">
        <f>INDEX(Parametria!F:F,MATCH(Tabla_Consulta_desde_Reporte_de_Valorización_de_Instrumentos[[#This Row],[CODIGO_SBS]],Parametria!C:C,0))</f>
        <v>TD</v>
      </c>
      <c r="AO352" s="25" t="str">
        <f>+INDEX(Parametria!J:J,MATCH(Tabla_Consulta_desde_Reporte_de_Valorización_de_Instrumentos[[#This Row],[CODIGO_SBS]],Parametria!C:C,0))</f>
        <v>RVITD</v>
      </c>
      <c r="AP352" s="25">
        <f>Tabla_Consulta_desde_Reporte_de_Valorización_de_Instrumentos[[#This Row],[Huella]]/$AT$4</f>
        <v>1.4297946193094856E-6</v>
      </c>
      <c r="AQ3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2" s="25" t="str">
        <f>IFERROR(INDEX('BD(MSCI)'!X:X,MATCH(Tabla_Consulta_desde_Reporte_de_Valorización_de_Instrumentos[[#This Row],[CODIGO_ISIN]],'BD(MSCI)'!C:C,0)),"Cuestionario Integra")</f>
        <v>Otros ETFs</v>
      </c>
      <c r="AT352" s="25"/>
    </row>
    <row r="353" spans="2:46" x14ac:dyDescent="0.35">
      <c r="B353" s="14" t="s">
        <v>6337</v>
      </c>
      <c r="C353" t="s">
        <v>566</v>
      </c>
      <c r="D353" t="s">
        <v>11</v>
      </c>
      <c r="E353" t="s">
        <v>567</v>
      </c>
      <c r="F353" t="s">
        <v>926</v>
      </c>
      <c r="G353" t="str">
        <f>INDEX(Parametria!H:H,MATCH(Tabla_Consulta_desde_Reporte_de_Valorización_de_Instrumentos[[#This Row],[CODIGO_SBS]],Parametria!C:C,0),1)</f>
        <v>BNP Paribas - China Equity Class</v>
      </c>
      <c r="H353" t="s">
        <v>927</v>
      </c>
      <c r="I353" t="s">
        <v>156</v>
      </c>
      <c r="J353" t="s">
        <v>928</v>
      </c>
      <c r="K353" t="s">
        <v>50</v>
      </c>
      <c r="L353">
        <v>465.85735</v>
      </c>
      <c r="M353" s="5">
        <v>2742.1291968</v>
      </c>
      <c r="N353">
        <v>804.73343999999997</v>
      </c>
      <c r="O353">
        <v>1.3440000000000001</v>
      </c>
      <c r="P353" s="15"/>
      <c r="R353">
        <v>3.4075000000000002</v>
      </c>
      <c r="S353" t="s">
        <v>413</v>
      </c>
      <c r="T353">
        <v>2680.5808780000002</v>
      </c>
      <c r="U353" s="5">
        <v>785.70240000000001</v>
      </c>
      <c r="V353" t="s">
        <v>156</v>
      </c>
      <c r="W353">
        <v>0</v>
      </c>
      <c r="X353">
        <v>0</v>
      </c>
      <c r="Y353">
        <v>0</v>
      </c>
      <c r="Z353">
        <v>14.16</v>
      </c>
      <c r="AA353" t="str">
        <f>+MID(Tabla_Consulta_desde_Reporte_de_Valorización_de_Instrumentos[[#This Row],[CODIGO_SBS]],7,1)</f>
        <v>2</v>
      </c>
      <c r="AB353">
        <f>INDEX('Cálculo Caja'!F:F,MATCH(Tabla_Consulta_desde_Reporte_de_Valorización_de_Instrumentos[[#This Row],[PORTAFOLIO]],'Cálculo Caja'!A:A,0),1)</f>
        <v>3525404726.9048524</v>
      </c>
      <c r="AC353" s="17">
        <f>Tabla_Consulta_desde_Reporte_de_Valorización_de_Instrumentos[[#This Row],[VALOR_VECTOR_LOCAL]]/Tabla_Consulta_desde_Reporte_de_Valorización_de_Instrumentos[[#This Row],[Patrimonio]]</f>
        <v>7.7781968574356198E-7</v>
      </c>
      <c r="AD353" s="4">
        <f>(Tabla_Consulta_desde_Reporte_de_Valorización_de_Instrumentos[[#This Row],[VALOR_VECTOR_LOCAL]]/INDEX('Tipo de Cambio'!$D:$D,MATCH("2",'Tipo de Cambio'!$E:$E,0),1))/1000000</f>
        <v>8.0473343999999994E-4</v>
      </c>
      <c r="AE353">
        <f>IF(Tabla_Consulta_desde_Reporte_de_Valorización_de_Instrumentos[[#This Row],[PORTAFOLIO]]="IN-FONDO0",Tabla_Consulta_desde_Reporte_de_Valorización_de_Instrumentos[[#This Row],[Inv MM$]],0)</f>
        <v>0</v>
      </c>
      <c r="AF353" s="25">
        <f>IF(Tabla_Consulta_desde_Reporte_de_Valorización_de_Instrumentos[[#This Row],[PORTAFOLIO]]="IN-FONDO1",Tabla_Consulta_desde_Reporte_de_Valorización_de_Instrumentos[[#This Row],[Inv MM$]],0)</f>
        <v>0</v>
      </c>
      <c r="AG353" s="25">
        <f>IF(Tabla_Consulta_desde_Reporte_de_Valorización_de_Instrumentos[[#This Row],[PORTAFOLIO]]="IN-FONDO2",Tabla_Consulta_desde_Reporte_de_Valorización_de_Instrumentos[[#This Row],[Inv MM$]],0)</f>
        <v>0</v>
      </c>
      <c r="AH353" s="25">
        <f>IF(Tabla_Consulta_desde_Reporte_de_Valorización_de_Instrumentos[[#This Row],[PORTAFOLIO]]="IN-FONDO3",Tabla_Consulta_desde_Reporte_de_Valorización_de_Instrumentos[[#This Row],[Inv MM$]],0)</f>
        <v>8.0473343999999994E-4</v>
      </c>
      <c r="AI3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1.9154332399999997E-3</v>
      </c>
      <c r="AJ3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Row],[CODIGO_SBS]],'BD(MSCI)'!$C:$C,0),1)),AL6488)</f>
        <v>14.575581039999999</v>
      </c>
      <c r="AK353" s="25">
        <f>Tabla_Consulta_desde_Reporte_de_Valorización_de_Instrumentos[[#This Row],[CO2-H]]*Tabla_Consulta_desde_Reporte_de_Valorización_de_Instrumentos[[#This Row],[Inv MM$]]</f>
        <v>1.1729457470317976E-2</v>
      </c>
      <c r="AL353" s="25">
        <f>Tabla_Consulta_desde_Reporte_de_Valorización_de_Instrumentos[[#This Row],[CO2-H]]*Tabla_Consulta_desde_Reporte_de_Valorización_de_Instrumentos[[#This Row],[Weight]]</f>
        <v>1.1337173864062619E-5</v>
      </c>
      <c r="AM353" s="25" t="str">
        <f>INDEX(Parametria!G:G,MATCH(Tabla_Consulta_desde_Reporte_de_Valorización_de_Instrumentos[[#This Row],[CODIGO_SBS]],Parametria!C:C,0))</f>
        <v>52RVI</v>
      </c>
      <c r="AN353" s="25" t="str">
        <f>INDEX(Parametria!F:F,MATCH(Tabla_Consulta_desde_Reporte_de_Valorización_de_Instrumentos[[#This Row],[CODIGO_SBS]],Parametria!C:C,0))</f>
        <v>TD</v>
      </c>
      <c r="AO353" s="25" t="str">
        <f>+INDEX(Parametria!J:J,MATCH(Tabla_Consulta_desde_Reporte_de_Valorización_de_Instrumentos[[#This Row],[CODIGO_SBS]],Parametria!C:C,0))</f>
        <v>RVITD</v>
      </c>
      <c r="AP353" s="25">
        <f>Tabla_Consulta_desde_Reporte_de_Valorización_de_Instrumentos[[#This Row],[Huella]]/$AT$4</f>
        <v>1.0359266675751747E-6</v>
      </c>
      <c r="AQ3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3" s="25" t="str">
        <f>IFERROR(INDEX('BD(MSCI)'!X:X,MATCH(Tabla_Consulta_desde_Reporte_de_Valorización_de_Instrumentos[[#This Row],[CODIGO_ISIN]],'BD(MSCI)'!C:C,0)),"Cuestionario Integra")</f>
        <v>Otros ETFs</v>
      </c>
      <c r="AT353" s="25"/>
    </row>
    <row r="354" spans="2:46" x14ac:dyDescent="0.35">
      <c r="B354" s="14" t="s">
        <v>6337</v>
      </c>
      <c r="C354" t="s">
        <v>566</v>
      </c>
      <c r="D354" t="s">
        <v>10</v>
      </c>
      <c r="E354" t="s">
        <v>567</v>
      </c>
      <c r="F354" t="s">
        <v>675</v>
      </c>
      <c r="G354" t="str">
        <f>INDEX(Parametria!H:H,MATCH(Tabla_Consulta_desde_Reporte_de_Valorización_de_Instrumentos[[#This Row],[CODIGO_SBS]],Parametria!C:C,0),1)</f>
        <v>DFA - US Large Cap Value</v>
      </c>
      <c r="H354" t="s">
        <v>676</v>
      </c>
      <c r="I354" t="s">
        <v>156</v>
      </c>
      <c r="J354" t="s">
        <v>677</v>
      </c>
      <c r="K354" t="s">
        <v>50</v>
      </c>
      <c r="L354">
        <v>1</v>
      </c>
      <c r="M354" s="5">
        <v>222.16900000000001</v>
      </c>
      <c r="N354">
        <v>65.2</v>
      </c>
      <c r="O354">
        <v>1</v>
      </c>
      <c r="P354" s="15"/>
      <c r="R354">
        <v>3.4075000000000002</v>
      </c>
      <c r="S354" t="s">
        <v>413</v>
      </c>
      <c r="T354">
        <v>223.19341399999999</v>
      </c>
      <c r="U354" s="5">
        <v>65.42</v>
      </c>
      <c r="V354" t="s">
        <v>156</v>
      </c>
      <c r="W354">
        <v>0</v>
      </c>
      <c r="X354">
        <v>0</v>
      </c>
      <c r="Y354">
        <v>0</v>
      </c>
      <c r="Z354">
        <v>-0.22</v>
      </c>
      <c r="AA354" t="str">
        <f>+MID(Tabla_Consulta_desde_Reporte_de_Valorización_de_Instrumentos[[#This Row],[CODIGO_SBS]],7,1)</f>
        <v>2</v>
      </c>
      <c r="AB354">
        <f>INDEX('Cálculo Caja'!F:F,MATCH(Tabla_Consulta_desde_Reporte_de_Valorización_de_Instrumentos[[#This Row],[PORTAFOLIO]],'Cálculo Caja'!A:A,0),1)</f>
        <v>27857085026.771736</v>
      </c>
      <c r="AC354" s="17">
        <f>Tabla_Consulta_desde_Reporte_de_Valorización_de_Instrumentos[[#This Row],[VALOR_VECTOR_LOCAL]]/Tabla_Consulta_desde_Reporte_de_Valorización_de_Instrumentos[[#This Row],[Patrimonio]]</f>
        <v>7.9753139923465439E-9</v>
      </c>
      <c r="AD354" s="4">
        <f>(Tabla_Consulta_desde_Reporte_de_Valorización_de_Instrumentos[[#This Row],[VALOR_VECTOR_LOCAL]]/INDEX('Tipo de Cambio'!$D:$D,MATCH("2",'Tipo de Cambio'!$E:$E,0),1))/1000000</f>
        <v>6.5199999999999999E-5</v>
      </c>
      <c r="AE354">
        <f>IF(Tabla_Consulta_desde_Reporte_de_Valorización_de_Instrumentos[[#This Row],[PORTAFOLIO]]="IN-FONDO0",Tabla_Consulta_desde_Reporte_de_Valorización_de_Instrumentos[[#This Row],[Inv MM$]],0)</f>
        <v>0</v>
      </c>
      <c r="AF354" s="25">
        <f>IF(Tabla_Consulta_desde_Reporte_de_Valorización_de_Instrumentos[[#This Row],[PORTAFOLIO]]="IN-FONDO1",Tabla_Consulta_desde_Reporte_de_Valorización_de_Instrumentos[[#This Row],[Inv MM$]],0)</f>
        <v>0</v>
      </c>
      <c r="AG354" s="25">
        <f>IF(Tabla_Consulta_desde_Reporte_de_Valorización_de_Instrumentos[[#This Row],[PORTAFOLIO]]="IN-FONDO2",Tabla_Consulta_desde_Reporte_de_Valorización_de_Instrumentos[[#This Row],[Inv MM$]],0)</f>
        <v>6.5199999999999999E-5</v>
      </c>
      <c r="AH354" s="25">
        <f>IF(Tabla_Consulta_desde_Reporte_de_Valorización_de_Instrumentos[[#This Row],[PORTAFOLIO]]="IN-FONDO3",Tabla_Consulta_desde_Reporte_de_Valorización_de_Instrumentos[[#This Row],[Inv MM$]],0)</f>
        <v>0</v>
      </c>
      <c r="AI3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6.5199999999999999E-5</v>
      </c>
      <c r="AJ3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Row],[CODIGO_SBS]],'BD(MSCI)'!$C:$C,0),1)),AL6489)</f>
        <v>49.314296990000003</v>
      </c>
      <c r="AK354" s="25">
        <f>Tabla_Consulta_desde_Reporte_de_Valorización_de_Instrumentos[[#This Row],[CO2-H]]*Tabla_Consulta_desde_Reporte_de_Valorización_de_Instrumentos[[#This Row],[Inv MM$]]</f>
        <v>3.2152921637480002E-3</v>
      </c>
      <c r="AL354" s="25">
        <f>Tabla_Consulta_desde_Reporte_de_Valorización_de_Instrumentos[[#This Row],[CO2-H]]*Tabla_Consulta_desde_Reporte_de_Valorización_de_Instrumentos[[#This Row],[Weight]]</f>
        <v>3.9329700280708008E-7</v>
      </c>
      <c r="AM354" s="25" t="str">
        <f>INDEX(Parametria!G:G,MATCH(Tabla_Consulta_desde_Reporte_de_Valorización_de_Instrumentos[[#This Row],[CODIGO_SBS]],Parametria!C:C,0))</f>
        <v>52RVI</v>
      </c>
      <c r="AN354" s="25" t="str">
        <f>INDEX(Parametria!F:F,MATCH(Tabla_Consulta_desde_Reporte_de_Valorización_de_Instrumentos[[#This Row],[CODIGO_SBS]],Parametria!C:C,0))</f>
        <v>TD</v>
      </c>
      <c r="AO354" s="25" t="str">
        <f>+INDEX(Parametria!J:J,MATCH(Tabla_Consulta_desde_Reporte_de_Valorización_de_Instrumentos[[#This Row],[CODIGO_SBS]],Parametria!C:C,0))</f>
        <v>RVITD</v>
      </c>
      <c r="AP354" s="25">
        <f>Tabla_Consulta_desde_Reporte_de_Valorización_de_Instrumentos[[#This Row],[Huella]]/$AT$4</f>
        <v>2.839693911590391E-7</v>
      </c>
      <c r="AQ3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4" s="25" t="str">
        <f>IFERROR(INDEX('BD(MSCI)'!X:X,MATCH(Tabla_Consulta_desde_Reporte_de_Valorización_de_Instrumentos[[#This Row],[CODIGO_ISIN]],'BD(MSCI)'!C:C,0)),"Cuestionario Integra")</f>
        <v>Otros ETFs</v>
      </c>
      <c r="AT354" s="25"/>
    </row>
    <row r="355" spans="2:46" x14ac:dyDescent="0.35">
      <c r="B355" s="14" t="s">
        <v>6337</v>
      </c>
      <c r="C355" t="s">
        <v>566</v>
      </c>
      <c r="D355" t="s">
        <v>10</v>
      </c>
      <c r="E355" t="s">
        <v>567</v>
      </c>
      <c r="F355" t="s">
        <v>678</v>
      </c>
      <c r="G355" t="str">
        <f>INDEX(Parametria!H:H,MATCH(Tabla_Consulta_desde_Reporte_de_Valorización_de_Instrumentos[[#This Row],[CODIGO_SBS]],Parametria!C:C,0),1)</f>
        <v>BNP Paribas - Japan Small Caps</v>
      </c>
      <c r="H355" t="s">
        <v>679</v>
      </c>
      <c r="I355" t="s">
        <v>156</v>
      </c>
      <c r="J355" t="s">
        <v>680</v>
      </c>
      <c r="K355" t="s">
        <v>78</v>
      </c>
      <c r="L355">
        <v>1</v>
      </c>
      <c r="M355" s="5">
        <v>260843398.7530888</v>
      </c>
      <c r="N355">
        <v>12448500928.379999</v>
      </c>
      <c r="O355">
        <v>278396.53200000001</v>
      </c>
      <c r="P355" s="15"/>
      <c r="R355">
        <v>2.0953800000000002E-2</v>
      </c>
      <c r="S355" t="s">
        <v>413</v>
      </c>
      <c r="T355">
        <v>262878499.72941071</v>
      </c>
      <c r="U355" s="5">
        <v>12478567753.836</v>
      </c>
      <c r="V355" t="s">
        <v>156</v>
      </c>
      <c r="W355">
        <v>0</v>
      </c>
      <c r="X355">
        <v>0</v>
      </c>
      <c r="Y355">
        <v>0</v>
      </c>
      <c r="Z355">
        <v>-108</v>
      </c>
      <c r="AA355" t="str">
        <f>+MID(Tabla_Consulta_desde_Reporte_de_Valorización_de_Instrumentos[[#This Row],[CODIGO_SBS]],7,1)</f>
        <v>5</v>
      </c>
      <c r="AB355">
        <f>INDEX('Cálculo Caja'!F:F,MATCH(Tabla_Consulta_desde_Reporte_de_Valorización_de_Instrumentos[[#This Row],[PORTAFOLIO]],'Cálculo Caja'!A:A,0),1)</f>
        <v>27857085026.771736</v>
      </c>
      <c r="AC355" s="17">
        <f>Tabla_Consulta_desde_Reporte_de_Valorización_de_Instrumentos[[#This Row],[VALOR_VECTOR_LOCAL]]/Tabla_Consulta_desde_Reporte_de_Valorización_de_Instrumentos[[#This Row],[Patrimonio]]</f>
        <v>9.3636286245458999E-3</v>
      </c>
      <c r="AD355" s="4">
        <f>(Tabla_Consulta_desde_Reporte_de_Valorización_de_Instrumentos[[#This Row],[VALOR_VECTOR_LOCAL]]/INDEX('Tipo de Cambio'!$D:$D,MATCH("2",'Tipo de Cambio'!$E:$E,0),1))/1000000</f>
        <v>76.54978686811117</v>
      </c>
      <c r="AE355">
        <f>IF(Tabla_Consulta_desde_Reporte_de_Valorización_de_Instrumentos[[#This Row],[PORTAFOLIO]]="IN-FONDO0",Tabla_Consulta_desde_Reporte_de_Valorización_de_Instrumentos[[#This Row],[Inv MM$]],0)</f>
        <v>0</v>
      </c>
      <c r="AF355" s="25">
        <f>IF(Tabla_Consulta_desde_Reporte_de_Valorización_de_Instrumentos[[#This Row],[PORTAFOLIO]]="IN-FONDO1",Tabla_Consulta_desde_Reporte_de_Valorización_de_Instrumentos[[#This Row],[Inv MM$]],0)</f>
        <v>0</v>
      </c>
      <c r="AG355" s="25">
        <f>IF(Tabla_Consulta_desde_Reporte_de_Valorización_de_Instrumentos[[#This Row],[PORTAFOLIO]]="IN-FONDO2",Tabla_Consulta_desde_Reporte_de_Valorización_de_Instrumentos[[#This Row],[Inv MM$]],0)</f>
        <v>76.54978686811117</v>
      </c>
      <c r="AH355" s="25">
        <f>IF(Tabla_Consulta_desde_Reporte_de_Valorización_de_Instrumentos[[#This Row],[PORTAFOLIO]]="IN-FONDO3",Tabla_Consulta_desde_Reporte_de_Valorización_de_Instrumentos[[#This Row],[Inv MM$]],0)</f>
        <v>0</v>
      </c>
      <c r="AI3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Row],[CODIGO_SBS]],'BD(MSCI)'!$C:$C,0),1)),AL6490)</f>
        <v>106.23905766</v>
      </c>
      <c r="AK355" s="25">
        <f>Tabla_Consulta_desde_Reporte_de_Valorización_de_Instrumentos[[#This Row],[CO2-H]]*Tabla_Consulta_desde_Reporte_de_Valorización_de_Instrumentos[[#This Row],[Inv MM$]]</f>
        <v>8132.5772209419738</v>
      </c>
      <c r="AL355" s="25">
        <f>Tabla_Consulta_desde_Reporte_de_Valorización_de_Instrumentos[[#This Row],[CO2-H]]*Tabla_Consulta_desde_Reporte_de_Valorización_de_Instrumentos[[#This Row],[Weight]]</f>
        <v>0.99478308134995841</v>
      </c>
      <c r="AM355" s="25" t="str">
        <f>INDEX(Parametria!G:G,MATCH(Tabla_Consulta_desde_Reporte_de_Valorización_de_Instrumentos[[#This Row],[CODIGO_SBS]],Parametria!C:C,0))</f>
        <v>52RVI</v>
      </c>
      <c r="AN355" s="25" t="str">
        <f>INDEX(Parametria!F:F,MATCH(Tabla_Consulta_desde_Reporte_de_Valorización_de_Instrumentos[[#This Row],[CODIGO_SBS]],Parametria!C:C,0))</f>
        <v>TD</v>
      </c>
      <c r="AO355" s="25" t="str">
        <f>+INDEX(Parametria!J:J,MATCH(Tabla_Consulta_desde_Reporte_de_Valorización_de_Instrumentos[[#This Row],[CODIGO_SBS]],Parametria!C:C,0))</f>
        <v>RVITD</v>
      </c>
      <c r="AP355" s="25">
        <f>Tabla_Consulta_desde_Reporte_de_Valorización_de_Instrumentos[[#This Row],[Huella]]/$AT$4</f>
        <v>0.71825603533731097</v>
      </c>
      <c r="AQ3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5" s="25" t="str">
        <f>IFERROR(INDEX('BD(MSCI)'!X:X,MATCH(Tabla_Consulta_desde_Reporte_de_Valorización_de_Instrumentos[[#This Row],[CODIGO_ISIN]],'BD(MSCI)'!C:C,0)),"Cuestionario Integra")</f>
        <v>Otros ETFs</v>
      </c>
      <c r="AT355" s="25"/>
    </row>
    <row r="356" spans="2:46" x14ac:dyDescent="0.35">
      <c r="B356" s="14" t="s">
        <v>6337</v>
      </c>
      <c r="C356" t="s">
        <v>566</v>
      </c>
      <c r="D356" t="s">
        <v>11</v>
      </c>
      <c r="E356" t="s">
        <v>567</v>
      </c>
      <c r="F356" t="s">
        <v>678</v>
      </c>
      <c r="G356" t="str">
        <f>INDEX(Parametria!H:H,MATCH(Tabla_Consulta_desde_Reporte_de_Valorización_de_Instrumentos[[#This Row],[CODIGO_SBS]],Parametria!C:C,0),1)</f>
        <v>BNP Paribas - Japan Small Caps</v>
      </c>
      <c r="H356" t="s">
        <v>679</v>
      </c>
      <c r="I356" t="s">
        <v>156</v>
      </c>
      <c r="J356" t="s">
        <v>680</v>
      </c>
      <c r="K356" t="s">
        <v>78</v>
      </c>
      <c r="L356">
        <v>1</v>
      </c>
      <c r="M356" s="5">
        <v>54321471.872785598</v>
      </c>
      <c r="N356">
        <v>2592440124.1199999</v>
      </c>
      <c r="O356">
        <v>57976.968000000001</v>
      </c>
      <c r="P356" s="15"/>
      <c r="R356">
        <v>2.0953800000000002E-2</v>
      </c>
      <c r="S356" t="s">
        <v>413</v>
      </c>
      <c r="T356">
        <v>54745288.158618398</v>
      </c>
      <c r="U356" s="5">
        <v>2598701636.664</v>
      </c>
      <c r="V356" t="s">
        <v>156</v>
      </c>
      <c r="W356">
        <v>0</v>
      </c>
      <c r="X356">
        <v>0</v>
      </c>
      <c r="Y356">
        <v>0</v>
      </c>
      <c r="Z356">
        <v>-108</v>
      </c>
      <c r="AA356" t="str">
        <f>+MID(Tabla_Consulta_desde_Reporte_de_Valorización_de_Instrumentos[[#This Row],[CODIGO_SBS]],7,1)</f>
        <v>5</v>
      </c>
      <c r="AB356">
        <f>INDEX('Cálculo Caja'!F:F,MATCH(Tabla_Consulta_desde_Reporte_de_Valorización_de_Instrumentos[[#This Row],[PORTAFOLIO]],'Cálculo Caja'!A:A,0),1)</f>
        <v>3525404726.9048524</v>
      </c>
      <c r="AC356" s="17">
        <f>Tabla_Consulta_desde_Reporte_de_Valorización_de_Instrumentos[[#This Row],[VALOR_VECTOR_LOCAL]]/Tabla_Consulta_desde_Reporte_de_Valorización_de_Instrumentos[[#This Row],[Patrimonio]]</f>
        <v>1.5408577477139035E-2</v>
      </c>
      <c r="AD356" s="4">
        <f>(Tabla_Consulta_desde_Reporte_de_Valorización_de_Instrumentos[[#This Row],[VALOR_VECTOR_LOCAL]]/INDEX('Tipo de Cambio'!$D:$D,MATCH("2",'Tipo de Cambio'!$E:$E,0),1))/1000000</f>
        <v>15.941737893700834</v>
      </c>
      <c r="AE356">
        <f>IF(Tabla_Consulta_desde_Reporte_de_Valorización_de_Instrumentos[[#This Row],[PORTAFOLIO]]="IN-FONDO0",Tabla_Consulta_desde_Reporte_de_Valorización_de_Instrumentos[[#This Row],[Inv MM$]],0)</f>
        <v>0</v>
      </c>
      <c r="AF356" s="25">
        <f>IF(Tabla_Consulta_desde_Reporte_de_Valorización_de_Instrumentos[[#This Row],[PORTAFOLIO]]="IN-FONDO1",Tabla_Consulta_desde_Reporte_de_Valorización_de_Instrumentos[[#This Row],[Inv MM$]],0)</f>
        <v>0</v>
      </c>
      <c r="AG356" s="25">
        <f>IF(Tabla_Consulta_desde_Reporte_de_Valorización_de_Instrumentos[[#This Row],[PORTAFOLIO]]="IN-FONDO2",Tabla_Consulta_desde_Reporte_de_Valorización_de_Instrumentos[[#This Row],[Inv MM$]],0)</f>
        <v>0</v>
      </c>
      <c r="AH356" s="25">
        <f>IF(Tabla_Consulta_desde_Reporte_de_Valorización_de_Instrumentos[[#This Row],[PORTAFOLIO]]="IN-FONDO3",Tabla_Consulta_desde_Reporte_de_Valorización_de_Instrumentos[[#This Row],[Inv MM$]],0)</f>
        <v>15.941737893700834</v>
      </c>
      <c r="AI3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Row],[CODIGO_SBS]],'BD(MSCI)'!$C:$C,0),1)),AL6491)</f>
        <v>106.23905766</v>
      </c>
      <c r="AK356" s="25">
        <f>Tabla_Consulta_desde_Reporte_de_Valorización_de_Instrumentos[[#This Row],[CO2-H]]*Tabla_Consulta_desde_Reporte_de_Valorización_de_Instrumentos[[#This Row],[Inv MM$]]</f>
        <v>1693.6352112894899</v>
      </c>
      <c r="AL356" s="25">
        <f>Tabla_Consulta_desde_Reporte_de_Valorización_de_Instrumentos[[#This Row],[CO2-H]]*Tabla_Consulta_desde_Reporte_de_Valorización_de_Instrumentos[[#This Row],[Weight]]</f>
        <v>1.6369927510523512</v>
      </c>
      <c r="AM356" s="25" t="str">
        <f>INDEX(Parametria!G:G,MATCH(Tabla_Consulta_desde_Reporte_de_Valorización_de_Instrumentos[[#This Row],[CODIGO_SBS]],Parametria!C:C,0))</f>
        <v>52RVI</v>
      </c>
      <c r="AN356" s="25" t="str">
        <f>INDEX(Parametria!F:F,MATCH(Tabla_Consulta_desde_Reporte_de_Valorización_de_Instrumentos[[#This Row],[CODIGO_SBS]],Parametria!C:C,0))</f>
        <v>TD</v>
      </c>
      <c r="AO356" s="25" t="str">
        <f>+INDEX(Parametria!J:J,MATCH(Tabla_Consulta_desde_Reporte_de_Valorización_de_Instrumentos[[#This Row],[CODIGO_SBS]],Parametria!C:C,0))</f>
        <v>RVITD</v>
      </c>
      <c r="AP356" s="25">
        <f>Tabla_Consulta_desde_Reporte_de_Valorización_de_Instrumentos[[#This Row],[Huella]]/$AT$4</f>
        <v>0.14957911608093633</v>
      </c>
      <c r="AQ3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6" s="25" t="str">
        <f>IFERROR(INDEX('BD(MSCI)'!X:X,MATCH(Tabla_Consulta_desde_Reporte_de_Valorización_de_Instrumentos[[#This Row],[CODIGO_ISIN]],'BD(MSCI)'!C:C,0)),"Cuestionario Integra")</f>
        <v>Otros ETFs</v>
      </c>
      <c r="AT356" s="25"/>
    </row>
    <row r="357" spans="2:46" x14ac:dyDescent="0.35">
      <c r="B357" s="14" t="s">
        <v>6337</v>
      </c>
      <c r="C357" t="s">
        <v>566</v>
      </c>
      <c r="D357" t="s">
        <v>12</v>
      </c>
      <c r="E357" t="s">
        <v>567</v>
      </c>
      <c r="F357" t="s">
        <v>678</v>
      </c>
      <c r="G357" t="str">
        <f>INDEX(Parametria!H:H,MATCH(Tabla_Consulta_desde_Reporte_de_Valorización_de_Instrumentos[[#This Row],[CODIGO_SBS]],Parametria!C:C,0),1)</f>
        <v>BNP Paribas - Japan Small Caps</v>
      </c>
      <c r="H357" t="s">
        <v>679</v>
      </c>
      <c r="I357" t="s">
        <v>156</v>
      </c>
      <c r="J357" t="s">
        <v>680</v>
      </c>
      <c r="K357" t="s">
        <v>78</v>
      </c>
      <c r="L357">
        <v>1</v>
      </c>
      <c r="M357" s="5">
        <v>29909291.308974002</v>
      </c>
      <c r="N357">
        <v>1427392230</v>
      </c>
      <c r="O357">
        <v>31922</v>
      </c>
      <c r="P357" s="15"/>
      <c r="R357">
        <v>2.0953800000000002E-2</v>
      </c>
      <c r="S357" t="s">
        <v>413</v>
      </c>
      <c r="T357">
        <v>30142643.6891184</v>
      </c>
      <c r="U357" s="5">
        <v>1430839806</v>
      </c>
      <c r="V357" t="s">
        <v>156</v>
      </c>
      <c r="W357">
        <v>0</v>
      </c>
      <c r="X357">
        <v>0</v>
      </c>
      <c r="Y357">
        <v>0</v>
      </c>
      <c r="Z357">
        <v>-108</v>
      </c>
      <c r="AA357" t="str">
        <f>+MID(Tabla_Consulta_desde_Reporte_de_Valorización_de_Instrumentos[[#This Row],[CODIGO_SBS]],7,1)</f>
        <v>5</v>
      </c>
      <c r="AB357">
        <f>INDEX('Cálculo Caja'!F:F,MATCH(Tabla_Consulta_desde_Reporte_de_Valorización_de_Instrumentos[[#This Row],[PORTAFOLIO]],'Cálculo Caja'!A:A,0),1)</f>
        <v>7928996892.6624365</v>
      </c>
      <c r="AC357" s="17">
        <f>Tabla_Consulta_desde_Reporte_de_Valorización_de_Instrumentos[[#This Row],[VALOR_VECTOR_LOCAL]]/Tabla_Consulta_desde_Reporte_de_Valorización_de_Instrumentos[[#This Row],[Patrimonio]]</f>
        <v>3.7721406268493209E-3</v>
      </c>
      <c r="AD357" s="4">
        <f>(Tabla_Consulta_desde_Reporte_de_Valorización_de_Instrumentos[[#This Row],[VALOR_VECTOR_LOCAL]]/INDEX('Tipo de Cambio'!$D:$D,MATCH("2",'Tipo de Cambio'!$E:$E,0),1))/1000000</f>
        <v>8.7774882784956709</v>
      </c>
      <c r="AE357">
        <f>IF(Tabla_Consulta_desde_Reporte_de_Valorización_de_Instrumentos[[#This Row],[PORTAFOLIO]]="IN-FONDO0",Tabla_Consulta_desde_Reporte_de_Valorización_de_Instrumentos[[#This Row],[Inv MM$]],0)</f>
        <v>0</v>
      </c>
      <c r="AF357" s="25">
        <f>IF(Tabla_Consulta_desde_Reporte_de_Valorización_de_Instrumentos[[#This Row],[PORTAFOLIO]]="IN-FONDO1",Tabla_Consulta_desde_Reporte_de_Valorización_de_Instrumentos[[#This Row],[Inv MM$]],0)</f>
        <v>8.7774882784956709</v>
      </c>
      <c r="AG357" s="25">
        <f>IF(Tabla_Consulta_desde_Reporte_de_Valorización_de_Instrumentos[[#This Row],[PORTAFOLIO]]="IN-FONDO2",Tabla_Consulta_desde_Reporte_de_Valorización_de_Instrumentos[[#This Row],[Inv MM$]],0)</f>
        <v>0</v>
      </c>
      <c r="AH357" s="25">
        <f>IF(Tabla_Consulta_desde_Reporte_de_Valorización_de_Instrumentos[[#This Row],[PORTAFOLIO]]="IN-FONDO3",Tabla_Consulta_desde_Reporte_de_Valorización_de_Instrumentos[[#This Row],[Inv MM$]],0)</f>
        <v>0</v>
      </c>
      <c r="AI3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101.26901304030767</v>
      </c>
      <c r="AJ3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Row],[CODIGO_SBS]],'BD(MSCI)'!$C:$C,0),1)),AL6492)</f>
        <v>106.23905766</v>
      </c>
      <c r="AK357" s="25">
        <f>Tabla_Consulta_desde_Reporte_de_Valorización_de_Instrumentos[[#This Row],[CO2-H]]*Tabla_Consulta_desde_Reporte_de_Valorización_de_Instrumentos[[#This Row],[Inv MM$]]</f>
        <v>932.51208332907572</v>
      </c>
      <c r="AL357" s="25">
        <f>Tabla_Consulta_desde_Reporte_de_Valorización_de_Instrumentos[[#This Row],[CO2-H]]*Tabla_Consulta_desde_Reporte_de_Valorización_de_Instrumentos[[#This Row],[Weight]]</f>
        <v>0.40074866555747357</v>
      </c>
      <c r="AM357" s="25" t="str">
        <f>INDEX(Parametria!G:G,MATCH(Tabla_Consulta_desde_Reporte_de_Valorización_de_Instrumentos[[#This Row],[CODIGO_SBS]],Parametria!C:C,0))</f>
        <v>52RVI</v>
      </c>
      <c r="AN357" s="25" t="str">
        <f>INDEX(Parametria!F:F,MATCH(Tabla_Consulta_desde_Reporte_de_Valorización_de_Instrumentos[[#This Row],[CODIGO_SBS]],Parametria!C:C,0))</f>
        <v>TD</v>
      </c>
      <c r="AO357" s="25" t="str">
        <f>+INDEX(Parametria!J:J,MATCH(Tabla_Consulta_desde_Reporte_de_Valorización_de_Instrumentos[[#This Row],[CODIGO_SBS]],Parametria!C:C,0))</f>
        <v>RVITD</v>
      </c>
      <c r="AP357" s="25">
        <f>Tabla_Consulta_desde_Reporte_de_Valorización_de_Instrumentos[[#This Row],[Huella]]/$AT$4</f>
        <v>8.2357955378688549E-2</v>
      </c>
      <c r="AQ3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7" s="25" t="str">
        <f>IFERROR(INDEX('BD(MSCI)'!X:X,MATCH(Tabla_Consulta_desde_Reporte_de_Valorización_de_Instrumentos[[#This Row],[CODIGO_ISIN]],'BD(MSCI)'!C:C,0)),"Cuestionario Integra")</f>
        <v>Otros ETFs</v>
      </c>
      <c r="AT357" s="25"/>
    </row>
    <row r="358" spans="2:46" x14ac:dyDescent="0.35">
      <c r="B358" s="14" t="s">
        <v>6337</v>
      </c>
      <c r="C358" t="s">
        <v>566</v>
      </c>
      <c r="D358" t="s">
        <v>12</v>
      </c>
      <c r="E358" t="s">
        <v>567</v>
      </c>
      <c r="F358" t="s">
        <v>681</v>
      </c>
      <c r="G358" t="str">
        <f>INDEX(Parametria!H:H,MATCH(Tabla_Consulta_desde_Reporte_de_Valorización_de_Instrumentos[[#This Row],[CODIGO_SBS]],Parametria!C:C,0),1)</f>
        <v>Goldman Sachs - Emerging Markets Corporate Debt</v>
      </c>
      <c r="H358" t="s">
        <v>682</v>
      </c>
      <c r="I358" t="s">
        <v>156</v>
      </c>
      <c r="J358" t="s">
        <v>683</v>
      </c>
      <c r="K358" t="s">
        <v>50</v>
      </c>
      <c r="L358">
        <v>170.62</v>
      </c>
      <c r="M358" s="5">
        <v>499.32353260000002</v>
      </c>
      <c r="N358">
        <v>146.53662</v>
      </c>
      <c r="O358">
        <v>0.71799999999999997</v>
      </c>
      <c r="P358" s="15"/>
      <c r="R358">
        <v>3.4075000000000002</v>
      </c>
      <c r="S358" t="s">
        <v>155</v>
      </c>
      <c r="T358">
        <v>499.93898639999998</v>
      </c>
      <c r="U358" s="5">
        <v>146.53662</v>
      </c>
      <c r="V358" t="s">
        <v>156</v>
      </c>
      <c r="W358">
        <v>0</v>
      </c>
      <c r="X358">
        <v>0</v>
      </c>
      <c r="Y358">
        <v>0</v>
      </c>
      <c r="Z358">
        <v>0</v>
      </c>
      <c r="AA358" t="str">
        <f>+MID(Tabla_Consulta_desde_Reporte_de_Valorización_de_Instrumentos[[#This Row],[CODIGO_SBS]],7,1)</f>
        <v>2</v>
      </c>
      <c r="AB358">
        <f>INDEX('Cálculo Caja'!F:F,MATCH(Tabla_Consulta_desde_Reporte_de_Valorización_de_Instrumentos[[#This Row],[PORTAFOLIO]],'Cálculo Caja'!A:A,0),1)</f>
        <v>7928996892.6624365</v>
      </c>
      <c r="AC358" s="17">
        <f>Tabla_Consulta_desde_Reporte_de_Valorización_de_Instrumentos[[#This Row],[VALOR_VECTOR_LOCAL]]/Tabla_Consulta_desde_Reporte_de_Valorización_de_Instrumentos[[#This Row],[Patrimonio]]</f>
        <v>6.2974363511490135E-8</v>
      </c>
      <c r="AD358" s="4">
        <f>(Tabla_Consulta_desde_Reporte_de_Valorización_de_Instrumentos[[#This Row],[VALOR_VECTOR_LOCAL]]/INDEX('Tipo de Cambio'!$D:$D,MATCH("2",'Tipo de Cambio'!$E:$E,0),1))/1000000</f>
        <v>1.4653661998532649E-4</v>
      </c>
      <c r="AE358">
        <f>IF(Tabla_Consulta_desde_Reporte_de_Valorización_de_Instrumentos[[#This Row],[PORTAFOLIO]]="IN-FONDO0",Tabla_Consulta_desde_Reporte_de_Valorización_de_Instrumentos[[#This Row],[Inv MM$]],0)</f>
        <v>0</v>
      </c>
      <c r="AF358" s="25">
        <f>IF(Tabla_Consulta_desde_Reporte_de_Valorización_de_Instrumentos[[#This Row],[PORTAFOLIO]]="IN-FONDO1",Tabla_Consulta_desde_Reporte_de_Valorización_de_Instrumentos[[#This Row],[Inv MM$]],0)</f>
        <v>1.4653661998532649E-4</v>
      </c>
      <c r="AG358" s="25">
        <f>IF(Tabla_Consulta_desde_Reporte_de_Valorización_de_Instrumentos[[#This Row],[PORTAFOLIO]]="IN-FONDO2",Tabla_Consulta_desde_Reporte_de_Valorización_de_Instrumentos[[#This Row],[Inv MM$]],0)</f>
        <v>0</v>
      </c>
      <c r="AH358" s="25">
        <f>IF(Tabla_Consulta_desde_Reporte_de_Valorización_de_Instrumentos[[#This Row],[PORTAFOLIO]]="IN-FONDO3",Tabla_Consulta_desde_Reporte_de_Valorización_de_Instrumentos[[#This Row],[Inv MM$]],0)</f>
        <v>0</v>
      </c>
      <c r="AI3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1.4653661998532649E-4</v>
      </c>
      <c r="AJ3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Row],[CODIGO_SBS]],'BD(MSCI)'!$C:$C,0),1)),AL6493)</f>
        <v>335.62262156000003</v>
      </c>
      <c r="AK358" s="25">
        <f>Tabla_Consulta_desde_Reporte_de_Valorización_de_Instrumentos[[#This Row],[CO2-H]]*Tabla_Consulta_desde_Reporte_de_Valorización_de_Instrumentos[[#This Row],[Inv MM$]]</f>
        <v>4.918100455401677E-2</v>
      </c>
      <c r="AL358" s="25">
        <f>Tabla_Consulta_desde_Reporte_de_Valorización_de_Instrumentos[[#This Row],[CO2-H]]*Tabla_Consulta_desde_Reporte_de_Valorización_de_Instrumentos[[#This Row],[Weight]]</f>
        <v>2.1135620972798728E-5</v>
      </c>
      <c r="AM358" s="25" t="str">
        <f>INDEX(Parametria!G:G,MATCH(Tabla_Consulta_desde_Reporte_de_Valorización_de_Instrumentos[[#This Row],[CODIGO_SBS]],Parametria!C:C,0))</f>
        <v>52RFIG</v>
      </c>
      <c r="AN358" s="25" t="str">
        <f>INDEX(Parametria!F:F,MATCH(Tabla_Consulta_desde_Reporte_de_Valorización_de_Instrumentos[[#This Row],[CODIGO_SBS]],Parametria!C:C,0))</f>
        <v>TD</v>
      </c>
      <c r="AO358" s="25" t="str">
        <f>+INDEX(Parametria!J:J,MATCH(Tabla_Consulta_desde_Reporte_de_Valorización_de_Instrumentos[[#This Row],[CODIGO_SBS]],Parametria!C:C,0))</f>
        <v>RFITD</v>
      </c>
      <c r="AP358" s="25">
        <f>Tabla_Consulta_desde_Reporte_de_Valorización_de_Instrumentos[[#This Row],[Huella]]/$AT$4</f>
        <v>4.3435865882602435E-6</v>
      </c>
      <c r="AQ3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8" s="25" t="str">
        <f>IFERROR(INDEX('BD(MSCI)'!X:X,MATCH(Tabla_Consulta_desde_Reporte_de_Valorización_de_Instrumentos[[#This Row],[CODIGO_ISIN]],'BD(MSCI)'!C:C,0)),"Cuestionario Integra")</f>
        <v>Otros ETFs</v>
      </c>
      <c r="AT358" s="25"/>
    </row>
    <row r="359" spans="2:46" x14ac:dyDescent="0.35">
      <c r="B359" s="14" t="s">
        <v>6337</v>
      </c>
      <c r="C359" t="s">
        <v>566</v>
      </c>
      <c r="D359" t="s">
        <v>11</v>
      </c>
      <c r="E359" t="s">
        <v>567</v>
      </c>
      <c r="F359" t="s">
        <v>5307</v>
      </c>
      <c r="G359" t="str">
        <f>INDEX(Parametria!H:H,MATCH(Tabla_Consulta_desde_Reporte_de_Valorización_de_Instrumentos[[#This Row],[CODIGO_SBS]],Parametria!C:C,0),1)</f>
        <v>Goldman Sachs - India Equity Portfolio</v>
      </c>
      <c r="H359" t="s">
        <v>5308</v>
      </c>
      <c r="I359" t="s">
        <v>156</v>
      </c>
      <c r="J359" t="s">
        <v>683</v>
      </c>
      <c r="K359" t="s">
        <v>50</v>
      </c>
      <c r="L359">
        <v>0</v>
      </c>
      <c r="M359" s="5">
        <v>174.11268670000001</v>
      </c>
      <c r="N359">
        <v>51.096899999999998</v>
      </c>
      <c r="O359">
        <v>1.165</v>
      </c>
      <c r="P359" s="15"/>
      <c r="R359">
        <v>3.4075000000000002</v>
      </c>
      <c r="S359" t="s">
        <v>413</v>
      </c>
      <c r="T359">
        <v>174.32729370000001</v>
      </c>
      <c r="U359" s="5">
        <v>51.096899999999998</v>
      </c>
      <c r="V359" t="s">
        <v>156</v>
      </c>
      <c r="W359">
        <v>0</v>
      </c>
      <c r="X359">
        <v>0</v>
      </c>
      <c r="Y359">
        <v>0</v>
      </c>
      <c r="Z359">
        <v>0</v>
      </c>
      <c r="AA359" t="str">
        <f>+MID(Tabla_Consulta_desde_Reporte_de_Valorización_de_Instrumentos[[#This Row],[CODIGO_SBS]],7,1)</f>
        <v>2</v>
      </c>
      <c r="AB359">
        <f>INDEX('Cálculo Caja'!F:F,MATCH(Tabla_Consulta_desde_Reporte_de_Valorización_de_Instrumentos[[#This Row],[PORTAFOLIO]],'Cálculo Caja'!A:A,0),1)</f>
        <v>3525404726.9048524</v>
      </c>
      <c r="AC359" s="17">
        <f>Tabla_Consulta_desde_Reporte_de_Valorización_de_Instrumentos[[#This Row],[VALOR_VECTOR_LOCAL]]/Tabla_Consulta_desde_Reporte_de_Valorización_de_Instrumentos[[#This Row],[Patrimonio]]</f>
        <v>4.9387999446197814E-8</v>
      </c>
      <c r="AD359" s="4">
        <f>(Tabla_Consulta_desde_Reporte_de_Valorización_de_Instrumentos[[#This Row],[VALOR_VECTOR_LOCAL]]/INDEX('Tipo de Cambio'!$D:$D,MATCH("2",'Tipo de Cambio'!$E:$E,0),1))/1000000</f>
        <v>5.1096899985326484E-5</v>
      </c>
      <c r="AE359">
        <f>IF(Tabla_Consulta_desde_Reporte_de_Valorización_de_Instrumentos[[#This Row],[PORTAFOLIO]]="IN-FONDO0",Tabla_Consulta_desde_Reporte_de_Valorización_de_Instrumentos[[#This Row],[Inv MM$]],0)</f>
        <v>0</v>
      </c>
      <c r="AF359" s="25">
        <f>IF(Tabla_Consulta_desde_Reporte_de_Valorización_de_Instrumentos[[#This Row],[PORTAFOLIO]]="IN-FONDO1",Tabla_Consulta_desde_Reporte_de_Valorización_de_Instrumentos[[#This Row],[Inv MM$]],0)</f>
        <v>0</v>
      </c>
      <c r="AG359" s="25">
        <f>IF(Tabla_Consulta_desde_Reporte_de_Valorización_de_Instrumentos[[#This Row],[PORTAFOLIO]]="IN-FONDO2",Tabla_Consulta_desde_Reporte_de_Valorización_de_Instrumentos[[#This Row],[Inv MM$]],0)</f>
        <v>0</v>
      </c>
      <c r="AH359" s="25">
        <f>IF(Tabla_Consulta_desde_Reporte_de_Valorización_de_Instrumentos[[#This Row],[PORTAFOLIO]]="IN-FONDO3",Tabla_Consulta_desde_Reporte_de_Valorización_de_Instrumentos[[#This Row],[Inv MM$]],0)</f>
        <v>5.1096899985326484E-5</v>
      </c>
      <c r="AI3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1.0184291997065297E-4</v>
      </c>
      <c r="AJ3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Row],[CODIGO_SBS]],'BD(MSCI)'!$C:$C,0),1)),AL6494)</f>
        <v>160.56308286999999</v>
      </c>
      <c r="AK359" s="25">
        <f>Tabla_Consulta_desde_Reporte_de_Valorización_de_Instrumentos[[#This Row],[CO2-H]]*Tabla_Consulta_desde_Reporte_de_Valorización_de_Instrumentos[[#This Row],[Inv MM$]]</f>
        <v>8.2042757867440783E-3</v>
      </c>
      <c r="AL359" s="25">
        <f>Tabla_Consulta_desde_Reporte_de_Valorización_de_Instrumentos[[#This Row],[CO2-H]]*Tabla_Consulta_desde_Reporte_de_Valorización_de_Instrumentos[[#This Row],[Weight]]</f>
        <v>7.9298894478633735E-6</v>
      </c>
      <c r="AM359" s="25" t="str">
        <f>INDEX(Parametria!G:G,MATCH(Tabla_Consulta_desde_Reporte_de_Valorización_de_Instrumentos[[#This Row],[CODIGO_SBS]],Parametria!C:C,0))</f>
        <v>52RVI</v>
      </c>
      <c r="AN359" s="25" t="str">
        <f>INDEX(Parametria!F:F,MATCH(Tabla_Consulta_desde_Reporte_de_Valorización_de_Instrumentos[[#This Row],[CODIGO_SBS]],Parametria!C:C,0))</f>
        <v>TD</v>
      </c>
      <c r="AO359" s="25" t="str">
        <f>+INDEX(Parametria!J:J,MATCH(Tabla_Consulta_desde_Reporte_de_Valorización_de_Instrumentos[[#This Row],[CODIGO_SBS]],Parametria!C:C,0))</f>
        <v>RVITD</v>
      </c>
      <c r="AP359" s="25">
        <f>Tabla_Consulta_desde_Reporte_de_Valorización_de_Instrumentos[[#This Row],[Huella]]/$AT$4</f>
        <v>7.2458833642875098E-7</v>
      </c>
      <c r="AQ35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59" s="25" t="str">
        <f>IFERROR(INDEX('BD(MSCI)'!X:X,MATCH(Tabla_Consulta_desde_Reporte_de_Valorización_de_Instrumentos[[#This Row],[CODIGO_ISIN]],'BD(MSCI)'!C:C,0)),"Cuestionario Integra")</f>
        <v>Otros ETFs</v>
      </c>
      <c r="AT359" s="25"/>
    </row>
    <row r="360" spans="2:46" x14ac:dyDescent="0.35">
      <c r="B360" s="14" t="s">
        <v>6337</v>
      </c>
      <c r="C360" t="s">
        <v>566</v>
      </c>
      <c r="D360" t="s">
        <v>10</v>
      </c>
      <c r="E360" t="s">
        <v>567</v>
      </c>
      <c r="F360" t="s">
        <v>5307</v>
      </c>
      <c r="G360" t="str">
        <f>INDEX(Parametria!H:H,MATCH(Tabla_Consulta_desde_Reporte_de_Valorización_de_Instrumentos[[#This Row],[CODIGO_SBS]],Parametria!C:C,0),1)</f>
        <v>Goldman Sachs - India Equity Portfolio</v>
      </c>
      <c r="H360" t="s">
        <v>5308</v>
      </c>
      <c r="I360" t="s">
        <v>156</v>
      </c>
      <c r="J360" t="s">
        <v>683</v>
      </c>
      <c r="K360" t="s">
        <v>50</v>
      </c>
      <c r="L360">
        <v>0</v>
      </c>
      <c r="M360" s="5">
        <v>172.91706310000001</v>
      </c>
      <c r="N360">
        <v>50.746020000000001</v>
      </c>
      <c r="O360">
        <v>1.157</v>
      </c>
      <c r="P360" s="15"/>
      <c r="R360">
        <v>3.4075000000000002</v>
      </c>
      <c r="S360" t="s">
        <v>413</v>
      </c>
      <c r="T360">
        <v>173.13019639999999</v>
      </c>
      <c r="U360" s="5">
        <v>50.746020000000001</v>
      </c>
      <c r="V360" t="s">
        <v>156</v>
      </c>
      <c r="W360">
        <v>0</v>
      </c>
      <c r="X360">
        <v>0</v>
      </c>
      <c r="Y360">
        <v>0</v>
      </c>
      <c r="Z360">
        <v>0</v>
      </c>
      <c r="AA360" t="str">
        <f>+MID(Tabla_Consulta_desde_Reporte_de_Valorización_de_Instrumentos[[#This Row],[CODIGO_SBS]],7,1)</f>
        <v>2</v>
      </c>
      <c r="AB360">
        <f>INDEX('Cálculo Caja'!F:F,MATCH(Tabla_Consulta_desde_Reporte_de_Valorización_de_Instrumentos[[#This Row],[PORTAFOLIO]],'Cálculo Caja'!A:A,0),1)</f>
        <v>27857085026.771736</v>
      </c>
      <c r="AC360" s="17">
        <f>Tabla_Consulta_desde_Reporte_de_Valorización_de_Instrumentos[[#This Row],[VALOR_VECTOR_LOCAL]]/Tabla_Consulta_desde_Reporte_de_Valorización_de_Instrumentos[[#This Row],[Patrimonio]]</f>
        <v>6.2072920743078473E-9</v>
      </c>
      <c r="AD360" s="4">
        <f>(Tabla_Consulta_desde_Reporte_de_Valorización_de_Instrumentos[[#This Row],[VALOR_VECTOR_LOCAL]]/INDEX('Tipo de Cambio'!$D:$D,MATCH("2",'Tipo de Cambio'!$E:$E,0),1))/1000000</f>
        <v>5.0746019985326482E-5</v>
      </c>
      <c r="AE360">
        <f>IF(Tabla_Consulta_desde_Reporte_de_Valorización_de_Instrumentos[[#This Row],[PORTAFOLIO]]="IN-FONDO0",Tabla_Consulta_desde_Reporte_de_Valorización_de_Instrumentos[[#This Row],[Inv MM$]],0)</f>
        <v>0</v>
      </c>
      <c r="AF360" s="25">
        <f>IF(Tabla_Consulta_desde_Reporte_de_Valorización_de_Instrumentos[[#This Row],[PORTAFOLIO]]="IN-FONDO1",Tabla_Consulta_desde_Reporte_de_Valorización_de_Instrumentos[[#This Row],[Inv MM$]],0)</f>
        <v>0</v>
      </c>
      <c r="AG360" s="25">
        <f>IF(Tabla_Consulta_desde_Reporte_de_Valorización_de_Instrumentos[[#This Row],[PORTAFOLIO]]="IN-FONDO2",Tabla_Consulta_desde_Reporte_de_Valorización_de_Instrumentos[[#This Row],[Inv MM$]],0)</f>
        <v>5.0746019985326482E-5</v>
      </c>
      <c r="AH360" s="25">
        <f>IF(Tabla_Consulta_desde_Reporte_de_Valorización_de_Instrumentos[[#This Row],[PORTAFOLIO]]="IN-FONDO3",Tabla_Consulta_desde_Reporte_de_Valorización_de_Instrumentos[[#This Row],[Inv MM$]],0)</f>
        <v>0</v>
      </c>
      <c r="AI3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1.0184291997065297E-4</v>
      </c>
      <c r="AJ3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Row],[CODIGO_SBS]],'BD(MSCI)'!$C:$C,0),1)),AL6495)</f>
        <v>160.56308286999999</v>
      </c>
      <c r="AK360" s="25">
        <f>Tabla_Consulta_desde_Reporte_de_Valorización_de_Instrumentos[[#This Row],[CO2-H]]*Tabla_Consulta_desde_Reporte_de_Valorización_de_Instrumentos[[#This Row],[Inv MM$]]</f>
        <v>8.1479374122266513E-3</v>
      </c>
      <c r="AL360" s="25">
        <f>Tabla_Consulta_desde_Reporte_de_Valorización_de_Instrumentos[[#This Row],[CO2-H]]*Tabla_Consulta_desde_Reporte_de_Valorización_de_Instrumentos[[#This Row],[Weight]]</f>
        <v>9.9666195172538511E-7</v>
      </c>
      <c r="AM360" s="25" t="str">
        <f>INDEX(Parametria!G:G,MATCH(Tabla_Consulta_desde_Reporte_de_Valorización_de_Instrumentos[[#This Row],[CODIGO_SBS]],Parametria!C:C,0))</f>
        <v>52RVI</v>
      </c>
      <c r="AN360" s="25" t="str">
        <f>INDEX(Parametria!F:F,MATCH(Tabla_Consulta_desde_Reporte_de_Valorización_de_Instrumentos[[#This Row],[CODIGO_SBS]],Parametria!C:C,0))</f>
        <v>TD</v>
      </c>
      <c r="AO360" s="25" t="str">
        <f>+INDEX(Parametria!J:J,MATCH(Tabla_Consulta_desde_Reporte_de_Valorización_de_Instrumentos[[#This Row],[CODIGO_SBS]],Parametria!C:C,0))</f>
        <v>RVITD</v>
      </c>
      <c r="AP360" s="25">
        <f>Tabla_Consulta_desde_Reporte_de_Valorización_de_Instrumentos[[#This Row],[Huella]]/$AT$4</f>
        <v>7.1961262252909871E-7</v>
      </c>
      <c r="AQ3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0" s="25" t="str">
        <f>IFERROR(INDEX('BD(MSCI)'!X:X,MATCH(Tabla_Consulta_desde_Reporte_de_Valorización_de_Instrumentos[[#This Row],[CODIGO_ISIN]],'BD(MSCI)'!C:C,0)),"Cuestionario Integra")</f>
        <v>Otros ETFs</v>
      </c>
      <c r="AT360" s="25"/>
    </row>
    <row r="361" spans="2:46" x14ac:dyDescent="0.35">
      <c r="B361" s="14" t="s">
        <v>6337</v>
      </c>
      <c r="C361" t="s">
        <v>566</v>
      </c>
      <c r="D361" t="s">
        <v>10</v>
      </c>
      <c r="E361" t="s">
        <v>567</v>
      </c>
      <c r="F361" t="s">
        <v>684</v>
      </c>
      <c r="G361" t="str">
        <f>INDEX(Parametria!H:H,MATCH(Tabla_Consulta_desde_Reporte_de_Valorización_de_Instrumentos[[#This Row],[CODIGO_SBS]],Parametria!C:C,0),1)</f>
        <v>JP Morgan - Japan Equity Fund - C</v>
      </c>
      <c r="H361" t="s">
        <v>685</v>
      </c>
      <c r="I361" t="s">
        <v>156</v>
      </c>
      <c r="J361" t="s">
        <v>686</v>
      </c>
      <c r="K361" t="s">
        <v>50</v>
      </c>
      <c r="L361">
        <v>1</v>
      </c>
      <c r="M361" s="5">
        <v>961193.06733370002</v>
      </c>
      <c r="N361">
        <v>282081.60450000002</v>
      </c>
      <c r="O361">
        <v>8029.65</v>
      </c>
      <c r="P361" s="15"/>
      <c r="R361">
        <v>3.4075000000000002</v>
      </c>
      <c r="S361" t="s">
        <v>413</v>
      </c>
      <c r="T361">
        <v>961282.01979639998</v>
      </c>
      <c r="U361" s="5">
        <v>281760.41850000003</v>
      </c>
      <c r="V361" t="s">
        <v>667</v>
      </c>
      <c r="W361">
        <v>0</v>
      </c>
      <c r="X361">
        <v>0</v>
      </c>
      <c r="Y361">
        <v>0</v>
      </c>
      <c r="Z361">
        <v>0.04</v>
      </c>
      <c r="AA361" t="str">
        <f>+MID(Tabla_Consulta_desde_Reporte_de_Valorización_de_Instrumentos[[#This Row],[CODIGO_SBS]],7,1)</f>
        <v>2</v>
      </c>
      <c r="AB361">
        <f>INDEX('Cálculo Caja'!F:F,MATCH(Tabla_Consulta_desde_Reporte_de_Valorización_de_Instrumentos[[#This Row],[PORTAFOLIO]],'Cálculo Caja'!A:A,0),1)</f>
        <v>27857085026.771736</v>
      </c>
      <c r="AC361" s="17">
        <f>Tabla_Consulta_desde_Reporte_de_Valorización_de_Instrumentos[[#This Row],[VALOR_VECTOR_LOCAL]]/Tabla_Consulta_desde_Reporte_de_Valorización_de_Instrumentos[[#This Row],[Patrimonio]]</f>
        <v>3.45044381495751E-5</v>
      </c>
      <c r="AD361" s="4">
        <f>(Tabla_Consulta_desde_Reporte_de_Valorización_de_Instrumentos[[#This Row],[VALOR_VECTOR_LOCAL]]/INDEX('Tipo de Cambio'!$D:$D,MATCH("2",'Tipo de Cambio'!$E:$E,0),1))/1000000</f>
        <v>0.28208160449998532</v>
      </c>
      <c r="AE361">
        <f>IF(Tabla_Consulta_desde_Reporte_de_Valorización_de_Instrumentos[[#This Row],[PORTAFOLIO]]="IN-FONDO0",Tabla_Consulta_desde_Reporte_de_Valorización_de_Instrumentos[[#This Row],[Inv MM$]],0)</f>
        <v>0</v>
      </c>
      <c r="AF361" s="25">
        <f>IF(Tabla_Consulta_desde_Reporte_de_Valorización_de_Instrumentos[[#This Row],[PORTAFOLIO]]="IN-FONDO1",Tabla_Consulta_desde_Reporte_de_Valorización_de_Instrumentos[[#This Row],[Inv MM$]],0)</f>
        <v>0</v>
      </c>
      <c r="AG361" s="25">
        <f>IF(Tabla_Consulta_desde_Reporte_de_Valorización_de_Instrumentos[[#This Row],[PORTAFOLIO]]="IN-FONDO2",Tabla_Consulta_desde_Reporte_de_Valorización_de_Instrumentos[[#This Row],[Inv MM$]],0)</f>
        <v>0.28208160449998532</v>
      </c>
      <c r="AH361" s="25">
        <f>IF(Tabla_Consulta_desde_Reporte_de_Valorización_de_Instrumentos[[#This Row],[PORTAFOLIO]]="IN-FONDO3",Tabla_Consulta_desde_Reporte_de_Valorización_de_Instrumentos[[#This Row],[Inv MM$]],0)</f>
        <v>0</v>
      </c>
      <c r="AI3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Row],[CODIGO_SBS]],'BD(MSCI)'!$C:$C,0),1)),AL6496)</f>
        <v>19.010430289999999</v>
      </c>
      <c r="AK361" s="25">
        <f>Tabla_Consulta_desde_Reporte_de_Valorización_de_Instrumentos[[#This Row],[CO2-H]]*Tabla_Consulta_desde_Reporte_de_Valorización_de_Instrumentos[[#This Row],[Inv MM$]]</f>
        <v>5.3624926784383211</v>
      </c>
      <c r="AL361" s="25">
        <f>Tabla_Consulta_desde_Reporte_de_Valorización_de_Instrumentos[[#This Row],[CO2-H]]*Tabla_Consulta_desde_Reporte_de_Valorización_de_Instrumentos[[#This Row],[Weight]]</f>
        <v>6.5594421613811402E-4</v>
      </c>
      <c r="AM361" s="25" t="str">
        <f>INDEX(Parametria!G:G,MATCH(Tabla_Consulta_desde_Reporte_de_Valorización_de_Instrumentos[[#This Row],[CODIGO_SBS]],Parametria!C:C,0))</f>
        <v>52RVI</v>
      </c>
      <c r="AN361" s="25" t="str">
        <f>INDEX(Parametria!F:F,MATCH(Tabla_Consulta_desde_Reporte_de_Valorización_de_Instrumentos[[#This Row],[CODIGO_SBS]],Parametria!C:C,0))</f>
        <v>TD</v>
      </c>
      <c r="AO361" s="25" t="str">
        <f>+INDEX(Parametria!J:J,MATCH(Tabla_Consulta_desde_Reporte_de_Valorización_de_Instrumentos[[#This Row],[CODIGO_SBS]],Parametria!C:C,0))</f>
        <v>RVITD</v>
      </c>
      <c r="AP361" s="25">
        <f>Tabla_Consulta_desde_Reporte_de_Valorización_de_Instrumentos[[#This Row],[Huella]]/$AT$4</f>
        <v>4.7360665950053421E-4</v>
      </c>
      <c r="AQ3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1" s="25" t="str">
        <f>IFERROR(INDEX('BD(MSCI)'!X:X,MATCH(Tabla_Consulta_desde_Reporte_de_Valorización_de_Instrumentos[[#This Row],[CODIGO_ISIN]],'BD(MSCI)'!C:C,0)),"Cuestionario Integra")</f>
        <v>Otros ETFs</v>
      </c>
      <c r="AT361" s="25"/>
    </row>
    <row r="362" spans="2:46" x14ac:dyDescent="0.35">
      <c r="B362" s="14" t="s">
        <v>6337</v>
      </c>
      <c r="C362" t="s">
        <v>566</v>
      </c>
      <c r="D362" t="s">
        <v>11</v>
      </c>
      <c r="E362" t="s">
        <v>567</v>
      </c>
      <c r="F362" t="s">
        <v>684</v>
      </c>
      <c r="G362" t="str">
        <f>INDEX(Parametria!H:H,MATCH(Tabla_Consulta_desde_Reporte_de_Valorización_de_Instrumentos[[#This Row],[CODIGO_SBS]],Parametria!C:C,0),1)</f>
        <v>JP Morgan - Japan Equity Fund - C</v>
      </c>
      <c r="H362" t="s">
        <v>685</v>
      </c>
      <c r="I362" t="s">
        <v>156</v>
      </c>
      <c r="J362" t="s">
        <v>686</v>
      </c>
      <c r="K362" t="s">
        <v>50</v>
      </c>
      <c r="L362">
        <v>1</v>
      </c>
      <c r="M362" s="5">
        <v>146833.96768279999</v>
      </c>
      <c r="N362">
        <v>43091.406510000001</v>
      </c>
      <c r="O362">
        <v>1226.627</v>
      </c>
      <c r="P362" s="15"/>
      <c r="R362">
        <v>3.4075000000000002</v>
      </c>
      <c r="S362" t="s">
        <v>413</v>
      </c>
      <c r="T362">
        <v>146847.55625669999</v>
      </c>
      <c r="U362" s="5">
        <v>43042.34143</v>
      </c>
      <c r="V362" t="s">
        <v>667</v>
      </c>
      <c r="W362">
        <v>0</v>
      </c>
      <c r="X362">
        <v>0</v>
      </c>
      <c r="Y362">
        <v>0</v>
      </c>
      <c r="Z362">
        <v>0.04</v>
      </c>
      <c r="AA362" t="str">
        <f>+MID(Tabla_Consulta_desde_Reporte_de_Valorización_de_Instrumentos[[#This Row],[CODIGO_SBS]],7,1)</f>
        <v>2</v>
      </c>
      <c r="AB362">
        <f>INDEX('Cálculo Caja'!F:F,MATCH(Tabla_Consulta_desde_Reporte_de_Valorización_de_Instrumentos[[#This Row],[PORTAFOLIO]],'Cálculo Caja'!A:A,0),1)</f>
        <v>3525404726.9048524</v>
      </c>
      <c r="AC362" s="17">
        <f>Tabla_Consulta_desde_Reporte_de_Valorización_de_Instrumentos[[#This Row],[VALOR_VECTOR_LOCAL]]/Tabla_Consulta_desde_Reporte_de_Valorización_de_Instrumentos[[#This Row],[Patrimonio]]</f>
        <v>4.1650244172592812E-5</v>
      </c>
      <c r="AD362" s="4">
        <f>(Tabla_Consulta_desde_Reporte_de_Valorización_de_Instrumentos[[#This Row],[VALOR_VECTOR_LOCAL]]/INDEX('Tipo de Cambio'!$D:$D,MATCH("2",'Tipo de Cambio'!$E:$E,0),1))/1000000</f>
        <v>4.3091406509992658E-2</v>
      </c>
      <c r="AE362">
        <f>IF(Tabla_Consulta_desde_Reporte_de_Valorización_de_Instrumentos[[#This Row],[PORTAFOLIO]]="IN-FONDO0",Tabla_Consulta_desde_Reporte_de_Valorización_de_Instrumentos[[#This Row],[Inv MM$]],0)</f>
        <v>0</v>
      </c>
      <c r="AF362" s="25">
        <f>IF(Tabla_Consulta_desde_Reporte_de_Valorización_de_Instrumentos[[#This Row],[PORTAFOLIO]]="IN-FONDO1",Tabla_Consulta_desde_Reporte_de_Valorización_de_Instrumentos[[#This Row],[Inv MM$]],0)</f>
        <v>0</v>
      </c>
      <c r="AG362" s="25">
        <f>IF(Tabla_Consulta_desde_Reporte_de_Valorización_de_Instrumentos[[#This Row],[PORTAFOLIO]]="IN-FONDO2",Tabla_Consulta_desde_Reporte_de_Valorización_de_Instrumentos[[#This Row],[Inv MM$]],0)</f>
        <v>0</v>
      </c>
      <c r="AH362" s="25">
        <f>IF(Tabla_Consulta_desde_Reporte_de_Valorización_de_Instrumentos[[#This Row],[PORTAFOLIO]]="IN-FONDO3",Tabla_Consulta_desde_Reporte_de_Valorización_de_Instrumentos[[#This Row],[Inv MM$]],0)</f>
        <v>4.3091406509992658E-2</v>
      </c>
      <c r="AI3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Row],[CODIGO_SBS]],'BD(MSCI)'!$C:$C,0),1)),AL6497)</f>
        <v>19.010430289999999</v>
      </c>
      <c r="AK362" s="25">
        <f>Tabla_Consulta_desde_Reporte_de_Valorización_de_Instrumentos[[#This Row],[CO2-H]]*Tabla_Consulta_desde_Reporte_de_Valorización_de_Instrumentos[[#This Row],[Inv MM$]]</f>
        <v>0.8191861795562676</v>
      </c>
      <c r="AL362" s="25">
        <f>Tabla_Consulta_desde_Reporte_de_Valorización_de_Instrumentos[[#This Row],[CO2-H]]*Tabla_Consulta_desde_Reporte_de_Valorización_de_Instrumentos[[#This Row],[Weight]]</f>
        <v>7.9178906340455438E-4</v>
      </c>
      <c r="AM362" s="25" t="str">
        <f>INDEX(Parametria!G:G,MATCH(Tabla_Consulta_desde_Reporte_de_Valorización_de_Instrumentos[[#This Row],[CODIGO_SBS]],Parametria!C:C,0))</f>
        <v>52RVI</v>
      </c>
      <c r="AN362" s="25" t="str">
        <f>INDEX(Parametria!F:F,MATCH(Tabla_Consulta_desde_Reporte_de_Valorización_de_Instrumentos[[#This Row],[CODIGO_SBS]],Parametria!C:C,0))</f>
        <v>TD</v>
      </c>
      <c r="AO362" s="25" t="str">
        <f>+INDEX(Parametria!J:J,MATCH(Tabla_Consulta_desde_Reporte_de_Valorización_de_Instrumentos[[#This Row],[CODIGO_SBS]],Parametria!C:C,0))</f>
        <v>RVITD</v>
      </c>
      <c r="AP362" s="25">
        <f>Tabla_Consulta_desde_Reporte_de_Valorización_de_Instrumentos[[#This Row],[Huella]]/$AT$4</f>
        <v>7.2349195285360265E-5</v>
      </c>
      <c r="AQ3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2" s="25" t="str">
        <f>IFERROR(INDEX('BD(MSCI)'!X:X,MATCH(Tabla_Consulta_desde_Reporte_de_Valorización_de_Instrumentos[[#This Row],[CODIGO_ISIN]],'BD(MSCI)'!C:C,0)),"Cuestionario Integra")</f>
        <v>Otros ETFs</v>
      </c>
      <c r="AT362" s="25"/>
    </row>
    <row r="363" spans="2:46" x14ac:dyDescent="0.35">
      <c r="B363" s="14" t="s">
        <v>6337</v>
      </c>
      <c r="C363" t="s">
        <v>566</v>
      </c>
      <c r="D363" t="s">
        <v>12</v>
      </c>
      <c r="E363" t="s">
        <v>567</v>
      </c>
      <c r="F363" t="s">
        <v>684</v>
      </c>
      <c r="G363" t="str">
        <f>INDEX(Parametria!H:H,MATCH(Tabla_Consulta_desde_Reporte_de_Valorización_de_Instrumentos[[#This Row],[CODIGO_SBS]],Parametria!C:C,0),1)</f>
        <v>JP Morgan - Japan Equity Fund - C</v>
      </c>
      <c r="H363" t="s">
        <v>685</v>
      </c>
      <c r="I363" t="s">
        <v>156</v>
      </c>
      <c r="J363" t="s">
        <v>686</v>
      </c>
      <c r="K363" t="s">
        <v>50</v>
      </c>
      <c r="L363">
        <v>1</v>
      </c>
      <c r="M363" s="5">
        <v>176.0867537</v>
      </c>
      <c r="N363">
        <v>51.676229999999997</v>
      </c>
      <c r="O363">
        <v>1.4710000000000001</v>
      </c>
      <c r="P363" s="15"/>
      <c r="R363">
        <v>3.4075000000000002</v>
      </c>
      <c r="S363" t="s">
        <v>413</v>
      </c>
      <c r="T363">
        <v>176.1030494</v>
      </c>
      <c r="U363" s="5">
        <v>51.61739</v>
      </c>
      <c r="V363" t="s">
        <v>667</v>
      </c>
      <c r="W363">
        <v>0</v>
      </c>
      <c r="X363">
        <v>0</v>
      </c>
      <c r="Y363">
        <v>0</v>
      </c>
      <c r="Z363">
        <v>0.04</v>
      </c>
      <c r="AA363" t="str">
        <f>+MID(Tabla_Consulta_desde_Reporte_de_Valorización_de_Instrumentos[[#This Row],[CODIGO_SBS]],7,1)</f>
        <v>2</v>
      </c>
      <c r="AB363">
        <f>INDEX('Cálculo Caja'!F:F,MATCH(Tabla_Consulta_desde_Reporte_de_Valorización_de_Instrumentos[[#This Row],[PORTAFOLIO]],'Cálculo Caja'!A:A,0),1)</f>
        <v>7928996892.6624365</v>
      </c>
      <c r="AC363" s="17">
        <f>Tabla_Consulta_desde_Reporte_de_Valorización_de_Instrumentos[[#This Row],[VALOR_VECTOR_LOCAL]]/Tabla_Consulta_desde_Reporte_de_Valorización_de_Instrumentos[[#This Row],[Patrimonio]]</f>
        <v>2.2207948380324407E-8</v>
      </c>
      <c r="AD363" s="4">
        <f>(Tabla_Consulta_desde_Reporte_de_Valorización_de_Instrumentos[[#This Row],[VALOR_VECTOR_LOCAL]]/INDEX('Tipo de Cambio'!$D:$D,MATCH("2",'Tipo de Cambio'!$E:$E,0),1))/1000000</f>
        <v>5.1676229992663238E-5</v>
      </c>
      <c r="AE363">
        <f>IF(Tabla_Consulta_desde_Reporte_de_Valorización_de_Instrumentos[[#This Row],[PORTAFOLIO]]="IN-FONDO0",Tabla_Consulta_desde_Reporte_de_Valorización_de_Instrumentos[[#This Row],[Inv MM$]],0)</f>
        <v>0</v>
      </c>
      <c r="AF363" s="25">
        <f>IF(Tabla_Consulta_desde_Reporte_de_Valorización_de_Instrumentos[[#This Row],[PORTAFOLIO]]="IN-FONDO1",Tabla_Consulta_desde_Reporte_de_Valorización_de_Instrumentos[[#This Row],[Inv MM$]],0)</f>
        <v>5.1676229992663238E-5</v>
      </c>
      <c r="AG363" s="25">
        <f>IF(Tabla_Consulta_desde_Reporte_de_Valorización_de_Instrumentos[[#This Row],[PORTAFOLIO]]="IN-FONDO2",Tabla_Consulta_desde_Reporte_de_Valorización_de_Instrumentos[[#This Row],[Inv MM$]],0)</f>
        <v>0</v>
      </c>
      <c r="AH363" s="25">
        <f>IF(Tabla_Consulta_desde_Reporte_de_Valorización_de_Instrumentos[[#This Row],[PORTAFOLIO]]="IN-FONDO3",Tabla_Consulta_desde_Reporte_de_Valorización_de_Instrumentos[[#This Row],[Inv MM$]],0)</f>
        <v>0</v>
      </c>
      <c r="AI3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0.32522468723997061</v>
      </c>
      <c r="AJ3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Row],[CODIGO_SBS]],'BD(MSCI)'!$C:$C,0),1)),AL6498)</f>
        <v>19.010430289999999</v>
      </c>
      <c r="AK363" s="25">
        <f>Tabla_Consulta_desde_Reporte_de_Valorización_de_Instrumentos[[#This Row],[CO2-H]]*Tabla_Consulta_desde_Reporte_de_Valorización_de_Instrumentos[[#This Row],[Inv MM$]]</f>
        <v>9.8238736792553155E-4</v>
      </c>
      <c r="AL363" s="25">
        <f>Tabla_Consulta_desde_Reporte_de_Valorización_de_Instrumentos[[#This Row],[CO2-H]]*Tabla_Consulta_desde_Reporte_de_Valorización_de_Instrumentos[[#This Row],[Weight]]</f>
        <v>4.2218265456807549E-7</v>
      </c>
      <c r="AM363" s="25" t="str">
        <f>INDEX(Parametria!G:G,MATCH(Tabla_Consulta_desde_Reporte_de_Valorización_de_Instrumentos[[#This Row],[CODIGO_SBS]],Parametria!C:C,0))</f>
        <v>52RVI</v>
      </c>
      <c r="AN363" s="25" t="str">
        <f>INDEX(Parametria!F:F,MATCH(Tabla_Consulta_desde_Reporte_de_Valorización_de_Instrumentos[[#This Row],[CODIGO_SBS]],Parametria!C:C,0))</f>
        <v>TD</v>
      </c>
      <c r="AO363" s="25" t="str">
        <f>+INDEX(Parametria!J:J,MATCH(Tabla_Consulta_desde_Reporte_de_Valorización_de_Instrumentos[[#This Row],[CODIGO_SBS]],Parametria!C:C,0))</f>
        <v>RVITD</v>
      </c>
      <c r="AP363" s="25">
        <f>Tabla_Consulta_desde_Reporte_de_Valorización_de_Instrumentos[[#This Row],[Huella]]/$AT$4</f>
        <v>8.6762859654706135E-8</v>
      </c>
      <c r="AQ3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3" s="25" t="str">
        <f>IFERROR(INDEX('BD(MSCI)'!X:X,MATCH(Tabla_Consulta_desde_Reporte_de_Valorización_de_Instrumentos[[#This Row],[CODIGO_ISIN]],'BD(MSCI)'!C:C,0)),"Cuestionario Integra")</f>
        <v>Otros ETFs</v>
      </c>
      <c r="AT363" s="25"/>
    </row>
    <row r="364" spans="2:46" x14ac:dyDescent="0.35">
      <c r="B364" s="14" t="s">
        <v>6337</v>
      </c>
      <c r="C364" t="s">
        <v>566</v>
      </c>
      <c r="D364" t="s">
        <v>11</v>
      </c>
      <c r="E364" t="s">
        <v>567</v>
      </c>
      <c r="F364" t="s">
        <v>5651</v>
      </c>
      <c r="G364" t="str">
        <f>INDEX(Parametria!H:H,MATCH(Tabla_Consulta_desde_Reporte_de_Valorización_de_Instrumentos[[#This Row],[CODIGO_SBS]],Parametria!C:C,0),1)</f>
        <v>Lazard - Japanese Strategic Equity</v>
      </c>
      <c r="H364" t="s">
        <v>5103</v>
      </c>
      <c r="I364" t="s">
        <v>156</v>
      </c>
      <c r="J364" t="s">
        <v>5716</v>
      </c>
      <c r="K364" t="s">
        <v>78</v>
      </c>
      <c r="L364">
        <v>0</v>
      </c>
      <c r="M364" s="5">
        <v>17.266100099999999</v>
      </c>
      <c r="N364">
        <v>824.00806339999997</v>
      </c>
      <c r="O364">
        <v>1.8220000000000001</v>
      </c>
      <c r="P364" s="15"/>
      <c r="R364">
        <v>2.0953800000000002E-2</v>
      </c>
      <c r="S364" t="s">
        <v>413</v>
      </c>
      <c r="T364">
        <v>17.3333434</v>
      </c>
      <c r="U364" s="5">
        <v>822.79570460000002</v>
      </c>
      <c r="V364" t="s">
        <v>156</v>
      </c>
      <c r="W364">
        <v>0</v>
      </c>
      <c r="X364">
        <v>0</v>
      </c>
      <c r="Y364">
        <v>0</v>
      </c>
      <c r="Z364">
        <v>0.66539999999999999</v>
      </c>
      <c r="AA364" t="str">
        <f>+MID(Tabla_Consulta_desde_Reporte_de_Valorización_de_Instrumentos[[#This Row],[CODIGO_SBS]],7,1)</f>
        <v>5</v>
      </c>
      <c r="AB364">
        <f>INDEX('Cálculo Caja'!F:F,MATCH(Tabla_Consulta_desde_Reporte_de_Valorización_de_Instrumentos[[#This Row],[PORTAFOLIO]],'Cálculo Caja'!A:A,0),1)</f>
        <v>3525404726.9048524</v>
      </c>
      <c r="AC364" s="17">
        <f>Tabla_Consulta_desde_Reporte_de_Valorización_de_Instrumentos[[#This Row],[VALOR_VECTOR_LOCAL]]/Tabla_Consulta_desde_Reporte_de_Valorización_de_Instrumentos[[#This Row],[Patrimonio]]</f>
        <v>4.8976220994515037E-9</v>
      </c>
      <c r="AD364" s="4">
        <f>(Tabla_Consulta_desde_Reporte_de_Valorización_de_Instrumentos[[#This Row],[VALOR_VECTOR_LOCAL]]/INDEX('Tipo de Cambio'!$D:$D,MATCH("2",'Tipo de Cambio'!$E:$E,0),1))/1000000</f>
        <v>5.0670873367571525E-6</v>
      </c>
      <c r="AE364">
        <f>IF(Tabla_Consulta_desde_Reporte_de_Valorización_de_Instrumentos[[#This Row],[PORTAFOLIO]]="IN-FONDO0",Tabla_Consulta_desde_Reporte_de_Valorización_de_Instrumentos[[#This Row],[Inv MM$]],0)</f>
        <v>0</v>
      </c>
      <c r="AF364" s="25">
        <f>IF(Tabla_Consulta_desde_Reporte_de_Valorización_de_Instrumentos[[#This Row],[PORTAFOLIO]]="IN-FONDO1",Tabla_Consulta_desde_Reporte_de_Valorización_de_Instrumentos[[#This Row],[Inv MM$]],0)</f>
        <v>0</v>
      </c>
      <c r="AG364" s="25">
        <f>IF(Tabla_Consulta_desde_Reporte_de_Valorización_de_Instrumentos[[#This Row],[PORTAFOLIO]]="IN-FONDO2",Tabla_Consulta_desde_Reporte_de_Valorización_de_Instrumentos[[#This Row],[Inv MM$]],0)</f>
        <v>0</v>
      </c>
      <c r="AH364" s="25">
        <f>IF(Tabla_Consulta_desde_Reporte_de_Valorización_de_Instrumentos[[#This Row],[PORTAFOLIO]]="IN-FONDO3",Tabla_Consulta_desde_Reporte_de_Valorización_de_Instrumentos[[#This Row],[Inv MM$]],0)</f>
        <v>5.0670873367571525E-6</v>
      </c>
      <c r="AI3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9.6419274541452668E-6</v>
      </c>
      <c r="AJ3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Row],[CODIGO_SBS]],'BD(MSCI)'!$C:$C,0),1)),AL6499)</f>
        <v>37.84777476</v>
      </c>
      <c r="AK364" s="25">
        <f>Tabla_Consulta_desde_Reporte_de_Valorización_de_Instrumentos[[#This Row],[CO2-H]]*Tabla_Consulta_desde_Reporte_de_Valorización_de_Instrumentos[[#This Row],[Inv MM$]]</f>
        <v>1.9177798021083298E-4</v>
      </c>
      <c r="AL364" s="25">
        <f>Tabla_Consulta_desde_Reporte_de_Valorización_de_Instrumentos[[#This Row],[CO2-H]]*Tabla_Consulta_desde_Reporte_de_Valorización_de_Instrumentos[[#This Row],[Weight]]</f>
        <v>1.8536409807963883E-7</v>
      </c>
      <c r="AM364" s="25" t="str">
        <f>INDEX(Parametria!G:G,MATCH(Tabla_Consulta_desde_Reporte_de_Valorización_de_Instrumentos[[#This Row],[CODIGO_SBS]],Parametria!C:C,0))</f>
        <v>52RVI</v>
      </c>
      <c r="AN364" s="25" t="str">
        <f>INDEX(Parametria!F:F,MATCH(Tabla_Consulta_desde_Reporte_de_Valorización_de_Instrumentos[[#This Row],[CODIGO_SBS]],Parametria!C:C,0))</f>
        <v>TD</v>
      </c>
      <c r="AO364" s="25" t="str">
        <f>+INDEX(Parametria!J:J,MATCH(Tabla_Consulta_desde_Reporte_de_Valorización_de_Instrumentos[[#This Row],[CODIGO_SBS]],Parametria!C:C,0))</f>
        <v>RVITD</v>
      </c>
      <c r="AP364" s="25">
        <f>Tabla_Consulta_desde_Reporte_de_Valorización_de_Instrumentos[[#This Row],[Huella]]/$AT$4</f>
        <v>1.6937520295107075E-8</v>
      </c>
      <c r="AQ36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4" s="25" t="str">
        <f>IFERROR(INDEX('BD(MSCI)'!X:X,MATCH(Tabla_Consulta_desde_Reporte_de_Valorización_de_Instrumentos[[#This Row],[CODIGO_ISIN]],'BD(MSCI)'!C:C,0)),"Cuestionario Integra")</f>
        <v>Otros ETFs</v>
      </c>
      <c r="AT364" s="25"/>
    </row>
    <row r="365" spans="2:46" x14ac:dyDescent="0.35">
      <c r="B365" s="14" t="s">
        <v>6337</v>
      </c>
      <c r="C365" t="s">
        <v>566</v>
      </c>
      <c r="D365" t="s">
        <v>10</v>
      </c>
      <c r="E365" t="s">
        <v>567</v>
      </c>
      <c r="F365" t="s">
        <v>5651</v>
      </c>
      <c r="G365" t="str">
        <f>INDEX(Parametria!H:H,MATCH(Tabla_Consulta_desde_Reporte_de_Valorización_de_Instrumentos[[#This Row],[CODIGO_SBS]],Parametria!C:C,0),1)</f>
        <v>Lazard - Japanese Strategic Equity</v>
      </c>
      <c r="H365" t="s">
        <v>5103</v>
      </c>
      <c r="I365" t="s">
        <v>156</v>
      </c>
      <c r="J365" t="s">
        <v>5716</v>
      </c>
      <c r="K365" t="s">
        <v>78</v>
      </c>
      <c r="L365">
        <v>0</v>
      </c>
      <c r="M365" s="5">
        <v>15.5887677</v>
      </c>
      <c r="N365">
        <v>743.95898150000005</v>
      </c>
      <c r="O365">
        <v>1.645</v>
      </c>
      <c r="P365" s="15"/>
      <c r="R365">
        <v>2.0953800000000002E-2</v>
      </c>
      <c r="S365" t="s">
        <v>413</v>
      </c>
      <c r="T365">
        <v>15.649478500000001</v>
      </c>
      <c r="U365" s="5">
        <v>742.86439849999999</v>
      </c>
      <c r="V365" t="s">
        <v>156</v>
      </c>
      <c r="W365">
        <v>0</v>
      </c>
      <c r="X365">
        <v>0</v>
      </c>
      <c r="Y365">
        <v>0</v>
      </c>
      <c r="Z365">
        <v>0.66539999999999999</v>
      </c>
      <c r="AA365" t="str">
        <f>+MID(Tabla_Consulta_desde_Reporte_de_Valorización_de_Instrumentos[[#This Row],[CODIGO_SBS]],7,1)</f>
        <v>5</v>
      </c>
      <c r="AB365">
        <f>INDEX('Cálculo Caja'!F:F,MATCH(Tabla_Consulta_desde_Reporte_de_Valorización_de_Instrumentos[[#This Row],[PORTAFOLIO]],'Cálculo Caja'!A:A,0),1)</f>
        <v>27857085026.771736</v>
      </c>
      <c r="AC365" s="17">
        <f>Tabla_Consulta_desde_Reporte_de_Valorización_de_Instrumentos[[#This Row],[VALOR_VECTOR_LOCAL]]/Tabla_Consulta_desde_Reporte_de_Valorización_de_Instrumentos[[#This Row],[Patrimonio]]</f>
        <v>5.595979509348732E-10</v>
      </c>
      <c r="AD365" s="4">
        <f>(Tabla_Consulta_desde_Reporte_de_Valorización_de_Instrumentos[[#This Row],[VALOR_VECTOR_LOCAL]]/INDEX('Tipo de Cambio'!$D:$D,MATCH("2",'Tipo de Cambio'!$E:$E,0),1))/1000000</f>
        <v>4.5748401173881143E-6</v>
      </c>
      <c r="AE365">
        <f>IF(Tabla_Consulta_desde_Reporte_de_Valorización_de_Instrumentos[[#This Row],[PORTAFOLIO]]="IN-FONDO0",Tabla_Consulta_desde_Reporte_de_Valorización_de_Instrumentos[[#This Row],[Inv MM$]],0)</f>
        <v>0</v>
      </c>
      <c r="AF365" s="25">
        <f>IF(Tabla_Consulta_desde_Reporte_de_Valorización_de_Instrumentos[[#This Row],[PORTAFOLIO]]="IN-FONDO1",Tabla_Consulta_desde_Reporte_de_Valorización_de_Instrumentos[[#This Row],[Inv MM$]],0)</f>
        <v>0</v>
      </c>
      <c r="AG365" s="25">
        <f>IF(Tabla_Consulta_desde_Reporte_de_Valorización_de_Instrumentos[[#This Row],[PORTAFOLIO]]="IN-FONDO2",Tabla_Consulta_desde_Reporte_de_Valorización_de_Instrumentos[[#This Row],[Inv MM$]],0)</f>
        <v>4.5748401173881143E-6</v>
      </c>
      <c r="AH365" s="25">
        <f>IF(Tabla_Consulta_desde_Reporte_de_Valorización_de_Instrumentos[[#This Row],[PORTAFOLIO]]="IN-FONDO3",Tabla_Consulta_desde_Reporte_de_Valorización_de_Instrumentos[[#This Row],[Inv MM$]],0)</f>
        <v>0</v>
      </c>
      <c r="AI3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9.6419274541452668E-6</v>
      </c>
      <c r="AJ3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Row],[CODIGO_SBS]],'BD(MSCI)'!$C:$C,0),1)),AL6500)</f>
        <v>37.84777476</v>
      </c>
      <c r="AK365" s="25">
        <f>Tabla_Consulta_desde_Reporte_de_Valorización_de_Instrumentos[[#This Row],[CO2-H]]*Tabla_Consulta_desde_Reporte_de_Valorización_de_Instrumentos[[#This Row],[Inv MM$]]</f>
        <v>1.731475183259173E-4</v>
      </c>
      <c r="AL365" s="25">
        <f>Tabla_Consulta_desde_Reporte_de_Valorización_de_Instrumentos[[#This Row],[CO2-H]]*Tabla_Consulta_desde_Reporte_de_Valorización_de_Instrumentos[[#This Row],[Weight]]</f>
        <v>2.1179537203140613E-8</v>
      </c>
      <c r="AM365" s="25" t="str">
        <f>INDEX(Parametria!G:G,MATCH(Tabla_Consulta_desde_Reporte_de_Valorización_de_Instrumentos[[#This Row],[CODIGO_SBS]],Parametria!C:C,0))</f>
        <v>52RVI</v>
      </c>
      <c r="AN365" s="25" t="str">
        <f>INDEX(Parametria!F:F,MATCH(Tabla_Consulta_desde_Reporte_de_Valorización_de_Instrumentos[[#This Row],[CODIGO_SBS]],Parametria!C:C,0))</f>
        <v>TD</v>
      </c>
      <c r="AO365" s="25" t="str">
        <f>+INDEX(Parametria!J:J,MATCH(Tabla_Consulta_desde_Reporte_de_Valorización_de_Instrumentos[[#This Row],[CODIGO_SBS]],Parametria!C:C,0))</f>
        <v>RVITD</v>
      </c>
      <c r="AP365" s="25">
        <f>Tabla_Consulta_desde_Reporte_de_Valorización_de_Instrumentos[[#This Row],[Huella]]/$AT$4</f>
        <v>1.5292108105782362E-8</v>
      </c>
      <c r="AQ36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5" s="25" t="str">
        <f>IFERROR(INDEX('BD(MSCI)'!X:X,MATCH(Tabla_Consulta_desde_Reporte_de_Valorización_de_Instrumentos[[#This Row],[CODIGO_ISIN]],'BD(MSCI)'!C:C,0)),"Cuestionario Integra")</f>
        <v>Otros ETFs</v>
      </c>
      <c r="AT365" s="25"/>
    </row>
    <row r="366" spans="2:46" x14ac:dyDescent="0.35">
      <c r="B366" s="14" t="s">
        <v>6337</v>
      </c>
      <c r="C366" t="s">
        <v>566</v>
      </c>
      <c r="D366" t="s">
        <v>10</v>
      </c>
      <c r="E366" t="s">
        <v>567</v>
      </c>
      <c r="F366" t="s">
        <v>687</v>
      </c>
      <c r="G366" t="str">
        <f>INDEX(Parametria!H:H,MATCH(Tabla_Consulta_desde_Reporte_de_Valorización_de_Instrumentos[[#This Row],[CODIGO_SBS]],Parametria!C:C,0),1)</f>
        <v>Pictet Chinese LC Debt</v>
      </c>
      <c r="H366" t="s">
        <v>688</v>
      </c>
      <c r="I366" t="s">
        <v>156</v>
      </c>
      <c r="J366" t="s">
        <v>689</v>
      </c>
      <c r="K366" t="s">
        <v>50</v>
      </c>
      <c r="L366">
        <v>120.45</v>
      </c>
      <c r="M366" s="5">
        <v>470.37130000000002</v>
      </c>
      <c r="N366">
        <v>138.04</v>
      </c>
      <c r="O366">
        <v>1</v>
      </c>
      <c r="P366" s="15"/>
      <c r="R366">
        <v>3.4075000000000002</v>
      </c>
      <c r="S366" t="s">
        <v>155</v>
      </c>
      <c r="T366">
        <v>470.43931300000003</v>
      </c>
      <c r="U366" s="5">
        <v>137.88999999999999</v>
      </c>
      <c r="V366" t="s">
        <v>156</v>
      </c>
      <c r="W366">
        <v>0</v>
      </c>
      <c r="X366">
        <v>0</v>
      </c>
      <c r="Y366">
        <v>0</v>
      </c>
      <c r="Z366">
        <v>0.15</v>
      </c>
      <c r="AA366" t="str">
        <f>+MID(Tabla_Consulta_desde_Reporte_de_Valorización_de_Instrumentos[[#This Row],[CODIGO_SBS]],7,1)</f>
        <v>2</v>
      </c>
      <c r="AB366">
        <f>INDEX('Cálculo Caja'!F:F,MATCH(Tabla_Consulta_desde_Reporte_de_Valorización_de_Instrumentos[[#This Row],[PORTAFOLIO]],'Cálculo Caja'!A:A,0),1)</f>
        <v>27857085026.771736</v>
      </c>
      <c r="AC366" s="17">
        <f>Tabla_Consulta_desde_Reporte_de_Valorización_de_Instrumentos[[#This Row],[VALOR_VECTOR_LOCAL]]/Tabla_Consulta_desde_Reporte_de_Valorización_de_Instrumentos[[#This Row],[Patrimonio]]</f>
        <v>1.6885158642691976E-8</v>
      </c>
      <c r="AD366" s="4">
        <f>(Tabla_Consulta_desde_Reporte_de_Valorización_de_Instrumentos[[#This Row],[VALOR_VECTOR_LOCAL]]/INDEX('Tipo de Cambio'!$D:$D,MATCH("2",'Tipo de Cambio'!$E:$E,0),1))/1000000</f>
        <v>1.3804E-4</v>
      </c>
      <c r="AE366">
        <f>IF(Tabla_Consulta_desde_Reporte_de_Valorización_de_Instrumentos[[#This Row],[PORTAFOLIO]]="IN-FONDO0",Tabla_Consulta_desde_Reporte_de_Valorización_de_Instrumentos[[#This Row],[Inv MM$]],0)</f>
        <v>0</v>
      </c>
      <c r="AF366" s="25">
        <f>IF(Tabla_Consulta_desde_Reporte_de_Valorización_de_Instrumentos[[#This Row],[PORTAFOLIO]]="IN-FONDO1",Tabla_Consulta_desde_Reporte_de_Valorización_de_Instrumentos[[#This Row],[Inv MM$]],0)</f>
        <v>0</v>
      </c>
      <c r="AG366" s="25">
        <f>IF(Tabla_Consulta_desde_Reporte_de_Valorización_de_Instrumentos[[#This Row],[PORTAFOLIO]]="IN-FONDO2",Tabla_Consulta_desde_Reporte_de_Valorización_de_Instrumentos[[#This Row],[Inv MM$]],0)</f>
        <v>1.3804E-4</v>
      </c>
      <c r="AH366" s="25">
        <f>IF(Tabla_Consulta_desde_Reporte_de_Valorización_de_Instrumentos[[#This Row],[PORTAFOLIO]]="IN-FONDO3",Tabla_Consulta_desde_Reporte_de_Valorización_de_Instrumentos[[#This Row],[Inv MM$]],0)</f>
        <v>0</v>
      </c>
      <c r="AI3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3.5020747999999998E-4</v>
      </c>
      <c r="AJ3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Row],[CODIGO_SBS]],'BD(MSCI)'!$C:$C,0),1)),AL6501)</f>
        <v>25.87408885</v>
      </c>
      <c r="AK366" s="25">
        <f>Tabla_Consulta_desde_Reporte_de_Valorización_de_Instrumentos[[#This Row],[CO2-H]]*Tabla_Consulta_desde_Reporte_de_Valorización_de_Instrumentos[[#This Row],[Inv MM$]]</f>
        <v>3.571659224854E-3</v>
      </c>
      <c r="AL366" s="25">
        <f>Tabla_Consulta_desde_Reporte_de_Valorización_de_Instrumentos[[#This Row],[CO2-H]]*Tabla_Consulta_desde_Reporte_de_Valorización_de_Instrumentos[[#This Row],[Weight]]</f>
        <v>4.3688809496735759E-7</v>
      </c>
      <c r="AM366" s="25" t="str">
        <f>INDEX(Parametria!G:G,MATCH(Tabla_Consulta_desde_Reporte_de_Valorización_de_Instrumentos[[#This Row],[CODIGO_SBS]],Parametria!C:C,0))</f>
        <v>52RFIG</v>
      </c>
      <c r="AN366" s="25" t="str">
        <f>INDEX(Parametria!F:F,MATCH(Tabla_Consulta_desde_Reporte_de_Valorización_de_Instrumentos[[#This Row],[CODIGO_SBS]],Parametria!C:C,0))</f>
        <v>TD</v>
      </c>
      <c r="AO366" s="25" t="str">
        <f>+INDEX(Parametria!J:J,MATCH(Tabla_Consulta_desde_Reporte_de_Valorización_de_Instrumentos[[#This Row],[CODIGO_SBS]],Parametria!C:C,0))</f>
        <v>RFITD</v>
      </c>
      <c r="AP366" s="25">
        <f>Tabla_Consulta_desde_Reporte_de_Valorización_de_Instrumentos[[#This Row],[Huella]]/$AT$4</f>
        <v>3.1544315224128032E-7</v>
      </c>
      <c r="AQ36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6" s="25" t="str">
        <f>IFERROR(INDEX('BD(MSCI)'!X:X,MATCH(Tabla_Consulta_desde_Reporte_de_Valorización_de_Instrumentos[[#This Row],[CODIGO_ISIN]],'BD(MSCI)'!C:C,0)),"Cuestionario Integra")</f>
        <v>Otros ETFs</v>
      </c>
      <c r="AT366" s="25"/>
    </row>
    <row r="367" spans="2:46" x14ac:dyDescent="0.35">
      <c r="B367" s="14" t="s">
        <v>6337</v>
      </c>
      <c r="C367" t="s">
        <v>566</v>
      </c>
      <c r="D367" t="s">
        <v>12</v>
      </c>
      <c r="E367" t="s">
        <v>567</v>
      </c>
      <c r="F367" t="s">
        <v>687</v>
      </c>
      <c r="G367" t="str">
        <f>INDEX(Parametria!H:H,MATCH(Tabla_Consulta_desde_Reporte_de_Valorización_de_Instrumentos[[#This Row],[CODIGO_SBS]],Parametria!C:C,0),1)</f>
        <v>Pictet Chinese LC Debt</v>
      </c>
      <c r="H367" t="s">
        <v>688</v>
      </c>
      <c r="I367" t="s">
        <v>156</v>
      </c>
      <c r="J367" t="s">
        <v>689</v>
      </c>
      <c r="K367" t="s">
        <v>50</v>
      </c>
      <c r="L367">
        <v>120.45</v>
      </c>
      <c r="M367" s="5">
        <v>722.96068809999997</v>
      </c>
      <c r="N367">
        <v>212.16748000000001</v>
      </c>
      <c r="O367">
        <v>1.5369999999999999</v>
      </c>
      <c r="P367" s="15"/>
      <c r="R367">
        <v>3.4075000000000002</v>
      </c>
      <c r="S367" t="s">
        <v>155</v>
      </c>
      <c r="T367">
        <v>723.06522399999994</v>
      </c>
      <c r="U367" s="5">
        <v>211.93692999999999</v>
      </c>
      <c r="V367" t="s">
        <v>156</v>
      </c>
      <c r="W367">
        <v>0</v>
      </c>
      <c r="X367">
        <v>0</v>
      </c>
      <c r="Y367">
        <v>0</v>
      </c>
      <c r="Z367">
        <v>0.15</v>
      </c>
      <c r="AA367" t="str">
        <f>+MID(Tabla_Consulta_desde_Reporte_de_Valorización_de_Instrumentos[[#This Row],[CODIGO_SBS]],7,1)</f>
        <v>2</v>
      </c>
      <c r="AB367">
        <f>INDEX('Cálculo Caja'!F:F,MATCH(Tabla_Consulta_desde_Reporte_de_Valorización_de_Instrumentos[[#This Row],[PORTAFOLIO]],'Cálculo Caja'!A:A,0),1)</f>
        <v>7928996892.6624365</v>
      </c>
      <c r="AC367" s="17">
        <f>Tabla_Consulta_desde_Reporte_de_Valorización_de_Instrumentos[[#This Row],[VALOR_VECTOR_LOCAL]]/Tabla_Consulta_desde_Reporte_de_Valorización_de_Instrumentos[[#This Row],[Patrimonio]]</f>
        <v>9.1179338053346208E-8</v>
      </c>
      <c r="AD367" s="4">
        <f>(Tabla_Consulta_desde_Reporte_de_Valorización_de_Instrumentos[[#This Row],[VALOR_VECTOR_LOCAL]]/INDEX('Tipo de Cambio'!$D:$D,MATCH("2",'Tipo de Cambio'!$E:$E,0),1))/1000000</f>
        <v>2.1216747999999998E-4</v>
      </c>
      <c r="AE367">
        <f>IF(Tabla_Consulta_desde_Reporte_de_Valorización_de_Instrumentos[[#This Row],[PORTAFOLIO]]="IN-FONDO0",Tabla_Consulta_desde_Reporte_de_Valorización_de_Instrumentos[[#This Row],[Inv MM$]],0)</f>
        <v>0</v>
      </c>
      <c r="AF367" s="25">
        <f>IF(Tabla_Consulta_desde_Reporte_de_Valorización_de_Instrumentos[[#This Row],[PORTAFOLIO]]="IN-FONDO1",Tabla_Consulta_desde_Reporte_de_Valorización_de_Instrumentos[[#This Row],[Inv MM$]],0)</f>
        <v>2.1216747999999998E-4</v>
      </c>
      <c r="AG367" s="25">
        <f>IF(Tabla_Consulta_desde_Reporte_de_Valorización_de_Instrumentos[[#This Row],[PORTAFOLIO]]="IN-FONDO2",Tabla_Consulta_desde_Reporte_de_Valorización_de_Instrumentos[[#This Row],[Inv MM$]],0)</f>
        <v>0</v>
      </c>
      <c r="AH367" s="25">
        <f>IF(Tabla_Consulta_desde_Reporte_de_Valorización_de_Instrumentos[[#This Row],[PORTAFOLIO]]="IN-FONDO3",Tabla_Consulta_desde_Reporte_de_Valorización_de_Instrumentos[[#This Row],[Inv MM$]],0)</f>
        <v>0</v>
      </c>
      <c r="AI3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3.5020747999999998E-4</v>
      </c>
      <c r="AJ3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Row],[CODIGO_SBS]],'BD(MSCI)'!$C:$C,0),1)),AL6502)</f>
        <v>25.87408885</v>
      </c>
      <c r="AK367" s="25">
        <f>Tabla_Consulta_desde_Reporte_de_Valorización_de_Instrumentos[[#This Row],[CO2-H]]*Tabla_Consulta_desde_Reporte_de_Valorización_de_Instrumentos[[#This Row],[Inv MM$]]</f>
        <v>5.4896402286005973E-3</v>
      </c>
      <c r="AL367" s="25">
        <f>Tabla_Consulta_desde_Reporte_de_Valorización_de_Instrumentos[[#This Row],[CO2-H]]*Tabla_Consulta_desde_Reporte_de_Valorización_de_Instrumentos[[#This Row],[Weight]]</f>
        <v>2.3591822940764656E-6</v>
      </c>
      <c r="AM367" s="25" t="str">
        <f>INDEX(Parametria!G:G,MATCH(Tabla_Consulta_desde_Reporte_de_Valorización_de_Instrumentos[[#This Row],[CODIGO_SBS]],Parametria!C:C,0))</f>
        <v>52RFIG</v>
      </c>
      <c r="AN367" s="25" t="str">
        <f>INDEX(Parametria!F:F,MATCH(Tabla_Consulta_desde_Reporte_de_Valorización_de_Instrumentos[[#This Row],[CODIGO_SBS]],Parametria!C:C,0))</f>
        <v>TD</v>
      </c>
      <c r="AO367" s="25" t="str">
        <f>+INDEX(Parametria!J:J,MATCH(Tabla_Consulta_desde_Reporte_de_Valorización_de_Instrumentos[[#This Row],[CODIGO_SBS]],Parametria!C:C,0))</f>
        <v>RFITD</v>
      </c>
      <c r="AP367" s="25">
        <f>Tabla_Consulta_desde_Reporte_de_Valorización_de_Instrumentos[[#This Row],[Huella]]/$AT$4</f>
        <v>4.8483612499484778E-7</v>
      </c>
      <c r="AQ36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7" s="25" t="str">
        <f>IFERROR(INDEX('BD(MSCI)'!X:X,MATCH(Tabla_Consulta_desde_Reporte_de_Valorización_de_Instrumentos[[#This Row],[CODIGO_ISIN]],'BD(MSCI)'!C:C,0)),"Cuestionario Integra")</f>
        <v>Otros ETFs</v>
      </c>
      <c r="AT367" s="25"/>
    </row>
    <row r="368" spans="2:46" x14ac:dyDescent="0.35">
      <c r="B368" s="14" t="s">
        <v>6337</v>
      </c>
      <c r="C368" t="s">
        <v>566</v>
      </c>
      <c r="D368" t="s">
        <v>12</v>
      </c>
      <c r="E368" t="s">
        <v>567</v>
      </c>
      <c r="F368" t="s">
        <v>5920</v>
      </c>
      <c r="G368" t="str">
        <f>INDEX(Parametria!H:H,MATCH(Tabla_Consulta_desde_Reporte_de_Valorización_de_Instrumentos[[#This Row],[CODIGO_SBS]],Parametria!C:C,0),1)</f>
        <v>Schroders - Emerging Europe</v>
      </c>
      <c r="H368" t="s">
        <v>1714</v>
      </c>
      <c r="I368" t="s">
        <v>156</v>
      </c>
      <c r="J368" t="s">
        <v>692</v>
      </c>
      <c r="K368" t="s">
        <v>57</v>
      </c>
      <c r="L368">
        <v>1</v>
      </c>
      <c r="M368" s="5">
        <v>3999478.2521168999</v>
      </c>
      <c r="N368">
        <v>1027782.8608</v>
      </c>
      <c r="O368">
        <v>24952</v>
      </c>
      <c r="P368" s="15"/>
      <c r="R368">
        <v>3.891365</v>
      </c>
      <c r="S368" t="s">
        <v>413</v>
      </c>
      <c r="T368">
        <v>4008884.4729891</v>
      </c>
      <c r="U368" s="5">
        <v>1028481.5168</v>
      </c>
      <c r="V368" t="s">
        <v>156</v>
      </c>
      <c r="W368">
        <v>0</v>
      </c>
      <c r="X368">
        <v>0</v>
      </c>
      <c r="Y368">
        <v>0</v>
      </c>
      <c r="Z368">
        <v>-2.8000000000000001E-2</v>
      </c>
      <c r="AA368" t="str">
        <f>+MID(Tabla_Consulta_desde_Reporte_de_Valorización_de_Instrumentos[[#This Row],[CODIGO_SBS]],7,1)</f>
        <v>4</v>
      </c>
      <c r="AB368">
        <f>INDEX('Cálculo Caja'!F:F,MATCH(Tabla_Consulta_desde_Reporte_de_Valorización_de_Instrumentos[[#This Row],[PORTAFOLIO]],'Cálculo Caja'!A:A,0),1)</f>
        <v>7928996892.6624365</v>
      </c>
      <c r="AC368" s="17">
        <f>Tabla_Consulta_desde_Reporte_de_Valorización_de_Instrumentos[[#This Row],[VALOR_VECTOR_LOCAL]]/Tabla_Consulta_desde_Reporte_de_Valorización_de_Instrumentos[[#This Row],[Patrimonio]]</f>
        <v>5.0441163065886082E-4</v>
      </c>
      <c r="AD368" s="4">
        <f>(Tabla_Consulta_desde_Reporte_de_Valorización_de_Instrumentos[[#This Row],[VALOR_VECTOR_LOCAL]]/INDEX('Tipo de Cambio'!$D:$D,MATCH("2",'Tipo de Cambio'!$E:$E,0),1))/1000000</f>
        <v>1.173728027033573</v>
      </c>
      <c r="AE368">
        <f>IF(Tabla_Consulta_desde_Reporte_de_Valorización_de_Instrumentos[[#This Row],[PORTAFOLIO]]="IN-FONDO0",Tabla_Consulta_desde_Reporte_de_Valorización_de_Instrumentos[[#This Row],[Inv MM$]],0)</f>
        <v>0</v>
      </c>
      <c r="AF368" s="25">
        <f>IF(Tabla_Consulta_desde_Reporte_de_Valorización_de_Instrumentos[[#This Row],[PORTAFOLIO]]="IN-FONDO1",Tabla_Consulta_desde_Reporte_de_Valorización_de_Instrumentos[[#This Row],[Inv MM$]],0)</f>
        <v>1.173728027033573</v>
      </c>
      <c r="AG368" s="25">
        <f>IF(Tabla_Consulta_desde_Reporte_de_Valorización_de_Instrumentos[[#This Row],[PORTAFOLIO]]="IN-FONDO2",Tabla_Consulta_desde_Reporte_de_Valorización_de_Instrumentos[[#This Row],[Inv MM$]],0)</f>
        <v>0</v>
      </c>
      <c r="AH368" s="25">
        <f>IF(Tabla_Consulta_desde_Reporte_de_Valorización_de_Instrumentos[[#This Row],[PORTAFOLIO]]="IN-FONDO3",Tabla_Consulta_desde_Reporte_de_Valorización_de_Instrumentos[[#This Row],[Inv MM$]],0)</f>
        <v>0</v>
      </c>
      <c r="AI3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Row],[CODIGO_SBS]],'BD(MSCI)'!$C:$C,0),1)),AL6503)</f>
        <v>84.86340337</v>
      </c>
      <c r="AK368" s="25">
        <f>Tabla_Consulta_desde_Reporte_de_Valorización_de_Instrumentos[[#This Row],[CO2-H]]*Tabla_Consulta_desde_Reporte_de_Valorización_de_Instrumentos[[#This Row],[Inv MM$]]</f>
        <v>99.606555004824372</v>
      </c>
      <c r="AL368" s="25">
        <f>Tabla_Consulta_desde_Reporte_de_Valorización_de_Instrumentos[[#This Row],[CO2-H]]*Tabla_Consulta_desde_Reporte_de_Valorización_de_Instrumentos[[#This Row],[Weight]]</f>
        <v>4.2806087677122365E-2</v>
      </c>
      <c r="AM368" s="25" t="str">
        <f>INDEX(Parametria!G:G,MATCH(Tabla_Consulta_desde_Reporte_de_Valorización_de_Instrumentos[[#This Row],[CODIGO_SBS]],Parametria!C:C,0))</f>
        <v>52RVI</v>
      </c>
      <c r="AN368" s="25" t="str">
        <f>INDEX(Parametria!F:F,MATCH(Tabla_Consulta_desde_Reporte_de_Valorización_de_Instrumentos[[#This Row],[CODIGO_SBS]],Parametria!C:C,0))</f>
        <v>TD</v>
      </c>
      <c r="AO368" s="25" t="str">
        <f>+INDEX(Parametria!J:J,MATCH(Tabla_Consulta_desde_Reporte_de_Valorización_de_Instrumentos[[#This Row],[CODIGO_SBS]],Parametria!C:C,0))</f>
        <v>RVITD</v>
      </c>
      <c r="AP368" s="25">
        <f>Tabla_Consulta_desde_Reporte_de_Valorización_de_Instrumentos[[#This Row],[Huella]]/$AT$4</f>
        <v>8.7970894524240766E-3</v>
      </c>
      <c r="AQ36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8" s="25" t="str">
        <f>IFERROR(INDEX('BD(MSCI)'!X:X,MATCH(Tabla_Consulta_desde_Reporte_de_Valorización_de_Instrumentos[[#This Row],[CODIGO_ISIN]],'BD(MSCI)'!C:C,0)),"Cuestionario Integra")</f>
        <v>Otros ETFs</v>
      </c>
      <c r="AT368" s="25"/>
    </row>
    <row r="369" spans="2:46" x14ac:dyDescent="0.35">
      <c r="B369" s="14" t="s">
        <v>6337</v>
      </c>
      <c r="C369" t="s">
        <v>566</v>
      </c>
      <c r="D369" t="s">
        <v>11</v>
      </c>
      <c r="E369" t="s">
        <v>567</v>
      </c>
      <c r="F369" t="s">
        <v>690</v>
      </c>
      <c r="G369" t="str">
        <f>INDEX(Parametria!H:H,MATCH(Tabla_Consulta_desde_Reporte_de_Valorización_de_Instrumentos[[#This Row],[CODIGO_SBS]],Parametria!C:C,0),1)</f>
        <v>Schroders - Asian Opportunities</v>
      </c>
      <c r="H369" t="s">
        <v>691</v>
      </c>
      <c r="I369" t="s">
        <v>156</v>
      </c>
      <c r="J369" t="s">
        <v>692</v>
      </c>
      <c r="K369" t="s">
        <v>50</v>
      </c>
      <c r="L369">
        <v>1</v>
      </c>
      <c r="M369" s="5">
        <v>193.11787820000001</v>
      </c>
      <c r="N369">
        <v>56.674359000000003</v>
      </c>
      <c r="O369">
        <v>1.1299999999999999</v>
      </c>
      <c r="P369" s="15"/>
      <c r="R369">
        <v>3.4075000000000002</v>
      </c>
      <c r="S369" t="s">
        <v>413</v>
      </c>
      <c r="T369">
        <v>190.92712130000001</v>
      </c>
      <c r="U369" s="5">
        <v>55.962459000000003</v>
      </c>
      <c r="V369" t="s">
        <v>156</v>
      </c>
      <c r="W369">
        <v>0</v>
      </c>
      <c r="X369">
        <v>0</v>
      </c>
      <c r="Y369">
        <v>0</v>
      </c>
      <c r="Z369">
        <v>0.63</v>
      </c>
      <c r="AA369" t="str">
        <f>+MID(Tabla_Consulta_desde_Reporte_de_Valorización_de_Instrumentos[[#This Row],[CODIGO_SBS]],7,1)</f>
        <v>2</v>
      </c>
      <c r="AB369">
        <f>INDEX('Cálculo Caja'!F:F,MATCH(Tabla_Consulta_desde_Reporte_de_Valorización_de_Instrumentos[[#This Row],[PORTAFOLIO]],'Cálculo Caja'!A:A,0),1)</f>
        <v>3525404726.9048524</v>
      </c>
      <c r="AC369" s="17">
        <f>Tabla_Consulta_desde_Reporte_de_Valorización_de_Instrumentos[[#This Row],[VALOR_VECTOR_LOCAL]]/Tabla_Consulta_desde_Reporte_de_Valorización_de_Instrumentos[[#This Row],[Patrimonio]]</f>
        <v>5.477892416895602E-8</v>
      </c>
      <c r="AD369" s="4">
        <f>(Tabla_Consulta_desde_Reporte_de_Valorización_de_Instrumentos[[#This Row],[VALOR_VECTOR_LOCAL]]/INDEX('Tipo de Cambio'!$D:$D,MATCH("2",'Tipo de Cambio'!$E:$E,0),1))/1000000</f>
        <v>5.6674358972853992E-5</v>
      </c>
      <c r="AE369">
        <f>IF(Tabla_Consulta_desde_Reporte_de_Valorización_de_Instrumentos[[#This Row],[PORTAFOLIO]]="IN-FONDO0",Tabla_Consulta_desde_Reporte_de_Valorización_de_Instrumentos[[#This Row],[Inv MM$]],0)</f>
        <v>0</v>
      </c>
      <c r="AF369" s="25">
        <f>IF(Tabla_Consulta_desde_Reporte_de_Valorización_de_Instrumentos[[#This Row],[PORTAFOLIO]]="IN-FONDO1",Tabla_Consulta_desde_Reporte_de_Valorización_de_Instrumentos[[#This Row],[Inv MM$]],0)</f>
        <v>0</v>
      </c>
      <c r="AG369" s="25">
        <f>IF(Tabla_Consulta_desde_Reporte_de_Valorización_de_Instrumentos[[#This Row],[PORTAFOLIO]]="IN-FONDO2",Tabla_Consulta_desde_Reporte_de_Valorización_de_Instrumentos[[#This Row],[Inv MM$]],0)</f>
        <v>0</v>
      </c>
      <c r="AH369" s="25">
        <f>IF(Tabla_Consulta_desde_Reporte_de_Valorización_de_Instrumentos[[#This Row],[PORTAFOLIO]]="IN-FONDO3",Tabla_Consulta_desde_Reporte_de_Valorización_de_Instrumentos[[#This Row],[Inv MM$]],0)</f>
        <v>5.6674358972853992E-5</v>
      </c>
      <c r="AI3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1.4745364196625091E-4</v>
      </c>
      <c r="AJ3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Row],[CODIGO_SBS]],'BD(MSCI)'!$C:$C,0),1)),AL6504)</f>
        <v>18.687118569999999</v>
      </c>
      <c r="AK369" s="25">
        <f>Tabla_Consulta_desde_Reporte_de_Valorización_de_Instrumentos[[#This Row],[CO2-H]]*Tabla_Consulta_desde_Reporte_de_Valorización_de_Instrumentos[[#This Row],[Inv MM$]]</f>
        <v>1.0590804660044659E-3</v>
      </c>
      <c r="AL369" s="25">
        <f>Tabla_Consulta_desde_Reporte_de_Valorización_de_Instrumentos[[#This Row],[CO2-H]]*Tabla_Consulta_desde_Reporte_de_Valorización_de_Instrumentos[[#This Row],[Weight]]</f>
        <v>1.0236602510823199E-6</v>
      </c>
      <c r="AM369" s="25" t="str">
        <f>INDEX(Parametria!G:G,MATCH(Tabla_Consulta_desde_Reporte_de_Valorización_de_Instrumentos[[#This Row],[CODIGO_SBS]],Parametria!C:C,0))</f>
        <v>52RVI</v>
      </c>
      <c r="AN369" s="25" t="str">
        <f>INDEX(Parametria!F:F,MATCH(Tabla_Consulta_desde_Reporte_de_Valorización_de_Instrumentos[[#This Row],[CODIGO_SBS]],Parametria!C:C,0))</f>
        <v>TD</v>
      </c>
      <c r="AO369" s="25" t="str">
        <f>+INDEX(Parametria!J:J,MATCH(Tabla_Consulta_desde_Reporte_de_Valorización_de_Instrumentos[[#This Row],[CODIGO_SBS]],Parametria!C:C,0))</f>
        <v>RVITD</v>
      </c>
      <c r="AP369" s="25">
        <f>Tabla_Consulta_desde_Reporte_de_Valorización_de_Instrumentos[[#This Row],[Huella]]/$AT$4</f>
        <v>9.3536269739526766E-8</v>
      </c>
      <c r="AQ36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69" s="25" t="str">
        <f>IFERROR(INDEX('BD(MSCI)'!X:X,MATCH(Tabla_Consulta_desde_Reporte_de_Valorización_de_Instrumentos[[#This Row],[CODIGO_ISIN]],'BD(MSCI)'!C:C,0)),"Cuestionario Integra")</f>
        <v>Otros ETFs</v>
      </c>
      <c r="AT369" s="25"/>
    </row>
    <row r="370" spans="2:46" x14ac:dyDescent="0.35">
      <c r="B370" s="14" t="s">
        <v>6337</v>
      </c>
      <c r="C370" t="s">
        <v>566</v>
      </c>
      <c r="D370" t="s">
        <v>11</v>
      </c>
      <c r="E370" t="s">
        <v>567</v>
      </c>
      <c r="F370" t="s">
        <v>5920</v>
      </c>
      <c r="G370" t="str">
        <f>INDEX(Parametria!H:H,MATCH(Tabla_Consulta_desde_Reporte_de_Valorización_de_Instrumentos[[#This Row],[CODIGO_SBS]],Parametria!C:C,0),1)</f>
        <v>Schroders - Emerging Europe</v>
      </c>
      <c r="H370" t="s">
        <v>1714</v>
      </c>
      <c r="I370" t="s">
        <v>156</v>
      </c>
      <c r="J370" t="s">
        <v>692</v>
      </c>
      <c r="K370" t="s">
        <v>57</v>
      </c>
      <c r="L370">
        <v>1</v>
      </c>
      <c r="M370" s="5">
        <v>20942122.136585899</v>
      </c>
      <c r="N370">
        <v>5381690.5215999996</v>
      </c>
      <c r="O370">
        <v>130654</v>
      </c>
      <c r="P370" s="15"/>
      <c r="R370">
        <v>3.891365</v>
      </c>
      <c r="S370" t="s">
        <v>413</v>
      </c>
      <c r="T370">
        <v>20991375.1175825</v>
      </c>
      <c r="U370" s="5">
        <v>5385348.8335999995</v>
      </c>
      <c r="V370" t="s">
        <v>156</v>
      </c>
      <c r="W370">
        <v>0</v>
      </c>
      <c r="X370">
        <v>0</v>
      </c>
      <c r="Y370">
        <v>0</v>
      </c>
      <c r="Z370">
        <v>-2.8000000000000001E-2</v>
      </c>
      <c r="AA370" t="str">
        <f>+MID(Tabla_Consulta_desde_Reporte_de_Valorización_de_Instrumentos[[#This Row],[CODIGO_SBS]],7,1)</f>
        <v>4</v>
      </c>
      <c r="AB370">
        <f>INDEX('Cálculo Caja'!F:F,MATCH(Tabla_Consulta_desde_Reporte_de_Valorización_de_Instrumentos[[#This Row],[PORTAFOLIO]],'Cálculo Caja'!A:A,0),1)</f>
        <v>3525404726.9048524</v>
      </c>
      <c r="AC370" s="17">
        <f>Tabla_Consulta_desde_Reporte_de_Valorización_de_Instrumentos[[#This Row],[VALOR_VECTOR_LOCAL]]/Tabla_Consulta_desde_Reporte_de_Valorización_de_Instrumentos[[#This Row],[Patrimonio]]</f>
        <v>5.940345508917538E-3</v>
      </c>
      <c r="AD370" s="4">
        <f>(Tabla_Consulta_desde_Reporte_de_Valorización_de_Instrumentos[[#This Row],[VALOR_VECTOR_LOCAL]]/INDEX('Tipo de Cambio'!$D:$D,MATCH("2",'Tipo de Cambio'!$E:$E,0),1))/1000000</f>
        <v>6.1458905756671749</v>
      </c>
      <c r="AE370">
        <f>IF(Tabla_Consulta_desde_Reporte_de_Valorización_de_Instrumentos[[#This Row],[PORTAFOLIO]]="IN-FONDO0",Tabla_Consulta_desde_Reporte_de_Valorización_de_Instrumentos[[#This Row],[Inv MM$]],0)</f>
        <v>0</v>
      </c>
      <c r="AF370" s="25">
        <f>IF(Tabla_Consulta_desde_Reporte_de_Valorización_de_Instrumentos[[#This Row],[PORTAFOLIO]]="IN-FONDO1",Tabla_Consulta_desde_Reporte_de_Valorización_de_Instrumentos[[#This Row],[Inv MM$]],0)</f>
        <v>0</v>
      </c>
      <c r="AG370" s="25">
        <f>IF(Tabla_Consulta_desde_Reporte_de_Valorización_de_Instrumentos[[#This Row],[PORTAFOLIO]]="IN-FONDO2",Tabla_Consulta_desde_Reporte_de_Valorización_de_Instrumentos[[#This Row],[Inv MM$]],0)</f>
        <v>0</v>
      </c>
      <c r="AH370" s="25">
        <f>IF(Tabla_Consulta_desde_Reporte_de_Valorización_de_Instrumentos[[#This Row],[PORTAFOLIO]]="IN-FONDO3",Tabla_Consulta_desde_Reporte_de_Valorización_de_Instrumentos[[#This Row],[Inv MM$]],0)</f>
        <v>6.1458905756671749</v>
      </c>
      <c r="AI3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Row],[CODIGO_SBS]],'BD(MSCI)'!$C:$C,0),1)),AL6505)</f>
        <v>84.86340337</v>
      </c>
      <c r="AK370" s="25">
        <f>Tabla_Consulta_desde_Reporte_de_Valorización_de_Instrumentos[[#This Row],[CO2-H]]*Tabla_Consulta_desde_Reporte_de_Valorización_de_Instrumentos[[#This Row],[Inv MM$]]</f>
        <v>521.56119099072498</v>
      </c>
      <c r="AL370" s="25">
        <f>Tabla_Consulta_desde_Reporte_de_Valorización_de_Instrumentos[[#This Row],[CO2-H]]*Tabla_Consulta_desde_Reporte_de_Valorización_de_Instrumentos[[#This Row],[Weight]]</f>
        <v>0.50411793708043695</v>
      </c>
      <c r="AM370" s="25" t="str">
        <f>INDEX(Parametria!G:G,MATCH(Tabla_Consulta_desde_Reporte_de_Valorización_de_Instrumentos[[#This Row],[CODIGO_SBS]],Parametria!C:C,0))</f>
        <v>52RVI</v>
      </c>
      <c r="AN370" s="25" t="str">
        <f>INDEX(Parametria!F:F,MATCH(Tabla_Consulta_desde_Reporte_de_Valorización_de_Instrumentos[[#This Row],[CODIGO_SBS]],Parametria!C:C,0))</f>
        <v>TD</v>
      </c>
      <c r="AO370" s="25" t="str">
        <f>+INDEX(Parametria!J:J,MATCH(Tabla_Consulta_desde_Reporte_de_Valorización_de_Instrumentos[[#This Row],[CODIGO_SBS]],Parametria!C:C,0))</f>
        <v>RVITD</v>
      </c>
      <c r="AP370" s="25">
        <f>Tabla_Consulta_desde_Reporte_de_Valorización_de_Instrumentos[[#This Row],[Huella]]/$AT$4</f>
        <v>4.6063438815206678E-2</v>
      </c>
      <c r="AQ37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0" s="25" t="str">
        <f>IFERROR(INDEX('BD(MSCI)'!X:X,MATCH(Tabla_Consulta_desde_Reporte_de_Valorización_de_Instrumentos[[#This Row],[CODIGO_ISIN]],'BD(MSCI)'!C:C,0)),"Cuestionario Integra")</f>
        <v>Otros ETFs</v>
      </c>
      <c r="AT370" s="25"/>
    </row>
    <row r="371" spans="2:46" x14ac:dyDescent="0.35">
      <c r="B371" s="14" t="s">
        <v>6337</v>
      </c>
      <c r="C371" t="s">
        <v>566</v>
      </c>
      <c r="D371" t="s">
        <v>10</v>
      </c>
      <c r="E371" t="s">
        <v>567</v>
      </c>
      <c r="F371" t="s">
        <v>690</v>
      </c>
      <c r="G371" t="str">
        <f>INDEX(Parametria!H:H,MATCH(Tabla_Consulta_desde_Reporte_de_Valorización_de_Instrumentos[[#This Row],[CODIGO_SBS]],Parametria!C:C,0),1)</f>
        <v>Schroders - Asian Opportunities</v>
      </c>
      <c r="H371" t="s">
        <v>691</v>
      </c>
      <c r="I371" t="s">
        <v>156</v>
      </c>
      <c r="J371" t="s">
        <v>692</v>
      </c>
      <c r="K371" t="s">
        <v>50</v>
      </c>
      <c r="L371">
        <v>1</v>
      </c>
      <c r="M371" s="5">
        <v>309.33040679999999</v>
      </c>
      <c r="N371">
        <v>90.779283000000007</v>
      </c>
      <c r="O371">
        <v>1.81</v>
      </c>
      <c r="P371" s="15"/>
      <c r="R371">
        <v>3.4075000000000002</v>
      </c>
      <c r="S371" t="s">
        <v>413</v>
      </c>
      <c r="T371">
        <v>305.82131829999997</v>
      </c>
      <c r="U371" s="5">
        <v>89.638982999999996</v>
      </c>
      <c r="V371" t="s">
        <v>156</v>
      </c>
      <c r="W371">
        <v>0</v>
      </c>
      <c r="X371">
        <v>0</v>
      </c>
      <c r="Y371">
        <v>0</v>
      </c>
      <c r="Z371">
        <v>0.63</v>
      </c>
      <c r="AA371" t="str">
        <f>+MID(Tabla_Consulta_desde_Reporte_de_Valorización_de_Instrumentos[[#This Row],[CODIGO_SBS]],7,1)</f>
        <v>2</v>
      </c>
      <c r="AB371">
        <f>INDEX('Cálculo Caja'!F:F,MATCH(Tabla_Consulta_desde_Reporte_de_Valorización_de_Instrumentos[[#This Row],[PORTAFOLIO]],'Cálculo Caja'!A:A,0),1)</f>
        <v>27857085026.771736</v>
      </c>
      <c r="AC371" s="17">
        <f>Tabla_Consulta_desde_Reporte_de_Valorización_de_Instrumentos[[#This Row],[VALOR_VECTOR_LOCAL]]/Tabla_Consulta_desde_Reporte_de_Valorización_de_Instrumentos[[#This Row],[Patrimonio]]</f>
        <v>1.1104191501110812E-8</v>
      </c>
      <c r="AD371" s="4">
        <f>(Tabla_Consulta_desde_Reporte_de_Valorización_de_Instrumentos[[#This Row],[VALOR_VECTOR_LOCAL]]/INDEX('Tipo de Cambio'!$D:$D,MATCH("2",'Tipo de Cambio'!$E:$E,0),1))/1000000</f>
        <v>9.0779282993396911E-5</v>
      </c>
      <c r="AE371">
        <f>IF(Tabla_Consulta_desde_Reporte_de_Valorización_de_Instrumentos[[#This Row],[PORTAFOLIO]]="IN-FONDO0",Tabla_Consulta_desde_Reporte_de_Valorización_de_Instrumentos[[#This Row],[Inv MM$]],0)</f>
        <v>0</v>
      </c>
      <c r="AF371" s="25">
        <f>IF(Tabla_Consulta_desde_Reporte_de_Valorización_de_Instrumentos[[#This Row],[PORTAFOLIO]]="IN-FONDO1",Tabla_Consulta_desde_Reporte_de_Valorización_de_Instrumentos[[#This Row],[Inv MM$]],0)</f>
        <v>0</v>
      </c>
      <c r="AG371" s="25">
        <f>IF(Tabla_Consulta_desde_Reporte_de_Valorización_de_Instrumentos[[#This Row],[PORTAFOLIO]]="IN-FONDO2",Tabla_Consulta_desde_Reporte_de_Valorización_de_Instrumentos[[#This Row],[Inv MM$]],0)</f>
        <v>9.0779282993396911E-5</v>
      </c>
      <c r="AH371" s="25">
        <f>IF(Tabla_Consulta_desde_Reporte_de_Valorización_de_Instrumentos[[#This Row],[PORTAFOLIO]]="IN-FONDO3",Tabla_Consulta_desde_Reporte_de_Valorización_de_Instrumentos[[#This Row],[Inv MM$]],0)</f>
        <v>0</v>
      </c>
      <c r="AI3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1.4745364196625091E-4</v>
      </c>
      <c r="AJ3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Row],[CODIGO_SBS]],'BD(MSCI)'!$C:$C,0),1)),AL6506)</f>
        <v>18.687118569999999</v>
      </c>
      <c r="AK371" s="25">
        <f>Tabla_Consulta_desde_Reporte_de_Valorización_de_Instrumentos[[#This Row],[CO2-H]]*Tabla_Consulta_desde_Reporte_de_Valorización_de_Instrumentos[[#This Row],[Inv MM$]]</f>
        <v>1.6964032249971925E-3</v>
      </c>
      <c r="AL371" s="25">
        <f>Tabla_Consulta_desde_Reporte_de_Valorización_de_Instrumentos[[#This Row],[CO2-H]]*Tabla_Consulta_desde_Reporte_de_Valorización_de_Instrumentos[[#This Row],[Weight]]</f>
        <v>2.0750534320524403E-7</v>
      </c>
      <c r="AM371" s="25" t="str">
        <f>INDEX(Parametria!G:G,MATCH(Tabla_Consulta_desde_Reporte_de_Valorización_de_Instrumentos[[#This Row],[CODIGO_SBS]],Parametria!C:C,0))</f>
        <v>52RVI</v>
      </c>
      <c r="AN371" s="25" t="str">
        <f>INDEX(Parametria!F:F,MATCH(Tabla_Consulta_desde_Reporte_de_Valorización_de_Instrumentos[[#This Row],[CODIGO_SBS]],Parametria!C:C,0))</f>
        <v>TD</v>
      </c>
      <c r="AO371" s="25" t="str">
        <f>+INDEX(Parametria!J:J,MATCH(Tabla_Consulta_desde_Reporte_de_Valorización_de_Instrumentos[[#This Row],[CODIGO_SBS]],Parametria!C:C,0))</f>
        <v>RVITD</v>
      </c>
      <c r="AP371" s="25">
        <f>Tabla_Consulta_desde_Reporte_de_Valorización_de_Instrumentos[[#This Row],[Huella]]/$AT$4</f>
        <v>1.4982358256400078E-7</v>
      </c>
      <c r="AQ37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1" s="25" t="str">
        <f>IFERROR(INDEX('BD(MSCI)'!X:X,MATCH(Tabla_Consulta_desde_Reporte_de_Valorización_de_Instrumentos[[#This Row],[CODIGO_ISIN]],'BD(MSCI)'!C:C,0)),"Cuestionario Integra")</f>
        <v>Otros ETFs</v>
      </c>
      <c r="AT371" s="25"/>
    </row>
    <row r="372" spans="2:46" x14ac:dyDescent="0.35">
      <c r="B372" s="14" t="s">
        <v>6337</v>
      </c>
      <c r="C372" t="s">
        <v>566</v>
      </c>
      <c r="D372" t="s">
        <v>10</v>
      </c>
      <c r="E372" t="s">
        <v>567</v>
      </c>
      <c r="F372" t="s">
        <v>5920</v>
      </c>
      <c r="G372" t="str">
        <f>INDEX(Parametria!H:H,MATCH(Tabla_Consulta_desde_Reporte_de_Valorización_de_Instrumentos[[#This Row],[CODIGO_SBS]],Parametria!C:C,0),1)</f>
        <v>Schroders - Emerging Europe</v>
      </c>
      <c r="H372" t="s">
        <v>1714</v>
      </c>
      <c r="I372" t="s">
        <v>156</v>
      </c>
      <c r="J372" t="s">
        <v>692</v>
      </c>
      <c r="K372" t="s">
        <v>57</v>
      </c>
      <c r="L372">
        <v>1</v>
      </c>
      <c r="M372" s="5">
        <v>69371360.6173843</v>
      </c>
      <c r="N372">
        <v>17826999.168000001</v>
      </c>
      <c r="O372">
        <v>432795</v>
      </c>
      <c r="P372" s="15"/>
      <c r="R372">
        <v>3.891365</v>
      </c>
      <c r="S372" t="s">
        <v>413</v>
      </c>
      <c r="T372">
        <v>69534512.483461305</v>
      </c>
      <c r="U372" s="5">
        <v>17839117.427999999</v>
      </c>
      <c r="V372" t="s">
        <v>156</v>
      </c>
      <c r="W372">
        <v>0</v>
      </c>
      <c r="X372">
        <v>0</v>
      </c>
      <c r="Y372">
        <v>0</v>
      </c>
      <c r="Z372">
        <v>-2.8000000000000001E-2</v>
      </c>
      <c r="AA372" t="str">
        <f>+MID(Tabla_Consulta_desde_Reporte_de_Valorización_de_Instrumentos[[#This Row],[CODIGO_SBS]],7,1)</f>
        <v>4</v>
      </c>
      <c r="AB372">
        <f>INDEX('Cálculo Caja'!F:F,MATCH(Tabla_Consulta_desde_Reporte_de_Valorización_de_Instrumentos[[#This Row],[PORTAFOLIO]],'Cálculo Caja'!A:A,0),1)</f>
        <v>27857085026.771736</v>
      </c>
      <c r="AC372" s="17">
        <f>Tabla_Consulta_desde_Reporte_de_Valorización_de_Instrumentos[[#This Row],[VALOR_VECTOR_LOCAL]]/Tabla_Consulta_desde_Reporte_de_Valorización_de_Instrumentos[[#This Row],[Patrimonio]]</f>
        <v>2.490259140563908E-3</v>
      </c>
      <c r="AD372" s="4">
        <f>(Tabla_Consulta_desde_Reporte_de_Valorización_de_Instrumentos[[#This Row],[VALOR_VECTOR_LOCAL]]/INDEX('Tipo de Cambio'!$D:$D,MATCH("2",'Tipo de Cambio'!$E:$E,0),1))/1000000</f>
        <v>20.358433049855993</v>
      </c>
      <c r="AE372">
        <f>IF(Tabla_Consulta_desde_Reporte_de_Valorización_de_Instrumentos[[#This Row],[PORTAFOLIO]]="IN-FONDO0",Tabla_Consulta_desde_Reporte_de_Valorización_de_Instrumentos[[#This Row],[Inv MM$]],0)</f>
        <v>0</v>
      </c>
      <c r="AF372" s="25">
        <f>IF(Tabla_Consulta_desde_Reporte_de_Valorización_de_Instrumentos[[#This Row],[PORTAFOLIO]]="IN-FONDO1",Tabla_Consulta_desde_Reporte_de_Valorización_de_Instrumentos[[#This Row],[Inv MM$]],0)</f>
        <v>0</v>
      </c>
      <c r="AG372" s="25">
        <f>IF(Tabla_Consulta_desde_Reporte_de_Valorización_de_Instrumentos[[#This Row],[PORTAFOLIO]]="IN-FONDO2",Tabla_Consulta_desde_Reporte_de_Valorización_de_Instrumentos[[#This Row],[Inv MM$]],0)</f>
        <v>20.358433049855993</v>
      </c>
      <c r="AH372" s="25">
        <f>IF(Tabla_Consulta_desde_Reporte_de_Valorización_de_Instrumentos[[#This Row],[PORTAFOLIO]]="IN-FONDO3",Tabla_Consulta_desde_Reporte_de_Valorización_de_Instrumentos[[#This Row],[Inv MM$]],0)</f>
        <v>0</v>
      </c>
      <c r="AI3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27.678051652556739</v>
      </c>
      <c r="AJ3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Row],[CODIGO_SBS]],'BD(MSCI)'!$C:$C,0),1)),AL6507)</f>
        <v>84.86340337</v>
      </c>
      <c r="AK372" s="25">
        <f>Tabla_Consulta_desde_Reporte_de_Valorización_de_Instrumentos[[#This Row],[CO2-H]]*Tabla_Consulta_desde_Reporte_de_Valorización_de_Instrumentos[[#This Row],[Inv MM$]]</f>
        <v>1727.6859158910684</v>
      </c>
      <c r="AL372" s="25">
        <f>Tabla_Consulta_desde_Reporte_de_Valorización_de_Instrumentos[[#This Row],[CO2-H]]*Tabla_Consulta_desde_Reporte_de_Valorización_de_Instrumentos[[#This Row],[Weight]]</f>
        <v>0.21133186594150447</v>
      </c>
      <c r="AM372" s="25" t="str">
        <f>INDEX(Parametria!G:G,MATCH(Tabla_Consulta_desde_Reporte_de_Valorización_de_Instrumentos[[#This Row],[CODIGO_SBS]],Parametria!C:C,0))</f>
        <v>52RVI</v>
      </c>
      <c r="AN372" s="25" t="str">
        <f>INDEX(Parametria!F:F,MATCH(Tabla_Consulta_desde_Reporte_de_Valorización_de_Instrumentos[[#This Row],[CODIGO_SBS]],Parametria!C:C,0))</f>
        <v>TD</v>
      </c>
      <c r="AO372" s="25" t="str">
        <f>+INDEX(Parametria!J:J,MATCH(Tabla_Consulta_desde_Reporte_de_Valorización_de_Instrumentos[[#This Row],[CODIGO_SBS]],Parametria!C:C,0))</f>
        <v>RVITD</v>
      </c>
      <c r="AP372" s="25">
        <f>Tabla_Consulta_desde_Reporte_de_Valorización_de_Instrumentos[[#This Row],[Huella]]/$AT$4</f>
        <v>0.15258641910716431</v>
      </c>
      <c r="AQ37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2" s="25" t="str">
        <f>IFERROR(INDEX('BD(MSCI)'!X:X,MATCH(Tabla_Consulta_desde_Reporte_de_Valorización_de_Instrumentos[[#This Row],[CODIGO_ISIN]],'BD(MSCI)'!C:C,0)),"Cuestionario Integra")</f>
        <v>Otros ETFs</v>
      </c>
      <c r="AT372" s="25"/>
    </row>
    <row r="373" spans="2:46" x14ac:dyDescent="0.35">
      <c r="B373" s="14" t="s">
        <v>6337</v>
      </c>
      <c r="C373" t="s">
        <v>566</v>
      </c>
      <c r="D373" t="s">
        <v>10</v>
      </c>
      <c r="E373" t="s">
        <v>567</v>
      </c>
      <c r="F373" t="s">
        <v>1341</v>
      </c>
      <c r="G373" t="str">
        <f>INDEX(Parametria!H:H,MATCH(Tabla_Consulta_desde_Reporte_de_Valorización_de_Instrumentos[[#This Row],[CODIGO_SBS]],Parametria!C:C,0),1)</f>
        <v>State Street - Regional Banks</v>
      </c>
      <c r="H373" t="s">
        <v>1340</v>
      </c>
      <c r="I373" t="s">
        <v>156</v>
      </c>
      <c r="J373" t="s">
        <v>695</v>
      </c>
      <c r="K373" t="s">
        <v>50</v>
      </c>
      <c r="L373">
        <v>66.92</v>
      </c>
      <c r="M373" s="5">
        <v>229546237.5</v>
      </c>
      <c r="N373">
        <v>67365000</v>
      </c>
      <c r="O373">
        <v>900000</v>
      </c>
      <c r="P373" s="15"/>
      <c r="R373">
        <v>3.4075000000000002</v>
      </c>
      <c r="S373" t="s">
        <v>413</v>
      </c>
      <c r="T373">
        <v>229522117.5</v>
      </c>
      <c r="U373" s="5">
        <v>67275000</v>
      </c>
      <c r="V373" t="s">
        <v>156</v>
      </c>
      <c r="W373">
        <v>0</v>
      </c>
      <c r="X373">
        <v>0</v>
      </c>
      <c r="Y373">
        <v>0</v>
      </c>
      <c r="Z373">
        <v>0.1</v>
      </c>
      <c r="AA373" t="str">
        <f>+MID(Tabla_Consulta_desde_Reporte_de_Valorización_de_Instrumentos[[#This Row],[CODIGO_SBS]],7,1)</f>
        <v>2</v>
      </c>
      <c r="AB373">
        <f>INDEX('Cálculo Caja'!F:F,MATCH(Tabla_Consulta_desde_Reporte_de_Valorización_de_Instrumentos[[#This Row],[PORTAFOLIO]],'Cálculo Caja'!A:A,0),1)</f>
        <v>27857085026.771736</v>
      </c>
      <c r="AC373" s="17">
        <f>Tabla_Consulta_desde_Reporte_de_Valorización_de_Instrumentos[[#This Row],[VALOR_VECTOR_LOCAL]]/Tabla_Consulta_desde_Reporte_de_Valorización_de_Instrumentos[[#This Row],[Patrimonio]]</f>
        <v>8.2401384523684788E-3</v>
      </c>
      <c r="AD373" s="4">
        <f>(Tabla_Consulta_desde_Reporte_de_Valorización_de_Instrumentos[[#This Row],[VALOR_VECTOR_LOCAL]]/INDEX('Tipo de Cambio'!$D:$D,MATCH("2",'Tipo de Cambio'!$E:$E,0),1))/1000000</f>
        <v>67.364999999999995</v>
      </c>
      <c r="AE373">
        <f>IF(Tabla_Consulta_desde_Reporte_de_Valorización_de_Instrumentos[[#This Row],[PORTAFOLIO]]="IN-FONDO0",Tabla_Consulta_desde_Reporte_de_Valorización_de_Instrumentos[[#This Row],[Inv MM$]],0)</f>
        <v>0</v>
      </c>
      <c r="AF373" s="25">
        <f>IF(Tabla_Consulta_desde_Reporte_de_Valorización_de_Instrumentos[[#This Row],[PORTAFOLIO]]="IN-FONDO1",Tabla_Consulta_desde_Reporte_de_Valorización_de_Instrumentos[[#This Row],[Inv MM$]],0)</f>
        <v>0</v>
      </c>
      <c r="AG373" s="25">
        <f>IF(Tabla_Consulta_desde_Reporte_de_Valorización_de_Instrumentos[[#This Row],[PORTAFOLIO]]="IN-FONDO2",Tabla_Consulta_desde_Reporte_de_Valorización_de_Instrumentos[[#This Row],[Inv MM$]],0)</f>
        <v>67.364999999999995</v>
      </c>
      <c r="AH373" s="25">
        <f>IF(Tabla_Consulta_desde_Reporte_de_Valorización_de_Instrumentos[[#This Row],[PORTAFOLIO]]="IN-FONDO3",Tabla_Consulta_desde_Reporte_de_Valorización_de_Instrumentos[[#This Row],[Inv MM$]],0)</f>
        <v>0</v>
      </c>
      <c r="AI3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79.183814999999996</v>
      </c>
      <c r="AJ3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Row],[CODIGO_SBS]],'BD(MSCI)'!$C:$C,0),1)),AL6508)</f>
        <v>1.55689195</v>
      </c>
      <c r="AK373" s="25">
        <f>Tabla_Consulta_desde_Reporte_de_Valorización_de_Instrumentos[[#This Row],[CO2-H]]*Tabla_Consulta_desde_Reporte_de_Valorización_de_Instrumentos[[#This Row],[Inv MM$]]</f>
        <v>104.88002621174999</v>
      </c>
      <c r="AL373" s="25">
        <f>Tabla_Consulta_desde_Reporte_de_Valorización_de_Instrumentos[[#This Row],[CO2-H]]*Tabla_Consulta_desde_Reporte_de_Valorización_de_Instrumentos[[#This Row],[Weight]]</f>
        <v>1.2829005223377944E-2</v>
      </c>
      <c r="AM373" s="25" t="str">
        <f>INDEX(Parametria!G:G,MATCH(Tabla_Consulta_desde_Reporte_de_Valorización_de_Instrumentos[[#This Row],[CODIGO_SBS]],Parametria!C:C,0))</f>
        <v>52RVI</v>
      </c>
      <c r="AN373" s="25" t="str">
        <f>INDEX(Parametria!F:F,MATCH(Tabla_Consulta_desde_Reporte_de_Valorización_de_Instrumentos[[#This Row],[CODIGO_SBS]],Parametria!C:C,0))</f>
        <v>TD</v>
      </c>
      <c r="AO373" s="25" t="str">
        <f>+INDEX(Parametria!J:J,MATCH(Tabla_Consulta_desde_Reporte_de_Valorización_de_Instrumentos[[#This Row],[CODIGO_SBS]],Parametria!C:C,0))</f>
        <v>RVITD</v>
      </c>
      <c r="AP373" s="25">
        <f>Tabla_Consulta_desde_Reporte_de_Valorización_de_Instrumentos[[#This Row],[Huella]]/$AT$4</f>
        <v>9.2628338798853051E-3</v>
      </c>
      <c r="AQ37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3" s="25" t="str">
        <f>IFERROR(INDEX('BD(MSCI)'!X:X,MATCH(Tabla_Consulta_desde_Reporte_de_Valorización_de_Instrumentos[[#This Row],[CODIGO_ISIN]],'BD(MSCI)'!C:C,0)),"Cuestionario Integra")</f>
        <v>Otros ETFs</v>
      </c>
      <c r="AT373" s="25"/>
    </row>
    <row r="374" spans="2:46" x14ac:dyDescent="0.35">
      <c r="B374" s="14" t="s">
        <v>6337</v>
      </c>
      <c r="C374" t="s">
        <v>566</v>
      </c>
      <c r="D374" t="s">
        <v>11</v>
      </c>
      <c r="E374" t="s">
        <v>567</v>
      </c>
      <c r="F374" t="s">
        <v>1341</v>
      </c>
      <c r="G374" t="str">
        <f>INDEX(Parametria!H:H,MATCH(Tabla_Consulta_desde_Reporte_de_Valorización_de_Instrumentos[[#This Row],[CODIGO_SBS]],Parametria!C:C,0),1)</f>
        <v>State Street - Regional Banks</v>
      </c>
      <c r="H374" t="s">
        <v>1340</v>
      </c>
      <c r="I374" t="s">
        <v>156</v>
      </c>
      <c r="J374" t="s">
        <v>695</v>
      </c>
      <c r="K374" t="s">
        <v>50</v>
      </c>
      <c r="L374">
        <v>66.92</v>
      </c>
      <c r="M374" s="5">
        <v>40272612.112499997</v>
      </c>
      <c r="N374">
        <v>11818815</v>
      </c>
      <c r="O374">
        <v>157900</v>
      </c>
      <c r="P374" s="15"/>
      <c r="R374">
        <v>3.4075000000000002</v>
      </c>
      <c r="S374" t="s">
        <v>413</v>
      </c>
      <c r="T374">
        <v>40268380.392499998</v>
      </c>
      <c r="U374" s="5">
        <v>11803025</v>
      </c>
      <c r="V374" t="s">
        <v>156</v>
      </c>
      <c r="W374">
        <v>0</v>
      </c>
      <c r="X374">
        <v>0</v>
      </c>
      <c r="Y374">
        <v>0</v>
      </c>
      <c r="Z374">
        <v>0.1</v>
      </c>
      <c r="AA374" t="str">
        <f>+MID(Tabla_Consulta_desde_Reporte_de_Valorización_de_Instrumentos[[#This Row],[CODIGO_SBS]],7,1)</f>
        <v>2</v>
      </c>
      <c r="AB374">
        <f>INDEX('Cálculo Caja'!F:F,MATCH(Tabla_Consulta_desde_Reporte_de_Valorización_de_Instrumentos[[#This Row],[PORTAFOLIO]],'Cálculo Caja'!A:A,0),1)</f>
        <v>3525404726.9048524</v>
      </c>
      <c r="AC374" s="17">
        <f>Tabla_Consulta_desde_Reporte_de_Valorización_de_Instrumentos[[#This Row],[VALOR_VECTOR_LOCAL]]/Tabla_Consulta_desde_Reporte_de_Valorización_de_Instrumentos[[#This Row],[Patrimonio]]</f>
        <v>1.1423542892863126E-2</v>
      </c>
      <c r="AD374" s="4">
        <f>(Tabla_Consulta_desde_Reporte_de_Valorización_de_Instrumentos[[#This Row],[VALOR_VECTOR_LOCAL]]/INDEX('Tipo de Cambio'!$D:$D,MATCH("2",'Tipo de Cambio'!$E:$E,0),1))/1000000</f>
        <v>11.818814999999999</v>
      </c>
      <c r="AE374">
        <f>IF(Tabla_Consulta_desde_Reporte_de_Valorización_de_Instrumentos[[#This Row],[PORTAFOLIO]]="IN-FONDO0",Tabla_Consulta_desde_Reporte_de_Valorización_de_Instrumentos[[#This Row],[Inv MM$]],0)</f>
        <v>0</v>
      </c>
      <c r="AF374" s="25">
        <f>IF(Tabla_Consulta_desde_Reporte_de_Valorización_de_Instrumentos[[#This Row],[PORTAFOLIO]]="IN-FONDO1",Tabla_Consulta_desde_Reporte_de_Valorización_de_Instrumentos[[#This Row],[Inv MM$]],0)</f>
        <v>0</v>
      </c>
      <c r="AG374" s="25">
        <f>IF(Tabla_Consulta_desde_Reporte_de_Valorización_de_Instrumentos[[#This Row],[PORTAFOLIO]]="IN-FONDO2",Tabla_Consulta_desde_Reporte_de_Valorización_de_Instrumentos[[#This Row],[Inv MM$]],0)</f>
        <v>0</v>
      </c>
      <c r="AH374" s="25">
        <f>IF(Tabla_Consulta_desde_Reporte_de_Valorización_de_Instrumentos[[#This Row],[PORTAFOLIO]]="IN-FONDO3",Tabla_Consulta_desde_Reporte_de_Valorización_de_Instrumentos[[#This Row],[Inv MM$]],0)</f>
        <v>11.818814999999999</v>
      </c>
      <c r="AI3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79.183814999999996</v>
      </c>
      <c r="AJ3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Row],[CODIGO_SBS]],'BD(MSCI)'!$C:$C,0),1)),AL6509)</f>
        <v>1.55689195</v>
      </c>
      <c r="AK374" s="25">
        <f>Tabla_Consulta_desde_Reporte_de_Valorización_de_Instrumentos[[#This Row],[CO2-H]]*Tabla_Consulta_desde_Reporte_de_Valorización_de_Instrumentos[[#This Row],[Inv MM$]]</f>
        <v>18.40061793203925</v>
      </c>
      <c r="AL374" s="25">
        <f>Tabla_Consulta_desde_Reporte_de_Valorización_de_Instrumentos[[#This Row],[CO2-H]]*Tabla_Consulta_desde_Reporte_de_Valorización_de_Instrumentos[[#This Row],[Weight]]</f>
        <v>1.7785221970378313E-2</v>
      </c>
      <c r="AM374" s="25" t="str">
        <f>INDEX(Parametria!G:G,MATCH(Tabla_Consulta_desde_Reporte_de_Valorización_de_Instrumentos[[#This Row],[CODIGO_SBS]],Parametria!C:C,0))</f>
        <v>52RVI</v>
      </c>
      <c r="AN374" s="25" t="str">
        <f>INDEX(Parametria!F:F,MATCH(Tabla_Consulta_desde_Reporte_de_Valorización_de_Instrumentos[[#This Row],[CODIGO_SBS]],Parametria!C:C,0))</f>
        <v>TD</v>
      </c>
      <c r="AO374" s="25" t="str">
        <f>+INDEX(Parametria!J:J,MATCH(Tabla_Consulta_desde_Reporte_de_Valorización_de_Instrumentos[[#This Row],[CODIGO_SBS]],Parametria!C:C,0))</f>
        <v>RVITD</v>
      </c>
      <c r="AP374" s="25">
        <f>Tabla_Consulta_desde_Reporte_de_Valorización_de_Instrumentos[[#This Row],[Huella]]/$AT$4</f>
        <v>1.6251127440376554E-3</v>
      </c>
      <c r="AQ37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4" s="25" t="str">
        <f>IFERROR(INDEX('BD(MSCI)'!X:X,MATCH(Tabla_Consulta_desde_Reporte_de_Valorización_de_Instrumentos[[#This Row],[CODIGO_ISIN]],'BD(MSCI)'!C:C,0)),"Cuestionario Integra")</f>
        <v>Otros ETFs</v>
      </c>
      <c r="AT374" s="25"/>
    </row>
    <row r="375" spans="2:46" x14ac:dyDescent="0.35">
      <c r="B375" s="14" t="s">
        <v>6337</v>
      </c>
      <c r="C375" t="s">
        <v>566</v>
      </c>
      <c r="D375" t="s">
        <v>10</v>
      </c>
      <c r="E375" t="s">
        <v>567</v>
      </c>
      <c r="F375" t="s">
        <v>1179</v>
      </c>
      <c r="G375" t="str">
        <f>INDEX(Parametria!H:H,MATCH(Tabla_Consulta_desde_Reporte_de_Valorización_de_Instrumentos[[#This Row],[CODIGO_SBS]],Parametria!C:C,0),1)</f>
        <v>State Street - Technology Select Sector</v>
      </c>
      <c r="H375" t="s">
        <v>1178</v>
      </c>
      <c r="I375" t="s">
        <v>156</v>
      </c>
      <c r="J375" t="s">
        <v>695</v>
      </c>
      <c r="K375" t="s">
        <v>50</v>
      </c>
      <c r="L375">
        <v>39.840000000000003</v>
      </c>
      <c r="M375" s="5">
        <v>224427368.33000001</v>
      </c>
      <c r="N375">
        <v>65862764</v>
      </c>
      <c r="O375">
        <v>345700</v>
      </c>
      <c r="P375" s="15"/>
      <c r="R375">
        <v>3.4075000000000002</v>
      </c>
      <c r="S375" t="s">
        <v>413</v>
      </c>
      <c r="U375" s="5"/>
      <c r="V375" t="s">
        <v>156</v>
      </c>
      <c r="W375">
        <v>0</v>
      </c>
      <c r="X375">
        <v>0</v>
      </c>
      <c r="Y375">
        <v>0</v>
      </c>
      <c r="Z375">
        <v>5.1100000000000003</v>
      </c>
      <c r="AA375" t="str">
        <f>+MID(Tabla_Consulta_desde_Reporte_de_Valorización_de_Instrumentos[[#This Row],[CODIGO_SBS]],7,1)</f>
        <v>2</v>
      </c>
      <c r="AB375">
        <f>INDEX('Cálculo Caja'!F:F,MATCH(Tabla_Consulta_desde_Reporte_de_Valorización_de_Instrumentos[[#This Row],[PORTAFOLIO]],'Cálculo Caja'!A:A,0),1)</f>
        <v>27857085026.771736</v>
      </c>
      <c r="AC375" s="17">
        <f>Tabla_Consulta_desde_Reporte_de_Valorización_de_Instrumentos[[#This Row],[VALOR_VECTOR_LOCAL]]/Tabla_Consulta_desde_Reporte_de_Valorización_de_Instrumentos[[#This Row],[Patrimonio]]</f>
        <v>8.0563837930033473E-3</v>
      </c>
      <c r="AD375" s="4">
        <f>(Tabla_Consulta_desde_Reporte_de_Valorización_de_Instrumentos[[#This Row],[VALOR_VECTOR_LOCAL]]/INDEX('Tipo de Cambio'!$D:$D,MATCH("2",'Tipo de Cambio'!$E:$E,0),1))/1000000</f>
        <v>65.862763999999999</v>
      </c>
      <c r="AE375">
        <f>IF(Tabla_Consulta_desde_Reporte_de_Valorización_de_Instrumentos[[#This Row],[PORTAFOLIO]]="IN-FONDO0",Tabla_Consulta_desde_Reporte_de_Valorización_de_Instrumentos[[#This Row],[Inv MM$]],0)</f>
        <v>0</v>
      </c>
      <c r="AF375" s="25">
        <f>IF(Tabla_Consulta_desde_Reporte_de_Valorización_de_Instrumentos[[#This Row],[PORTAFOLIO]]="IN-FONDO1",Tabla_Consulta_desde_Reporte_de_Valorización_de_Instrumentos[[#This Row],[Inv MM$]],0)</f>
        <v>0</v>
      </c>
      <c r="AG375" s="25">
        <f>IF(Tabla_Consulta_desde_Reporte_de_Valorización_de_Instrumentos[[#This Row],[PORTAFOLIO]]="IN-FONDO2",Tabla_Consulta_desde_Reporte_de_Valorización_de_Instrumentos[[#This Row],[Inv MM$]],0)</f>
        <v>65.862763999999999</v>
      </c>
      <c r="AH375" s="25">
        <f>IF(Tabla_Consulta_desde_Reporte_de_Valorización_de_Instrumentos[[#This Row],[PORTAFOLIO]]="IN-FONDO3",Tabla_Consulta_desde_Reporte_de_Valorización_de_Instrumentos[[#This Row],[Inv MM$]],0)</f>
        <v>0</v>
      </c>
      <c r="AI3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81.256779999999992</v>
      </c>
      <c r="AJ3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Row],[CODIGO_SBS]],'BD(MSCI)'!$C:$C,0),1)),AL6510)</f>
        <v>5.6142229500000003</v>
      </c>
      <c r="AK375" s="25">
        <f>Tabla_Consulta_desde_Reporte_de_Valorización_de_Instrumentos[[#This Row],[CO2-H]]*Tabla_Consulta_desde_Reporte_de_Valorización_de_Instrumentos[[#This Row],[Inv MM$]]</f>
        <v>369.76824119923378</v>
      </c>
      <c r="AL375" s="25">
        <f>Tabla_Consulta_desde_Reporte_de_Valorización_de_Instrumentos[[#This Row],[CO2-H]]*Tabla_Consulta_desde_Reporte_de_Valorización_de_Instrumentos[[#This Row],[Weight]]</f>
        <v>4.5230334784687444E-2</v>
      </c>
      <c r="AM375" s="25" t="str">
        <f>INDEX(Parametria!G:G,MATCH(Tabla_Consulta_desde_Reporte_de_Valorización_de_Instrumentos[[#This Row],[CODIGO_SBS]],Parametria!C:C,0))</f>
        <v>52RVI</v>
      </c>
      <c r="AN375" s="25" t="str">
        <f>INDEX(Parametria!F:F,MATCH(Tabla_Consulta_desde_Reporte_de_Valorización_de_Instrumentos[[#This Row],[CODIGO_SBS]],Parametria!C:C,0))</f>
        <v>TD</v>
      </c>
      <c r="AO375" s="25" t="str">
        <f>+INDEX(Parametria!J:J,MATCH(Tabla_Consulta_desde_Reporte_de_Valorización_de_Instrumentos[[#This Row],[CODIGO_SBS]],Parametria!C:C,0))</f>
        <v>RVITD</v>
      </c>
      <c r="AP375" s="25">
        <f>Tabla_Consulta_desde_Reporte_de_Valorización_de_Instrumentos[[#This Row],[Huella]]/$AT$4</f>
        <v>3.2657331581617592E-2</v>
      </c>
      <c r="AQ37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5" s="25" t="str">
        <f>IFERROR(INDEX('BD(MSCI)'!X:X,MATCH(Tabla_Consulta_desde_Reporte_de_Valorización_de_Instrumentos[[#This Row],[CODIGO_ISIN]],'BD(MSCI)'!C:C,0)),"Cuestionario Integra")</f>
        <v>Otros ETFs</v>
      </c>
      <c r="AT375" s="25"/>
    </row>
    <row r="376" spans="2:46" x14ac:dyDescent="0.35">
      <c r="B376" s="14" t="s">
        <v>6337</v>
      </c>
      <c r="C376" t="s">
        <v>566</v>
      </c>
      <c r="D376" t="s">
        <v>11</v>
      </c>
      <c r="E376" t="s">
        <v>567</v>
      </c>
      <c r="F376" t="s">
        <v>1179</v>
      </c>
      <c r="G376" t="str">
        <f>INDEX(Parametria!H:H,MATCH(Tabla_Consulta_desde_Reporte_de_Valorización_de_Instrumentos[[#This Row],[CODIGO_SBS]],Parametria!C:C,0),1)</f>
        <v>State Street - Technology Select Sector</v>
      </c>
      <c r="H376" t="s">
        <v>1178</v>
      </c>
      <c r="I376" t="s">
        <v>156</v>
      </c>
      <c r="J376" t="s">
        <v>695</v>
      </c>
      <c r="K376" t="s">
        <v>50</v>
      </c>
      <c r="L376">
        <v>39.840000000000003</v>
      </c>
      <c r="M376" s="5">
        <v>52455109.520000003</v>
      </c>
      <c r="N376">
        <v>15394016</v>
      </c>
      <c r="O376">
        <v>80800</v>
      </c>
      <c r="P376" s="15"/>
      <c r="R376">
        <v>3.4075000000000002</v>
      </c>
      <c r="S376" t="s">
        <v>413</v>
      </c>
      <c r="U376" s="5"/>
      <c r="V376" t="s">
        <v>156</v>
      </c>
      <c r="W376">
        <v>0</v>
      </c>
      <c r="X376">
        <v>0</v>
      </c>
      <c r="Y376">
        <v>0</v>
      </c>
      <c r="Z376">
        <v>5.1100000000000003</v>
      </c>
      <c r="AA376" t="str">
        <f>+MID(Tabla_Consulta_desde_Reporte_de_Valorización_de_Instrumentos[[#This Row],[CODIGO_SBS]],7,1)</f>
        <v>2</v>
      </c>
      <c r="AB376">
        <f>INDEX('Cálculo Caja'!F:F,MATCH(Tabla_Consulta_desde_Reporte_de_Valorización_de_Instrumentos[[#This Row],[PORTAFOLIO]],'Cálculo Caja'!A:A,0),1)</f>
        <v>3525404726.9048524</v>
      </c>
      <c r="AC376" s="17">
        <f>Tabla_Consulta_desde_Reporte_de_Valorización_de_Instrumentos[[#This Row],[VALOR_VECTOR_LOCAL]]/Tabla_Consulta_desde_Reporte_de_Valorización_de_Instrumentos[[#This Row],[Patrimonio]]</f>
        <v>1.4879173763987445E-2</v>
      </c>
      <c r="AD376" s="4">
        <f>(Tabla_Consulta_desde_Reporte_de_Valorización_de_Instrumentos[[#This Row],[VALOR_VECTOR_LOCAL]]/INDEX('Tipo de Cambio'!$D:$D,MATCH("2",'Tipo de Cambio'!$E:$E,0),1))/1000000</f>
        <v>15.394016000000001</v>
      </c>
      <c r="AE376">
        <f>IF(Tabla_Consulta_desde_Reporte_de_Valorización_de_Instrumentos[[#This Row],[PORTAFOLIO]]="IN-FONDO0",Tabla_Consulta_desde_Reporte_de_Valorización_de_Instrumentos[[#This Row],[Inv MM$]],0)</f>
        <v>0</v>
      </c>
      <c r="AF376" s="25">
        <f>IF(Tabla_Consulta_desde_Reporte_de_Valorización_de_Instrumentos[[#This Row],[PORTAFOLIO]]="IN-FONDO1",Tabla_Consulta_desde_Reporte_de_Valorización_de_Instrumentos[[#This Row],[Inv MM$]],0)</f>
        <v>0</v>
      </c>
      <c r="AG376" s="25">
        <f>IF(Tabla_Consulta_desde_Reporte_de_Valorización_de_Instrumentos[[#This Row],[PORTAFOLIO]]="IN-FONDO2",Tabla_Consulta_desde_Reporte_de_Valorización_de_Instrumentos[[#This Row],[Inv MM$]],0)</f>
        <v>0</v>
      </c>
      <c r="AH376" s="25">
        <f>IF(Tabla_Consulta_desde_Reporte_de_Valorización_de_Instrumentos[[#This Row],[PORTAFOLIO]]="IN-FONDO3",Tabla_Consulta_desde_Reporte_de_Valorización_de_Instrumentos[[#This Row],[Inv MM$]],0)</f>
        <v>15.394016000000001</v>
      </c>
      <c r="AI3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81.256779999999992</v>
      </c>
      <c r="AJ3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Row],[CODIGO_SBS]],'BD(MSCI)'!$C:$C,0),1)),AL6511)</f>
        <v>5.6142229500000003</v>
      </c>
      <c r="AK376" s="25">
        <f>Tabla_Consulta_desde_Reporte_de_Valorización_de_Instrumentos[[#This Row],[CO2-H]]*Tabla_Consulta_desde_Reporte_de_Valorización_de_Instrumentos[[#This Row],[Inv MM$]]</f>
        <v>86.425437919867207</v>
      </c>
      <c r="AL376" s="25">
        <f>Tabla_Consulta_desde_Reporte_de_Valorización_de_Instrumentos[[#This Row],[CO2-H]]*Tabla_Consulta_desde_Reporte_de_Valorización_de_Instrumentos[[#This Row],[Weight]]</f>
        <v>8.3534998822816203E-2</v>
      </c>
      <c r="AM376" s="25" t="str">
        <f>INDEX(Parametria!G:G,MATCH(Tabla_Consulta_desde_Reporte_de_Valorización_de_Instrumentos[[#This Row],[CODIGO_SBS]],Parametria!C:C,0))</f>
        <v>52RVI</v>
      </c>
      <c r="AN376" s="25" t="str">
        <f>INDEX(Parametria!F:F,MATCH(Tabla_Consulta_desde_Reporte_de_Valorización_de_Instrumentos[[#This Row],[CODIGO_SBS]],Parametria!C:C,0))</f>
        <v>TD</v>
      </c>
      <c r="AO376" s="25" t="str">
        <f>+INDEX(Parametria!J:J,MATCH(Tabla_Consulta_desde_Reporte_de_Valorización_de_Instrumentos[[#This Row],[CODIGO_SBS]],Parametria!C:C,0))</f>
        <v>RVITD</v>
      </c>
      <c r="AP376" s="25">
        <f>Tabla_Consulta_desde_Reporte_de_Valorización_de_Instrumentos[[#This Row],[Huella]]/$AT$4</f>
        <v>7.6329545611648888E-3</v>
      </c>
      <c r="AQ37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6" s="25" t="str">
        <f>IFERROR(INDEX('BD(MSCI)'!X:X,MATCH(Tabla_Consulta_desde_Reporte_de_Valorización_de_Instrumentos[[#This Row],[CODIGO_ISIN]],'BD(MSCI)'!C:C,0)),"Cuestionario Integra")</f>
        <v>Otros ETFs</v>
      </c>
      <c r="AT376" s="25"/>
    </row>
    <row r="377" spans="2:46" x14ac:dyDescent="0.35">
      <c r="B377" s="14" t="s">
        <v>6337</v>
      </c>
      <c r="C377" t="s">
        <v>566</v>
      </c>
      <c r="D377" t="s">
        <v>11</v>
      </c>
      <c r="E377" t="s">
        <v>567</v>
      </c>
      <c r="F377" t="s">
        <v>700</v>
      </c>
      <c r="G377" t="str">
        <f>INDEX(Parametria!H:H,MATCH(Tabla_Consulta_desde_Reporte_de_Valorización_de_Instrumentos[[#This Row],[CODIGO_SBS]],Parametria!C:C,0),1)</f>
        <v>UBS - China Opportunity - A3</v>
      </c>
      <c r="H377" t="s">
        <v>701</v>
      </c>
      <c r="I377" t="s">
        <v>156</v>
      </c>
      <c r="J377" t="s">
        <v>702</v>
      </c>
      <c r="K377" t="s">
        <v>50</v>
      </c>
      <c r="L377">
        <v>92.31</v>
      </c>
      <c r="M377" s="5">
        <v>293.38574999999997</v>
      </c>
      <c r="N377">
        <v>86.1</v>
      </c>
      <c r="O377">
        <v>1</v>
      </c>
      <c r="P377" s="15"/>
      <c r="R377">
        <v>3.4075000000000002</v>
      </c>
      <c r="S377" t="s">
        <v>413</v>
      </c>
      <c r="T377">
        <v>290.43802099999999</v>
      </c>
      <c r="U377" s="5">
        <v>85.13</v>
      </c>
      <c r="V377" t="s">
        <v>156</v>
      </c>
      <c r="W377">
        <v>0</v>
      </c>
      <c r="X377">
        <v>0</v>
      </c>
      <c r="Y377">
        <v>0</v>
      </c>
      <c r="Z377">
        <v>0.97</v>
      </c>
      <c r="AA377" t="str">
        <f>+MID(Tabla_Consulta_desde_Reporte_de_Valorización_de_Instrumentos[[#This Row],[CODIGO_SBS]],7,1)</f>
        <v>2</v>
      </c>
      <c r="AB377">
        <f>INDEX('Cálculo Caja'!F:F,MATCH(Tabla_Consulta_desde_Reporte_de_Valorización_de_Instrumentos[[#This Row],[PORTAFOLIO]],'Cálculo Caja'!A:A,0),1)</f>
        <v>3525404726.9048524</v>
      </c>
      <c r="AC377" s="17">
        <f>Tabla_Consulta_desde_Reporte_de_Valorización_de_Instrumentos[[#This Row],[VALOR_VECTOR_LOCAL]]/Tabla_Consulta_desde_Reporte_de_Valorización_de_Instrumentos[[#This Row],[Patrimonio]]</f>
        <v>8.3220444949473796E-8</v>
      </c>
      <c r="AD377" s="4">
        <f>(Tabla_Consulta_desde_Reporte_de_Valorización_de_Instrumentos[[#This Row],[VALOR_VECTOR_LOCAL]]/INDEX('Tipo de Cambio'!$D:$D,MATCH("2",'Tipo de Cambio'!$E:$E,0),1))/1000000</f>
        <v>8.6099999999999979E-5</v>
      </c>
      <c r="AE377">
        <f>IF(Tabla_Consulta_desde_Reporte_de_Valorización_de_Instrumentos[[#This Row],[PORTAFOLIO]]="IN-FONDO0",Tabla_Consulta_desde_Reporte_de_Valorización_de_Instrumentos[[#This Row],[Inv MM$]],0)</f>
        <v>0</v>
      </c>
      <c r="AF377" s="25">
        <f>IF(Tabla_Consulta_desde_Reporte_de_Valorización_de_Instrumentos[[#This Row],[PORTAFOLIO]]="IN-FONDO1",Tabla_Consulta_desde_Reporte_de_Valorización_de_Instrumentos[[#This Row],[Inv MM$]],0)</f>
        <v>0</v>
      </c>
      <c r="AG377" s="25">
        <f>IF(Tabla_Consulta_desde_Reporte_de_Valorización_de_Instrumentos[[#This Row],[PORTAFOLIO]]="IN-FONDO2",Tabla_Consulta_desde_Reporte_de_Valorización_de_Instrumentos[[#This Row],[Inv MM$]],0)</f>
        <v>0</v>
      </c>
      <c r="AH377" s="25">
        <f>IF(Tabla_Consulta_desde_Reporte_de_Valorización_de_Instrumentos[[#This Row],[PORTAFOLIO]]="IN-FONDO3",Tabla_Consulta_desde_Reporte_de_Valorización_de_Instrumentos[[#This Row],[Inv MM$]],0)</f>
        <v>8.6099999999999979E-5</v>
      </c>
      <c r="AI3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1.7219999999999996E-4</v>
      </c>
      <c r="AJ3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Row],[CODIGO_SBS]],'BD(MSCI)'!$C:$C,0),1)),AL6512)</f>
        <v>63.38678522</v>
      </c>
      <c r="AK377" s="25">
        <f>Tabla_Consulta_desde_Reporte_de_Valorización_de_Instrumentos[[#This Row],[CO2-H]]*Tabla_Consulta_desde_Reporte_de_Valorización_de_Instrumentos[[#This Row],[Inv MM$]]</f>
        <v>5.4576022074419982E-3</v>
      </c>
      <c r="AL377" s="25">
        <f>Tabla_Consulta_desde_Reporte_de_Valorización_de_Instrumentos[[#This Row],[CO2-H]]*Tabla_Consulta_desde_Reporte_de_Valorización_de_Instrumentos[[#This Row],[Weight]]</f>
        <v>5.2750764699251292E-6</v>
      </c>
      <c r="AM377" s="25" t="str">
        <f>INDEX(Parametria!G:G,MATCH(Tabla_Consulta_desde_Reporte_de_Valorización_de_Instrumentos[[#This Row],[CODIGO_SBS]],Parametria!C:C,0))</f>
        <v>52RVI</v>
      </c>
      <c r="AN377" s="25" t="str">
        <f>INDEX(Parametria!F:F,MATCH(Tabla_Consulta_desde_Reporte_de_Valorización_de_Instrumentos[[#This Row],[CODIGO_SBS]],Parametria!C:C,0))</f>
        <v>TD</v>
      </c>
      <c r="AO377" s="25" t="str">
        <f>+INDEX(Parametria!J:J,MATCH(Tabla_Consulta_desde_Reporte_de_Valorización_de_Instrumentos[[#This Row],[CODIGO_SBS]],Parametria!C:C,0))</f>
        <v>RVITD</v>
      </c>
      <c r="AP377" s="25">
        <f>Tabla_Consulta_desde_Reporte_de_Valorización_de_Instrumentos[[#This Row],[Huella]]/$AT$4</f>
        <v>4.8200657890727143E-7</v>
      </c>
      <c r="AQ37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7" s="25" t="str">
        <f>IFERROR(INDEX('BD(MSCI)'!X:X,MATCH(Tabla_Consulta_desde_Reporte_de_Valorización_de_Instrumentos[[#This Row],[CODIGO_ISIN]],'BD(MSCI)'!C:C,0)),"Cuestionario Integra")</f>
        <v>Otros ETFs</v>
      </c>
      <c r="AT377" s="25"/>
    </row>
    <row r="378" spans="2:46" x14ac:dyDescent="0.35">
      <c r="B378" s="14" t="s">
        <v>6337</v>
      </c>
      <c r="C378" t="s">
        <v>566</v>
      </c>
      <c r="D378" t="s">
        <v>10</v>
      </c>
      <c r="E378" t="s">
        <v>567</v>
      </c>
      <c r="F378" t="s">
        <v>700</v>
      </c>
      <c r="G378" t="str">
        <f>INDEX(Parametria!H:H,MATCH(Tabla_Consulta_desde_Reporte_de_Valorización_de_Instrumentos[[#This Row],[CODIGO_SBS]],Parametria!C:C,0),1)</f>
        <v>UBS - China Opportunity - A3</v>
      </c>
      <c r="H378" t="s">
        <v>701</v>
      </c>
      <c r="I378" t="s">
        <v>156</v>
      </c>
      <c r="J378" t="s">
        <v>702</v>
      </c>
      <c r="K378" t="s">
        <v>50</v>
      </c>
      <c r="L378">
        <v>92.31</v>
      </c>
      <c r="M378" s="5">
        <v>293.38574999999997</v>
      </c>
      <c r="N378">
        <v>86.1</v>
      </c>
      <c r="O378">
        <v>1</v>
      </c>
      <c r="P378" s="15"/>
      <c r="R378">
        <v>3.4075000000000002</v>
      </c>
      <c r="S378" t="s">
        <v>413</v>
      </c>
      <c r="T378">
        <v>290.43802099999999</v>
      </c>
      <c r="U378" s="5">
        <v>85.13</v>
      </c>
      <c r="V378" t="s">
        <v>156</v>
      </c>
      <c r="W378">
        <v>0</v>
      </c>
      <c r="X378">
        <v>0</v>
      </c>
      <c r="Y378">
        <v>0</v>
      </c>
      <c r="Z378">
        <v>0.97</v>
      </c>
      <c r="AA378" t="str">
        <f>+MID(Tabla_Consulta_desde_Reporte_de_Valorización_de_Instrumentos[[#This Row],[CODIGO_SBS]],7,1)</f>
        <v>2</v>
      </c>
      <c r="AB378">
        <f>INDEX('Cálculo Caja'!F:F,MATCH(Tabla_Consulta_desde_Reporte_de_Valorización_de_Instrumentos[[#This Row],[PORTAFOLIO]],'Cálculo Caja'!A:A,0),1)</f>
        <v>27857085026.771736</v>
      </c>
      <c r="AC378" s="17">
        <f>Tabla_Consulta_desde_Reporte_de_Valorización_de_Instrumentos[[#This Row],[VALOR_VECTOR_LOCAL]]/Tabla_Consulta_desde_Reporte_de_Valorización_de_Instrumentos[[#This Row],[Patrimonio]]</f>
        <v>1.0531818017500572E-8</v>
      </c>
      <c r="AD378" s="4">
        <f>(Tabla_Consulta_desde_Reporte_de_Valorización_de_Instrumentos[[#This Row],[VALOR_VECTOR_LOCAL]]/INDEX('Tipo de Cambio'!$D:$D,MATCH("2",'Tipo de Cambio'!$E:$E,0),1))/1000000</f>
        <v>8.6099999999999979E-5</v>
      </c>
      <c r="AE378">
        <f>IF(Tabla_Consulta_desde_Reporte_de_Valorización_de_Instrumentos[[#This Row],[PORTAFOLIO]]="IN-FONDO0",Tabla_Consulta_desde_Reporte_de_Valorización_de_Instrumentos[[#This Row],[Inv MM$]],0)</f>
        <v>0</v>
      </c>
      <c r="AF378" s="25">
        <f>IF(Tabla_Consulta_desde_Reporte_de_Valorización_de_Instrumentos[[#This Row],[PORTAFOLIO]]="IN-FONDO1",Tabla_Consulta_desde_Reporte_de_Valorización_de_Instrumentos[[#This Row],[Inv MM$]],0)</f>
        <v>0</v>
      </c>
      <c r="AG378" s="25">
        <f>IF(Tabla_Consulta_desde_Reporte_de_Valorización_de_Instrumentos[[#This Row],[PORTAFOLIO]]="IN-FONDO2",Tabla_Consulta_desde_Reporte_de_Valorización_de_Instrumentos[[#This Row],[Inv MM$]],0)</f>
        <v>8.6099999999999979E-5</v>
      </c>
      <c r="AH378" s="25">
        <f>IF(Tabla_Consulta_desde_Reporte_de_Valorización_de_Instrumentos[[#This Row],[PORTAFOLIO]]="IN-FONDO3",Tabla_Consulta_desde_Reporte_de_Valorización_de_Instrumentos[[#This Row],[Inv MM$]],0)</f>
        <v>0</v>
      </c>
      <c r="AI3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1.7219999999999996E-4</v>
      </c>
      <c r="AJ3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Row],[CODIGO_SBS]],'BD(MSCI)'!$C:$C,0),1)),AL6513)</f>
        <v>63.38678522</v>
      </c>
      <c r="AK378" s="25">
        <f>Tabla_Consulta_desde_Reporte_de_Valorización_de_Instrumentos[[#This Row],[CO2-H]]*Tabla_Consulta_desde_Reporte_de_Valorización_de_Instrumentos[[#This Row],[Inv MM$]]</f>
        <v>5.4576022074419982E-3</v>
      </c>
      <c r="AL378" s="25">
        <f>Tabla_Consulta_desde_Reporte_de_Valorización_de_Instrumentos[[#This Row],[CO2-H]]*Tabla_Consulta_desde_Reporte_de_Valorización_de_Instrumentos[[#This Row],[Weight]]</f>
        <v>6.6757808665143493E-7</v>
      </c>
      <c r="AM378" s="25" t="str">
        <f>INDEX(Parametria!G:G,MATCH(Tabla_Consulta_desde_Reporte_de_Valorización_de_Instrumentos[[#This Row],[CODIGO_SBS]],Parametria!C:C,0))</f>
        <v>52RVI</v>
      </c>
      <c r="AN378" s="25" t="str">
        <f>INDEX(Parametria!F:F,MATCH(Tabla_Consulta_desde_Reporte_de_Valorización_de_Instrumentos[[#This Row],[CODIGO_SBS]],Parametria!C:C,0))</f>
        <v>TD</v>
      </c>
      <c r="AO378" s="25" t="str">
        <f>+INDEX(Parametria!J:J,MATCH(Tabla_Consulta_desde_Reporte_de_Valorización_de_Instrumentos[[#This Row],[CODIGO_SBS]],Parametria!C:C,0))</f>
        <v>RVITD</v>
      </c>
      <c r="AP378" s="25">
        <f>Tabla_Consulta_desde_Reporte_de_Valorización_de_Instrumentos[[#This Row],[Huella]]/$AT$4</f>
        <v>4.8200657890727143E-7</v>
      </c>
      <c r="AQ37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8" s="25" t="str">
        <f>IFERROR(INDEX('BD(MSCI)'!X:X,MATCH(Tabla_Consulta_desde_Reporte_de_Valorización_de_Instrumentos[[#This Row],[CODIGO_ISIN]],'BD(MSCI)'!C:C,0)),"Cuestionario Integra")</f>
        <v>Otros ETFs</v>
      </c>
      <c r="AT378" s="25"/>
    </row>
    <row r="379" spans="2:46" x14ac:dyDescent="0.35">
      <c r="B379" s="14" t="s">
        <v>6337</v>
      </c>
      <c r="C379" t="s">
        <v>566</v>
      </c>
      <c r="D379" t="s">
        <v>10</v>
      </c>
      <c r="E379" t="s">
        <v>567</v>
      </c>
      <c r="F379" t="s">
        <v>1484</v>
      </c>
      <c r="G379" t="str">
        <f>INDEX(Parametria!H:H,MATCH(Tabla_Consulta_desde_Reporte_de_Valorización_de_Instrumentos[[#This Row],[CODIGO_SBS]],Parametria!C:C,0),1)</f>
        <v>VanEck Semiconductor ETF</v>
      </c>
      <c r="H379" t="s">
        <v>1483</v>
      </c>
      <c r="I379" t="s">
        <v>156</v>
      </c>
      <c r="J379" t="s">
        <v>4575</v>
      </c>
      <c r="K379" t="s">
        <v>50</v>
      </c>
      <c r="L379">
        <v>238.17</v>
      </c>
      <c r="M379" s="5">
        <v>1310571850.6199999</v>
      </c>
      <c r="N379">
        <v>384613896</v>
      </c>
      <c r="O379">
        <v>586400</v>
      </c>
      <c r="P379" s="15"/>
      <c r="R379">
        <v>3.4075000000000002</v>
      </c>
      <c r="S379" t="s">
        <v>413</v>
      </c>
      <c r="T379">
        <v>1264352383.7423999</v>
      </c>
      <c r="U379" s="5">
        <v>370593072</v>
      </c>
      <c r="V379" t="s">
        <v>156</v>
      </c>
      <c r="W379">
        <v>0</v>
      </c>
      <c r="X379">
        <v>0</v>
      </c>
      <c r="Y379">
        <v>0</v>
      </c>
      <c r="Z379">
        <v>23.91</v>
      </c>
      <c r="AA379" t="str">
        <f>+MID(Tabla_Consulta_desde_Reporte_de_Valorización_de_Instrumentos[[#This Row],[CODIGO_SBS]],7,1)</f>
        <v>2</v>
      </c>
      <c r="AB379">
        <f>INDEX('Cálculo Caja'!F:F,MATCH(Tabla_Consulta_desde_Reporte_de_Valorización_de_Instrumentos[[#This Row],[PORTAFOLIO]],'Cálculo Caja'!A:A,0),1)</f>
        <v>27857085026.771736</v>
      </c>
      <c r="AC379" s="17">
        <f>Tabla_Consulta_desde_Reporte_de_Valorización_de_Instrumentos[[#This Row],[VALOR_VECTOR_LOCAL]]/Tabla_Consulta_desde_Reporte_de_Valorización_de_Instrumentos[[#This Row],[Patrimonio]]</f>
        <v>4.7046266662879109E-2</v>
      </c>
      <c r="AD379" s="4">
        <f>(Tabla_Consulta_desde_Reporte_de_Valorización_de_Instrumentos[[#This Row],[VALOR_VECTOR_LOCAL]]/INDEX('Tipo de Cambio'!$D:$D,MATCH("2",'Tipo de Cambio'!$E:$E,0),1))/1000000</f>
        <v>384.61389599999995</v>
      </c>
      <c r="AE379">
        <f>IF(Tabla_Consulta_desde_Reporte_de_Valorización_de_Instrumentos[[#This Row],[PORTAFOLIO]]="IN-FONDO0",Tabla_Consulta_desde_Reporte_de_Valorización_de_Instrumentos[[#This Row],[Inv MM$]],0)</f>
        <v>0</v>
      </c>
      <c r="AF379" s="25">
        <f>IF(Tabla_Consulta_desde_Reporte_de_Valorización_de_Instrumentos[[#This Row],[PORTAFOLIO]]="IN-FONDO1",Tabla_Consulta_desde_Reporte_de_Valorización_de_Instrumentos[[#This Row],[Inv MM$]],0)</f>
        <v>0</v>
      </c>
      <c r="AG379" s="25">
        <f>IF(Tabla_Consulta_desde_Reporte_de_Valorización_de_Instrumentos[[#This Row],[PORTAFOLIO]]="IN-FONDO2",Tabla_Consulta_desde_Reporte_de_Valorización_de_Instrumentos[[#This Row],[Inv MM$]],0)</f>
        <v>384.61389599999995</v>
      </c>
      <c r="AH379" s="25">
        <f>IF(Tabla_Consulta_desde_Reporte_de_Valorización_de_Instrumentos[[#This Row],[PORTAFOLIO]]="IN-FONDO3",Tabla_Consulta_desde_Reporte_de_Valorización_de_Instrumentos[[#This Row],[Inv MM$]],0)</f>
        <v>0</v>
      </c>
      <c r="AI3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465.09159899999997</v>
      </c>
      <c r="AJ3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Row],[CODIGO_SBS]],'BD(MSCI)'!$C:$C,0),1)),AL6514)</f>
        <v>7.0654771800000002</v>
      </c>
      <c r="AK379" s="25">
        <f>Tabla_Consulta_desde_Reporte_de_Valorización_de_Instrumentos[[#This Row],[CO2-H]]*Tabla_Consulta_desde_Reporte_de_Valorización_de_Instrumentos[[#This Row],[Inv MM$]]</f>
        <v>2717.4807052988931</v>
      </c>
      <c r="AL379" s="25">
        <f>Tabla_Consulta_desde_Reporte_de_Valorización_de_Instrumentos[[#This Row],[CO2-H]]*Tabla_Consulta_desde_Reporte_de_Valorización_de_Instrumentos[[#This Row],[Weight]]</f>
        <v>0.3324043235107671</v>
      </c>
      <c r="AM379" s="25" t="str">
        <f>INDEX(Parametria!G:G,MATCH(Tabla_Consulta_desde_Reporte_de_Valorización_de_Instrumentos[[#This Row],[CODIGO_SBS]],Parametria!C:C,0))</f>
        <v>52RVI</v>
      </c>
      <c r="AN379" s="25" t="str">
        <f>INDEX(Parametria!F:F,MATCH(Tabla_Consulta_desde_Reporte_de_Valorización_de_Instrumentos[[#This Row],[CODIGO_SBS]],Parametria!C:C,0))</f>
        <v>TD</v>
      </c>
      <c r="AO379" s="25" t="str">
        <f>+INDEX(Parametria!J:J,MATCH(Tabla_Consulta_desde_Reporte_de_Valorización_de_Instrumentos[[#This Row],[CODIGO_SBS]],Parametria!C:C,0))</f>
        <v>RVITD</v>
      </c>
      <c r="AP379" s="25">
        <f>Tabla_Consulta_desde_Reporte_de_Valorización_de_Instrumentos[[#This Row],[Huella]]/$AT$4</f>
        <v>0.24000349021801792</v>
      </c>
      <c r="AQ37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79" s="25" t="str">
        <f>IFERROR(INDEX('BD(MSCI)'!X:X,MATCH(Tabla_Consulta_desde_Reporte_de_Valorización_de_Instrumentos[[#This Row],[CODIGO_ISIN]],'BD(MSCI)'!C:C,0)),"Cuestionario Integra")</f>
        <v>Otros ETFs</v>
      </c>
      <c r="AT379" s="25"/>
    </row>
    <row r="380" spans="2:46" x14ac:dyDescent="0.35">
      <c r="B380" s="14" t="s">
        <v>6337</v>
      </c>
      <c r="C380" t="s">
        <v>566</v>
      </c>
      <c r="D380" t="s">
        <v>10</v>
      </c>
      <c r="E380" t="s">
        <v>567</v>
      </c>
      <c r="F380" t="s">
        <v>838</v>
      </c>
      <c r="G380" t="str">
        <f>INDEX(Parametria!H:H,MATCH(Tabla_Consulta_desde_Reporte_de_Valorización_de_Instrumentos[[#This Row],[CODIGO_SBS]],Parametria!C:C,0),1)</f>
        <v>VanEck - Gold Miners ETF</v>
      </c>
      <c r="H380" t="s">
        <v>839</v>
      </c>
      <c r="I380" t="s">
        <v>156</v>
      </c>
      <c r="J380" t="s">
        <v>4575</v>
      </c>
      <c r="K380" t="s">
        <v>50</v>
      </c>
      <c r="L380">
        <v>1</v>
      </c>
      <c r="M380" s="5">
        <v>190482333.78749999</v>
      </c>
      <c r="N380">
        <v>55900905</v>
      </c>
      <c r="O380">
        <v>740900</v>
      </c>
      <c r="P380" s="15"/>
      <c r="R380">
        <v>3.4075000000000002</v>
      </c>
      <c r="S380" t="s">
        <v>413</v>
      </c>
      <c r="T380">
        <v>191298495.15040001</v>
      </c>
      <c r="U380" s="5">
        <v>56071312</v>
      </c>
      <c r="V380" t="s">
        <v>156</v>
      </c>
      <c r="W380">
        <v>0</v>
      </c>
      <c r="X380">
        <v>0</v>
      </c>
      <c r="Y380">
        <v>0</v>
      </c>
      <c r="Z380">
        <v>-0.23</v>
      </c>
      <c r="AA380" t="str">
        <f>+MID(Tabla_Consulta_desde_Reporte_de_Valorización_de_Instrumentos[[#This Row],[CODIGO_SBS]],7,1)</f>
        <v>2</v>
      </c>
      <c r="AB380">
        <f>INDEX('Cálculo Caja'!F:F,MATCH(Tabla_Consulta_desde_Reporte_de_Valorización_de_Instrumentos[[#This Row],[PORTAFOLIO]],'Cálculo Caja'!A:A,0),1)</f>
        <v>27857085026.771736</v>
      </c>
      <c r="AC380" s="17">
        <f>Tabla_Consulta_desde_Reporte_de_Valorización_de_Instrumentos[[#This Row],[VALOR_VECTOR_LOCAL]]/Tabla_Consulta_desde_Reporte_de_Valorización_de_Instrumentos[[#This Row],[Patrimonio]]</f>
        <v>6.8378415618302888E-3</v>
      </c>
      <c r="AD380" s="4">
        <f>(Tabla_Consulta_desde_Reporte_de_Valorización_de_Instrumentos[[#This Row],[VALOR_VECTOR_LOCAL]]/INDEX('Tipo de Cambio'!$D:$D,MATCH("2",'Tipo de Cambio'!$E:$E,0),1))/1000000</f>
        <v>55.900904999999995</v>
      </c>
      <c r="AE380">
        <f>IF(Tabla_Consulta_desde_Reporte_de_Valorización_de_Instrumentos[[#This Row],[PORTAFOLIO]]="IN-FONDO0",Tabla_Consulta_desde_Reporte_de_Valorización_de_Instrumentos[[#This Row],[Inv MM$]],0)</f>
        <v>0</v>
      </c>
      <c r="AF380" s="25">
        <f>IF(Tabla_Consulta_desde_Reporte_de_Valorización_de_Instrumentos[[#This Row],[PORTAFOLIO]]="IN-FONDO1",Tabla_Consulta_desde_Reporte_de_Valorización_de_Instrumentos[[#This Row],[Inv MM$]],0)</f>
        <v>0</v>
      </c>
      <c r="AG380" s="25">
        <f>IF(Tabla_Consulta_desde_Reporte_de_Valorización_de_Instrumentos[[#This Row],[PORTAFOLIO]]="IN-FONDO2",Tabla_Consulta_desde_Reporte_de_Valorización_de_Instrumentos[[#This Row],[Inv MM$]],0)</f>
        <v>55.900904999999995</v>
      </c>
      <c r="AH380" s="25">
        <f>IF(Tabla_Consulta_desde_Reporte_de_Valorización_de_Instrumentos[[#This Row],[PORTAFOLIO]]="IN-FONDO3",Tabla_Consulta_desde_Reporte_de_Valorización_de_Instrumentos[[#This Row],[Inv MM$]],0)</f>
        <v>0</v>
      </c>
      <c r="AI3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65.965935000000002</v>
      </c>
      <c r="AJ3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Row],[CODIGO_SBS]],'BD(MSCI)'!$C:$C,0),1)),AL6515)</f>
        <v>43.80628574</v>
      </c>
      <c r="AK380" s="25">
        <f>Tabla_Consulta_desde_Reporte_de_Valorización_de_Instrumentos[[#This Row],[CO2-H]]*Tabla_Consulta_desde_Reporte_de_Valorización_de_Instrumentos[[#This Row],[Inv MM$]]</f>
        <v>2448.8110175545944</v>
      </c>
      <c r="AL380" s="25">
        <f>Tabla_Consulta_desde_Reporte_de_Valorización_de_Instrumentos[[#This Row],[CO2-H]]*Tabla_Consulta_desde_Reporte_de_Valorización_de_Instrumentos[[#This Row],[Weight]]</f>
        <v>0.2995404413023855</v>
      </c>
      <c r="AM380" s="25" t="str">
        <f>INDEX(Parametria!G:G,MATCH(Tabla_Consulta_desde_Reporte_de_Valorización_de_Instrumentos[[#This Row],[CODIGO_SBS]],Parametria!C:C,0))</f>
        <v>52RVI</v>
      </c>
      <c r="AN380" s="25" t="str">
        <f>INDEX(Parametria!F:F,MATCH(Tabla_Consulta_desde_Reporte_de_Valorización_de_Instrumentos[[#This Row],[CODIGO_SBS]],Parametria!C:C,0))</f>
        <v>TD</v>
      </c>
      <c r="AO380" s="25" t="str">
        <f>+INDEX(Parametria!J:J,MATCH(Tabla_Consulta_desde_Reporte_de_Valorización_de_Instrumentos[[#This Row],[CODIGO_SBS]],Parametria!C:C,0))</f>
        <v>RVITD</v>
      </c>
      <c r="AP380" s="25">
        <f>Tabla_Consulta_desde_Reporte_de_Valorización_de_Instrumentos[[#This Row],[Huella]]/$AT$4</f>
        <v>0.21627501897305854</v>
      </c>
      <c r="AQ38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0" s="25" t="str">
        <f>IFERROR(INDEX('BD(MSCI)'!X:X,MATCH(Tabla_Consulta_desde_Reporte_de_Valorización_de_Instrumentos[[#This Row],[CODIGO_ISIN]],'BD(MSCI)'!C:C,0)),"Cuestionario Integra")</f>
        <v>Otros ETFs</v>
      </c>
      <c r="AT380" s="25"/>
    </row>
    <row r="381" spans="2:46" x14ac:dyDescent="0.35">
      <c r="B381" s="14" t="s">
        <v>6337</v>
      </c>
      <c r="C381" t="s">
        <v>566</v>
      </c>
      <c r="D381" t="s">
        <v>11</v>
      </c>
      <c r="E381" t="s">
        <v>567</v>
      </c>
      <c r="F381" t="s">
        <v>838</v>
      </c>
      <c r="G381" t="str">
        <f>INDEX(Parametria!H:H,MATCH(Tabla_Consulta_desde_Reporte_de_Valorización_de_Instrumentos[[#This Row],[CODIGO_SBS]],Parametria!C:C,0),1)</f>
        <v>VanEck - Gold Miners ETF</v>
      </c>
      <c r="H381" t="s">
        <v>839</v>
      </c>
      <c r="I381" t="s">
        <v>156</v>
      </c>
      <c r="J381" t="s">
        <v>4575</v>
      </c>
      <c r="K381" t="s">
        <v>50</v>
      </c>
      <c r="L381">
        <v>1</v>
      </c>
      <c r="M381" s="5">
        <v>34296589.725000001</v>
      </c>
      <c r="N381">
        <v>10065030</v>
      </c>
      <c r="O381">
        <v>133400</v>
      </c>
      <c r="P381" s="15"/>
      <c r="R381">
        <v>3.4075000000000002</v>
      </c>
      <c r="S381" t="s">
        <v>413</v>
      </c>
      <c r="T381">
        <v>34443540.630400002</v>
      </c>
      <c r="U381" s="5">
        <v>10095712</v>
      </c>
      <c r="V381" t="s">
        <v>156</v>
      </c>
      <c r="W381">
        <v>0</v>
      </c>
      <c r="X381">
        <v>0</v>
      </c>
      <c r="Y381">
        <v>0</v>
      </c>
      <c r="Z381">
        <v>-0.23</v>
      </c>
      <c r="AA381" t="str">
        <f>+MID(Tabla_Consulta_desde_Reporte_de_Valorización_de_Instrumentos[[#This Row],[CODIGO_SBS]],7,1)</f>
        <v>2</v>
      </c>
      <c r="AB381">
        <f>INDEX('Cálculo Caja'!F:F,MATCH(Tabla_Consulta_desde_Reporte_de_Valorización_de_Instrumentos[[#This Row],[PORTAFOLIO]],'Cálculo Caja'!A:A,0),1)</f>
        <v>3525404726.9048524</v>
      </c>
      <c r="AC381" s="17">
        <f>Tabla_Consulta_desde_Reporte_de_Valorización_de_Instrumentos[[#This Row],[VALOR_VECTOR_LOCAL]]/Tabla_Consulta_desde_Reporte_de_Valorización_de_Instrumentos[[#This Row],[Patrimonio]]</f>
        <v>9.7284120212520597E-3</v>
      </c>
      <c r="AD381" s="4">
        <f>(Tabla_Consulta_desde_Reporte_de_Valorización_de_Instrumentos[[#This Row],[VALOR_VECTOR_LOCAL]]/INDEX('Tipo de Cambio'!$D:$D,MATCH("2",'Tipo de Cambio'!$E:$E,0),1))/1000000</f>
        <v>10.06503</v>
      </c>
      <c r="AE381">
        <f>IF(Tabla_Consulta_desde_Reporte_de_Valorización_de_Instrumentos[[#This Row],[PORTAFOLIO]]="IN-FONDO0",Tabla_Consulta_desde_Reporte_de_Valorización_de_Instrumentos[[#This Row],[Inv MM$]],0)</f>
        <v>0</v>
      </c>
      <c r="AF381" s="25">
        <f>IF(Tabla_Consulta_desde_Reporte_de_Valorización_de_Instrumentos[[#This Row],[PORTAFOLIO]]="IN-FONDO1",Tabla_Consulta_desde_Reporte_de_Valorización_de_Instrumentos[[#This Row],[Inv MM$]],0)</f>
        <v>0</v>
      </c>
      <c r="AG381" s="25">
        <f>IF(Tabla_Consulta_desde_Reporte_de_Valorización_de_Instrumentos[[#This Row],[PORTAFOLIO]]="IN-FONDO2",Tabla_Consulta_desde_Reporte_de_Valorización_de_Instrumentos[[#This Row],[Inv MM$]],0)</f>
        <v>0</v>
      </c>
      <c r="AH381" s="25">
        <f>IF(Tabla_Consulta_desde_Reporte_de_Valorización_de_Instrumentos[[#This Row],[PORTAFOLIO]]="IN-FONDO3",Tabla_Consulta_desde_Reporte_de_Valorización_de_Instrumentos[[#This Row],[Inv MM$]],0)</f>
        <v>10.06503</v>
      </c>
      <c r="AI3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65.965935000000002</v>
      </c>
      <c r="AJ3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Row],[CODIGO_SBS]],'BD(MSCI)'!$C:$C,0),1)),AL6516)</f>
        <v>43.80628574</v>
      </c>
      <c r="AK381" s="25">
        <f>Tabla_Consulta_desde_Reporte_de_Valorización_de_Instrumentos[[#This Row],[CO2-H]]*Tabla_Consulta_desde_Reporte_de_Valorización_de_Instrumentos[[#This Row],[Inv MM$]]</f>
        <v>440.91158016167219</v>
      </c>
      <c r="AL381" s="25">
        <f>Tabla_Consulta_desde_Reporte_de_Valorización_de_Instrumentos[[#This Row],[CO2-H]]*Tabla_Consulta_desde_Reporte_de_Valorización_de_Instrumentos[[#This Row],[Weight]]</f>
        <v>0.42616559679941868</v>
      </c>
      <c r="AM381" s="25" t="str">
        <f>INDEX(Parametria!G:G,MATCH(Tabla_Consulta_desde_Reporte_de_Valorización_de_Instrumentos[[#This Row],[CODIGO_SBS]],Parametria!C:C,0))</f>
        <v>52RVI</v>
      </c>
      <c r="AN381" s="25" t="str">
        <f>INDEX(Parametria!F:F,MATCH(Tabla_Consulta_desde_Reporte_de_Valorización_de_Instrumentos[[#This Row],[CODIGO_SBS]],Parametria!C:C,0))</f>
        <v>TD</v>
      </c>
      <c r="AO381" s="25" t="str">
        <f>+INDEX(Parametria!J:J,MATCH(Tabla_Consulta_desde_Reporte_de_Valorización_de_Instrumentos[[#This Row],[CODIGO_SBS]],Parametria!C:C,0))</f>
        <v>RVITD</v>
      </c>
      <c r="AP381" s="25">
        <f>Tabla_Consulta_desde_Reporte_de_Valorización_de_Instrumentos[[#This Row],[Huella]]/$AT$4</f>
        <v>3.8940595938731289E-2</v>
      </c>
      <c r="AQ38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1" s="25" t="str">
        <f>IFERROR(INDEX('BD(MSCI)'!X:X,MATCH(Tabla_Consulta_desde_Reporte_de_Valorización_de_Instrumentos[[#This Row],[CODIGO_ISIN]],'BD(MSCI)'!C:C,0)),"Cuestionario Integra")</f>
        <v>Otros ETFs</v>
      </c>
      <c r="AT381" s="25"/>
    </row>
    <row r="382" spans="2:46" x14ac:dyDescent="0.35">
      <c r="B382" s="14" t="s">
        <v>6337</v>
      </c>
      <c r="C382" t="s">
        <v>566</v>
      </c>
      <c r="D382" t="s">
        <v>11</v>
      </c>
      <c r="E382" t="s">
        <v>567</v>
      </c>
      <c r="F382" t="s">
        <v>1484</v>
      </c>
      <c r="G382" t="str">
        <f>INDEX(Parametria!H:H,MATCH(Tabla_Consulta_desde_Reporte_de_Valorización_de_Instrumentos[[#This Row],[CODIGO_SBS]],Parametria!C:C,0),1)</f>
        <v>VanEck Semiconductor ETF</v>
      </c>
      <c r="H382" t="s">
        <v>1483</v>
      </c>
      <c r="I382" t="s">
        <v>156</v>
      </c>
      <c r="J382" t="s">
        <v>4575</v>
      </c>
      <c r="K382" t="s">
        <v>50</v>
      </c>
      <c r="L382">
        <v>238.17</v>
      </c>
      <c r="M382" s="5">
        <v>274227772.97250003</v>
      </c>
      <c r="N382">
        <v>80477703</v>
      </c>
      <c r="O382">
        <v>122700</v>
      </c>
      <c r="P382" s="15"/>
      <c r="R382">
        <v>3.4075000000000002</v>
      </c>
      <c r="S382" t="s">
        <v>413</v>
      </c>
      <c r="T382">
        <v>264556680.56819999</v>
      </c>
      <c r="U382" s="5">
        <v>77543946</v>
      </c>
      <c r="V382" t="s">
        <v>156</v>
      </c>
      <c r="W382">
        <v>0</v>
      </c>
      <c r="X382">
        <v>0</v>
      </c>
      <c r="Y382">
        <v>0</v>
      </c>
      <c r="Z382">
        <v>23.91</v>
      </c>
      <c r="AA382" t="str">
        <f>+MID(Tabla_Consulta_desde_Reporte_de_Valorización_de_Instrumentos[[#This Row],[CODIGO_SBS]],7,1)</f>
        <v>2</v>
      </c>
      <c r="AB382">
        <f>INDEX('Cálculo Caja'!F:F,MATCH(Tabla_Consulta_desde_Reporte_de_Valorización_de_Instrumentos[[#This Row],[PORTAFOLIO]],'Cálculo Caja'!A:A,0),1)</f>
        <v>3525404726.9048524</v>
      </c>
      <c r="AC382" s="17">
        <f>Tabla_Consulta_desde_Reporte_de_Valorización_de_Instrumentos[[#This Row],[VALOR_VECTOR_LOCAL]]/Tabla_Consulta_desde_Reporte_de_Valorización_de_Instrumentos[[#This Row],[Patrimonio]]</f>
        <v>7.7786181790610961E-2</v>
      </c>
      <c r="AD382" s="4">
        <f>(Tabla_Consulta_desde_Reporte_de_Valorización_de_Instrumentos[[#This Row],[VALOR_VECTOR_LOCAL]]/INDEX('Tipo de Cambio'!$D:$D,MATCH("2",'Tipo de Cambio'!$E:$E,0),1))/1000000</f>
        <v>80.477703000000005</v>
      </c>
      <c r="AE382">
        <f>IF(Tabla_Consulta_desde_Reporte_de_Valorización_de_Instrumentos[[#This Row],[PORTAFOLIO]]="IN-FONDO0",Tabla_Consulta_desde_Reporte_de_Valorización_de_Instrumentos[[#This Row],[Inv MM$]],0)</f>
        <v>0</v>
      </c>
      <c r="AF382" s="25">
        <f>IF(Tabla_Consulta_desde_Reporte_de_Valorización_de_Instrumentos[[#This Row],[PORTAFOLIO]]="IN-FONDO1",Tabla_Consulta_desde_Reporte_de_Valorización_de_Instrumentos[[#This Row],[Inv MM$]],0)</f>
        <v>0</v>
      </c>
      <c r="AG382" s="25">
        <f>IF(Tabla_Consulta_desde_Reporte_de_Valorización_de_Instrumentos[[#This Row],[PORTAFOLIO]]="IN-FONDO2",Tabla_Consulta_desde_Reporte_de_Valorización_de_Instrumentos[[#This Row],[Inv MM$]],0)</f>
        <v>0</v>
      </c>
      <c r="AH382" s="25">
        <f>IF(Tabla_Consulta_desde_Reporte_de_Valorización_de_Instrumentos[[#This Row],[PORTAFOLIO]]="IN-FONDO3",Tabla_Consulta_desde_Reporte_de_Valorización_de_Instrumentos[[#This Row],[Inv MM$]],0)</f>
        <v>80.477703000000005</v>
      </c>
      <c r="AI3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465.09159899999997</v>
      </c>
      <c r="AJ3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Row],[CODIGO_SBS]],'BD(MSCI)'!$C:$C,0),1)),AL6517)</f>
        <v>7.0654771800000002</v>
      </c>
      <c r="AK382" s="25">
        <f>Tabla_Consulta_desde_Reporte_de_Valorización_de_Instrumentos[[#This Row],[CO2-H]]*Tabla_Consulta_desde_Reporte_de_Valorización_de_Instrumentos[[#This Row],[Inv MM$]]</f>
        <v>568.61337404531764</v>
      </c>
      <c r="AL382" s="25">
        <f>Tabla_Consulta_desde_Reporte_de_Valorización_de_Instrumentos[[#This Row],[CO2-H]]*Tabla_Consulta_desde_Reporte_de_Valorización_de_Instrumentos[[#This Row],[Weight]]</f>
        <v>0.54959649236089325</v>
      </c>
      <c r="AM382" s="25" t="str">
        <f>INDEX(Parametria!G:G,MATCH(Tabla_Consulta_desde_Reporte_de_Valorización_de_Instrumentos[[#This Row],[CODIGO_SBS]],Parametria!C:C,0))</f>
        <v>52RVI</v>
      </c>
      <c r="AN382" s="25" t="str">
        <f>INDEX(Parametria!F:F,MATCH(Tabla_Consulta_desde_Reporte_de_Valorización_de_Instrumentos[[#This Row],[CODIGO_SBS]],Parametria!C:C,0))</f>
        <v>TD</v>
      </c>
      <c r="AO382" s="25" t="str">
        <f>+INDEX(Parametria!J:J,MATCH(Tabla_Consulta_desde_Reporte_de_Valorización_de_Instrumentos[[#This Row],[CODIGO_SBS]],Parametria!C:C,0))</f>
        <v>RVITD</v>
      </c>
      <c r="AP382" s="25">
        <f>Tabla_Consulta_desde_Reporte_de_Valorización_de_Instrumentos[[#This Row],[Huella]]/$AT$4</f>
        <v>5.0219011339957036E-2</v>
      </c>
      <c r="AQ3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2" s="25" t="str">
        <f>IFERROR(INDEX('BD(MSCI)'!X:X,MATCH(Tabla_Consulta_desde_Reporte_de_Valorización_de_Instrumentos[[#This Row],[CODIGO_ISIN]],'BD(MSCI)'!C:C,0)),"Cuestionario Integra")</f>
        <v>Otros ETFs</v>
      </c>
      <c r="AT382" s="25"/>
    </row>
    <row r="383" spans="2:46" x14ac:dyDescent="0.35">
      <c r="B383" s="14" t="s">
        <v>6337</v>
      </c>
      <c r="C383" t="s">
        <v>566</v>
      </c>
      <c r="D383" t="s">
        <v>11</v>
      </c>
      <c r="E383" t="s">
        <v>567</v>
      </c>
      <c r="F383" t="s">
        <v>931</v>
      </c>
      <c r="G383" t="str">
        <f>INDEX(Parametria!H:H,MATCH(Tabla_Consulta_desde_Reporte_de_Valorización_de_Instrumentos[[#This Row],[CODIGO_SBS]],Parametria!C:C,0),1)</f>
        <v>Vanguard - Emerging Markets Bond Fund - I Retail</v>
      </c>
      <c r="H383" t="s">
        <v>932</v>
      </c>
      <c r="I383" t="s">
        <v>156</v>
      </c>
      <c r="J383" t="s">
        <v>4576</v>
      </c>
      <c r="K383" t="s">
        <v>50</v>
      </c>
      <c r="L383">
        <v>1</v>
      </c>
      <c r="M383" s="5">
        <v>506.93070820000003</v>
      </c>
      <c r="N383">
        <v>148.76910000000001</v>
      </c>
      <c r="O383">
        <v>1</v>
      </c>
      <c r="P383" s="15"/>
      <c r="R383">
        <v>3.4075000000000002</v>
      </c>
      <c r="S383" t="s">
        <v>155</v>
      </c>
      <c r="T383">
        <v>507.22153300000002</v>
      </c>
      <c r="U383" s="5">
        <v>148.6712</v>
      </c>
      <c r="V383" t="s">
        <v>156</v>
      </c>
      <c r="W383">
        <v>0</v>
      </c>
      <c r="X383">
        <v>0</v>
      </c>
      <c r="Y383">
        <v>0</v>
      </c>
      <c r="Z383">
        <v>9.7900000000000001E-2</v>
      </c>
      <c r="AA383" t="str">
        <f>+MID(Tabla_Consulta_desde_Reporte_de_Valorización_de_Instrumentos[[#This Row],[CODIGO_SBS]],7,1)</f>
        <v>2</v>
      </c>
      <c r="AB383">
        <f>INDEX('Cálculo Caja'!F:F,MATCH(Tabla_Consulta_desde_Reporte_de_Valorización_de_Instrumentos[[#This Row],[PORTAFOLIO]],'Cálculo Caja'!A:A,0),1)</f>
        <v>3525404726.9048524</v>
      </c>
      <c r="AC383" s="17">
        <f>Tabla_Consulta_desde_Reporte_de_Valorización_de_Instrumentos[[#This Row],[VALOR_VECTOR_LOCAL]]/Tabla_Consulta_desde_Reporte_de_Valorización_de_Instrumentos[[#This Row],[Patrimonio]]</f>
        <v>1.4379362015692947E-7</v>
      </c>
      <c r="AD383" s="4">
        <f>(Tabla_Consulta_desde_Reporte_de_Valorización_de_Instrumentos[[#This Row],[VALOR_VECTOR_LOCAL]]/INDEX('Tipo de Cambio'!$D:$D,MATCH("2",'Tipo de Cambio'!$E:$E,0),1))/1000000</f>
        <v>1.4876909998532648E-4</v>
      </c>
      <c r="AE383">
        <f>IF(Tabla_Consulta_desde_Reporte_de_Valorización_de_Instrumentos[[#This Row],[PORTAFOLIO]]="IN-FONDO0",Tabla_Consulta_desde_Reporte_de_Valorización_de_Instrumentos[[#This Row],[Inv MM$]],0)</f>
        <v>0</v>
      </c>
      <c r="AF383" s="25">
        <f>IF(Tabla_Consulta_desde_Reporte_de_Valorización_de_Instrumentos[[#This Row],[PORTAFOLIO]]="IN-FONDO1",Tabla_Consulta_desde_Reporte_de_Valorización_de_Instrumentos[[#This Row],[Inv MM$]],0)</f>
        <v>0</v>
      </c>
      <c r="AG383" s="25">
        <f>IF(Tabla_Consulta_desde_Reporte_de_Valorización_de_Instrumentos[[#This Row],[PORTAFOLIO]]="IN-FONDO2",Tabla_Consulta_desde_Reporte_de_Valorización_de_Instrumentos[[#This Row],[Inv MM$]],0)</f>
        <v>0</v>
      </c>
      <c r="AH383" s="25">
        <f>IF(Tabla_Consulta_desde_Reporte_de_Valorización_de_Instrumentos[[#This Row],[PORTAFOLIO]]="IN-FONDO3",Tabla_Consulta_desde_Reporte_de_Valorización_de_Instrumentos[[#This Row],[Inv MM$]],0)</f>
        <v>1.4876909998532648E-4</v>
      </c>
      <c r="AI3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Row],[CODIGO_SBS]],'BD(MSCI)'!$C:$C,0),1)),AL6518)</f>
        <v>371.67019811</v>
      </c>
      <c r="AK383" s="25">
        <f>Tabla_Consulta_desde_Reporte_de_Valorización_de_Instrumentos[[#This Row],[CO2-H]]*Tabla_Consulta_desde_Reporte_de_Valorización_de_Instrumentos[[#This Row],[Inv MM$]]</f>
        <v>5.5293040864192691E-2</v>
      </c>
      <c r="AL383" s="25">
        <f>Tabla_Consulta_desde_Reporte_de_Valorización_de_Instrumentos[[#This Row],[CO2-H]]*Tabla_Consulta_desde_Reporte_de_Valorización_de_Instrumentos[[#This Row],[Weight]]</f>
        <v>5.3443803290680064E-5</v>
      </c>
      <c r="AM383" s="25" t="str">
        <f>INDEX(Parametria!G:G,MATCH(Tabla_Consulta_desde_Reporte_de_Valorización_de_Instrumentos[[#This Row],[CODIGO_SBS]],Parametria!C:C,0))</f>
        <v>52RFIG</v>
      </c>
      <c r="AN383" s="25" t="str">
        <f>INDEX(Parametria!F:F,MATCH(Tabla_Consulta_desde_Reporte_de_Valorización_de_Instrumentos[[#This Row],[CODIGO_SBS]],Parametria!C:C,0))</f>
        <v>TD</v>
      </c>
      <c r="AO383" s="25" t="str">
        <f>+INDEX(Parametria!J:J,MATCH(Tabla_Consulta_desde_Reporte_de_Valorización_de_Instrumentos[[#This Row],[CODIGO_SBS]],Parametria!C:C,0))</f>
        <v>RFITD</v>
      </c>
      <c r="AP383" s="25">
        <f>Tabla_Consulta_desde_Reporte_de_Valorización_de_Instrumentos[[#This Row],[Huella]]/$AT$4</f>
        <v>4.8833917261297074E-6</v>
      </c>
      <c r="AQ3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3" s="25" t="str">
        <f>IFERROR(INDEX('BD(MSCI)'!X:X,MATCH(Tabla_Consulta_desde_Reporte_de_Valorización_de_Instrumentos[[#This Row],[CODIGO_ISIN]],'BD(MSCI)'!C:C,0)),"Cuestionario Integra")</f>
        <v>Otros ETFs</v>
      </c>
      <c r="AT383" s="25"/>
    </row>
    <row r="384" spans="2:46" x14ac:dyDescent="0.35">
      <c r="B384" s="14" t="s">
        <v>6337</v>
      </c>
      <c r="C384" t="s">
        <v>566</v>
      </c>
      <c r="D384" t="s">
        <v>11</v>
      </c>
      <c r="E384" t="s">
        <v>567</v>
      </c>
      <c r="F384" t="s">
        <v>929</v>
      </c>
      <c r="G384" t="str">
        <f>INDEX(Parametria!H:H,MATCH(Tabla_Consulta_desde_Reporte_de_Valorización_de_Instrumentos[[#This Row],[CODIGO_SBS]],Parametria!C:C,0),1)</f>
        <v>Vanguard - Emerging Markets Bond Fund - II Institutional</v>
      </c>
      <c r="H384" t="s">
        <v>930</v>
      </c>
      <c r="I384" t="s">
        <v>156</v>
      </c>
      <c r="J384" t="s">
        <v>4576</v>
      </c>
      <c r="K384" t="s">
        <v>50</v>
      </c>
      <c r="L384">
        <v>1</v>
      </c>
      <c r="M384" s="5">
        <v>936.87091329999998</v>
      </c>
      <c r="N384">
        <v>274.94377500000002</v>
      </c>
      <c r="O384">
        <v>1.83</v>
      </c>
      <c r="P384" s="15"/>
      <c r="R384">
        <v>3.4075000000000002</v>
      </c>
      <c r="S384" t="s">
        <v>155</v>
      </c>
      <c r="T384">
        <v>937.39634130000002</v>
      </c>
      <c r="U384" s="5">
        <v>274.75931100000003</v>
      </c>
      <c r="V384" t="s">
        <v>156</v>
      </c>
      <c r="W384">
        <v>0</v>
      </c>
      <c r="X384">
        <v>0</v>
      </c>
      <c r="Y384">
        <v>0</v>
      </c>
      <c r="Z384">
        <v>0.1008</v>
      </c>
      <c r="AA384" t="str">
        <f>+MID(Tabla_Consulta_desde_Reporte_de_Valorización_de_Instrumentos[[#This Row],[CODIGO_SBS]],7,1)</f>
        <v>2</v>
      </c>
      <c r="AB384">
        <f>INDEX('Cálculo Caja'!F:F,MATCH(Tabla_Consulta_desde_Reporte_de_Valorización_de_Instrumentos[[#This Row],[PORTAFOLIO]],'Cálculo Caja'!A:A,0),1)</f>
        <v>3525404726.9048524</v>
      </c>
      <c r="AC384" s="17">
        <f>Tabla_Consulta_desde_Reporte_de_Valorización_de_Instrumentos[[#This Row],[VALOR_VECTOR_LOCAL]]/Tabla_Consulta_desde_Reporte_de_Valorización_de_Instrumentos[[#This Row],[Patrimonio]]</f>
        <v>2.6574847028202938E-7</v>
      </c>
      <c r="AD384" s="4">
        <f>(Tabla_Consulta_desde_Reporte_de_Valorización_de_Instrumentos[[#This Row],[VALOR_VECTOR_LOCAL]]/INDEX('Tipo de Cambio'!$D:$D,MATCH("2",'Tipo de Cambio'!$E:$E,0),1))/1000000</f>
        <v>2.7494377499633164E-4</v>
      </c>
      <c r="AE384">
        <f>IF(Tabla_Consulta_desde_Reporte_de_Valorización_de_Instrumentos[[#This Row],[PORTAFOLIO]]="IN-FONDO0",Tabla_Consulta_desde_Reporte_de_Valorización_de_Instrumentos[[#This Row],[Inv MM$]],0)</f>
        <v>0</v>
      </c>
      <c r="AF384" s="25">
        <f>IF(Tabla_Consulta_desde_Reporte_de_Valorización_de_Instrumentos[[#This Row],[PORTAFOLIO]]="IN-FONDO1",Tabla_Consulta_desde_Reporte_de_Valorización_de_Instrumentos[[#This Row],[Inv MM$]],0)</f>
        <v>0</v>
      </c>
      <c r="AG384" s="25">
        <f>IF(Tabla_Consulta_desde_Reporte_de_Valorización_de_Instrumentos[[#This Row],[PORTAFOLIO]]="IN-FONDO2",Tabla_Consulta_desde_Reporte_de_Valorización_de_Instrumentos[[#This Row],[Inv MM$]],0)</f>
        <v>0</v>
      </c>
      <c r="AH384" s="25">
        <f>IF(Tabla_Consulta_desde_Reporte_de_Valorización_de_Instrumentos[[#This Row],[PORTAFOLIO]]="IN-FONDO3",Tabla_Consulta_desde_Reporte_de_Valorización_de_Instrumentos[[#This Row],[Inv MM$]],0)</f>
        <v>2.7494377499633164E-4</v>
      </c>
      <c r="AI3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Row],[CODIGO_SBS]],'BD(MSCI)'!$C:$C,0),1)),AL6519)</f>
        <v>371.67019811</v>
      </c>
      <c r="AK384" s="25">
        <f>Tabla_Consulta_desde_Reporte_de_Valorización_de_Instrumentos[[#This Row],[CO2-H]]*Tabla_Consulta_desde_Reporte_de_Valorización_de_Instrumentos[[#This Row],[Inv MM$]]</f>
        <v>0.10218840732199784</v>
      </c>
      <c r="AL384" s="25">
        <f>Tabla_Consulta_desde_Reporte_de_Valorización_de_Instrumentos[[#This Row],[CO2-H]]*Tabla_Consulta_desde_Reporte_de_Valorización_de_Instrumentos[[#This Row],[Weight]]</f>
        <v>9.8770786597151311E-5</v>
      </c>
      <c r="AM384" s="25" t="str">
        <f>INDEX(Parametria!G:G,MATCH(Tabla_Consulta_desde_Reporte_de_Valorización_de_Instrumentos[[#This Row],[CODIGO_SBS]],Parametria!C:C,0))</f>
        <v>52RFIG</v>
      </c>
      <c r="AN384" s="25" t="str">
        <f>INDEX(Parametria!F:F,MATCH(Tabla_Consulta_desde_Reporte_de_Valorización_de_Instrumentos[[#This Row],[CODIGO_SBS]],Parametria!C:C,0))</f>
        <v>TD</v>
      </c>
      <c r="AO384" s="25" t="str">
        <f>+INDEX(Parametria!J:J,MATCH(Tabla_Consulta_desde_Reporte_de_Valorización_de_Instrumentos[[#This Row],[CODIGO_SBS]],Parametria!C:C,0))</f>
        <v>RFITD</v>
      </c>
      <c r="AP384" s="25">
        <f>Tabla_Consulta_desde_Reporte_de_Valorización_de_Instrumentos[[#This Row],[Huella]]/$AT$4</f>
        <v>9.0251144632883036E-6</v>
      </c>
      <c r="AQ3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4" s="25" t="str">
        <f>IFERROR(INDEX('BD(MSCI)'!X:X,MATCH(Tabla_Consulta_desde_Reporte_de_Valorización_de_Instrumentos[[#This Row],[CODIGO_ISIN]],'BD(MSCI)'!C:C,0)),"Cuestionario Integra")</f>
        <v>Otros ETFs</v>
      </c>
      <c r="AT384" s="25"/>
    </row>
    <row r="385" spans="2:46" x14ac:dyDescent="0.35">
      <c r="B385" s="14" t="s">
        <v>6337</v>
      </c>
      <c r="C385" t="s">
        <v>566</v>
      </c>
      <c r="D385" t="s">
        <v>12</v>
      </c>
      <c r="E385" t="s">
        <v>567</v>
      </c>
      <c r="F385" t="s">
        <v>931</v>
      </c>
      <c r="G385" t="str">
        <f>INDEX(Parametria!H:H,MATCH(Tabla_Consulta_desde_Reporte_de_Valorización_de_Instrumentos[[#This Row],[CODIGO_SBS]],Parametria!C:C,0),1)</f>
        <v>Vanguard - Emerging Markets Bond Fund - I Retail</v>
      </c>
      <c r="H385" t="s">
        <v>932</v>
      </c>
      <c r="I385" t="s">
        <v>156</v>
      </c>
      <c r="J385" t="s">
        <v>4576</v>
      </c>
      <c r="K385" t="s">
        <v>50</v>
      </c>
      <c r="L385">
        <v>1</v>
      </c>
      <c r="M385" s="5">
        <v>512.00001529999997</v>
      </c>
      <c r="N385">
        <v>150.25679099999999</v>
      </c>
      <c r="O385">
        <v>1.01</v>
      </c>
      <c r="P385" s="15"/>
      <c r="R385">
        <v>3.4075000000000002</v>
      </c>
      <c r="S385" t="s">
        <v>155</v>
      </c>
      <c r="T385">
        <v>512.29374829999995</v>
      </c>
      <c r="U385" s="5">
        <v>150.15791200000001</v>
      </c>
      <c r="V385" t="s">
        <v>156</v>
      </c>
      <c r="W385">
        <v>0</v>
      </c>
      <c r="X385">
        <v>0</v>
      </c>
      <c r="Y385">
        <v>0</v>
      </c>
      <c r="Z385">
        <v>9.7900000000000001E-2</v>
      </c>
      <c r="AA385" t="str">
        <f>+MID(Tabla_Consulta_desde_Reporte_de_Valorización_de_Instrumentos[[#This Row],[CODIGO_SBS]],7,1)</f>
        <v>2</v>
      </c>
      <c r="AB385">
        <f>INDEX('Cálculo Caja'!F:F,MATCH(Tabla_Consulta_desde_Reporte_de_Valorización_de_Instrumentos[[#This Row],[PORTAFOLIO]],'Cálculo Caja'!A:A,0),1)</f>
        <v>7928996892.6624365</v>
      </c>
      <c r="AC385" s="17">
        <f>Tabla_Consulta_desde_Reporte_de_Valorización_de_Instrumentos[[#This Row],[VALOR_VECTOR_LOCAL]]/Tabla_Consulta_desde_Reporte_de_Valorización_de_Instrumentos[[#This Row],[Patrimonio]]</f>
        <v>6.4573113375010819E-8</v>
      </c>
      <c r="AD385" s="4">
        <f>(Tabla_Consulta_desde_Reporte_de_Valorización_de_Instrumentos[[#This Row],[VALOR_VECTOR_LOCAL]]/INDEX('Tipo de Cambio'!$D:$D,MATCH("2",'Tipo de Cambio'!$E:$E,0),1))/1000000</f>
        <v>1.5025679099046221E-4</v>
      </c>
      <c r="AE385">
        <f>IF(Tabla_Consulta_desde_Reporte_de_Valorización_de_Instrumentos[[#This Row],[PORTAFOLIO]]="IN-FONDO0",Tabla_Consulta_desde_Reporte_de_Valorización_de_Instrumentos[[#This Row],[Inv MM$]],0)</f>
        <v>0</v>
      </c>
      <c r="AF385" s="25">
        <f>IF(Tabla_Consulta_desde_Reporte_de_Valorización_de_Instrumentos[[#This Row],[PORTAFOLIO]]="IN-FONDO1",Tabla_Consulta_desde_Reporte_de_Valorización_de_Instrumentos[[#This Row],[Inv MM$]],0)</f>
        <v>1.5025679099046221E-4</v>
      </c>
      <c r="AG385" s="25">
        <f>IF(Tabla_Consulta_desde_Reporte_de_Valorización_de_Instrumentos[[#This Row],[PORTAFOLIO]]="IN-FONDO2",Tabla_Consulta_desde_Reporte_de_Valorización_de_Instrumentos[[#This Row],[Inv MM$]],0)</f>
        <v>0</v>
      </c>
      <c r="AH385" s="25">
        <f>IF(Tabla_Consulta_desde_Reporte_de_Valorización_de_Instrumentos[[#This Row],[PORTAFOLIO]]="IN-FONDO3",Tabla_Consulta_desde_Reporte_de_Valorización_de_Instrumentos[[#This Row],[Inv MM$]],0)</f>
        <v>0</v>
      </c>
      <c r="AI3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Row],[CODIGO_SBS]],'BD(MSCI)'!$C:$C,0),1)),AL6520)</f>
        <v>371.67019811</v>
      </c>
      <c r="AK385" s="25">
        <f>Tabla_Consulta_desde_Reporte_de_Valorización_de_Instrumentos[[#This Row],[CO2-H]]*Tabla_Consulta_desde_Reporte_de_Valorización_de_Instrumentos[[#This Row],[Inv MM$]]</f>
        <v>5.5845971274797949E-2</v>
      </c>
      <c r="AL385" s="25">
        <f>Tabla_Consulta_desde_Reporte_de_Valorización_de_Instrumentos[[#This Row],[CO2-H]]*Tabla_Consulta_desde_Reporte_de_Valorización_de_Instrumentos[[#This Row],[Weight]]</f>
        <v>2.3999901840669761E-5</v>
      </c>
      <c r="AM385" s="25" t="str">
        <f>INDEX(Parametria!G:G,MATCH(Tabla_Consulta_desde_Reporte_de_Valorización_de_Instrumentos[[#This Row],[CODIGO_SBS]],Parametria!C:C,0))</f>
        <v>52RFIG</v>
      </c>
      <c r="AN385" s="25" t="str">
        <f>INDEX(Parametria!F:F,MATCH(Tabla_Consulta_desde_Reporte_de_Valorización_de_Instrumentos[[#This Row],[CODIGO_SBS]],Parametria!C:C,0))</f>
        <v>TD</v>
      </c>
      <c r="AO385" s="25" t="str">
        <f>+INDEX(Parametria!J:J,MATCH(Tabla_Consulta_desde_Reporte_de_Valorización_de_Instrumentos[[#This Row],[CODIGO_SBS]],Parametria!C:C,0))</f>
        <v>RFITD</v>
      </c>
      <c r="AP385" s="25">
        <f>Tabla_Consulta_desde_Reporte_de_Valorización_de_Instrumentos[[#This Row],[Huella]]/$AT$4</f>
        <v>4.9322256435644025E-6</v>
      </c>
      <c r="AQ3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5" s="25" t="str">
        <f>IFERROR(INDEX('BD(MSCI)'!X:X,MATCH(Tabla_Consulta_desde_Reporte_de_Valorización_de_Instrumentos[[#This Row],[CODIGO_ISIN]],'BD(MSCI)'!C:C,0)),"Cuestionario Integra")</f>
        <v>Otros ETFs</v>
      </c>
      <c r="AT385" s="25"/>
    </row>
    <row r="386" spans="2:46" x14ac:dyDescent="0.35">
      <c r="B386" s="14" t="s">
        <v>6337</v>
      </c>
      <c r="C386" t="s">
        <v>566</v>
      </c>
      <c r="D386" t="s">
        <v>12</v>
      </c>
      <c r="E386" t="s">
        <v>567</v>
      </c>
      <c r="F386" t="s">
        <v>929</v>
      </c>
      <c r="G386" t="str">
        <f>INDEX(Parametria!H:H,MATCH(Tabla_Consulta_desde_Reporte_de_Valorización_de_Instrumentos[[#This Row],[CODIGO_SBS]],Parametria!C:C,0),1)</f>
        <v>Vanguard - Emerging Markets Bond Fund - II Institutional</v>
      </c>
      <c r="H386" t="s">
        <v>930</v>
      </c>
      <c r="I386" t="s">
        <v>156</v>
      </c>
      <c r="J386" t="s">
        <v>4576</v>
      </c>
      <c r="K386" t="s">
        <v>50</v>
      </c>
      <c r="L386">
        <v>1</v>
      </c>
      <c r="M386" s="5">
        <v>1018.7831243000001</v>
      </c>
      <c r="N386">
        <v>298.982575</v>
      </c>
      <c r="O386">
        <v>1.99</v>
      </c>
      <c r="P386" s="15"/>
      <c r="R386">
        <v>3.4075000000000002</v>
      </c>
      <c r="S386" t="s">
        <v>155</v>
      </c>
      <c r="T386">
        <v>1019.3544914</v>
      </c>
      <c r="U386" s="5">
        <v>298.78198300000003</v>
      </c>
      <c r="V386" t="s">
        <v>156</v>
      </c>
      <c r="W386">
        <v>0</v>
      </c>
      <c r="X386">
        <v>0</v>
      </c>
      <c r="Y386">
        <v>0</v>
      </c>
      <c r="Z386">
        <v>0.1008</v>
      </c>
      <c r="AA386" t="str">
        <f>+MID(Tabla_Consulta_desde_Reporte_de_Valorización_de_Instrumentos[[#This Row],[CODIGO_SBS]],7,1)</f>
        <v>2</v>
      </c>
      <c r="AB386">
        <f>INDEX('Cálculo Caja'!F:F,MATCH(Tabla_Consulta_desde_Reporte_de_Valorización_de_Instrumentos[[#This Row],[PORTAFOLIO]],'Cálculo Caja'!A:A,0),1)</f>
        <v>7928996892.6624365</v>
      </c>
      <c r="AC386" s="17">
        <f>Tabla_Consulta_desde_Reporte_de_Valorización_de_Instrumentos[[#This Row],[VALOR_VECTOR_LOCAL]]/Tabla_Consulta_desde_Reporte_de_Valorización_de_Instrumentos[[#This Row],[Patrimonio]]</f>
        <v>1.2848827387519736E-7</v>
      </c>
      <c r="AD386" s="4">
        <f>(Tabla_Consulta_desde_Reporte_de_Valorización_de_Instrumentos[[#This Row],[VALOR_VECTOR_LOCAL]]/INDEX('Tipo de Cambio'!$D:$D,MATCH("2",'Tipo de Cambio'!$E:$E,0),1))/1000000</f>
        <v>2.9898257499633163E-4</v>
      </c>
      <c r="AE386">
        <f>IF(Tabla_Consulta_desde_Reporte_de_Valorización_de_Instrumentos[[#This Row],[PORTAFOLIO]]="IN-FONDO0",Tabla_Consulta_desde_Reporte_de_Valorización_de_Instrumentos[[#This Row],[Inv MM$]],0)</f>
        <v>0</v>
      </c>
      <c r="AF386" s="25">
        <f>IF(Tabla_Consulta_desde_Reporte_de_Valorización_de_Instrumentos[[#This Row],[PORTAFOLIO]]="IN-FONDO1",Tabla_Consulta_desde_Reporte_de_Valorización_de_Instrumentos[[#This Row],[Inv MM$]],0)</f>
        <v>2.9898257499633163E-4</v>
      </c>
      <c r="AG386" s="25">
        <f>IF(Tabla_Consulta_desde_Reporte_de_Valorización_de_Instrumentos[[#This Row],[PORTAFOLIO]]="IN-FONDO2",Tabla_Consulta_desde_Reporte_de_Valorización_de_Instrumentos[[#This Row],[Inv MM$]],0)</f>
        <v>0</v>
      </c>
      <c r="AH386" s="25">
        <f>IF(Tabla_Consulta_desde_Reporte_de_Valorización_de_Instrumentos[[#This Row],[PORTAFOLIO]]="IN-FONDO3",Tabla_Consulta_desde_Reporte_de_Valorización_de_Instrumentos[[#This Row],[Inv MM$]],0)</f>
        <v>0</v>
      </c>
      <c r="AI3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Row],[CODIGO_SBS]],'BD(MSCI)'!$C:$C,0),1)),AL6521)</f>
        <v>371.67019811</v>
      </c>
      <c r="AK386" s="25">
        <f>Tabla_Consulta_desde_Reporte_de_Valorización_de_Instrumentos[[#This Row],[CO2-H]]*Tabla_Consulta_desde_Reporte_de_Valorización_de_Instrumentos[[#This Row],[Inv MM$]]</f>
        <v>0.11112291288032451</v>
      </c>
      <c r="AL386" s="25">
        <f>Tabla_Consulta_desde_Reporte_de_Valorización_de_Instrumentos[[#This Row],[CO2-H]]*Tabla_Consulta_desde_Reporte_de_Valorización_de_Instrumentos[[#This Row],[Weight]]</f>
        <v>4.775526220600654E-5</v>
      </c>
      <c r="AM386" s="25" t="str">
        <f>INDEX(Parametria!G:G,MATCH(Tabla_Consulta_desde_Reporte_de_Valorización_de_Instrumentos[[#This Row],[CODIGO_SBS]],Parametria!C:C,0))</f>
        <v>52RFIG</v>
      </c>
      <c r="AN386" s="25" t="str">
        <f>INDEX(Parametria!F:F,MATCH(Tabla_Consulta_desde_Reporte_de_Valorización_de_Instrumentos[[#This Row],[CODIGO_SBS]],Parametria!C:C,0))</f>
        <v>TD</v>
      </c>
      <c r="AO386" s="25" t="str">
        <f>+INDEX(Parametria!J:J,MATCH(Tabla_Consulta_desde_Reporte_de_Valorización_de_Instrumentos[[#This Row],[CODIGO_SBS]],Parametria!C:C,0))</f>
        <v>RFITD</v>
      </c>
      <c r="AP386" s="25">
        <f>Tabla_Consulta_desde_Reporte_de_Valorización_de_Instrumentos[[#This Row],[Huella]]/$AT$4</f>
        <v>9.8141955092693943E-6</v>
      </c>
      <c r="AQ3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6" s="25" t="str">
        <f>IFERROR(INDEX('BD(MSCI)'!X:X,MATCH(Tabla_Consulta_desde_Reporte_de_Valorización_de_Instrumentos[[#This Row],[CODIGO_ISIN]],'BD(MSCI)'!C:C,0)),"Cuestionario Integra")</f>
        <v>Otros ETFs</v>
      </c>
      <c r="AT386" s="25"/>
    </row>
    <row r="387" spans="2:46" x14ac:dyDescent="0.35">
      <c r="B387" s="14" t="s">
        <v>6337</v>
      </c>
      <c r="C387" t="s">
        <v>566</v>
      </c>
      <c r="D387" t="s">
        <v>10</v>
      </c>
      <c r="E387" t="s">
        <v>567</v>
      </c>
      <c r="F387" t="s">
        <v>929</v>
      </c>
      <c r="G387" t="str">
        <f>INDEX(Parametria!H:H,MATCH(Tabla_Consulta_desde_Reporte_de_Valorización_de_Instrumentos[[#This Row],[CODIGO_SBS]],Parametria!C:C,0),1)</f>
        <v>Vanguard - Emerging Markets Bond Fund - II Institutional</v>
      </c>
      <c r="H387" t="s">
        <v>930</v>
      </c>
      <c r="I387" t="s">
        <v>156</v>
      </c>
      <c r="J387" t="s">
        <v>4576</v>
      </c>
      <c r="K387" t="s">
        <v>50</v>
      </c>
      <c r="L387">
        <v>1</v>
      </c>
      <c r="M387" s="5">
        <v>634.81963519999999</v>
      </c>
      <c r="N387">
        <v>186.30070000000001</v>
      </c>
      <c r="O387">
        <v>1.24</v>
      </c>
      <c r="P387" s="15"/>
      <c r="R387">
        <v>3.4075000000000002</v>
      </c>
      <c r="S387" t="s">
        <v>155</v>
      </c>
      <c r="T387">
        <v>635.17566290000002</v>
      </c>
      <c r="U387" s="5">
        <v>186.17570799999999</v>
      </c>
      <c r="V387" t="s">
        <v>156</v>
      </c>
      <c r="W387">
        <v>0</v>
      </c>
      <c r="X387">
        <v>0</v>
      </c>
      <c r="Y387">
        <v>0</v>
      </c>
      <c r="Z387">
        <v>0.1008</v>
      </c>
      <c r="AA387" t="str">
        <f>+MID(Tabla_Consulta_desde_Reporte_de_Valorización_de_Instrumentos[[#This Row],[CODIGO_SBS]],7,1)</f>
        <v>2</v>
      </c>
      <c r="AB387">
        <f>INDEX('Cálculo Caja'!F:F,MATCH(Tabla_Consulta_desde_Reporte_de_Valorización_de_Instrumentos[[#This Row],[PORTAFOLIO]],'Cálculo Caja'!A:A,0),1)</f>
        <v>27857085026.771736</v>
      </c>
      <c r="AC387" s="17">
        <f>Tabla_Consulta_desde_Reporte_de_Valorización_de_Instrumentos[[#This Row],[VALOR_VECTOR_LOCAL]]/Tabla_Consulta_desde_Reporte_de_Valorización_de_Instrumentos[[#This Row],[Patrimonio]]</f>
        <v>2.2788444468971313E-8</v>
      </c>
      <c r="AD387" s="4">
        <f>(Tabla_Consulta_desde_Reporte_de_Valorización_de_Instrumentos[[#This Row],[VALOR_VECTOR_LOCAL]]/INDEX('Tipo de Cambio'!$D:$D,MATCH("2",'Tipo de Cambio'!$E:$E,0),1))/1000000</f>
        <v>1.8630069998532649E-4</v>
      </c>
      <c r="AE387">
        <f>IF(Tabla_Consulta_desde_Reporte_de_Valorización_de_Instrumentos[[#This Row],[PORTAFOLIO]]="IN-FONDO0",Tabla_Consulta_desde_Reporte_de_Valorización_de_Instrumentos[[#This Row],[Inv MM$]],0)</f>
        <v>0</v>
      </c>
      <c r="AF387" s="25">
        <f>IF(Tabla_Consulta_desde_Reporte_de_Valorización_de_Instrumentos[[#This Row],[PORTAFOLIO]]="IN-FONDO1",Tabla_Consulta_desde_Reporte_de_Valorización_de_Instrumentos[[#This Row],[Inv MM$]],0)</f>
        <v>0</v>
      </c>
      <c r="AG387" s="25">
        <f>IF(Tabla_Consulta_desde_Reporte_de_Valorización_de_Instrumentos[[#This Row],[PORTAFOLIO]]="IN-FONDO2",Tabla_Consulta_desde_Reporte_de_Valorización_de_Instrumentos[[#This Row],[Inv MM$]],0)</f>
        <v>1.8630069998532649E-4</v>
      </c>
      <c r="AH387" s="25">
        <f>IF(Tabla_Consulta_desde_Reporte_de_Valorización_de_Instrumentos[[#This Row],[PORTAFOLIO]]="IN-FONDO3",Tabla_Consulta_desde_Reporte_de_Valorización_de_Instrumentos[[#This Row],[Inv MM$]],0)</f>
        <v>0</v>
      </c>
      <c r="AI3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7.6022704997798967E-4</v>
      </c>
      <c r="AJ3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Row],[CODIGO_SBS]],'BD(MSCI)'!$C:$C,0),1)),AL6522)</f>
        <v>371.67019811</v>
      </c>
      <c r="AK387" s="25">
        <f>Tabla_Consulta_desde_Reporte_de_Valorización_de_Instrumentos[[#This Row],[CO2-H]]*Tabla_Consulta_desde_Reporte_de_Valorización_de_Instrumentos[[#This Row],[Inv MM$]]</f>
        <v>6.9242418071577966E-2</v>
      </c>
      <c r="AL387" s="25">
        <f>Tabla_Consulta_desde_Reporte_de_Valorización_de_Instrumentos[[#This Row],[CO2-H]]*Tabla_Consulta_desde_Reporte_de_Valorización_de_Instrumentos[[#This Row],[Weight]]</f>
        <v>8.469785670401301E-6</v>
      </c>
      <c r="AM387" s="25" t="str">
        <f>INDEX(Parametria!G:G,MATCH(Tabla_Consulta_desde_Reporte_de_Valorización_de_Instrumentos[[#This Row],[CODIGO_SBS]],Parametria!C:C,0))</f>
        <v>52RFIG</v>
      </c>
      <c r="AN387" s="25" t="str">
        <f>INDEX(Parametria!F:F,MATCH(Tabla_Consulta_desde_Reporte_de_Valorización_de_Instrumentos[[#This Row],[CODIGO_SBS]],Parametria!C:C,0))</f>
        <v>TD</v>
      </c>
      <c r="AO387" s="25" t="str">
        <f>+INDEX(Parametria!J:J,MATCH(Tabla_Consulta_desde_Reporte_de_Valorización_de_Instrumentos[[#This Row],[CODIGO_SBS]],Parametria!C:C,0))</f>
        <v>RFITD</v>
      </c>
      <c r="AP387" s="25">
        <f>Tabla_Consulta_desde_Reporte_de_Valorización_de_Instrumentos[[#This Row],[Huella]]/$AT$4</f>
        <v>6.1153781058717862E-6</v>
      </c>
      <c r="AQ3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7" s="25" t="str">
        <f>IFERROR(INDEX('BD(MSCI)'!X:X,MATCH(Tabla_Consulta_desde_Reporte_de_Valorización_de_Instrumentos[[#This Row],[CODIGO_ISIN]],'BD(MSCI)'!C:C,0)),"Cuestionario Integra")</f>
        <v>Otros ETFs</v>
      </c>
      <c r="AT387" s="25"/>
    </row>
    <row r="388" spans="2:46" x14ac:dyDescent="0.35">
      <c r="B388" s="14" t="s">
        <v>6337</v>
      </c>
      <c r="C388" t="s">
        <v>566</v>
      </c>
      <c r="D388" t="s">
        <v>10</v>
      </c>
      <c r="E388" t="s">
        <v>567</v>
      </c>
      <c r="F388" t="s">
        <v>931</v>
      </c>
      <c r="G388" t="str">
        <f>INDEX(Parametria!H:H,MATCH(Tabla_Consulta_desde_Reporte_de_Valorización_de_Instrumentos[[#This Row],[CODIGO_SBS]],Parametria!C:C,0),1)</f>
        <v>Vanguard - Emerging Markets Bond Fund - I Retail</v>
      </c>
      <c r="H388" t="s">
        <v>932</v>
      </c>
      <c r="I388" t="s">
        <v>156</v>
      </c>
      <c r="J388" t="s">
        <v>4576</v>
      </c>
      <c r="K388" t="s">
        <v>50</v>
      </c>
      <c r="L388">
        <v>1</v>
      </c>
      <c r="M388" s="5">
        <v>512.00001529999997</v>
      </c>
      <c r="N388">
        <v>150.25679099999999</v>
      </c>
      <c r="O388">
        <v>1.01</v>
      </c>
      <c r="P388" s="15"/>
      <c r="R388">
        <v>3.4075000000000002</v>
      </c>
      <c r="S388" t="s">
        <v>155</v>
      </c>
      <c r="T388">
        <v>512.29374829999995</v>
      </c>
      <c r="U388" s="5">
        <v>150.15791200000001</v>
      </c>
      <c r="V388" t="s">
        <v>156</v>
      </c>
      <c r="W388">
        <v>0</v>
      </c>
      <c r="X388">
        <v>0</v>
      </c>
      <c r="Y388">
        <v>0</v>
      </c>
      <c r="Z388">
        <v>9.7900000000000001E-2</v>
      </c>
      <c r="AA388" t="str">
        <f>+MID(Tabla_Consulta_desde_Reporte_de_Valorización_de_Instrumentos[[#This Row],[CODIGO_SBS]],7,1)</f>
        <v>2</v>
      </c>
      <c r="AB388">
        <f>INDEX('Cálculo Caja'!F:F,MATCH(Tabla_Consulta_desde_Reporte_de_Valorización_de_Instrumentos[[#This Row],[PORTAFOLIO]],'Cálculo Caja'!A:A,0),1)</f>
        <v>27857085026.771736</v>
      </c>
      <c r="AC388" s="17">
        <f>Tabla_Consulta_desde_Reporte_de_Valorización_de_Instrumentos[[#This Row],[VALOR_VECTOR_LOCAL]]/Tabla_Consulta_desde_Reporte_de_Valorización_de_Instrumentos[[#This Row],[Patrimonio]]</f>
        <v>1.8379525883916002E-8</v>
      </c>
      <c r="AD388" s="4">
        <f>(Tabla_Consulta_desde_Reporte_de_Valorización_de_Instrumentos[[#This Row],[VALOR_VECTOR_LOCAL]]/INDEX('Tipo de Cambio'!$D:$D,MATCH("2",'Tipo de Cambio'!$E:$E,0),1))/1000000</f>
        <v>1.5025679099046221E-4</v>
      </c>
      <c r="AE388">
        <f>IF(Tabla_Consulta_desde_Reporte_de_Valorización_de_Instrumentos[[#This Row],[PORTAFOLIO]]="IN-FONDO0",Tabla_Consulta_desde_Reporte_de_Valorización_de_Instrumentos[[#This Row],[Inv MM$]],0)</f>
        <v>0</v>
      </c>
      <c r="AF388" s="25">
        <f>IF(Tabla_Consulta_desde_Reporte_de_Valorización_de_Instrumentos[[#This Row],[PORTAFOLIO]]="IN-FONDO1",Tabla_Consulta_desde_Reporte_de_Valorización_de_Instrumentos[[#This Row],[Inv MM$]],0)</f>
        <v>0</v>
      </c>
      <c r="AG388" s="25">
        <f>IF(Tabla_Consulta_desde_Reporte_de_Valorización_de_Instrumentos[[#This Row],[PORTAFOLIO]]="IN-FONDO2",Tabla_Consulta_desde_Reporte_de_Valorización_de_Instrumentos[[#This Row],[Inv MM$]],0)</f>
        <v>1.5025679099046221E-4</v>
      </c>
      <c r="AH388" s="25">
        <f>IF(Tabla_Consulta_desde_Reporte_de_Valorización_de_Instrumentos[[#This Row],[PORTAFOLIO]]="IN-FONDO3",Tabla_Consulta_desde_Reporte_de_Valorización_de_Instrumentos[[#This Row],[Inv MM$]],0)</f>
        <v>0</v>
      </c>
      <c r="AI3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4.492826819662509E-4</v>
      </c>
      <c r="AJ3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Row],[CODIGO_SBS]],'BD(MSCI)'!$C:$C,0),1)),AL6523)</f>
        <v>371.67019811</v>
      </c>
      <c r="AK388" s="25">
        <f>Tabla_Consulta_desde_Reporte_de_Valorización_de_Instrumentos[[#This Row],[CO2-H]]*Tabla_Consulta_desde_Reporte_de_Valorización_de_Instrumentos[[#This Row],[Inv MM$]]</f>
        <v>5.5845971274797949E-2</v>
      </c>
      <c r="AL388" s="25">
        <f>Tabla_Consulta_desde_Reporte_de_Valorización_de_Instrumentos[[#This Row],[CO2-H]]*Tabla_Consulta_desde_Reporte_de_Valorización_de_Instrumentos[[#This Row],[Weight]]</f>
        <v>6.8311220264429336E-6</v>
      </c>
      <c r="AM388" s="25" t="str">
        <f>INDEX(Parametria!G:G,MATCH(Tabla_Consulta_desde_Reporte_de_Valorización_de_Instrumentos[[#This Row],[CODIGO_SBS]],Parametria!C:C,0))</f>
        <v>52RFIG</v>
      </c>
      <c r="AN388" s="25" t="str">
        <f>INDEX(Parametria!F:F,MATCH(Tabla_Consulta_desde_Reporte_de_Valorización_de_Instrumentos[[#This Row],[CODIGO_SBS]],Parametria!C:C,0))</f>
        <v>TD</v>
      </c>
      <c r="AO388" s="25" t="str">
        <f>+INDEX(Parametria!J:J,MATCH(Tabla_Consulta_desde_Reporte_de_Valorización_de_Instrumentos[[#This Row],[CODIGO_SBS]],Parametria!C:C,0))</f>
        <v>RFITD</v>
      </c>
      <c r="AP388" s="25">
        <f>Tabla_Consulta_desde_Reporte_de_Valorización_de_Instrumentos[[#This Row],[Huella]]/$AT$4</f>
        <v>4.9322256435644025E-6</v>
      </c>
      <c r="AQ3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388" s="25" t="str">
        <f>IFERROR(INDEX('BD(MSCI)'!X:X,MATCH(Tabla_Consulta_desde_Reporte_de_Valorización_de_Instrumentos[[#This Row],[CODIGO_ISIN]],'BD(MSCI)'!C:C,0)),"Cuestionario Integra")</f>
        <v>Otros ETFs</v>
      </c>
      <c r="AT388" s="25"/>
    </row>
    <row r="389" spans="2:46" x14ac:dyDescent="0.35">
      <c r="B389" s="14" t="s">
        <v>6337</v>
      </c>
      <c r="C389" t="s">
        <v>707</v>
      </c>
      <c r="D389" t="s">
        <v>10</v>
      </c>
      <c r="E389" t="s">
        <v>708</v>
      </c>
      <c r="F389" t="s">
        <v>709</v>
      </c>
      <c r="G389" t="str">
        <f>INDEX(Parametria!H:H,MATCH(Tabla_Consulta_desde_Reporte_de_Valorización_de_Instrumentos[[#This Row],[CODIGO_SBS]],Parametria!C:C,0),1)</f>
        <v>ASF VIII GP Limited</v>
      </c>
      <c r="H389" t="s">
        <v>709</v>
      </c>
      <c r="I389" t="s">
        <v>156</v>
      </c>
      <c r="J389" t="s">
        <v>710</v>
      </c>
      <c r="K389" t="s">
        <v>50</v>
      </c>
      <c r="L389">
        <v>1</v>
      </c>
      <c r="M389" s="5">
        <v>284586931.17759252</v>
      </c>
      <c r="N389">
        <v>83517808.122550994</v>
      </c>
      <c r="O389">
        <v>12.265549999999999</v>
      </c>
      <c r="P389" s="15">
        <v>47037</v>
      </c>
      <c r="Q389">
        <v>834</v>
      </c>
      <c r="R389">
        <v>3.4075000000000002</v>
      </c>
      <c r="S389" t="s">
        <v>413</v>
      </c>
      <c r="T389">
        <v>284937705.97170722</v>
      </c>
      <c r="U389" s="5">
        <v>83517808.122550994</v>
      </c>
      <c r="V389" t="s">
        <v>156</v>
      </c>
      <c r="W389">
        <v>0</v>
      </c>
      <c r="X389">
        <v>0</v>
      </c>
      <c r="Y389">
        <v>0</v>
      </c>
      <c r="Z389">
        <v>0</v>
      </c>
      <c r="AA389" t="str">
        <f>+MID(Tabla_Consulta_desde_Reporte_de_Valorización_de_Instrumentos[[#This Row],[CODIGO_SBS]],7,1)</f>
        <v>2</v>
      </c>
      <c r="AB389">
        <f>INDEX('Cálculo Caja'!F:F,MATCH(Tabla_Consulta_desde_Reporte_de_Valorización_de_Instrumentos[[#This Row],[PORTAFOLIO]],'Cálculo Caja'!A:A,0),1)</f>
        <v>27857085026.771736</v>
      </c>
      <c r="AC389" s="17">
        <f>Tabla_Consulta_desde_Reporte_de_Valorización_de_Instrumentos[[#This Row],[VALOR_VECTOR_LOCAL]]/Tabla_Consulta_desde_Reporte_de_Valorización_de_Instrumentos[[#This Row],[Patrimonio]]</f>
        <v>1.0215962327145625E-2</v>
      </c>
      <c r="AD389" s="4">
        <f>(Tabla_Consulta_desde_Reporte_de_Valorización_de_Instrumentos[[#This Row],[VALOR_VECTOR_LOCAL]]/INDEX('Tipo de Cambio'!$D:$D,MATCH("2",'Tipo de Cambio'!$E:$E,0),1))/1000000</f>
        <v>83.517808122550989</v>
      </c>
      <c r="AE389">
        <f>IF(Tabla_Consulta_desde_Reporte_de_Valorización_de_Instrumentos[[#This Row],[PORTAFOLIO]]="IN-FONDO0",Tabla_Consulta_desde_Reporte_de_Valorización_de_Instrumentos[[#This Row],[Inv MM$]],0)</f>
        <v>0</v>
      </c>
      <c r="AF389" s="25">
        <f>IF(Tabla_Consulta_desde_Reporte_de_Valorización_de_Instrumentos[[#This Row],[PORTAFOLIO]]="IN-FONDO1",Tabla_Consulta_desde_Reporte_de_Valorización_de_Instrumentos[[#This Row],[Inv MM$]],0)</f>
        <v>0</v>
      </c>
      <c r="AG389" s="25">
        <f>IF(Tabla_Consulta_desde_Reporte_de_Valorización_de_Instrumentos[[#This Row],[PORTAFOLIO]]="IN-FONDO2",Tabla_Consulta_desde_Reporte_de_Valorización_de_Instrumentos[[#This Row],[Inv MM$]],0)</f>
        <v>83.517808122550989</v>
      </c>
      <c r="AH389" s="25">
        <f>IF(Tabla_Consulta_desde_Reporte_de_Valorización_de_Instrumentos[[#This Row],[PORTAFOLIO]]="IN-FONDO3",Tabla_Consulta_desde_Reporte_de_Valorización_de_Instrumentos[[#This Row],[Inv MM$]],0)</f>
        <v>0</v>
      </c>
      <c r="AI3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83.517808122550989</v>
      </c>
      <c r="AJ3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Row],[CODIGO_SBS]],'BD(MSCI)'!$C:$C,0),1)),AL6524)</f>
        <v>33.91793054</v>
      </c>
      <c r="AK389" s="25">
        <f>Tabla_Consulta_desde_Reporte_de_Valorización_de_Instrumentos[[#This Row],[CO2-H]]*Tabla_Consulta_desde_Reporte_de_Valorización_de_Instrumentos[[#This Row],[Inv MM$]]</f>
        <v>2832.7512147537323</v>
      </c>
      <c r="AL389" s="25">
        <f>Tabla_Consulta_desde_Reporte_de_Valorización_de_Instrumentos[[#This Row],[CO2-H]]*Tabla_Consulta_desde_Reporte_de_Valorización_de_Instrumentos[[#This Row],[Weight]]</f>
        <v>0.3465043006113821</v>
      </c>
      <c r="AM389" s="25" t="str">
        <f>INDEX(Parametria!G:G,MATCH(Tabla_Consulta_desde_Reporte_de_Valorización_de_Instrumentos[[#This Row],[CODIGO_SBS]],Parametria!C:C,0))</f>
        <v>53ALT</v>
      </c>
      <c r="AN389" s="25" t="str">
        <f>INDEX(Parametria!F:F,MATCH(Tabla_Consulta_desde_Reporte_de_Valorización_de_Instrumentos[[#This Row],[CODIGO_SBS]],Parametria!C:C,0))</f>
        <v>ALT</v>
      </c>
      <c r="AO389" s="25" t="str">
        <f>+INDEX(Parametria!J:J,MATCH(Tabla_Consulta_desde_Reporte_de_Valorización_de_Instrumentos[[#This Row],[CODIGO_SBS]],Parametria!C:C,0))</f>
        <v>ALT</v>
      </c>
      <c r="AP389" s="25">
        <f>Tabla_Consulta_desde_Reporte_de_Valorización_de_Instrumentos[[#This Row],[Huella]]/$AT$4</f>
        <v>0.25018399473252101</v>
      </c>
      <c r="AQ3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89" s="25" t="str">
        <f>IFERROR(INDEX('BD(MSCI)'!X:X,MATCH(Tabla_Consulta_desde_Reporte_de_Valorización_de_Instrumentos[[#This Row],[CODIGO_ISIN]],'BD(MSCI)'!C:C,0)),"Cuestionario Integra")</f>
        <v>Alts</v>
      </c>
      <c r="AT389" s="25"/>
    </row>
    <row r="390" spans="2:46" x14ac:dyDescent="0.35">
      <c r="B390" s="14" t="s">
        <v>6337</v>
      </c>
      <c r="C390" t="s">
        <v>707</v>
      </c>
      <c r="D390" t="s">
        <v>10</v>
      </c>
      <c r="E390" t="s">
        <v>708</v>
      </c>
      <c r="F390" t="s">
        <v>711</v>
      </c>
      <c r="G390" t="str">
        <f>INDEX(Parametria!H:H,MATCH(Tabla_Consulta_desde_Reporte_de_Valorización_de_Instrumentos[[#This Row],[CODIGO_SBS]],Parametria!C:C,0),1)</f>
        <v>TRG Rohatyn - LAPEF I</v>
      </c>
      <c r="H390" t="s">
        <v>712</v>
      </c>
      <c r="I390" t="s">
        <v>713</v>
      </c>
      <c r="J390" t="s">
        <v>714</v>
      </c>
      <c r="K390" t="s">
        <v>50</v>
      </c>
      <c r="L390">
        <v>1</v>
      </c>
      <c r="M390" s="5">
        <v>42756291.160461798</v>
      </c>
      <c r="N390">
        <v>12547701.0008692</v>
      </c>
      <c r="O390">
        <v>188.03611069999999</v>
      </c>
      <c r="P390" s="15">
        <v>46387</v>
      </c>
      <c r="Q390">
        <v>184</v>
      </c>
      <c r="R390">
        <v>3.4075000000000002</v>
      </c>
      <c r="S390" t="s">
        <v>413</v>
      </c>
      <c r="T390">
        <v>42808991.504665501</v>
      </c>
      <c r="U390" s="5">
        <v>12547701.0008692</v>
      </c>
      <c r="V390" t="s">
        <v>156</v>
      </c>
      <c r="W390">
        <v>0</v>
      </c>
      <c r="X390">
        <v>0</v>
      </c>
      <c r="Y390">
        <v>0</v>
      </c>
      <c r="Z390">
        <v>0</v>
      </c>
      <c r="AA390" t="str">
        <f>+MID(Tabla_Consulta_desde_Reporte_de_Valorización_de_Instrumentos[[#This Row],[CODIGO_SBS]],7,1)</f>
        <v>2</v>
      </c>
      <c r="AB390">
        <f>INDEX('Cálculo Caja'!F:F,MATCH(Tabla_Consulta_desde_Reporte_de_Valorización_de_Instrumentos[[#This Row],[PORTAFOLIO]],'Cálculo Caja'!A:A,0),1)</f>
        <v>27857085026.771736</v>
      </c>
      <c r="AC390" s="17">
        <f>Tabla_Consulta_desde_Reporte_de_Valorización_de_Instrumentos[[#This Row],[VALOR_VECTOR_LOCAL]]/Tabla_Consulta_desde_Reporte_de_Valorización_de_Instrumentos[[#This Row],[Patrimonio]]</f>
        <v>1.5348444074235099E-3</v>
      </c>
      <c r="AD390" s="4">
        <f>(Tabla_Consulta_desde_Reporte_de_Valorización_de_Instrumentos[[#This Row],[VALOR_VECTOR_LOCAL]]/INDEX('Tipo de Cambio'!$D:$D,MATCH("2",'Tipo de Cambio'!$E:$E,0),1))/1000000</f>
        <v>12.5477010008692</v>
      </c>
      <c r="AE390">
        <f>IF(Tabla_Consulta_desde_Reporte_de_Valorización_de_Instrumentos[[#This Row],[PORTAFOLIO]]="IN-FONDO0",Tabla_Consulta_desde_Reporte_de_Valorización_de_Instrumentos[[#This Row],[Inv MM$]],0)</f>
        <v>0</v>
      </c>
      <c r="AF390" s="25">
        <f>IF(Tabla_Consulta_desde_Reporte_de_Valorización_de_Instrumentos[[#This Row],[PORTAFOLIO]]="IN-FONDO1",Tabla_Consulta_desde_Reporte_de_Valorización_de_Instrumentos[[#This Row],[Inv MM$]],0)</f>
        <v>0</v>
      </c>
      <c r="AG390" s="25">
        <f>IF(Tabla_Consulta_desde_Reporte_de_Valorización_de_Instrumentos[[#This Row],[PORTAFOLIO]]="IN-FONDO2",Tabla_Consulta_desde_Reporte_de_Valorización_de_Instrumentos[[#This Row],[Inv MM$]],0)</f>
        <v>12.5477010008692</v>
      </c>
      <c r="AH390" s="25">
        <f>IF(Tabla_Consulta_desde_Reporte_de_Valorización_de_Instrumentos[[#This Row],[PORTAFOLIO]]="IN-FONDO3",Tabla_Consulta_desde_Reporte_de_Valorización_de_Instrumentos[[#This Row],[Inv MM$]],0)</f>
        <v>0</v>
      </c>
      <c r="AI3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16.175951003083814</v>
      </c>
      <c r="AJ3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Row],[CODIGO_SBS]],'BD(MSCI)'!$C:$C,0),1)),AL6525)</f>
        <v>33.91793054</v>
      </c>
      <c r="AK390" s="25">
        <f>Tabla_Consulta_desde_Reporte_de_Valorización_de_Instrumentos[[#This Row],[CO2-H]]*Tabla_Consulta_desde_Reporte_de_Valorización_de_Instrumentos[[#This Row],[Inv MM$]]</f>
        <v>425.59205098416999</v>
      </c>
      <c r="AL390" s="25">
        <f>Tabla_Consulta_desde_Reporte_de_Valorización_de_Instrumentos[[#This Row],[CO2-H]]*Tabla_Consulta_desde_Reporte_de_Valorización_de_Instrumentos[[#This Row],[Weight]]</f>
        <v>5.205874600069807E-2</v>
      </c>
      <c r="AM390" s="25" t="str">
        <f>INDEX(Parametria!G:G,MATCH(Tabla_Consulta_desde_Reporte_de_Valorización_de_Instrumentos[[#This Row],[CODIGO_SBS]],Parametria!C:C,0))</f>
        <v>53ALT</v>
      </c>
      <c r="AN390" s="25" t="str">
        <f>INDEX(Parametria!F:F,MATCH(Tabla_Consulta_desde_Reporte_de_Valorización_de_Instrumentos[[#This Row],[CODIGO_SBS]],Parametria!C:C,0))</f>
        <v>ALT</v>
      </c>
      <c r="AO390" s="25" t="str">
        <f>+INDEX(Parametria!J:J,MATCH(Tabla_Consulta_desde_Reporte_de_Valorización_de_Instrumentos[[#This Row],[CODIGO_SBS]],Parametria!C:C,0))</f>
        <v>ALT</v>
      </c>
      <c r="AP390" s="25">
        <f>Tabla_Consulta_desde_Reporte_de_Valorización_de_Instrumentos[[#This Row],[Huella]]/$AT$4</f>
        <v>3.7587599958326383E-2</v>
      </c>
      <c r="AQ3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0" s="25" t="str">
        <f>IFERROR(INDEX('BD(MSCI)'!X:X,MATCH(Tabla_Consulta_desde_Reporte_de_Valorización_de_Instrumentos[[#This Row],[CODIGO_ISIN]],'BD(MSCI)'!C:C,0)),"Cuestionario Integra")</f>
        <v>Alts</v>
      </c>
      <c r="AT390" s="25"/>
    </row>
    <row r="391" spans="2:46" x14ac:dyDescent="0.35">
      <c r="B391" s="14" t="s">
        <v>6337</v>
      </c>
      <c r="C391" t="s">
        <v>707</v>
      </c>
      <c r="D391" t="s">
        <v>11</v>
      </c>
      <c r="E391" t="s">
        <v>708</v>
      </c>
      <c r="F391" t="s">
        <v>711</v>
      </c>
      <c r="G391" t="str">
        <f>INDEX(Parametria!H:H,MATCH(Tabla_Consulta_desde_Reporte_de_Valorización_de_Instrumentos[[#This Row],[CODIGO_SBS]],Parametria!C:C,0),1)</f>
        <v>TRG Rohatyn - LAPEF I</v>
      </c>
      <c r="H391" t="s">
        <v>712</v>
      </c>
      <c r="I391" t="s">
        <v>713</v>
      </c>
      <c r="J391" t="s">
        <v>714</v>
      </c>
      <c r="K391" t="s">
        <v>50</v>
      </c>
      <c r="L391">
        <v>1</v>
      </c>
      <c r="M391" s="5">
        <v>12363261.8825463</v>
      </c>
      <c r="N391">
        <v>3628250.0022145999</v>
      </c>
      <c r="O391">
        <v>54.371874099999999</v>
      </c>
      <c r="P391" s="15">
        <v>46387</v>
      </c>
      <c r="Q391">
        <v>184</v>
      </c>
      <c r="R391">
        <v>3.4075000000000002</v>
      </c>
      <c r="S391" t="s">
        <v>413</v>
      </c>
      <c r="T391">
        <v>12378500.532555601</v>
      </c>
      <c r="U391" s="5">
        <v>3628250.0022145999</v>
      </c>
      <c r="V391" t="s">
        <v>156</v>
      </c>
      <c r="W391">
        <v>0</v>
      </c>
      <c r="X391">
        <v>0</v>
      </c>
      <c r="Y391">
        <v>0</v>
      </c>
      <c r="Z391">
        <v>0</v>
      </c>
      <c r="AA391" t="str">
        <f>+MID(Tabla_Consulta_desde_Reporte_de_Valorización_de_Instrumentos[[#This Row],[CODIGO_SBS]],7,1)</f>
        <v>2</v>
      </c>
      <c r="AB391">
        <f>INDEX('Cálculo Caja'!F:F,MATCH(Tabla_Consulta_desde_Reporte_de_Valorización_de_Instrumentos[[#This Row],[PORTAFOLIO]],'Cálculo Caja'!A:A,0),1)</f>
        <v>3525404726.9048524</v>
      </c>
      <c r="AC391" s="17">
        <f>Tabla_Consulta_desde_Reporte_de_Valorización_de_Instrumentos[[#This Row],[VALOR_VECTOR_LOCAL]]/Tabla_Consulta_desde_Reporte_de_Valorización_de_Instrumentos[[#This Row],[Patrimonio]]</f>
        <v>3.5069056860886128E-3</v>
      </c>
      <c r="AD391" s="4">
        <f>(Tabla_Consulta_desde_Reporte_de_Valorización_de_Instrumentos[[#This Row],[VALOR_VECTOR_LOCAL]]/INDEX('Tipo de Cambio'!$D:$D,MATCH("2",'Tipo de Cambio'!$E:$E,0),1))/1000000</f>
        <v>3.6282500022146147</v>
      </c>
      <c r="AE391">
        <f>IF(Tabla_Consulta_desde_Reporte_de_Valorización_de_Instrumentos[[#This Row],[PORTAFOLIO]]="IN-FONDO0",Tabla_Consulta_desde_Reporte_de_Valorización_de_Instrumentos[[#This Row],[Inv MM$]],0)</f>
        <v>0</v>
      </c>
      <c r="AF391" s="25">
        <f>IF(Tabla_Consulta_desde_Reporte_de_Valorización_de_Instrumentos[[#This Row],[PORTAFOLIO]]="IN-FONDO1",Tabla_Consulta_desde_Reporte_de_Valorización_de_Instrumentos[[#This Row],[Inv MM$]],0)</f>
        <v>0</v>
      </c>
      <c r="AG391" s="25">
        <f>IF(Tabla_Consulta_desde_Reporte_de_Valorización_de_Instrumentos[[#This Row],[PORTAFOLIO]]="IN-FONDO2",Tabla_Consulta_desde_Reporte_de_Valorización_de_Instrumentos[[#This Row],[Inv MM$]],0)</f>
        <v>0</v>
      </c>
      <c r="AH391" s="25">
        <f>IF(Tabla_Consulta_desde_Reporte_de_Valorización_de_Instrumentos[[#This Row],[PORTAFOLIO]]="IN-FONDO3",Tabla_Consulta_desde_Reporte_de_Valorización_de_Instrumentos[[#This Row],[Inv MM$]],0)</f>
        <v>3.6282500022146147</v>
      </c>
      <c r="AI3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16.175951003083814</v>
      </c>
      <c r="AJ3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Row],[CODIGO_SBS]],'BD(MSCI)'!$C:$C,0),1)),AL6526)</f>
        <v>33.91793054</v>
      </c>
      <c r="AK391" s="25">
        <f>Tabla_Consulta_desde_Reporte_de_Valorización_de_Instrumentos[[#This Row],[CO2-H]]*Tabla_Consulta_desde_Reporte_de_Valorización_de_Instrumentos[[#This Row],[Inv MM$]]</f>
        <v>123.06273155687015</v>
      </c>
      <c r="AL391" s="25">
        <f>Tabla_Consulta_desde_Reporte_de_Valorización_de_Instrumentos[[#This Row],[CO2-H]]*Tabla_Consulta_desde_Reporte_de_Valorización_de_Instrumentos[[#This Row],[Weight]]</f>
        <v>0.11894698347108462</v>
      </c>
      <c r="AM391" s="25" t="str">
        <f>INDEX(Parametria!G:G,MATCH(Tabla_Consulta_desde_Reporte_de_Valorización_de_Instrumentos[[#This Row],[CODIGO_SBS]],Parametria!C:C,0))</f>
        <v>53ALT</v>
      </c>
      <c r="AN391" s="25" t="str">
        <f>INDEX(Parametria!F:F,MATCH(Tabla_Consulta_desde_Reporte_de_Valorización_de_Instrumentos[[#This Row],[CODIGO_SBS]],Parametria!C:C,0))</f>
        <v>ALT</v>
      </c>
      <c r="AO391" s="25" t="str">
        <f>+INDEX(Parametria!J:J,MATCH(Tabla_Consulta_desde_Reporte_de_Valorización_de_Instrumentos[[#This Row],[CODIGO_SBS]],Parametria!C:C,0))</f>
        <v>ALT</v>
      </c>
      <c r="AP391" s="25">
        <f>Tabla_Consulta_desde_Reporte_de_Valorización_de_Instrumentos[[#This Row],[Huella]]/$AT$4</f>
        <v>1.0868700937533711E-2</v>
      </c>
      <c r="AQ3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1" s="25" t="str">
        <f>IFERROR(INDEX('BD(MSCI)'!X:X,MATCH(Tabla_Consulta_desde_Reporte_de_Valorización_de_Instrumentos[[#This Row],[CODIGO_ISIN]],'BD(MSCI)'!C:C,0)),"Cuestionario Integra")</f>
        <v>Alts</v>
      </c>
      <c r="AT391" s="25"/>
    </row>
    <row r="392" spans="2:46" x14ac:dyDescent="0.35">
      <c r="B392" s="14" t="s">
        <v>6337</v>
      </c>
      <c r="C392" t="s">
        <v>707</v>
      </c>
      <c r="D392" t="s">
        <v>10</v>
      </c>
      <c r="E392" t="s">
        <v>708</v>
      </c>
      <c r="F392" t="s">
        <v>715</v>
      </c>
      <c r="G392" t="str">
        <f>INDEX(Parametria!H:H,MATCH(Tabla_Consulta_desde_Reporte_de_Valorización_de_Instrumentos[[#This Row],[CODIGO_SBS]],Parametria!C:C,0),1)</f>
        <v>Partners - PGD 2009</v>
      </c>
      <c r="H392" t="s">
        <v>716</v>
      </c>
      <c r="I392" t="s">
        <v>717</v>
      </c>
      <c r="J392" t="s">
        <v>718</v>
      </c>
      <c r="K392" t="s">
        <v>57</v>
      </c>
      <c r="L392">
        <v>1</v>
      </c>
      <c r="M392" s="5">
        <v>755917.10534709995</v>
      </c>
      <c r="N392">
        <v>194254.99929899999</v>
      </c>
      <c r="O392">
        <v>11.868832599999999</v>
      </c>
      <c r="P392" s="15">
        <v>46295</v>
      </c>
      <c r="Q392">
        <v>92</v>
      </c>
      <c r="R392">
        <v>3.891365</v>
      </c>
      <c r="S392" t="s">
        <v>413</v>
      </c>
      <c r="T392">
        <v>757180.20962910005</v>
      </c>
      <c r="U392" s="5">
        <v>194254.99929899999</v>
      </c>
      <c r="V392" t="s">
        <v>156</v>
      </c>
      <c r="W392">
        <v>0</v>
      </c>
      <c r="X392">
        <v>0</v>
      </c>
      <c r="Y392">
        <v>0</v>
      </c>
      <c r="Z392">
        <v>0</v>
      </c>
      <c r="AA392" t="str">
        <f>+MID(Tabla_Consulta_desde_Reporte_de_Valorización_de_Instrumentos[[#This Row],[CODIGO_SBS]],7,1)</f>
        <v>4</v>
      </c>
      <c r="AB392">
        <f>INDEX('Cálculo Caja'!F:F,MATCH(Tabla_Consulta_desde_Reporte_de_Valorización_de_Instrumentos[[#This Row],[PORTAFOLIO]],'Cálculo Caja'!A:A,0),1)</f>
        <v>27857085026.771736</v>
      </c>
      <c r="AC392" s="17">
        <f>Tabla_Consulta_desde_Reporte_de_Valorización_de_Instrumentos[[#This Row],[VALOR_VECTOR_LOCAL]]/Tabla_Consulta_desde_Reporte_de_Valorización_de_Instrumentos[[#This Row],[Patrimonio]]</f>
        <v>2.7135542165328295E-5</v>
      </c>
      <c r="AD392" s="4">
        <f>(Tabla_Consulta_desde_Reporte_de_Valorización_de_Instrumentos[[#This Row],[VALOR_VECTOR_LOCAL]]/INDEX('Tipo de Cambio'!$D:$D,MATCH("2",'Tipo de Cambio'!$E:$E,0),1))/1000000</f>
        <v>0.22183920919944239</v>
      </c>
      <c r="AE392">
        <f>IF(Tabla_Consulta_desde_Reporte_de_Valorización_de_Instrumentos[[#This Row],[PORTAFOLIO]]="IN-FONDO0",Tabla_Consulta_desde_Reporte_de_Valorización_de_Instrumentos[[#This Row],[Inv MM$]],0)</f>
        <v>0</v>
      </c>
      <c r="AF392" s="25">
        <f>IF(Tabla_Consulta_desde_Reporte_de_Valorización_de_Instrumentos[[#This Row],[PORTAFOLIO]]="IN-FONDO1",Tabla_Consulta_desde_Reporte_de_Valorización_de_Instrumentos[[#This Row],[Inv MM$]],0)</f>
        <v>0</v>
      </c>
      <c r="AG392" s="25">
        <f>IF(Tabla_Consulta_desde_Reporte_de_Valorización_de_Instrumentos[[#This Row],[PORTAFOLIO]]="IN-FONDO2",Tabla_Consulta_desde_Reporte_de_Valorización_de_Instrumentos[[#This Row],[Inv MM$]],0)</f>
        <v>0.22183920919944239</v>
      </c>
      <c r="AH392" s="25">
        <f>IF(Tabla_Consulta_desde_Reporte_de_Valorización_de_Instrumentos[[#This Row],[PORTAFOLIO]]="IN-FONDO3",Tabla_Consulta_desde_Reporte_de_Valorización_de_Instrumentos[[#This Row],[Inv MM$]],0)</f>
        <v>0</v>
      </c>
      <c r="AI3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0.22183920919944239</v>
      </c>
      <c r="AJ3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Row],[CODIGO_SBS]],'BD(MSCI)'!$C:$C,0),1)),AL6527)</f>
        <v>22.272456810000001</v>
      </c>
      <c r="AK392" s="25">
        <f>Tabla_Consulta_desde_Reporte_de_Valorización_de_Instrumentos[[#This Row],[CO2-H]]*Tabla_Consulta_desde_Reporte_de_Valorización_de_Instrumentos[[#This Row],[Inv MM$]]</f>
        <v>4.9409042056591357</v>
      </c>
      <c r="AL392" s="25">
        <f>Tabla_Consulta_desde_Reporte_de_Valorización_de_Instrumentos[[#This Row],[CO2-H]]*Tabla_Consulta_desde_Reporte_de_Valorización_de_Instrumentos[[#This Row],[Weight]]</f>
        <v>6.0437519089320834E-4</v>
      </c>
      <c r="AM392" s="25" t="str">
        <f>INDEX(Parametria!G:G,MATCH(Tabla_Consulta_desde_Reporte_de_Valorización_de_Instrumentos[[#This Row],[CODIGO_SBS]],Parametria!C:C,0))</f>
        <v>53ALT</v>
      </c>
      <c r="AN392" s="25" t="str">
        <f>INDEX(Parametria!F:F,MATCH(Tabla_Consulta_desde_Reporte_de_Valorización_de_Instrumentos[[#This Row],[CODIGO_SBS]],Parametria!C:C,0))</f>
        <v>ALT</v>
      </c>
      <c r="AO392" s="25" t="str">
        <f>+INDEX(Parametria!J:J,MATCH(Tabla_Consulta_desde_Reporte_de_Valorización_de_Instrumentos[[#This Row],[CODIGO_SBS]],Parametria!C:C,0))</f>
        <v>ALT</v>
      </c>
      <c r="AP392" s="25">
        <f>Tabla_Consulta_desde_Reporte_de_Valorización_de_Instrumentos[[#This Row],[Huella]]/$AT$4</f>
        <v>4.3637264907853216E-4</v>
      </c>
      <c r="AQ3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2" s="25" t="str">
        <f>IFERROR(INDEX('BD(MSCI)'!X:X,MATCH(Tabla_Consulta_desde_Reporte_de_Valorización_de_Instrumentos[[#This Row],[CODIGO_ISIN]],'BD(MSCI)'!C:C,0)),"Cuestionario Integra")</f>
        <v>Alts</v>
      </c>
      <c r="AT392" s="25"/>
    </row>
    <row r="393" spans="2:46" x14ac:dyDescent="0.35">
      <c r="B393" s="14" t="s">
        <v>6337</v>
      </c>
      <c r="C393" t="s">
        <v>707</v>
      </c>
      <c r="D393" t="s">
        <v>10</v>
      </c>
      <c r="E393" t="s">
        <v>708</v>
      </c>
      <c r="F393" t="s">
        <v>721</v>
      </c>
      <c r="G393" t="str">
        <f>INDEX(Parametria!H:H,MATCH(Tabla_Consulta_desde_Reporte_de_Valorización_de_Instrumentos[[#This Row],[CODIGO_SBS]],Parametria!C:C,0),1)</f>
        <v>Pantheon - PASIA VI</v>
      </c>
      <c r="H393" t="s">
        <v>722</v>
      </c>
      <c r="I393" t="s">
        <v>156</v>
      </c>
      <c r="J393" t="s">
        <v>723</v>
      </c>
      <c r="K393" t="s">
        <v>50</v>
      </c>
      <c r="L393">
        <v>1</v>
      </c>
      <c r="M393" s="5">
        <v>5426031.4133841004</v>
      </c>
      <c r="N393">
        <v>1592378.9914553999</v>
      </c>
      <c r="O393">
        <v>6.1836443000000001</v>
      </c>
      <c r="P393" s="15">
        <v>46387</v>
      </c>
      <c r="Q393">
        <v>184</v>
      </c>
      <c r="R393">
        <v>3.4075000000000002</v>
      </c>
      <c r="S393" t="s">
        <v>413</v>
      </c>
      <c r="T393">
        <v>5432719.4051481998</v>
      </c>
      <c r="U393" s="5">
        <v>1592378.9914553999</v>
      </c>
      <c r="V393" t="s">
        <v>156</v>
      </c>
      <c r="W393">
        <v>0</v>
      </c>
      <c r="X393">
        <v>0</v>
      </c>
      <c r="Y393">
        <v>0</v>
      </c>
      <c r="Z393">
        <v>0</v>
      </c>
      <c r="AA393" t="str">
        <f>+MID(Tabla_Consulta_desde_Reporte_de_Valorización_de_Instrumentos[[#This Row],[CODIGO_SBS]],7,1)</f>
        <v>2</v>
      </c>
      <c r="AB393">
        <f>INDEX('Cálculo Caja'!F:F,MATCH(Tabla_Consulta_desde_Reporte_de_Valorización_de_Instrumentos[[#This Row],[PORTAFOLIO]],'Cálculo Caja'!A:A,0),1)</f>
        <v>27857085026.771736</v>
      </c>
      <c r="AC393" s="17">
        <f>Tabla_Consulta_desde_Reporte_de_Valorización_de_Instrumentos[[#This Row],[VALOR_VECTOR_LOCAL]]/Tabla_Consulta_desde_Reporte_de_Valorización_de_Instrumentos[[#This Row],[Patrimonio]]</f>
        <v>1.9478101919743126E-4</v>
      </c>
      <c r="AD393" s="4">
        <f>(Tabla_Consulta_desde_Reporte_de_Valorización_de_Instrumentos[[#This Row],[VALOR_VECTOR_LOCAL]]/INDEX('Tipo de Cambio'!$D:$D,MATCH("2",'Tipo de Cambio'!$E:$E,0),1))/1000000</f>
        <v>1.5923789914553483</v>
      </c>
      <c r="AE393">
        <f>IF(Tabla_Consulta_desde_Reporte_de_Valorización_de_Instrumentos[[#This Row],[PORTAFOLIO]]="IN-FONDO0",Tabla_Consulta_desde_Reporte_de_Valorización_de_Instrumentos[[#This Row],[Inv MM$]],0)</f>
        <v>0</v>
      </c>
      <c r="AF393" s="25">
        <f>IF(Tabla_Consulta_desde_Reporte_de_Valorización_de_Instrumentos[[#This Row],[PORTAFOLIO]]="IN-FONDO1",Tabla_Consulta_desde_Reporte_de_Valorización_de_Instrumentos[[#This Row],[Inv MM$]],0)</f>
        <v>0</v>
      </c>
      <c r="AG393" s="25">
        <f>IF(Tabla_Consulta_desde_Reporte_de_Valorización_de_Instrumentos[[#This Row],[PORTAFOLIO]]="IN-FONDO2",Tabla_Consulta_desde_Reporte_de_Valorización_de_Instrumentos[[#This Row],[Inv MM$]],0)</f>
        <v>1.5923789914553483</v>
      </c>
      <c r="AH393" s="25">
        <f>IF(Tabla_Consulta_desde_Reporte_de_Valorización_de_Instrumentos[[#This Row],[PORTAFOLIO]]="IN-FONDO3",Tabla_Consulta_desde_Reporte_de_Valorización_de_Instrumentos[[#This Row],[Inv MM$]],0)</f>
        <v>0</v>
      </c>
      <c r="AI3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1.9905489915374612</v>
      </c>
      <c r="AJ3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Row],[CODIGO_SBS]],'BD(MSCI)'!$C:$C,0),1)),AL6528)</f>
        <v>33.91793054</v>
      </c>
      <c r="AK393" s="25">
        <f>Tabla_Consulta_desde_Reporte_de_Valorización_de_Instrumentos[[#This Row],[CO2-H]]*Tabla_Consulta_desde_Reporte_de_Valorización_de_Instrumentos[[#This Row],[Inv MM$]]</f>
        <v>54.010200025537756</v>
      </c>
      <c r="AL393" s="25">
        <f>Tabla_Consulta_desde_Reporte_de_Valorización_de_Instrumentos[[#This Row],[CO2-H]]*Tabla_Consulta_desde_Reporte_de_Valorización_de_Instrumentos[[#This Row],[Weight]]</f>
        <v>6.60656907964888E-3</v>
      </c>
      <c r="AM393" s="25" t="str">
        <f>INDEX(Parametria!G:G,MATCH(Tabla_Consulta_desde_Reporte_de_Valorización_de_Instrumentos[[#This Row],[CODIGO_SBS]],Parametria!C:C,0))</f>
        <v>53ALT</v>
      </c>
      <c r="AN393" s="25" t="str">
        <f>INDEX(Parametria!F:F,MATCH(Tabla_Consulta_desde_Reporte_de_Valorización_de_Instrumentos[[#This Row],[CODIGO_SBS]],Parametria!C:C,0))</f>
        <v>ALT</v>
      </c>
      <c r="AO393" s="25" t="str">
        <f>+INDEX(Parametria!J:J,MATCH(Tabla_Consulta_desde_Reporte_de_Valorización_de_Instrumentos[[#This Row],[CODIGO_SBS]],Parametria!C:C,0))</f>
        <v>ALT</v>
      </c>
      <c r="AP393" s="25">
        <f>Tabla_Consulta_desde_Reporte_de_Valorización_de_Instrumentos[[#This Row],[Huella]]/$AT$4</f>
        <v>4.7700933030457686E-3</v>
      </c>
      <c r="AQ3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3" s="25" t="str">
        <f>IFERROR(INDEX('BD(MSCI)'!X:X,MATCH(Tabla_Consulta_desde_Reporte_de_Valorización_de_Instrumentos[[#This Row],[CODIGO_ISIN]],'BD(MSCI)'!C:C,0)),"Cuestionario Integra")</f>
        <v>Alts</v>
      </c>
      <c r="AT393" s="25"/>
    </row>
    <row r="394" spans="2:46" x14ac:dyDescent="0.35">
      <c r="B394" s="14" t="s">
        <v>6337</v>
      </c>
      <c r="C394" t="s">
        <v>707</v>
      </c>
      <c r="D394" t="s">
        <v>11</v>
      </c>
      <c r="E394" t="s">
        <v>708</v>
      </c>
      <c r="F394" t="s">
        <v>721</v>
      </c>
      <c r="G394" t="str">
        <f>INDEX(Parametria!H:H,MATCH(Tabla_Consulta_desde_Reporte_de_Valorización_de_Instrumentos[[#This Row],[CODIGO_SBS]],Parametria!C:C,0),1)</f>
        <v>Pantheon - PASIA VI</v>
      </c>
      <c r="H394" t="s">
        <v>722</v>
      </c>
      <c r="I394" t="s">
        <v>156</v>
      </c>
      <c r="J394" t="s">
        <v>723</v>
      </c>
      <c r="K394" t="s">
        <v>50</v>
      </c>
      <c r="L394">
        <v>1</v>
      </c>
      <c r="M394" s="5">
        <v>1356764.2752797999</v>
      </c>
      <c r="N394">
        <v>398170.00008209998</v>
      </c>
      <c r="O394">
        <v>1.5462032999999999</v>
      </c>
      <c r="P394" s="15">
        <v>46387</v>
      </c>
      <c r="Q394">
        <v>184</v>
      </c>
      <c r="R394">
        <v>3.4075000000000002</v>
      </c>
      <c r="S394" t="s">
        <v>413</v>
      </c>
      <c r="T394">
        <v>1358436.5892802</v>
      </c>
      <c r="U394" s="5">
        <v>398170.00008209998</v>
      </c>
      <c r="V394" t="s">
        <v>156</v>
      </c>
      <c r="W394">
        <v>0</v>
      </c>
      <c r="X394">
        <v>0</v>
      </c>
      <c r="Y394">
        <v>0</v>
      </c>
      <c r="Z394">
        <v>0</v>
      </c>
      <c r="AA394" t="str">
        <f>+MID(Tabla_Consulta_desde_Reporte_de_Valorización_de_Instrumentos[[#This Row],[CODIGO_SBS]],7,1)</f>
        <v>2</v>
      </c>
      <c r="AB394">
        <f>INDEX('Cálculo Caja'!F:F,MATCH(Tabla_Consulta_desde_Reporte_de_Valorización_de_Instrumentos[[#This Row],[PORTAFOLIO]],'Cálculo Caja'!A:A,0),1)</f>
        <v>3525404726.9048524</v>
      </c>
      <c r="AC394" s="17">
        <f>Tabla_Consulta_desde_Reporte_de_Valorización_de_Instrumentos[[#This Row],[VALOR_VECTOR_LOCAL]]/Tabla_Consulta_desde_Reporte_de_Valorización_de_Instrumentos[[#This Row],[Patrimonio]]</f>
        <v>3.8485347935383814E-4</v>
      </c>
      <c r="AD394" s="4">
        <f>(Tabla_Consulta_desde_Reporte_de_Valorización_de_Instrumentos[[#This Row],[VALOR_VECTOR_LOCAL]]/INDEX('Tipo de Cambio'!$D:$D,MATCH("2",'Tipo de Cambio'!$E:$E,0),1))/1000000</f>
        <v>0.39817000008211295</v>
      </c>
      <c r="AE394">
        <f>IF(Tabla_Consulta_desde_Reporte_de_Valorización_de_Instrumentos[[#This Row],[PORTAFOLIO]]="IN-FONDO0",Tabla_Consulta_desde_Reporte_de_Valorización_de_Instrumentos[[#This Row],[Inv MM$]],0)</f>
        <v>0</v>
      </c>
      <c r="AF394" s="25">
        <f>IF(Tabla_Consulta_desde_Reporte_de_Valorización_de_Instrumentos[[#This Row],[PORTAFOLIO]]="IN-FONDO1",Tabla_Consulta_desde_Reporte_de_Valorización_de_Instrumentos[[#This Row],[Inv MM$]],0)</f>
        <v>0</v>
      </c>
      <c r="AG394" s="25">
        <f>IF(Tabla_Consulta_desde_Reporte_de_Valorización_de_Instrumentos[[#This Row],[PORTAFOLIO]]="IN-FONDO2",Tabla_Consulta_desde_Reporte_de_Valorización_de_Instrumentos[[#This Row],[Inv MM$]],0)</f>
        <v>0</v>
      </c>
      <c r="AH394" s="25">
        <f>IF(Tabla_Consulta_desde_Reporte_de_Valorización_de_Instrumentos[[#This Row],[PORTAFOLIO]]="IN-FONDO3",Tabla_Consulta_desde_Reporte_de_Valorización_de_Instrumentos[[#This Row],[Inv MM$]],0)</f>
        <v>0.39817000008211295</v>
      </c>
      <c r="AI3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1.9905489915374612</v>
      </c>
      <c r="AJ3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Row],[CODIGO_SBS]],'BD(MSCI)'!$C:$C,0),1)),AL6529)</f>
        <v>33.91793054</v>
      </c>
      <c r="AK394" s="25">
        <f>Tabla_Consulta_desde_Reporte_de_Valorización_de_Instrumentos[[#This Row],[CO2-H]]*Tabla_Consulta_desde_Reporte_de_Valorización_de_Instrumentos[[#This Row],[Inv MM$]]</f>
        <v>13.505102405896901</v>
      </c>
      <c r="AL394" s="25">
        <f>Tabla_Consulta_desde_Reporte_de_Valorización_de_Instrumentos[[#This Row],[CO2-H]]*Tabla_Consulta_desde_Reporte_de_Valorización_de_Instrumentos[[#This Row],[Weight]]</f>
        <v>1.3053433580800806E-2</v>
      </c>
      <c r="AM394" s="25" t="str">
        <f>INDEX(Parametria!G:G,MATCH(Tabla_Consulta_desde_Reporte_de_Valorización_de_Instrumentos[[#This Row],[CODIGO_SBS]],Parametria!C:C,0))</f>
        <v>53ALT</v>
      </c>
      <c r="AN394" s="25" t="str">
        <f>INDEX(Parametria!F:F,MATCH(Tabla_Consulta_desde_Reporte_de_Valorización_de_Instrumentos[[#This Row],[CODIGO_SBS]],Parametria!C:C,0))</f>
        <v>ALT</v>
      </c>
      <c r="AO394" s="25" t="str">
        <f>+INDEX(Parametria!J:J,MATCH(Tabla_Consulta_desde_Reporte_de_Valorización_de_Instrumentos[[#This Row],[CODIGO_SBS]],Parametria!C:C,0))</f>
        <v>ALT</v>
      </c>
      <c r="AP394" s="25">
        <f>Tabla_Consulta_desde_Reporte_de_Valorización_de_Instrumentos[[#This Row],[Huella]]/$AT$4</f>
        <v>1.1927487495483442E-3</v>
      </c>
      <c r="AQ3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4" s="25" t="str">
        <f>IFERROR(INDEX('BD(MSCI)'!X:X,MATCH(Tabla_Consulta_desde_Reporte_de_Valorización_de_Instrumentos[[#This Row],[CODIGO_ISIN]],'BD(MSCI)'!C:C,0)),"Cuestionario Integra")</f>
        <v>Alts</v>
      </c>
      <c r="AT394" s="25"/>
    </row>
    <row r="395" spans="2:46" x14ac:dyDescent="0.35">
      <c r="B395" s="14" t="s">
        <v>6337</v>
      </c>
      <c r="C395" t="s">
        <v>707</v>
      </c>
      <c r="D395" t="s">
        <v>11</v>
      </c>
      <c r="E395" t="s">
        <v>708</v>
      </c>
      <c r="F395" t="s">
        <v>724</v>
      </c>
      <c r="G395" t="str">
        <f>INDEX(Parametria!H:H,MATCH(Tabla_Consulta_desde_Reporte_de_Valorización_de_Instrumentos[[#This Row],[CODIGO_SBS]],Parametria!C:C,0),1)</f>
        <v>ARCM - ARC Fund II</v>
      </c>
      <c r="H395" t="s">
        <v>725</v>
      </c>
      <c r="I395" t="s">
        <v>726</v>
      </c>
      <c r="J395" t="s">
        <v>727</v>
      </c>
      <c r="K395" t="s">
        <v>50</v>
      </c>
      <c r="L395">
        <v>1</v>
      </c>
      <c r="M395" s="5">
        <v>7985483.0676292004</v>
      </c>
      <c r="N395">
        <v>2343502.0007715998</v>
      </c>
      <c r="O395">
        <v>42.769928999999998</v>
      </c>
      <c r="P395" s="15">
        <v>46387</v>
      </c>
      <c r="Q395">
        <v>184</v>
      </c>
      <c r="R395">
        <v>3.4075000000000002</v>
      </c>
      <c r="S395" t="s">
        <v>413</v>
      </c>
      <c r="T395">
        <v>7995325.7760324003</v>
      </c>
      <c r="U395" s="5">
        <v>2343502.0007715998</v>
      </c>
      <c r="V395" t="s">
        <v>156</v>
      </c>
      <c r="W395">
        <v>0</v>
      </c>
      <c r="X395">
        <v>0</v>
      </c>
      <c r="Y395">
        <v>0</v>
      </c>
      <c r="Z395">
        <v>0</v>
      </c>
      <c r="AA395" t="str">
        <f>+MID(Tabla_Consulta_desde_Reporte_de_Valorización_de_Instrumentos[[#This Row],[CODIGO_SBS]],7,1)</f>
        <v>2</v>
      </c>
      <c r="AB395">
        <f>INDEX('Cálculo Caja'!F:F,MATCH(Tabla_Consulta_desde_Reporte_de_Valorización_de_Instrumentos[[#This Row],[PORTAFOLIO]],'Cálculo Caja'!A:A,0),1)</f>
        <v>3525404726.9048524</v>
      </c>
      <c r="AC395" s="17">
        <f>Tabla_Consulta_desde_Reporte_de_Valorización_de_Instrumentos[[#This Row],[VALOR_VECTOR_LOCAL]]/Tabla_Consulta_desde_Reporte_de_Valorización_de_Instrumentos[[#This Row],[Patrimonio]]</f>
        <v>2.265125194473798E-3</v>
      </c>
      <c r="AD395" s="4">
        <f>(Tabla_Consulta_desde_Reporte_de_Valorización_de_Instrumentos[[#This Row],[VALOR_VECTOR_LOCAL]]/INDEX('Tipo de Cambio'!$D:$D,MATCH("2",'Tipo de Cambio'!$E:$E,0),1))/1000000</f>
        <v>2.3435020007715921</v>
      </c>
      <c r="AE395">
        <f>IF(Tabla_Consulta_desde_Reporte_de_Valorización_de_Instrumentos[[#This Row],[PORTAFOLIO]]="IN-FONDO0",Tabla_Consulta_desde_Reporte_de_Valorización_de_Instrumentos[[#This Row],[Inv MM$]],0)</f>
        <v>0</v>
      </c>
      <c r="AF395" s="25">
        <f>IF(Tabla_Consulta_desde_Reporte_de_Valorización_de_Instrumentos[[#This Row],[PORTAFOLIO]]="IN-FONDO1",Tabla_Consulta_desde_Reporte_de_Valorización_de_Instrumentos[[#This Row],[Inv MM$]],0)</f>
        <v>0</v>
      </c>
      <c r="AG395" s="25">
        <f>IF(Tabla_Consulta_desde_Reporte_de_Valorización_de_Instrumentos[[#This Row],[PORTAFOLIO]]="IN-FONDO2",Tabla_Consulta_desde_Reporte_de_Valorización_de_Instrumentos[[#This Row],[Inv MM$]],0)</f>
        <v>0</v>
      </c>
      <c r="AH395" s="25">
        <f>IF(Tabla_Consulta_desde_Reporte_de_Valorización_de_Instrumentos[[#This Row],[PORTAFOLIO]]="IN-FONDO3",Tabla_Consulta_desde_Reporte_de_Valorización_de_Instrumentos[[#This Row],[Inv MM$]],0)</f>
        <v>2.3435020007715921</v>
      </c>
      <c r="AI3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7.4305669998057216</v>
      </c>
      <c r="AJ3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Row],[CODIGO_SBS]],'BD(MSCI)'!$C:$C,0),1)),AL6530)</f>
        <v>33.91793054</v>
      </c>
      <c r="AK395" s="25">
        <f>Tabla_Consulta_desde_Reporte_de_Valorización_de_Instrumentos[[#This Row],[CO2-H]]*Tabla_Consulta_desde_Reporte_de_Valorización_de_Instrumentos[[#This Row],[Inv MM$]]</f>
        <v>79.486738082521882</v>
      </c>
      <c r="AL395" s="25">
        <f>Tabla_Consulta_desde_Reporte_de_Valorización_de_Instrumentos[[#This Row],[CO2-H]]*Tabla_Consulta_desde_Reporte_de_Valorización_de_Instrumentos[[#This Row],[Weight]]</f>
        <v>7.6828359010566269E-2</v>
      </c>
      <c r="AM395" s="25" t="str">
        <f>INDEX(Parametria!G:G,MATCH(Tabla_Consulta_desde_Reporte_de_Valorización_de_Instrumentos[[#This Row],[CODIGO_SBS]],Parametria!C:C,0))</f>
        <v>53ALT</v>
      </c>
      <c r="AN395" s="25" t="str">
        <f>INDEX(Parametria!F:F,MATCH(Tabla_Consulta_desde_Reporte_de_Valorización_de_Instrumentos[[#This Row],[CODIGO_SBS]],Parametria!C:C,0))</f>
        <v>ALT</v>
      </c>
      <c r="AO395" s="25" t="str">
        <f>+INDEX(Parametria!J:J,MATCH(Tabla_Consulta_desde_Reporte_de_Valorización_de_Instrumentos[[#This Row],[CODIGO_SBS]],Parametria!C:C,0))</f>
        <v>ALT</v>
      </c>
      <c r="AP395" s="25">
        <f>Tabla_Consulta_desde_Reporte_de_Valorización_de_Instrumentos[[#This Row],[Huella]]/$AT$4</f>
        <v>7.0201398407914077E-3</v>
      </c>
      <c r="AQ3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5" s="25" t="str">
        <f>IFERROR(INDEX('BD(MSCI)'!X:X,MATCH(Tabla_Consulta_desde_Reporte_de_Valorización_de_Instrumentos[[#This Row],[CODIGO_ISIN]],'BD(MSCI)'!C:C,0)),"Cuestionario Integra")</f>
        <v>Alts</v>
      </c>
      <c r="AT395" s="25"/>
    </row>
    <row r="396" spans="2:46" x14ac:dyDescent="0.35">
      <c r="B396" s="14" t="s">
        <v>6337</v>
      </c>
      <c r="C396" t="s">
        <v>707</v>
      </c>
      <c r="D396" t="s">
        <v>10</v>
      </c>
      <c r="E396" t="s">
        <v>708</v>
      </c>
      <c r="F396" t="s">
        <v>724</v>
      </c>
      <c r="G396" t="str">
        <f>INDEX(Parametria!H:H,MATCH(Tabla_Consulta_desde_Reporte_de_Valorización_de_Instrumentos[[#This Row],[CODIGO_SBS]],Parametria!C:C,0),1)</f>
        <v>ARCM - ARC Fund II</v>
      </c>
      <c r="H396" t="s">
        <v>725</v>
      </c>
      <c r="I396" t="s">
        <v>726</v>
      </c>
      <c r="J396" t="s">
        <v>727</v>
      </c>
      <c r="K396" t="s">
        <v>50</v>
      </c>
      <c r="L396">
        <v>1</v>
      </c>
      <c r="M396" s="5">
        <v>17334173.9842088</v>
      </c>
      <c r="N396">
        <v>5087064.9990341002</v>
      </c>
      <c r="O396">
        <v>92.841144900000003</v>
      </c>
      <c r="P396" s="15">
        <v>46387</v>
      </c>
      <c r="Q396">
        <v>184</v>
      </c>
      <c r="R396">
        <v>3.4075000000000002</v>
      </c>
      <c r="S396" t="s">
        <v>413</v>
      </c>
      <c r="T396">
        <v>17355539.657204699</v>
      </c>
      <c r="U396" s="5">
        <v>5087064.9990341002</v>
      </c>
      <c r="V396" t="s">
        <v>156</v>
      </c>
      <c r="W396">
        <v>0</v>
      </c>
      <c r="X396">
        <v>0</v>
      </c>
      <c r="Y396">
        <v>0</v>
      </c>
      <c r="Z396">
        <v>0</v>
      </c>
      <c r="AA396" t="str">
        <f>+MID(Tabla_Consulta_desde_Reporte_de_Valorización_de_Instrumentos[[#This Row],[CODIGO_SBS]],7,1)</f>
        <v>2</v>
      </c>
      <c r="AB396">
        <f>INDEX('Cálculo Caja'!F:F,MATCH(Tabla_Consulta_desde_Reporte_de_Valorización_de_Instrumentos[[#This Row],[PORTAFOLIO]],'Cálculo Caja'!A:A,0),1)</f>
        <v>27857085026.771736</v>
      </c>
      <c r="AC396" s="17">
        <f>Tabla_Consulta_desde_Reporte_de_Valorización_de_Instrumentos[[#This Row],[VALOR_VECTOR_LOCAL]]/Tabla_Consulta_desde_Reporte_de_Valorización_de_Instrumentos[[#This Row],[Patrimonio]]</f>
        <v>6.2225369120817871E-4</v>
      </c>
      <c r="AD396" s="4">
        <f>(Tabla_Consulta_desde_Reporte_de_Valorización_de_Instrumentos[[#This Row],[VALOR_VECTOR_LOCAL]]/INDEX('Tipo de Cambio'!$D:$D,MATCH("2",'Tipo de Cambio'!$E:$E,0),1))/1000000</f>
        <v>5.0870649990341299</v>
      </c>
      <c r="AE396">
        <f>IF(Tabla_Consulta_desde_Reporte_de_Valorización_de_Instrumentos[[#This Row],[PORTAFOLIO]]="IN-FONDO0",Tabla_Consulta_desde_Reporte_de_Valorización_de_Instrumentos[[#This Row],[Inv MM$]],0)</f>
        <v>0</v>
      </c>
      <c r="AF396" s="25">
        <f>IF(Tabla_Consulta_desde_Reporte_de_Valorización_de_Instrumentos[[#This Row],[PORTAFOLIO]]="IN-FONDO1",Tabla_Consulta_desde_Reporte_de_Valorización_de_Instrumentos[[#This Row],[Inv MM$]],0)</f>
        <v>0</v>
      </c>
      <c r="AG396" s="25">
        <f>IF(Tabla_Consulta_desde_Reporte_de_Valorización_de_Instrumentos[[#This Row],[PORTAFOLIO]]="IN-FONDO2",Tabla_Consulta_desde_Reporte_de_Valorización_de_Instrumentos[[#This Row],[Inv MM$]],0)</f>
        <v>5.0870649990341299</v>
      </c>
      <c r="AH396" s="25">
        <f>IF(Tabla_Consulta_desde_Reporte_de_Valorización_de_Instrumentos[[#This Row],[PORTAFOLIO]]="IN-FONDO3",Tabla_Consulta_desde_Reporte_de_Valorización_de_Instrumentos[[#This Row],[Inv MM$]],0)</f>
        <v>0</v>
      </c>
      <c r="AI3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7.4305669998057216</v>
      </c>
      <c r="AJ3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Row],[CODIGO_SBS]],'BD(MSCI)'!$C:$C,0),1)),AL6531)</f>
        <v>33.91793054</v>
      </c>
      <c r="AK396" s="25">
        <f>Tabla_Consulta_desde_Reporte_de_Valorización_de_Instrumentos[[#This Row],[CO2-H]]*Tabla_Consulta_desde_Reporte_de_Valorización_de_Instrumentos[[#This Row],[Inv MM$]]</f>
        <v>172.5427172897048</v>
      </c>
      <c r="AL396" s="25">
        <f>Tabla_Consulta_desde_Reporte_de_Valorización_de_Instrumentos[[#This Row],[CO2-H]]*Tabla_Consulta_desde_Reporte_de_Valorización_de_Instrumentos[[#This Row],[Weight]]</f>
        <v>2.1105557476657613E-2</v>
      </c>
      <c r="AM396" s="25" t="str">
        <f>INDEX(Parametria!G:G,MATCH(Tabla_Consulta_desde_Reporte_de_Valorización_de_Instrumentos[[#This Row],[CODIGO_SBS]],Parametria!C:C,0))</f>
        <v>53ALT</v>
      </c>
      <c r="AN396" s="25" t="str">
        <f>INDEX(Parametria!F:F,MATCH(Tabla_Consulta_desde_Reporte_de_Valorización_de_Instrumentos[[#This Row],[CODIGO_SBS]],Parametria!C:C,0))</f>
        <v>ALT</v>
      </c>
      <c r="AO396" s="25" t="str">
        <f>+INDEX(Parametria!J:J,MATCH(Tabla_Consulta_desde_Reporte_de_Valorización_de_Instrumentos[[#This Row],[CODIGO_SBS]],Parametria!C:C,0))</f>
        <v>ALT</v>
      </c>
      <c r="AP396" s="25">
        <f>Tabla_Consulta_desde_Reporte_de_Valorización_de_Instrumentos[[#This Row],[Huella]]/$AT$4</f>
        <v>1.5238693058788493E-2</v>
      </c>
      <c r="AQ3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6" s="25" t="str">
        <f>IFERROR(INDEX('BD(MSCI)'!X:X,MATCH(Tabla_Consulta_desde_Reporte_de_Valorización_de_Instrumentos[[#This Row],[CODIGO_ISIN]],'BD(MSCI)'!C:C,0)),"Cuestionario Integra")</f>
        <v>Alts</v>
      </c>
      <c r="AT396" s="25"/>
    </row>
    <row r="397" spans="2:46" x14ac:dyDescent="0.35">
      <c r="B397" s="14" t="s">
        <v>6337</v>
      </c>
      <c r="C397" t="s">
        <v>707</v>
      </c>
      <c r="D397" t="s">
        <v>10</v>
      </c>
      <c r="E397" t="s">
        <v>708</v>
      </c>
      <c r="F397" t="s">
        <v>728</v>
      </c>
      <c r="G397" t="str">
        <f>INDEX(Parametria!H:H,MATCH(Tabla_Consulta_desde_Reporte_de_Valorización_de_Instrumentos[[#This Row],[CODIGO_SBS]],Parametria!C:C,0),1)</f>
        <v>Coller - Coller VI</v>
      </c>
      <c r="H397" t="s">
        <v>729</v>
      </c>
      <c r="I397" t="s">
        <v>730</v>
      </c>
      <c r="J397" t="s">
        <v>731</v>
      </c>
      <c r="K397" t="s">
        <v>50</v>
      </c>
      <c r="L397">
        <v>1</v>
      </c>
      <c r="M397" s="5">
        <v>360022.81996320002</v>
      </c>
      <c r="N397">
        <v>105655.99998920001</v>
      </c>
      <c r="O397">
        <v>401.02175979999998</v>
      </c>
      <c r="P397" s="15">
        <v>46215</v>
      </c>
      <c r="Q397">
        <v>12</v>
      </c>
      <c r="R397">
        <v>3.4075000000000002</v>
      </c>
      <c r="S397" t="s">
        <v>413</v>
      </c>
      <c r="T397">
        <v>360466.57516319997</v>
      </c>
      <c r="U397" s="5">
        <v>105655.99998920001</v>
      </c>
      <c r="V397" t="s">
        <v>156</v>
      </c>
      <c r="W397">
        <v>0</v>
      </c>
      <c r="X397">
        <v>0</v>
      </c>
      <c r="Y397">
        <v>0</v>
      </c>
      <c r="Z397">
        <v>0</v>
      </c>
      <c r="AA397" t="str">
        <f>+MID(Tabla_Consulta_desde_Reporte_de_Valorización_de_Instrumentos[[#This Row],[CODIGO_SBS]],7,1)</f>
        <v>2</v>
      </c>
      <c r="AB397">
        <f>INDEX('Cálculo Caja'!F:F,MATCH(Tabla_Consulta_desde_Reporte_de_Valorización_de_Instrumentos[[#This Row],[PORTAFOLIO]],'Cálculo Caja'!A:A,0),1)</f>
        <v>27857085026.771736</v>
      </c>
      <c r="AC397" s="17">
        <f>Tabla_Consulta_desde_Reporte_de_Valorización_de_Instrumentos[[#This Row],[VALOR_VECTOR_LOCAL]]/Tabla_Consulta_desde_Reporte_de_Valorización_de_Instrumentos[[#This Row],[Patrimonio]]</f>
        <v>1.2923922930816493E-5</v>
      </c>
      <c r="AD397" s="4">
        <f>(Tabla_Consulta_desde_Reporte_de_Valorización_de_Instrumentos[[#This Row],[VALOR_VECTOR_LOCAL]]/INDEX('Tipo de Cambio'!$D:$D,MATCH("2",'Tipo de Cambio'!$E:$E,0),1))/1000000</f>
        <v>0.10565599998920029</v>
      </c>
      <c r="AE397">
        <f>IF(Tabla_Consulta_desde_Reporte_de_Valorización_de_Instrumentos[[#This Row],[PORTAFOLIO]]="IN-FONDO0",Tabla_Consulta_desde_Reporte_de_Valorización_de_Instrumentos[[#This Row],[Inv MM$]],0)</f>
        <v>0</v>
      </c>
      <c r="AF397" s="25">
        <f>IF(Tabla_Consulta_desde_Reporte_de_Valorización_de_Instrumentos[[#This Row],[PORTAFOLIO]]="IN-FONDO1",Tabla_Consulta_desde_Reporte_de_Valorización_de_Instrumentos[[#This Row],[Inv MM$]],0)</f>
        <v>0</v>
      </c>
      <c r="AG397" s="25">
        <f>IF(Tabla_Consulta_desde_Reporte_de_Valorización_de_Instrumentos[[#This Row],[PORTAFOLIO]]="IN-FONDO2",Tabla_Consulta_desde_Reporte_de_Valorización_de_Instrumentos[[#This Row],[Inv MM$]],0)</f>
        <v>0.10565599998920029</v>
      </c>
      <c r="AH397" s="25">
        <f>IF(Tabla_Consulta_desde_Reporte_de_Valorización_de_Instrumentos[[#This Row],[PORTAFOLIO]]="IN-FONDO3",Tabla_Consulta_desde_Reporte_de_Valorización_de_Instrumentos[[#This Row],[Inv MM$]],0)</f>
        <v>0</v>
      </c>
      <c r="AI3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0.11740099998077769</v>
      </c>
      <c r="AJ3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Row],[CODIGO_SBS]],'BD(MSCI)'!$C:$C,0),1)),AL6532)</f>
        <v>33.91793054</v>
      </c>
      <c r="AK397" s="25">
        <f>Tabla_Consulta_desde_Reporte_de_Valorización_de_Instrumentos[[#This Row],[CO2-H]]*Tabla_Consulta_desde_Reporte_de_Valorización_de_Instrumentos[[#This Row],[Inv MM$]]</f>
        <v>3.5836328687679364</v>
      </c>
      <c r="AL397" s="25">
        <f>Tabla_Consulta_desde_Reporte_de_Valorización_de_Instrumentos[[#This Row],[CO2-H]]*Tabla_Consulta_desde_Reporte_de_Valorización_de_Instrumentos[[#This Row],[Weight]]</f>
        <v>4.3835272027174706E-4</v>
      </c>
      <c r="AM397" s="25" t="str">
        <f>INDEX(Parametria!G:G,MATCH(Tabla_Consulta_desde_Reporte_de_Valorización_de_Instrumentos[[#This Row],[CODIGO_SBS]],Parametria!C:C,0))</f>
        <v>53ALT</v>
      </c>
      <c r="AN397" s="25" t="str">
        <f>INDEX(Parametria!F:F,MATCH(Tabla_Consulta_desde_Reporte_de_Valorización_de_Instrumentos[[#This Row],[CODIGO_SBS]],Parametria!C:C,0))</f>
        <v>ALT</v>
      </c>
      <c r="AO397" s="25" t="str">
        <f>+INDEX(Parametria!J:J,MATCH(Tabla_Consulta_desde_Reporte_de_Valorización_de_Instrumentos[[#This Row],[CODIGO_SBS]],Parametria!C:C,0))</f>
        <v>ALT</v>
      </c>
      <c r="AP397" s="25">
        <f>Tabla_Consulta_desde_Reporte_de_Valorización_de_Instrumentos[[#This Row],[Huella]]/$AT$4</f>
        <v>3.1650064505967234E-4</v>
      </c>
      <c r="AQ3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7" s="25" t="str">
        <f>IFERROR(INDEX('BD(MSCI)'!X:X,MATCH(Tabla_Consulta_desde_Reporte_de_Valorización_de_Instrumentos[[#This Row],[CODIGO_ISIN]],'BD(MSCI)'!C:C,0)),"Cuestionario Integra")</f>
        <v>Alts</v>
      </c>
      <c r="AT397" s="25"/>
    </row>
    <row r="398" spans="2:46" x14ac:dyDescent="0.35">
      <c r="B398" s="14" t="s">
        <v>6337</v>
      </c>
      <c r="C398" t="s">
        <v>707</v>
      </c>
      <c r="D398" t="s">
        <v>11</v>
      </c>
      <c r="E398" t="s">
        <v>708</v>
      </c>
      <c r="F398" t="s">
        <v>728</v>
      </c>
      <c r="G398" t="str">
        <f>INDEX(Parametria!H:H,MATCH(Tabla_Consulta_desde_Reporte_de_Valorización_de_Instrumentos[[#This Row],[CODIGO_SBS]],Parametria!C:C,0),1)</f>
        <v>Coller - Coller VI</v>
      </c>
      <c r="H398" t="s">
        <v>729</v>
      </c>
      <c r="I398" t="s">
        <v>730</v>
      </c>
      <c r="J398" t="s">
        <v>731</v>
      </c>
      <c r="K398" t="s">
        <v>50</v>
      </c>
      <c r="L398">
        <v>1</v>
      </c>
      <c r="M398" s="5">
        <v>40021.087471300001</v>
      </c>
      <c r="N398">
        <v>11744.9999916</v>
      </c>
      <c r="O398">
        <v>44.578637899999997</v>
      </c>
      <c r="P398" s="15">
        <v>46215</v>
      </c>
      <c r="Q398">
        <v>12</v>
      </c>
      <c r="R398">
        <v>3.4075000000000002</v>
      </c>
      <c r="S398" t="s">
        <v>413</v>
      </c>
      <c r="T398">
        <v>40070.416471299999</v>
      </c>
      <c r="U398" s="5">
        <v>11744.9999916</v>
      </c>
      <c r="V398" t="s">
        <v>156</v>
      </c>
      <c r="W398">
        <v>0</v>
      </c>
      <c r="X398">
        <v>0</v>
      </c>
      <c r="Y398">
        <v>0</v>
      </c>
      <c r="Z398">
        <v>0</v>
      </c>
      <c r="AA398" t="str">
        <f>+MID(Tabla_Consulta_desde_Reporte_de_Valorización_de_Instrumentos[[#This Row],[CODIGO_SBS]],7,1)</f>
        <v>2</v>
      </c>
      <c r="AB398">
        <f>INDEX('Cálculo Caja'!F:F,MATCH(Tabla_Consulta_desde_Reporte_de_Valorización_de_Instrumentos[[#This Row],[PORTAFOLIO]],'Cálculo Caja'!A:A,0),1)</f>
        <v>3525404726.9048524</v>
      </c>
      <c r="AC398" s="17">
        <f>Tabla_Consulta_desde_Reporte_de_Valorización_de_Instrumentos[[#This Row],[VALOR_VECTOR_LOCAL]]/Tabla_Consulta_desde_Reporte_de_Valorización_de_Instrumentos[[#This Row],[Patrimonio]]</f>
        <v>1.135219657643017E-5</v>
      </c>
      <c r="AD398" s="4">
        <f>(Tabla_Consulta_desde_Reporte_de_Valorización_de_Instrumentos[[#This Row],[VALOR_VECTOR_LOCAL]]/INDEX('Tipo de Cambio'!$D:$D,MATCH("2",'Tipo de Cambio'!$E:$E,0),1))/1000000</f>
        <v>1.1744999991577403E-2</v>
      </c>
      <c r="AE398">
        <f>IF(Tabla_Consulta_desde_Reporte_de_Valorización_de_Instrumentos[[#This Row],[PORTAFOLIO]]="IN-FONDO0",Tabla_Consulta_desde_Reporte_de_Valorización_de_Instrumentos[[#This Row],[Inv MM$]],0)</f>
        <v>0</v>
      </c>
      <c r="AF398" s="25">
        <f>IF(Tabla_Consulta_desde_Reporte_de_Valorización_de_Instrumentos[[#This Row],[PORTAFOLIO]]="IN-FONDO1",Tabla_Consulta_desde_Reporte_de_Valorización_de_Instrumentos[[#This Row],[Inv MM$]],0)</f>
        <v>0</v>
      </c>
      <c r="AG398" s="25">
        <f>IF(Tabla_Consulta_desde_Reporte_de_Valorización_de_Instrumentos[[#This Row],[PORTAFOLIO]]="IN-FONDO2",Tabla_Consulta_desde_Reporte_de_Valorización_de_Instrumentos[[#This Row],[Inv MM$]],0)</f>
        <v>0</v>
      </c>
      <c r="AH398" s="25">
        <f>IF(Tabla_Consulta_desde_Reporte_de_Valorización_de_Instrumentos[[#This Row],[PORTAFOLIO]]="IN-FONDO3",Tabla_Consulta_desde_Reporte_de_Valorización_de_Instrumentos[[#This Row],[Inv MM$]],0)</f>
        <v>1.1744999991577403E-2</v>
      </c>
      <c r="AI3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0.11740099998077769</v>
      </c>
      <c r="AJ3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Row],[CODIGO_SBS]],'BD(MSCI)'!$C:$C,0),1)),AL6533)</f>
        <v>33.91793054</v>
      </c>
      <c r="AK398" s="25">
        <f>Tabla_Consulta_desde_Reporte_de_Valorización_de_Instrumentos[[#This Row],[CO2-H]]*Tabla_Consulta_desde_Reporte_de_Valorización_de_Instrumentos[[#This Row],[Inv MM$]]</f>
        <v>0.39836609390662292</v>
      </c>
      <c r="AL398" s="25">
        <f>Tabla_Consulta_desde_Reporte_de_Valorización_de_Instrumentos[[#This Row],[CO2-H]]*Tabla_Consulta_desde_Reporte_de_Valorización_de_Instrumentos[[#This Row],[Weight]]</f>
        <v>3.8504301495578428E-4</v>
      </c>
      <c r="AM398" s="25" t="str">
        <f>INDEX(Parametria!G:G,MATCH(Tabla_Consulta_desde_Reporte_de_Valorización_de_Instrumentos[[#This Row],[CODIGO_SBS]],Parametria!C:C,0))</f>
        <v>53ALT</v>
      </c>
      <c r="AN398" s="25" t="str">
        <f>INDEX(Parametria!F:F,MATCH(Tabla_Consulta_desde_Reporte_de_Valorización_de_Instrumentos[[#This Row],[CODIGO_SBS]],Parametria!C:C,0))</f>
        <v>ALT</v>
      </c>
      <c r="AO398" s="25" t="str">
        <f>+INDEX(Parametria!J:J,MATCH(Tabla_Consulta_desde_Reporte_de_Valorización_de_Instrumentos[[#This Row],[CODIGO_SBS]],Parametria!C:C,0))</f>
        <v>ALT</v>
      </c>
      <c r="AP398" s="25">
        <f>Tabla_Consulta_desde_Reporte_de_Valorización_de_Instrumentos[[#This Row],[Huella]]/$AT$4</f>
        <v>3.5183047568903425E-5</v>
      </c>
      <c r="AQ3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8" s="25" t="str">
        <f>IFERROR(INDEX('BD(MSCI)'!X:X,MATCH(Tabla_Consulta_desde_Reporte_de_Valorización_de_Instrumentos[[#This Row],[CODIGO_ISIN]],'BD(MSCI)'!C:C,0)),"Cuestionario Integra")</f>
        <v>Alts</v>
      </c>
      <c r="AT398" s="25"/>
    </row>
    <row r="399" spans="2:46" x14ac:dyDescent="0.35">
      <c r="B399" s="14" t="s">
        <v>6337</v>
      </c>
      <c r="C399" t="s">
        <v>707</v>
      </c>
      <c r="D399" t="s">
        <v>11</v>
      </c>
      <c r="E399" t="s">
        <v>708</v>
      </c>
      <c r="F399" t="s">
        <v>732</v>
      </c>
      <c r="G399" t="str">
        <f>INDEX(Parametria!H:H,MATCH(Tabla_Consulta_desde_Reporte_de_Valorización_de_Instrumentos[[#This Row],[CODIGO_SBS]],Parametria!C:C,0),1)</f>
        <v>Partners - PG Secondary 2011</v>
      </c>
      <c r="H399" t="s">
        <v>732</v>
      </c>
      <c r="I399" t="s">
        <v>156</v>
      </c>
      <c r="J399" t="s">
        <v>733</v>
      </c>
      <c r="K399" t="s">
        <v>50</v>
      </c>
      <c r="L399">
        <v>1</v>
      </c>
      <c r="M399" s="5">
        <v>1378013.4421015</v>
      </c>
      <c r="N399">
        <v>404405.99914939998</v>
      </c>
      <c r="O399">
        <v>5.0355198000000003</v>
      </c>
      <c r="P399" s="15">
        <v>46387</v>
      </c>
      <c r="Q399">
        <v>184</v>
      </c>
      <c r="R399">
        <v>3.4075000000000002</v>
      </c>
      <c r="S399" t="s">
        <v>413</v>
      </c>
      <c r="T399">
        <v>1379711.9472979</v>
      </c>
      <c r="U399" s="5">
        <v>404405.99914939998</v>
      </c>
      <c r="V399" t="s">
        <v>156</v>
      </c>
      <c r="W399">
        <v>0</v>
      </c>
      <c r="X399">
        <v>0</v>
      </c>
      <c r="Y399">
        <v>0</v>
      </c>
      <c r="Z399">
        <v>0</v>
      </c>
      <c r="AA399" t="str">
        <f>+MID(Tabla_Consulta_desde_Reporte_de_Valorización_de_Instrumentos[[#This Row],[CODIGO_SBS]],7,1)</f>
        <v>2</v>
      </c>
      <c r="AB399">
        <f>INDEX('Cálculo Caja'!F:F,MATCH(Tabla_Consulta_desde_Reporte_de_Valorización_de_Instrumentos[[#This Row],[PORTAFOLIO]],'Cálculo Caja'!A:A,0),1)</f>
        <v>3525404726.9048524</v>
      </c>
      <c r="AC399" s="17">
        <f>Tabla_Consulta_desde_Reporte_de_Valorización_de_Instrumentos[[#This Row],[VALOR_VECTOR_LOCAL]]/Tabla_Consulta_desde_Reporte_de_Valorización_de_Instrumentos[[#This Row],[Patrimonio]]</f>
        <v>3.9088091973806769E-4</v>
      </c>
      <c r="AD399" s="4">
        <f>(Tabla_Consulta_desde_Reporte_de_Valorización_de_Instrumentos[[#This Row],[VALOR_VECTOR_LOCAL]]/INDEX('Tipo de Cambio'!$D:$D,MATCH("2",'Tipo de Cambio'!$E:$E,0),1))/1000000</f>
        <v>0.40440599914937636</v>
      </c>
      <c r="AE399">
        <f>IF(Tabla_Consulta_desde_Reporte_de_Valorización_de_Instrumentos[[#This Row],[PORTAFOLIO]]="IN-FONDO0",Tabla_Consulta_desde_Reporte_de_Valorización_de_Instrumentos[[#This Row],[Inv MM$]],0)</f>
        <v>0</v>
      </c>
      <c r="AF399" s="25">
        <f>IF(Tabla_Consulta_desde_Reporte_de_Valorización_de_Instrumentos[[#This Row],[PORTAFOLIO]]="IN-FONDO1",Tabla_Consulta_desde_Reporte_de_Valorización_de_Instrumentos[[#This Row],[Inv MM$]],0)</f>
        <v>0</v>
      </c>
      <c r="AG399" s="25">
        <f>IF(Tabla_Consulta_desde_Reporte_de_Valorización_de_Instrumentos[[#This Row],[PORTAFOLIO]]="IN-FONDO2",Tabla_Consulta_desde_Reporte_de_Valorización_de_Instrumentos[[#This Row],[Inv MM$]],0)</f>
        <v>0</v>
      </c>
      <c r="AH399" s="25">
        <f>IF(Tabla_Consulta_desde_Reporte_de_Valorización_de_Instrumentos[[#This Row],[PORTAFOLIO]]="IN-FONDO3",Tabla_Consulta_desde_Reporte_de_Valorización_de_Instrumentos[[#This Row],[Inv MM$]],0)</f>
        <v>0.40440599914937636</v>
      </c>
      <c r="AI3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1.4368840010906236</v>
      </c>
      <c r="AJ3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Row],[CODIGO_SBS]],'BD(MSCI)'!$C:$C,0),1)),AL6534)</f>
        <v>33.91793054</v>
      </c>
      <c r="AK399" s="25">
        <f>Tabla_Consulta_desde_Reporte_de_Valorización_de_Instrumentos[[#This Row],[CO2-H]]*Tabla_Consulta_desde_Reporte_de_Valorización_de_Instrumentos[[#This Row],[Inv MM$]]</f>
        <v>13.716614589107847</v>
      </c>
      <c r="AL399" s="25">
        <f>Tabla_Consulta_desde_Reporte_de_Valorización_de_Instrumentos[[#This Row],[CO2-H]]*Tabla_Consulta_desde_Reporte_de_Valorización_de_Instrumentos[[#This Row],[Weight]]</f>
        <v>1.3257871885087095E-2</v>
      </c>
      <c r="AM399" s="25" t="str">
        <f>INDEX(Parametria!G:G,MATCH(Tabla_Consulta_desde_Reporte_de_Valorización_de_Instrumentos[[#This Row],[CODIGO_SBS]],Parametria!C:C,0))</f>
        <v>53ALT</v>
      </c>
      <c r="AN399" s="25" t="str">
        <f>INDEX(Parametria!F:F,MATCH(Tabla_Consulta_desde_Reporte_de_Valorización_de_Instrumentos[[#This Row],[CODIGO_SBS]],Parametria!C:C,0))</f>
        <v>ALT</v>
      </c>
      <c r="AO399" s="25" t="str">
        <f>+INDEX(Parametria!J:J,MATCH(Tabla_Consulta_desde_Reporte_de_Valorización_de_Instrumentos[[#This Row],[CODIGO_SBS]],Parametria!C:C,0))</f>
        <v>ALT</v>
      </c>
      <c r="AP399" s="25">
        <f>Tabla_Consulta_desde_Reporte_de_Valorización_de_Instrumentos[[#This Row],[Huella]]/$AT$4</f>
        <v>1.2114291626586469E-3</v>
      </c>
      <c r="AQ3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399" s="25" t="str">
        <f>IFERROR(INDEX('BD(MSCI)'!X:X,MATCH(Tabla_Consulta_desde_Reporte_de_Valorización_de_Instrumentos[[#This Row],[CODIGO_ISIN]],'BD(MSCI)'!C:C,0)),"Cuestionario Integra")</f>
        <v>Alts</v>
      </c>
      <c r="AT399" s="25"/>
    </row>
    <row r="400" spans="2:46" x14ac:dyDescent="0.35">
      <c r="B400" s="14" t="s">
        <v>6337</v>
      </c>
      <c r="C400" t="s">
        <v>707</v>
      </c>
      <c r="D400" t="s">
        <v>10</v>
      </c>
      <c r="E400" t="s">
        <v>708</v>
      </c>
      <c r="F400" t="s">
        <v>732</v>
      </c>
      <c r="G400" t="str">
        <f>INDEX(Parametria!H:H,MATCH(Tabla_Consulta_desde_Reporte_de_Valorización_de_Instrumentos[[#This Row],[CODIGO_SBS]],Parametria!C:C,0),1)</f>
        <v>Partners - PG Secondary 2011</v>
      </c>
      <c r="H400" t="s">
        <v>732</v>
      </c>
      <c r="I400" t="s">
        <v>156</v>
      </c>
      <c r="J400" t="s">
        <v>733</v>
      </c>
      <c r="K400" t="s">
        <v>50</v>
      </c>
      <c r="L400">
        <v>1</v>
      </c>
      <c r="M400" s="5">
        <v>3518168.7916148002</v>
      </c>
      <c r="N400">
        <v>1032478.0019413</v>
      </c>
      <c r="O400">
        <v>12.856049199999999</v>
      </c>
      <c r="P400" s="15">
        <v>46387</v>
      </c>
      <c r="Q400">
        <v>184</v>
      </c>
      <c r="R400">
        <v>3.4075000000000002</v>
      </c>
      <c r="S400" t="s">
        <v>413</v>
      </c>
      <c r="T400">
        <v>3522505.1992229</v>
      </c>
      <c r="U400" s="5">
        <v>1032478.0019413</v>
      </c>
      <c r="V400" t="s">
        <v>156</v>
      </c>
      <c r="W400">
        <v>0</v>
      </c>
      <c r="X400">
        <v>0</v>
      </c>
      <c r="Y400">
        <v>0</v>
      </c>
      <c r="Z400">
        <v>0</v>
      </c>
      <c r="AA400" t="str">
        <f>+MID(Tabla_Consulta_desde_Reporte_de_Valorización_de_Instrumentos[[#This Row],[CODIGO_SBS]],7,1)</f>
        <v>2</v>
      </c>
      <c r="AB400">
        <f>INDEX('Cálculo Caja'!F:F,MATCH(Tabla_Consulta_desde_Reporte_de_Valorización_de_Instrumentos[[#This Row],[PORTAFOLIO]],'Cálculo Caja'!A:A,0),1)</f>
        <v>27857085026.771736</v>
      </c>
      <c r="AC400" s="17">
        <f>Tabla_Consulta_desde_Reporte_de_Valorización_de_Instrumentos[[#This Row],[VALOR_VECTOR_LOCAL]]/Tabla_Consulta_desde_Reporte_de_Valorización_de_Instrumentos[[#This Row],[Patrimonio]]</f>
        <v>1.2629350085386549E-4</v>
      </c>
      <c r="AD400" s="4">
        <f>(Tabla_Consulta_desde_Reporte_de_Valorización_de_Instrumentos[[#This Row],[VALOR_VECTOR_LOCAL]]/INDEX('Tipo de Cambio'!$D:$D,MATCH("2",'Tipo de Cambio'!$E:$E,0),1))/1000000</f>
        <v>1.0324780019412472</v>
      </c>
      <c r="AE400">
        <f>IF(Tabla_Consulta_desde_Reporte_de_Valorización_de_Instrumentos[[#This Row],[PORTAFOLIO]]="IN-FONDO0",Tabla_Consulta_desde_Reporte_de_Valorización_de_Instrumentos[[#This Row],[Inv MM$]],0)</f>
        <v>0</v>
      </c>
      <c r="AF400" s="25">
        <f>IF(Tabla_Consulta_desde_Reporte_de_Valorización_de_Instrumentos[[#This Row],[PORTAFOLIO]]="IN-FONDO1",Tabla_Consulta_desde_Reporte_de_Valorización_de_Instrumentos[[#This Row],[Inv MM$]],0)</f>
        <v>0</v>
      </c>
      <c r="AG400" s="25">
        <f>IF(Tabla_Consulta_desde_Reporte_de_Valorización_de_Instrumentos[[#This Row],[PORTAFOLIO]]="IN-FONDO2",Tabla_Consulta_desde_Reporte_de_Valorización_de_Instrumentos[[#This Row],[Inv MM$]],0)</f>
        <v>1.0324780019412472</v>
      </c>
      <c r="AH400" s="25">
        <f>IF(Tabla_Consulta_desde_Reporte_de_Valorización_de_Instrumentos[[#This Row],[PORTAFOLIO]]="IN-FONDO3",Tabla_Consulta_desde_Reporte_de_Valorización_de_Instrumentos[[#This Row],[Inv MM$]],0)</f>
        <v>0</v>
      </c>
      <c r="AI4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1.4368840010906236</v>
      </c>
      <c r="AJ4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Row],[CODIGO_SBS]],'BD(MSCI)'!$C:$C,0),1)),AL6535)</f>
        <v>33.91793054</v>
      </c>
      <c r="AK400" s="25">
        <f>Tabla_Consulta_desde_Reporte_de_Valorización_de_Instrumentos[[#This Row],[CO2-H]]*Tabla_Consulta_desde_Reporte_de_Valorización_de_Instrumentos[[#This Row],[Inv MM$]]</f>
        <v>35.019517153921207</v>
      </c>
      <c r="AL400" s="25">
        <f>Tabla_Consulta_desde_Reporte_de_Valorización_de_Instrumentos[[#This Row],[CO2-H]]*Tabla_Consulta_desde_Reporte_de_Valorización_de_Instrumentos[[#This Row],[Weight]]</f>
        <v>4.2836141896148401E-3</v>
      </c>
      <c r="AM400" s="25" t="str">
        <f>INDEX(Parametria!G:G,MATCH(Tabla_Consulta_desde_Reporte_de_Valorización_de_Instrumentos[[#This Row],[CODIGO_SBS]],Parametria!C:C,0))</f>
        <v>53ALT</v>
      </c>
      <c r="AN400" s="25" t="str">
        <f>INDEX(Parametria!F:F,MATCH(Tabla_Consulta_desde_Reporte_de_Valorización_de_Instrumentos[[#This Row],[CODIGO_SBS]],Parametria!C:C,0))</f>
        <v>ALT</v>
      </c>
      <c r="AO400" s="25" t="str">
        <f>+INDEX(Parametria!J:J,MATCH(Tabla_Consulta_desde_Reporte_de_Valorización_de_Instrumentos[[#This Row],[CODIGO_SBS]],Parametria!C:C,0))</f>
        <v>ALT</v>
      </c>
      <c r="AP400" s="25">
        <f>Tabla_Consulta_desde_Reporte_de_Valorización_de_Instrumentos[[#This Row],[Huella]]/$AT$4</f>
        <v>3.0928669801783939E-3</v>
      </c>
      <c r="AQ4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0" s="25" t="str">
        <f>IFERROR(INDEX('BD(MSCI)'!X:X,MATCH(Tabla_Consulta_desde_Reporte_de_Valorización_de_Instrumentos[[#This Row],[CODIGO_ISIN]],'BD(MSCI)'!C:C,0)),"Cuestionario Integra")</f>
        <v>Alts</v>
      </c>
      <c r="AT400" s="25"/>
    </row>
    <row r="401" spans="2:46" x14ac:dyDescent="0.35">
      <c r="B401" s="14" t="s">
        <v>6337</v>
      </c>
      <c r="C401" t="s">
        <v>707</v>
      </c>
      <c r="D401" t="s">
        <v>10</v>
      </c>
      <c r="E401" t="s">
        <v>708</v>
      </c>
      <c r="F401" t="s">
        <v>734</v>
      </c>
      <c r="G401" t="str">
        <f>INDEX(Parametria!H:H,MATCH(Tabla_Consulta_desde_Reporte_de_Valorización_de_Instrumentos[[#This Row],[CODIGO_SBS]],Parametria!C:C,0),1)</f>
        <v>Apax VIII</v>
      </c>
      <c r="H401" t="s">
        <v>735</v>
      </c>
      <c r="I401" t="s">
        <v>736</v>
      </c>
      <c r="J401" t="s">
        <v>737</v>
      </c>
      <c r="K401" t="s">
        <v>57</v>
      </c>
      <c r="L401">
        <v>1</v>
      </c>
      <c r="M401" s="5">
        <v>2942070.3941873</v>
      </c>
      <c r="N401">
        <v>756050.99860519997</v>
      </c>
      <c r="O401">
        <v>17.777373000000001</v>
      </c>
      <c r="P401" s="15">
        <v>46559</v>
      </c>
      <c r="Q401">
        <v>356</v>
      </c>
      <c r="R401">
        <v>3.891365</v>
      </c>
      <c r="S401" t="s">
        <v>413</v>
      </c>
      <c r="T401">
        <v>2946986.4645954999</v>
      </c>
      <c r="U401" s="5">
        <v>756050.99860519997</v>
      </c>
      <c r="V401" t="s">
        <v>156</v>
      </c>
      <c r="W401">
        <v>0</v>
      </c>
      <c r="X401">
        <v>0</v>
      </c>
      <c r="Y401">
        <v>0</v>
      </c>
      <c r="Z401">
        <v>0</v>
      </c>
      <c r="AA401" t="str">
        <f>+MID(Tabla_Consulta_desde_Reporte_de_Valorización_de_Instrumentos[[#This Row],[CODIGO_SBS]],7,1)</f>
        <v>4</v>
      </c>
      <c r="AB401">
        <f>INDEX('Cálculo Caja'!F:F,MATCH(Tabla_Consulta_desde_Reporte_de_Valorización_de_Instrumentos[[#This Row],[PORTAFOLIO]],'Cálculo Caja'!A:A,0),1)</f>
        <v>27857085026.771736</v>
      </c>
      <c r="AC401" s="17">
        <f>Tabla_Consulta_desde_Reporte_de_Valorización_de_Instrumentos[[#This Row],[VALOR_VECTOR_LOCAL]]/Tabla_Consulta_desde_Reporte_de_Valorización_de_Instrumentos[[#This Row],[Patrimonio]]</f>
        <v>1.0561300262966699E-4</v>
      </c>
      <c r="AD401" s="4">
        <f>(Tabla_Consulta_desde_Reporte_de_Valorización_de_Instrumentos[[#This Row],[VALOR_VECTOR_LOCAL]]/INDEX('Tipo de Cambio'!$D:$D,MATCH("2",'Tipo de Cambio'!$E:$E,0),1))/1000000</f>
        <v>0.86341024040713121</v>
      </c>
      <c r="AE401">
        <f>IF(Tabla_Consulta_desde_Reporte_de_Valorización_de_Instrumentos[[#This Row],[PORTAFOLIO]]="IN-FONDO0",Tabla_Consulta_desde_Reporte_de_Valorización_de_Instrumentos[[#This Row],[Inv MM$]],0)</f>
        <v>0</v>
      </c>
      <c r="AF401" s="25">
        <f>IF(Tabla_Consulta_desde_Reporte_de_Valorización_de_Instrumentos[[#This Row],[PORTAFOLIO]]="IN-FONDO1",Tabla_Consulta_desde_Reporte_de_Valorización_de_Instrumentos[[#This Row],[Inv MM$]],0)</f>
        <v>0</v>
      </c>
      <c r="AG401" s="25">
        <f>IF(Tabla_Consulta_desde_Reporte_de_Valorización_de_Instrumentos[[#This Row],[PORTAFOLIO]]="IN-FONDO2",Tabla_Consulta_desde_Reporte_de_Valorización_de_Instrumentos[[#This Row],[Inv MM$]],0)</f>
        <v>0.86341024040713121</v>
      </c>
      <c r="AH401" s="25">
        <f>IF(Tabla_Consulta_desde_Reporte_de_Valorización_de_Instrumentos[[#This Row],[PORTAFOLIO]]="IN-FONDO3",Tabla_Consulta_desde_Reporte_de_Valorización_de_Instrumentos[[#This Row],[Inv MM$]],0)</f>
        <v>0</v>
      </c>
      <c r="AI4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1.0792630846313132</v>
      </c>
      <c r="AJ4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Row],[CODIGO_SBS]],'BD(MSCI)'!$C:$C,0),1)),AL6536)</f>
        <v>33.91793054</v>
      </c>
      <c r="AK401" s="25">
        <f>Tabla_Consulta_desde_Reporte_de_Valorización_de_Instrumentos[[#This Row],[CO2-H]]*Tabla_Consulta_desde_Reporte_de_Valorización_de_Instrumentos[[#This Row],[Inv MM$]]</f>
        <v>29.285088561653779</v>
      </c>
      <c r="AL401" s="25">
        <f>Tabla_Consulta_desde_Reporte_de_Valorización_de_Instrumentos[[#This Row],[CO2-H]]*Tabla_Consulta_desde_Reporte_de_Valorización_de_Instrumentos[[#This Row],[Weight]]</f>
        <v>3.582174487313882E-3</v>
      </c>
      <c r="AM401" s="25" t="str">
        <f>INDEX(Parametria!G:G,MATCH(Tabla_Consulta_desde_Reporte_de_Valorización_de_Instrumentos[[#This Row],[CODIGO_SBS]],Parametria!C:C,0))</f>
        <v>53ALT</v>
      </c>
      <c r="AN401" s="25" t="str">
        <f>INDEX(Parametria!F:F,MATCH(Tabla_Consulta_desde_Reporte_de_Valorización_de_Instrumentos[[#This Row],[CODIGO_SBS]],Parametria!C:C,0))</f>
        <v>ALT</v>
      </c>
      <c r="AO401" s="25" t="str">
        <f>+INDEX(Parametria!J:J,MATCH(Tabla_Consulta_desde_Reporte_de_Valorización_de_Instrumentos[[#This Row],[CODIGO_SBS]],Parametria!C:C,0))</f>
        <v>ALT</v>
      </c>
      <c r="AP401" s="25">
        <f>Tabla_Consulta_desde_Reporte_de_Valorización_de_Instrumentos[[#This Row],[Huella]]/$AT$4</f>
        <v>2.5864115437638779E-3</v>
      </c>
      <c r="AQ4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1" s="25" t="str">
        <f>IFERROR(INDEX('BD(MSCI)'!X:X,MATCH(Tabla_Consulta_desde_Reporte_de_Valorización_de_Instrumentos[[#This Row],[CODIGO_ISIN]],'BD(MSCI)'!C:C,0)),"Cuestionario Integra")</f>
        <v>Alts</v>
      </c>
      <c r="AT401" s="25"/>
    </row>
    <row r="402" spans="2:46" x14ac:dyDescent="0.35">
      <c r="B402" s="14" t="s">
        <v>6337</v>
      </c>
      <c r="C402" t="s">
        <v>707</v>
      </c>
      <c r="D402" t="s">
        <v>11</v>
      </c>
      <c r="E402" t="s">
        <v>708</v>
      </c>
      <c r="F402" t="s">
        <v>734</v>
      </c>
      <c r="G402" t="str">
        <f>INDEX(Parametria!H:H,MATCH(Tabla_Consulta_desde_Reporte_de_Valorización_de_Instrumentos[[#This Row],[CODIGO_SBS]],Parametria!C:C,0),1)</f>
        <v>Apax VIII</v>
      </c>
      <c r="H402" t="s">
        <v>735</v>
      </c>
      <c r="I402" t="s">
        <v>736</v>
      </c>
      <c r="J402" t="s">
        <v>737</v>
      </c>
      <c r="K402" t="s">
        <v>57</v>
      </c>
      <c r="L402">
        <v>1</v>
      </c>
      <c r="M402" s="5">
        <v>735518.56669390004</v>
      </c>
      <c r="N402">
        <v>189012.998445</v>
      </c>
      <c r="O402">
        <v>4.4443491000000002</v>
      </c>
      <c r="P402" s="15">
        <v>46559</v>
      </c>
      <c r="Q402">
        <v>356</v>
      </c>
      <c r="R402">
        <v>3.891365</v>
      </c>
      <c r="S402" t="s">
        <v>413</v>
      </c>
      <c r="T402">
        <v>736747.58591370005</v>
      </c>
      <c r="U402" s="5">
        <v>189012.998445</v>
      </c>
      <c r="V402" t="s">
        <v>156</v>
      </c>
      <c r="W402">
        <v>0</v>
      </c>
      <c r="X402">
        <v>0</v>
      </c>
      <c r="Y402">
        <v>0</v>
      </c>
      <c r="Z402">
        <v>0</v>
      </c>
      <c r="AA402" t="str">
        <f>+MID(Tabla_Consulta_desde_Reporte_de_Valorización_de_Instrumentos[[#This Row],[CODIGO_SBS]],7,1)</f>
        <v>4</v>
      </c>
      <c r="AB402">
        <f>INDEX('Cálculo Caja'!F:F,MATCH(Tabla_Consulta_desde_Reporte_de_Valorización_de_Instrumentos[[#This Row],[PORTAFOLIO]],'Cálculo Caja'!A:A,0),1)</f>
        <v>3525404726.9048524</v>
      </c>
      <c r="AC402" s="17">
        <f>Tabla_Consulta_desde_Reporte_de_Valorización_de_Instrumentos[[#This Row],[VALOR_VECTOR_LOCAL]]/Tabla_Consulta_desde_Reporte_de_Valorización_de_Instrumentos[[#This Row],[Patrimonio]]</f>
        <v>2.0863379488903462E-4</v>
      </c>
      <c r="AD402" s="4">
        <f>(Tabla_Consulta_desde_Reporte_de_Valorización_de_Instrumentos[[#This Row],[VALOR_VECTOR_LOCAL]]/INDEX('Tipo de Cambio'!$D:$D,MATCH("2",'Tipo de Cambio'!$E:$E,0),1))/1000000</f>
        <v>0.21585284422418197</v>
      </c>
      <c r="AE402">
        <f>IF(Tabla_Consulta_desde_Reporte_de_Valorización_de_Instrumentos[[#This Row],[PORTAFOLIO]]="IN-FONDO0",Tabla_Consulta_desde_Reporte_de_Valorización_de_Instrumentos[[#This Row],[Inv MM$]],0)</f>
        <v>0</v>
      </c>
      <c r="AF402" s="25">
        <f>IF(Tabla_Consulta_desde_Reporte_de_Valorización_de_Instrumentos[[#This Row],[PORTAFOLIO]]="IN-FONDO1",Tabla_Consulta_desde_Reporte_de_Valorización_de_Instrumentos[[#This Row],[Inv MM$]],0)</f>
        <v>0</v>
      </c>
      <c r="AG402" s="25">
        <f>IF(Tabla_Consulta_desde_Reporte_de_Valorización_de_Instrumentos[[#This Row],[PORTAFOLIO]]="IN-FONDO2",Tabla_Consulta_desde_Reporte_de_Valorización_de_Instrumentos[[#This Row],[Inv MM$]],0)</f>
        <v>0</v>
      </c>
      <c r="AH402" s="25">
        <f>IF(Tabla_Consulta_desde_Reporte_de_Valorización_de_Instrumentos[[#This Row],[PORTAFOLIO]]="IN-FONDO3",Tabla_Consulta_desde_Reporte_de_Valorización_de_Instrumentos[[#This Row],[Inv MM$]],0)</f>
        <v>0.21585284422418197</v>
      </c>
      <c r="AI4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1.0792630846313132</v>
      </c>
      <c r="AJ4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Row],[CODIGO_SBS]],'BD(MSCI)'!$C:$C,0),1)),AL6537)</f>
        <v>33.91793054</v>
      </c>
      <c r="AK402" s="25">
        <f>Tabla_Consulta_desde_Reporte_de_Valorización_de_Instrumentos[[#This Row],[CO2-H]]*Tabla_Consulta_desde_Reporte_de_Valorización_de_Instrumentos[[#This Row],[Inv MM$]]</f>
        <v>7.3212817772572443</v>
      </c>
      <c r="AL402" s="25">
        <f>Tabla_Consulta_desde_Reporte_de_Valorización_de_Instrumentos[[#This Row],[CO2-H]]*Tabla_Consulta_desde_Reporte_de_Valorización_de_Instrumentos[[#This Row],[Weight]]</f>
        <v>7.076426563342883E-3</v>
      </c>
      <c r="AM402" s="25" t="str">
        <f>INDEX(Parametria!G:G,MATCH(Tabla_Consulta_desde_Reporte_de_Valorización_de_Instrumentos[[#This Row],[CODIGO_SBS]],Parametria!C:C,0))</f>
        <v>53ALT</v>
      </c>
      <c r="AN402" s="25" t="str">
        <f>INDEX(Parametria!F:F,MATCH(Tabla_Consulta_desde_Reporte_de_Valorización_de_Instrumentos[[#This Row],[CODIGO_SBS]],Parametria!C:C,0))</f>
        <v>ALT</v>
      </c>
      <c r="AO402" s="25" t="str">
        <f>+INDEX(Parametria!J:J,MATCH(Tabla_Consulta_desde_Reporte_de_Valorización_de_Instrumentos[[#This Row],[CODIGO_SBS]],Parametria!C:C,0))</f>
        <v>ALT</v>
      </c>
      <c r="AP402" s="25">
        <f>Tabla_Consulta_desde_Reporte_de_Valorización_de_Instrumentos[[#This Row],[Huella]]/$AT$4</f>
        <v>6.4660373705139023E-4</v>
      </c>
      <c r="AQ4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2" s="25" t="str">
        <f>IFERROR(INDEX('BD(MSCI)'!X:X,MATCH(Tabla_Consulta_desde_Reporte_de_Valorización_de_Instrumentos[[#This Row],[CODIGO_ISIN]],'BD(MSCI)'!C:C,0)),"Cuestionario Integra")</f>
        <v>Alts</v>
      </c>
      <c r="AT402" s="25"/>
    </row>
    <row r="403" spans="2:46" x14ac:dyDescent="0.35">
      <c r="B403" s="14" t="s">
        <v>6337</v>
      </c>
      <c r="C403" t="s">
        <v>707</v>
      </c>
      <c r="D403" t="s">
        <v>11</v>
      </c>
      <c r="E403" t="s">
        <v>708</v>
      </c>
      <c r="F403" t="s">
        <v>738</v>
      </c>
      <c r="G403" t="str">
        <f>INDEX(Parametria!H:H,MATCH(Tabla_Consulta_desde_Reporte_de_Valorización_de_Instrumentos[[#This Row],[CODIGO_SBS]],Parametria!C:C,0),1)</f>
        <v>Lexington Partners GP Holdings VIII LLC</v>
      </c>
      <c r="H403" t="s">
        <v>738</v>
      </c>
      <c r="I403" t="s">
        <v>739</v>
      </c>
      <c r="J403" t="s">
        <v>740</v>
      </c>
      <c r="K403" t="s">
        <v>50</v>
      </c>
      <c r="L403">
        <v>1</v>
      </c>
      <c r="M403" s="5">
        <v>57687581.335630402</v>
      </c>
      <c r="N403">
        <v>16929591.000918701</v>
      </c>
      <c r="O403">
        <v>123.75622989999999</v>
      </c>
      <c r="P403" s="15">
        <v>46404</v>
      </c>
      <c r="Q403">
        <v>201</v>
      </c>
      <c r="R403">
        <v>3.4075000000000002</v>
      </c>
      <c r="S403" t="s">
        <v>413</v>
      </c>
      <c r="T403">
        <v>57758685.617834203</v>
      </c>
      <c r="U403" s="5">
        <v>16929591.000918701</v>
      </c>
      <c r="V403" t="s">
        <v>156</v>
      </c>
      <c r="W403">
        <v>0</v>
      </c>
      <c r="X403">
        <v>0</v>
      </c>
      <c r="Y403">
        <v>0</v>
      </c>
      <c r="Z403">
        <v>0</v>
      </c>
      <c r="AA403" t="str">
        <f>+MID(Tabla_Consulta_desde_Reporte_de_Valorización_de_Instrumentos[[#This Row],[CODIGO_SBS]],7,1)</f>
        <v>2</v>
      </c>
      <c r="AB403">
        <f>INDEX('Cálculo Caja'!F:F,MATCH(Tabla_Consulta_desde_Reporte_de_Valorización_de_Instrumentos[[#This Row],[PORTAFOLIO]],'Cálculo Caja'!A:A,0),1)</f>
        <v>3525404726.9048524</v>
      </c>
      <c r="AC403" s="17">
        <f>Tabla_Consulta_desde_Reporte_de_Valorización_de_Instrumentos[[#This Row],[VALOR_VECTOR_LOCAL]]/Tabla_Consulta_desde_Reporte_de_Valorización_de_Instrumentos[[#This Row],[Patrimonio]]</f>
        <v>1.636339251926899E-2</v>
      </c>
      <c r="AD403" s="4">
        <f>(Tabla_Consulta_desde_Reporte_de_Valorización_de_Instrumentos[[#This Row],[VALOR_VECTOR_LOCAL]]/INDEX('Tipo de Cambio'!$D:$D,MATCH("2",'Tipo de Cambio'!$E:$E,0),1))/1000000</f>
        <v>16.929591000918681</v>
      </c>
      <c r="AE403">
        <f>IF(Tabla_Consulta_desde_Reporte_de_Valorización_de_Instrumentos[[#This Row],[PORTAFOLIO]]="IN-FONDO0",Tabla_Consulta_desde_Reporte_de_Valorización_de_Instrumentos[[#This Row],[Inv MM$]],0)</f>
        <v>0</v>
      </c>
      <c r="AF403" s="25">
        <f>IF(Tabla_Consulta_desde_Reporte_de_Valorización_de_Instrumentos[[#This Row],[PORTAFOLIO]]="IN-FONDO1",Tabla_Consulta_desde_Reporte_de_Valorización_de_Instrumentos[[#This Row],[Inv MM$]],0)</f>
        <v>0</v>
      </c>
      <c r="AG403" s="25">
        <f>IF(Tabla_Consulta_desde_Reporte_de_Valorización_de_Instrumentos[[#This Row],[PORTAFOLIO]]="IN-FONDO2",Tabla_Consulta_desde_Reporte_de_Valorización_de_Instrumentos[[#This Row],[Inv MM$]],0)</f>
        <v>0</v>
      </c>
      <c r="AH403" s="25">
        <f>IF(Tabla_Consulta_desde_Reporte_de_Valorización_de_Instrumentos[[#This Row],[PORTAFOLIO]]="IN-FONDO3",Tabla_Consulta_desde_Reporte_de_Valorización_de_Instrumentos[[#This Row],[Inv MM$]],0)</f>
        <v>16.929591000918681</v>
      </c>
      <c r="AI4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47.402883007561059</v>
      </c>
      <c r="AJ4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Row],[CODIGO_SBS]],'BD(MSCI)'!$C:$C,0),1)),AL6538)</f>
        <v>33.91793054</v>
      </c>
      <c r="AK403" s="25">
        <f>Tabla_Consulta_desde_Reporte_de_Valorización_de_Instrumentos[[#This Row],[CO2-H]]*Tabla_Consulta_desde_Reporte_de_Valorización_de_Instrumentos[[#This Row],[Inv MM$]]</f>
        <v>574.2166916397689</v>
      </c>
      <c r="AL403" s="25">
        <f>Tabla_Consulta_desde_Reporte_de_Valorización_de_Instrumentos[[#This Row],[CO2-H]]*Tabla_Consulta_desde_Reporte_de_Valorización_de_Instrumentos[[#This Row],[Weight]]</f>
        <v>0.55501241086732123</v>
      </c>
      <c r="AM403" s="25" t="str">
        <f>INDEX(Parametria!G:G,MATCH(Tabla_Consulta_desde_Reporte_de_Valorización_de_Instrumentos[[#This Row],[CODIGO_SBS]],Parametria!C:C,0))</f>
        <v>53ALT</v>
      </c>
      <c r="AN403" s="25" t="str">
        <f>INDEX(Parametria!F:F,MATCH(Tabla_Consulta_desde_Reporte_de_Valorización_de_Instrumentos[[#This Row],[CODIGO_SBS]],Parametria!C:C,0))</f>
        <v>ALT</v>
      </c>
      <c r="AO403" s="25" t="str">
        <f>+INDEX(Parametria!J:J,MATCH(Tabla_Consulta_desde_Reporte_de_Valorización_de_Instrumentos[[#This Row],[CODIGO_SBS]],Parametria!C:C,0))</f>
        <v>ALT</v>
      </c>
      <c r="AP403" s="25">
        <f>Tabla_Consulta_desde_Reporte_de_Valorización_de_Instrumentos[[#This Row],[Huella]]/$AT$4</f>
        <v>5.0713887265606127E-2</v>
      </c>
      <c r="AQ4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3" s="25" t="str">
        <f>IFERROR(INDEX('BD(MSCI)'!X:X,MATCH(Tabla_Consulta_desde_Reporte_de_Valorización_de_Instrumentos[[#This Row],[CODIGO_ISIN]],'BD(MSCI)'!C:C,0)),"Cuestionario Integra")</f>
        <v>Alts</v>
      </c>
      <c r="AT403" s="25"/>
    </row>
    <row r="404" spans="2:46" x14ac:dyDescent="0.35">
      <c r="B404" s="14" t="s">
        <v>6337</v>
      </c>
      <c r="C404" t="s">
        <v>707</v>
      </c>
      <c r="D404" t="s">
        <v>10</v>
      </c>
      <c r="E404" t="s">
        <v>708</v>
      </c>
      <c r="F404" t="s">
        <v>738</v>
      </c>
      <c r="G404" t="str">
        <f>INDEX(Parametria!H:H,MATCH(Tabla_Consulta_desde_Reporte_de_Valorización_de_Instrumentos[[#This Row],[CODIGO_SBS]],Parametria!C:C,0),1)</f>
        <v>Lexington Partners GP Holdings VIII LLC</v>
      </c>
      <c r="H404" t="s">
        <v>738</v>
      </c>
      <c r="I404" t="s">
        <v>739</v>
      </c>
      <c r="J404" t="s">
        <v>740</v>
      </c>
      <c r="K404" t="s">
        <v>50</v>
      </c>
      <c r="L404">
        <v>1</v>
      </c>
      <c r="M404" s="5">
        <v>103837742.5126339</v>
      </c>
      <c r="N404">
        <v>30473292.006642401</v>
      </c>
      <c r="O404">
        <v>222.76141999999999</v>
      </c>
      <c r="P404" s="15">
        <v>46404</v>
      </c>
      <c r="Q404">
        <v>201</v>
      </c>
      <c r="R404">
        <v>3.4075000000000002</v>
      </c>
      <c r="S404" t="s">
        <v>413</v>
      </c>
      <c r="T404">
        <v>103965730.3390618</v>
      </c>
      <c r="U404" s="5">
        <v>30473292.006642401</v>
      </c>
      <c r="V404" t="s">
        <v>156</v>
      </c>
      <c r="W404">
        <v>0</v>
      </c>
      <c r="X404">
        <v>0</v>
      </c>
      <c r="Y404">
        <v>0</v>
      </c>
      <c r="Z404">
        <v>0</v>
      </c>
      <c r="AA404" t="str">
        <f>+MID(Tabla_Consulta_desde_Reporte_de_Valorización_de_Instrumentos[[#This Row],[CODIGO_SBS]],7,1)</f>
        <v>2</v>
      </c>
      <c r="AB404">
        <f>INDEX('Cálculo Caja'!F:F,MATCH(Tabla_Consulta_desde_Reporte_de_Valorización_de_Instrumentos[[#This Row],[PORTAFOLIO]],'Cálculo Caja'!A:A,0),1)</f>
        <v>27857085026.771736</v>
      </c>
      <c r="AC404" s="17">
        <f>Tabla_Consulta_desde_Reporte_de_Valorización_de_Instrumentos[[#This Row],[VALOR_VECTOR_LOCAL]]/Tabla_Consulta_desde_Reporte_de_Valorización_de_Instrumentos[[#This Row],[Patrimonio]]</f>
        <v>3.7275164437643713E-3</v>
      </c>
      <c r="AD404" s="4">
        <f>(Tabla_Consulta_desde_Reporte_de_Valorización_de_Instrumentos[[#This Row],[VALOR_VECTOR_LOCAL]]/INDEX('Tipo de Cambio'!$D:$D,MATCH("2",'Tipo de Cambio'!$E:$E,0),1))/1000000</f>
        <v>30.473292006642374</v>
      </c>
      <c r="AE404">
        <f>IF(Tabla_Consulta_desde_Reporte_de_Valorización_de_Instrumentos[[#This Row],[PORTAFOLIO]]="IN-FONDO0",Tabla_Consulta_desde_Reporte_de_Valorización_de_Instrumentos[[#This Row],[Inv MM$]],0)</f>
        <v>0</v>
      </c>
      <c r="AF404" s="25">
        <f>IF(Tabla_Consulta_desde_Reporte_de_Valorización_de_Instrumentos[[#This Row],[PORTAFOLIO]]="IN-FONDO1",Tabla_Consulta_desde_Reporte_de_Valorización_de_Instrumentos[[#This Row],[Inv MM$]],0)</f>
        <v>0</v>
      </c>
      <c r="AG404" s="25">
        <f>IF(Tabla_Consulta_desde_Reporte_de_Valorización_de_Instrumentos[[#This Row],[PORTAFOLIO]]="IN-FONDO2",Tabla_Consulta_desde_Reporte_de_Valorización_de_Instrumentos[[#This Row],[Inv MM$]],0)</f>
        <v>30.473292006642374</v>
      </c>
      <c r="AH404" s="25">
        <f>IF(Tabla_Consulta_desde_Reporte_de_Valorización_de_Instrumentos[[#This Row],[PORTAFOLIO]]="IN-FONDO3",Tabla_Consulta_desde_Reporte_de_Valorización_de_Instrumentos[[#This Row],[Inv MM$]],0)</f>
        <v>0</v>
      </c>
      <c r="AI4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47.402883007561059</v>
      </c>
      <c r="AJ4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Row],[CODIGO_SBS]],'BD(MSCI)'!$C:$C,0),1)),AL6539)</f>
        <v>33.91793054</v>
      </c>
      <c r="AK404" s="25">
        <f>Tabla_Consulta_desde_Reporte_de_Valorización_de_Instrumentos[[#This Row],[CO2-H]]*Tabla_Consulta_desde_Reporte_de_Valorización_de_Instrumentos[[#This Row],[Inv MM$]]</f>
        <v>1033.5910016064333</v>
      </c>
      <c r="AL404" s="25">
        <f>Tabla_Consulta_desde_Reporte_de_Valorización_de_Instrumentos[[#This Row],[CO2-H]]*Tabla_Consulta_desde_Reporte_de_Valorización_de_Instrumentos[[#This Row],[Weight]]</f>
        <v>0.12642964382630775</v>
      </c>
      <c r="AM404" s="25" t="str">
        <f>INDEX(Parametria!G:G,MATCH(Tabla_Consulta_desde_Reporte_de_Valorización_de_Instrumentos[[#This Row],[CODIGO_SBS]],Parametria!C:C,0))</f>
        <v>53ALT</v>
      </c>
      <c r="AN404" s="25" t="str">
        <f>INDEX(Parametria!F:F,MATCH(Tabla_Consulta_desde_Reporte_de_Valorización_de_Instrumentos[[#This Row],[CODIGO_SBS]],Parametria!C:C,0))</f>
        <v>ALT</v>
      </c>
      <c r="AO404" s="25" t="str">
        <f>+INDEX(Parametria!J:J,MATCH(Tabla_Consulta_desde_Reporte_de_Valorización_de_Instrumentos[[#This Row],[CODIGO_SBS]],Parametria!C:C,0))</f>
        <v>ALT</v>
      </c>
      <c r="AP404" s="25">
        <f>Tabla_Consulta_desde_Reporte_de_Valorización_de_Instrumentos[[#This Row],[Huella]]/$AT$4</f>
        <v>9.1285081568296358E-2</v>
      </c>
      <c r="AQ4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4" s="25" t="str">
        <f>IFERROR(INDEX('BD(MSCI)'!X:X,MATCH(Tabla_Consulta_desde_Reporte_de_Valorización_de_Instrumentos[[#This Row],[CODIGO_ISIN]],'BD(MSCI)'!C:C,0)),"Cuestionario Integra")</f>
        <v>Alts</v>
      </c>
      <c r="AT404" s="25"/>
    </row>
    <row r="405" spans="2:46" x14ac:dyDescent="0.35">
      <c r="B405" s="14" t="s">
        <v>6337</v>
      </c>
      <c r="C405" t="s">
        <v>707</v>
      </c>
      <c r="D405" t="s">
        <v>10</v>
      </c>
      <c r="E405" t="s">
        <v>708</v>
      </c>
      <c r="F405" t="s">
        <v>743</v>
      </c>
      <c r="G405" t="str">
        <f>INDEX(Parametria!H:H,MATCH(Tabla_Consulta_desde_Reporte_de_Valorización_de_Instrumentos[[#This Row],[CODIGO_SBS]],Parametria!C:C,0),1)</f>
        <v>Partners - PG Secondary 2015</v>
      </c>
      <c r="H405" t="s">
        <v>744</v>
      </c>
      <c r="I405" t="s">
        <v>156</v>
      </c>
      <c r="J405" t="s">
        <v>745</v>
      </c>
      <c r="K405" t="s">
        <v>50</v>
      </c>
      <c r="L405">
        <v>1</v>
      </c>
      <c r="M405" s="5">
        <v>90386632.896004796</v>
      </c>
      <c r="N405">
        <v>26525791.0186368</v>
      </c>
      <c r="O405">
        <v>49.052244799999997</v>
      </c>
      <c r="P405" s="15">
        <v>46843</v>
      </c>
      <c r="Q405">
        <v>640</v>
      </c>
      <c r="R405">
        <v>3.4075000000000002</v>
      </c>
      <c r="S405" t="s">
        <v>413</v>
      </c>
      <c r="T405">
        <v>90498041.218283102</v>
      </c>
      <c r="U405" s="5">
        <v>26525791.0186368</v>
      </c>
      <c r="V405" t="s">
        <v>156</v>
      </c>
      <c r="W405">
        <v>0</v>
      </c>
      <c r="X405">
        <v>0</v>
      </c>
      <c r="Y405">
        <v>0</v>
      </c>
      <c r="Z405">
        <v>0</v>
      </c>
      <c r="AA405" t="str">
        <f>+MID(Tabla_Consulta_desde_Reporte_de_Valorización_de_Instrumentos[[#This Row],[CODIGO_SBS]],7,1)</f>
        <v>2</v>
      </c>
      <c r="AB405">
        <f>INDEX('Cálculo Caja'!F:F,MATCH(Tabla_Consulta_desde_Reporte_de_Valorización_de_Instrumentos[[#This Row],[PORTAFOLIO]],'Cálculo Caja'!A:A,0),1)</f>
        <v>27857085026.771736</v>
      </c>
      <c r="AC405" s="17">
        <f>Tabla_Consulta_desde_Reporte_de_Valorización_de_Instrumentos[[#This Row],[VALOR_VECTOR_LOCAL]]/Tabla_Consulta_desde_Reporte_de_Valorización_de_Instrumentos[[#This Row],[Patrimonio]]</f>
        <v>3.2446550961502162E-3</v>
      </c>
      <c r="AD405" s="4">
        <f>(Tabla_Consulta_desde_Reporte_de_Valorización_de_Instrumentos[[#This Row],[VALOR_VECTOR_LOCAL]]/INDEX('Tipo de Cambio'!$D:$D,MATCH("2",'Tipo de Cambio'!$E:$E,0),1))/1000000</f>
        <v>26.52579101863677</v>
      </c>
      <c r="AE405">
        <f>IF(Tabla_Consulta_desde_Reporte_de_Valorización_de_Instrumentos[[#This Row],[PORTAFOLIO]]="IN-FONDO0",Tabla_Consulta_desde_Reporte_de_Valorización_de_Instrumentos[[#This Row],[Inv MM$]],0)</f>
        <v>0</v>
      </c>
      <c r="AF405" s="25">
        <f>IF(Tabla_Consulta_desde_Reporte_de_Valorización_de_Instrumentos[[#This Row],[PORTAFOLIO]]="IN-FONDO1",Tabla_Consulta_desde_Reporte_de_Valorización_de_Instrumentos[[#This Row],[Inv MM$]],0)</f>
        <v>0</v>
      </c>
      <c r="AG405" s="25">
        <f>IF(Tabla_Consulta_desde_Reporte_de_Valorización_de_Instrumentos[[#This Row],[PORTAFOLIO]]="IN-FONDO2",Tabla_Consulta_desde_Reporte_de_Valorización_de_Instrumentos[[#This Row],[Inv MM$]],0)</f>
        <v>26.52579101863677</v>
      </c>
      <c r="AH405" s="25">
        <f>IF(Tabla_Consulta_desde_Reporte_de_Valorización_de_Instrumentos[[#This Row],[PORTAFOLIO]]="IN-FONDO3",Tabla_Consulta_desde_Reporte_de_Valorización_de_Instrumentos[[#This Row],[Inv MM$]],0)</f>
        <v>0</v>
      </c>
      <c r="AI4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30.946756008154189</v>
      </c>
      <c r="AJ4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Row],[CODIGO_SBS]],'BD(MSCI)'!$C:$C,0),1)),AL6540)</f>
        <v>33.91793054</v>
      </c>
      <c r="AK405" s="25">
        <f>Tabla_Consulta_desde_Reporte_de_Valorización_de_Instrumentos[[#This Row],[CO2-H]]*Tabla_Consulta_desde_Reporte_de_Valorización_de_Instrumentos[[#This Row],[Inv MM$]]</f>
        <v>899.6999372886778</v>
      </c>
      <c r="AL405" s="25">
        <f>Tabla_Consulta_desde_Reporte_de_Valorización_de_Instrumentos[[#This Row],[CO2-H]]*Tabla_Consulta_desde_Reporte_de_Valorización_de_Instrumentos[[#This Row],[Weight]]</f>
        <v>0.11005198617748005</v>
      </c>
      <c r="AM405" s="25" t="str">
        <f>INDEX(Parametria!G:G,MATCH(Tabla_Consulta_desde_Reporte_de_Valorización_de_Instrumentos[[#This Row],[CODIGO_SBS]],Parametria!C:C,0))</f>
        <v>53ALT</v>
      </c>
      <c r="AN405" s="25" t="str">
        <f>INDEX(Parametria!F:F,MATCH(Tabla_Consulta_desde_Reporte_de_Valorización_de_Instrumentos[[#This Row],[CODIGO_SBS]],Parametria!C:C,0))</f>
        <v>ALT</v>
      </c>
      <c r="AO405" s="25" t="str">
        <f>+INDEX(Parametria!J:J,MATCH(Tabla_Consulta_desde_Reporte_de_Valorización_de_Instrumentos[[#This Row],[CODIGO_SBS]],Parametria!C:C,0))</f>
        <v>ALT</v>
      </c>
      <c r="AP405" s="25">
        <f>Tabla_Consulta_desde_Reporte_de_Valorización_de_Instrumentos[[#This Row],[Huella]]/$AT$4</f>
        <v>7.9460039836589919E-2</v>
      </c>
      <c r="AQ4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5" s="25" t="str">
        <f>IFERROR(INDEX('BD(MSCI)'!X:X,MATCH(Tabla_Consulta_desde_Reporte_de_Valorización_de_Instrumentos[[#This Row],[CODIGO_ISIN]],'BD(MSCI)'!C:C,0)),"Cuestionario Integra")</f>
        <v>Alts</v>
      </c>
      <c r="AT405" s="25"/>
    </row>
    <row r="406" spans="2:46" x14ac:dyDescent="0.35">
      <c r="B406" s="14" t="s">
        <v>6337</v>
      </c>
      <c r="C406" t="s">
        <v>707</v>
      </c>
      <c r="D406" t="s">
        <v>11</v>
      </c>
      <c r="E406" t="s">
        <v>708</v>
      </c>
      <c r="F406" t="s">
        <v>743</v>
      </c>
      <c r="G406" t="str">
        <f>INDEX(Parametria!H:H,MATCH(Tabla_Consulta_desde_Reporte_de_Valorización_de_Instrumentos[[#This Row],[CODIGO_SBS]],Parametria!C:C,0),1)</f>
        <v>Partners - PG Secondary 2015</v>
      </c>
      <c r="H406" t="s">
        <v>744</v>
      </c>
      <c r="I406" t="s">
        <v>156</v>
      </c>
      <c r="J406" t="s">
        <v>745</v>
      </c>
      <c r="K406" t="s">
        <v>50</v>
      </c>
      <c r="L406">
        <v>1</v>
      </c>
      <c r="M406" s="5">
        <v>15064438.2017806</v>
      </c>
      <c r="N406">
        <v>4420964.9895174</v>
      </c>
      <c r="O406">
        <v>8.1753737999999991</v>
      </c>
      <c r="P406" s="15">
        <v>46843</v>
      </c>
      <c r="Q406">
        <v>640</v>
      </c>
      <c r="R406">
        <v>3.4075000000000002</v>
      </c>
      <c r="S406" t="s">
        <v>413</v>
      </c>
      <c r="T406">
        <v>15083006.2547366</v>
      </c>
      <c r="U406" s="5">
        <v>4420964.9895174</v>
      </c>
      <c r="V406" t="s">
        <v>156</v>
      </c>
      <c r="W406">
        <v>0</v>
      </c>
      <c r="X406">
        <v>0</v>
      </c>
      <c r="Y406">
        <v>0</v>
      </c>
      <c r="Z406">
        <v>0</v>
      </c>
      <c r="AA406" t="str">
        <f>+MID(Tabla_Consulta_desde_Reporte_de_Valorización_de_Instrumentos[[#This Row],[CODIGO_SBS]],7,1)</f>
        <v>2</v>
      </c>
      <c r="AB406">
        <f>INDEX('Cálculo Caja'!F:F,MATCH(Tabla_Consulta_desde_Reporte_de_Valorización_de_Instrumentos[[#This Row],[PORTAFOLIO]],'Cálculo Caja'!A:A,0),1)</f>
        <v>3525404726.9048524</v>
      </c>
      <c r="AC406" s="17">
        <f>Tabla_Consulta_desde_Reporte_de_Valorización_de_Instrumentos[[#This Row],[VALOR_VECTOR_LOCAL]]/Tabla_Consulta_desde_Reporte_de_Valorización_de_Instrumentos[[#This Row],[Patrimonio]]</f>
        <v>4.2731088679870532E-3</v>
      </c>
      <c r="AD406" s="4">
        <f>(Tabla_Consulta_desde_Reporte_de_Valorización_de_Instrumentos[[#This Row],[VALOR_VECTOR_LOCAL]]/INDEX('Tipo de Cambio'!$D:$D,MATCH("2",'Tipo de Cambio'!$E:$E,0),1))/1000000</f>
        <v>4.4209649895174179</v>
      </c>
      <c r="AE406">
        <f>IF(Tabla_Consulta_desde_Reporte_de_Valorización_de_Instrumentos[[#This Row],[PORTAFOLIO]]="IN-FONDO0",Tabla_Consulta_desde_Reporte_de_Valorización_de_Instrumentos[[#This Row],[Inv MM$]],0)</f>
        <v>0</v>
      </c>
      <c r="AF406" s="25">
        <f>IF(Tabla_Consulta_desde_Reporte_de_Valorización_de_Instrumentos[[#This Row],[PORTAFOLIO]]="IN-FONDO1",Tabla_Consulta_desde_Reporte_de_Valorización_de_Instrumentos[[#This Row],[Inv MM$]],0)</f>
        <v>0</v>
      </c>
      <c r="AG406" s="25">
        <f>IF(Tabla_Consulta_desde_Reporte_de_Valorización_de_Instrumentos[[#This Row],[PORTAFOLIO]]="IN-FONDO2",Tabla_Consulta_desde_Reporte_de_Valorización_de_Instrumentos[[#This Row],[Inv MM$]],0)</f>
        <v>0</v>
      </c>
      <c r="AH406" s="25">
        <f>IF(Tabla_Consulta_desde_Reporte_de_Valorización_de_Instrumentos[[#This Row],[PORTAFOLIO]]="IN-FONDO3",Tabla_Consulta_desde_Reporte_de_Valorización_de_Instrumentos[[#This Row],[Inv MM$]],0)</f>
        <v>4.4209649895174179</v>
      </c>
      <c r="AI4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30.946756008154189</v>
      </c>
      <c r="AJ4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Row],[CODIGO_SBS]],'BD(MSCI)'!$C:$C,0),1)),AL6541)</f>
        <v>33.91793054</v>
      </c>
      <c r="AK406" s="25">
        <f>Tabla_Consulta_desde_Reporte_de_Valorización_de_Instrumentos[[#This Row],[CO2-H]]*Tabla_Consulta_desde_Reporte_de_Valorización_de_Instrumentos[[#This Row],[Inv MM$]]</f>
        <v>149.94998343422361</v>
      </c>
      <c r="AL406" s="25">
        <f>Tabla_Consulta_desde_Reporte_de_Valorización_de_Instrumentos[[#This Row],[CO2-H]]*Tabla_Consulta_desde_Reporte_de_Valorización_de_Instrumentos[[#This Row],[Weight]]</f>
        <v>0.1449350097742429</v>
      </c>
      <c r="AM406" s="25" t="str">
        <f>INDEX(Parametria!G:G,MATCH(Tabla_Consulta_desde_Reporte_de_Valorización_de_Instrumentos[[#This Row],[CODIGO_SBS]],Parametria!C:C,0))</f>
        <v>53ALT</v>
      </c>
      <c r="AN406" s="25" t="str">
        <f>INDEX(Parametria!F:F,MATCH(Tabla_Consulta_desde_Reporte_de_Valorización_de_Instrumentos[[#This Row],[CODIGO_SBS]],Parametria!C:C,0))</f>
        <v>ALT</v>
      </c>
      <c r="AO406" s="25" t="str">
        <f>+INDEX(Parametria!J:J,MATCH(Tabla_Consulta_desde_Reporte_de_Valorización_de_Instrumentos[[#This Row],[CODIGO_SBS]],Parametria!C:C,0))</f>
        <v>ALT</v>
      </c>
      <c r="AP406" s="25">
        <f>Tabla_Consulta_desde_Reporte_de_Valorización_de_Instrumentos[[#This Row],[Huella]]/$AT$4</f>
        <v>1.3243339432796191E-2</v>
      </c>
      <c r="AQ4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6" s="25" t="str">
        <f>IFERROR(INDEX('BD(MSCI)'!X:X,MATCH(Tabla_Consulta_desde_Reporte_de_Valorización_de_Instrumentos[[#This Row],[CODIGO_ISIN]],'BD(MSCI)'!C:C,0)),"Cuestionario Integra")</f>
        <v>Alts</v>
      </c>
      <c r="AT406" s="25"/>
    </row>
    <row r="407" spans="2:46" x14ac:dyDescent="0.35">
      <c r="B407" s="14" t="s">
        <v>6337</v>
      </c>
      <c r="C407" t="s">
        <v>707</v>
      </c>
      <c r="D407" t="s">
        <v>11</v>
      </c>
      <c r="E407" t="s">
        <v>708</v>
      </c>
      <c r="F407" t="s">
        <v>746</v>
      </c>
      <c r="G407" t="str">
        <f>INDEX(Parametria!H:H,MATCH(Tabla_Consulta_desde_Reporte_de_Valorización_de_Instrumentos[[#This Row],[CODIGO_SBS]],Parametria!C:C,0),1)</f>
        <v>Oaktree Principal Fund VI GP, L.P.</v>
      </c>
      <c r="H407" t="s">
        <v>747</v>
      </c>
      <c r="I407" t="s">
        <v>748</v>
      </c>
      <c r="J407" t="s">
        <v>749</v>
      </c>
      <c r="K407" t="s">
        <v>50</v>
      </c>
      <c r="L407">
        <v>1</v>
      </c>
      <c r="M407" s="5">
        <v>37420466.453640498</v>
      </c>
      <c r="N407">
        <v>10981794.997400001</v>
      </c>
      <c r="O407">
        <v>50.305978000000003</v>
      </c>
      <c r="P407" s="15">
        <v>47438</v>
      </c>
      <c r="Q407">
        <v>1235</v>
      </c>
      <c r="R407">
        <v>3.4075000000000002</v>
      </c>
      <c r="S407" t="s">
        <v>413</v>
      </c>
      <c r="T407">
        <v>37466589.992629498</v>
      </c>
      <c r="U407" s="5">
        <v>10981794.997400001</v>
      </c>
      <c r="V407" t="s">
        <v>156</v>
      </c>
      <c r="W407">
        <v>0</v>
      </c>
      <c r="X407">
        <v>0</v>
      </c>
      <c r="Y407">
        <v>0</v>
      </c>
      <c r="Z407">
        <v>0</v>
      </c>
      <c r="AA407" t="str">
        <f>+MID(Tabla_Consulta_desde_Reporte_de_Valorización_de_Instrumentos[[#This Row],[CODIGO_SBS]],7,1)</f>
        <v>2</v>
      </c>
      <c r="AB407">
        <f>INDEX('Cálculo Caja'!F:F,MATCH(Tabla_Consulta_desde_Reporte_de_Valorización_de_Instrumentos[[#This Row],[PORTAFOLIO]],'Cálculo Caja'!A:A,0),1)</f>
        <v>3525404726.9048524</v>
      </c>
      <c r="AC407" s="17">
        <f>Tabla_Consulta_desde_Reporte_de_Valorización_de_Instrumentos[[#This Row],[VALOR_VECTOR_LOCAL]]/Tabla_Consulta_desde_Reporte_de_Valorización_de_Instrumentos[[#This Row],[Patrimonio]]</f>
        <v>1.0614516446312816E-2</v>
      </c>
      <c r="AD407" s="4">
        <f>(Tabla_Consulta_desde_Reporte_de_Valorización_de_Instrumentos[[#This Row],[VALOR_VECTOR_LOCAL]]/INDEX('Tipo de Cambio'!$D:$D,MATCH("2",'Tipo de Cambio'!$E:$E,0),1))/1000000</f>
        <v>10.981794997399998</v>
      </c>
      <c r="AE407">
        <f>IF(Tabla_Consulta_desde_Reporte_de_Valorización_de_Instrumentos[[#This Row],[PORTAFOLIO]]="IN-FONDO0",Tabla_Consulta_desde_Reporte_de_Valorización_de_Instrumentos[[#This Row],[Inv MM$]],0)</f>
        <v>0</v>
      </c>
      <c r="AF407" s="25">
        <f>IF(Tabla_Consulta_desde_Reporte_de_Valorización_de_Instrumentos[[#This Row],[PORTAFOLIO]]="IN-FONDO1",Tabla_Consulta_desde_Reporte_de_Valorización_de_Instrumentos[[#This Row],[Inv MM$]],0)</f>
        <v>0</v>
      </c>
      <c r="AG407" s="25">
        <f>IF(Tabla_Consulta_desde_Reporte_de_Valorización_de_Instrumentos[[#This Row],[PORTAFOLIO]]="IN-FONDO2",Tabla_Consulta_desde_Reporte_de_Valorización_de_Instrumentos[[#This Row],[Inv MM$]],0)</f>
        <v>0</v>
      </c>
      <c r="AH407" s="25">
        <f>IF(Tabla_Consulta_desde_Reporte_de_Valorización_de_Instrumentos[[#This Row],[PORTAFOLIO]]="IN-FONDO3",Tabla_Consulta_desde_Reporte_de_Valorización_de_Instrumentos[[#This Row],[Inv MM$]],0)</f>
        <v>10.981794997399998</v>
      </c>
      <c r="AI4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65.890048000809969</v>
      </c>
      <c r="AJ4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Row],[CODIGO_SBS]],'BD(MSCI)'!$C:$C,0),1)),AL6542)</f>
        <v>95.740075259999998</v>
      </c>
      <c r="AK407" s="25">
        <f>Tabla_Consulta_desde_Reporte_de_Valorización_de_Instrumentos[[#This Row],[CO2-H]]*Tabla_Consulta_desde_Reporte_de_Valorización_de_Instrumentos[[#This Row],[Inv MM$]]</f>
        <v>1051.3978795409673</v>
      </c>
      <c r="AL407" s="25">
        <f>Tabla_Consulta_desde_Reporte_de_Valorización_de_Instrumentos[[#This Row],[CO2-H]]*Tabla_Consulta_desde_Reporte_de_Valorización_de_Instrumentos[[#This Row],[Weight]]</f>
        <v>1.0162346034184968</v>
      </c>
      <c r="AM407" s="25" t="str">
        <f>INDEX(Parametria!G:G,MATCH(Tabla_Consulta_desde_Reporte_de_Valorización_de_Instrumentos[[#This Row],[CODIGO_SBS]],Parametria!C:C,0))</f>
        <v>53ALT</v>
      </c>
      <c r="AN407" s="25" t="str">
        <f>INDEX(Parametria!F:F,MATCH(Tabla_Consulta_desde_Reporte_de_Valorización_de_Instrumentos[[#This Row],[CODIGO_SBS]],Parametria!C:C,0))</f>
        <v>ALT</v>
      </c>
      <c r="AO407" s="25" t="str">
        <f>+INDEX(Parametria!J:J,MATCH(Tabla_Consulta_desde_Reporte_de_Valorización_de_Instrumentos[[#This Row],[CODIGO_SBS]],Parametria!C:C,0))</f>
        <v>ALT</v>
      </c>
      <c r="AP407" s="25">
        <f>Tabla_Consulta_desde_Reporte_de_Valorización_de_Instrumentos[[#This Row],[Huella]]/$AT$4</f>
        <v>9.2857756158346225E-2</v>
      </c>
      <c r="AQ4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7" s="25" t="str">
        <f>IFERROR(INDEX('BD(MSCI)'!X:X,MATCH(Tabla_Consulta_desde_Reporte_de_Valorización_de_Instrumentos[[#This Row],[CODIGO_ISIN]],'BD(MSCI)'!C:C,0)),"Cuestionario Integra")</f>
        <v>Alts</v>
      </c>
      <c r="AT407" s="25"/>
    </row>
    <row r="408" spans="2:46" x14ac:dyDescent="0.35">
      <c r="B408" s="14" t="s">
        <v>6337</v>
      </c>
      <c r="C408" t="s">
        <v>707</v>
      </c>
      <c r="D408" t="s">
        <v>10</v>
      </c>
      <c r="E408" t="s">
        <v>708</v>
      </c>
      <c r="F408" t="s">
        <v>746</v>
      </c>
      <c r="G408" t="str">
        <f>INDEX(Parametria!H:H,MATCH(Tabla_Consulta_desde_Reporte_de_Valorización_de_Instrumentos[[#This Row],[CODIGO_SBS]],Parametria!C:C,0),1)</f>
        <v>Oaktree Principal Fund VI GP, L.P.</v>
      </c>
      <c r="H408" t="s">
        <v>747</v>
      </c>
      <c r="I408" t="s">
        <v>748</v>
      </c>
      <c r="J408" t="s">
        <v>749</v>
      </c>
      <c r="K408" t="s">
        <v>50</v>
      </c>
      <c r="L408">
        <v>1</v>
      </c>
      <c r="M408" s="5">
        <v>187099872.1091195</v>
      </c>
      <c r="N408">
        <v>54908253.003409997</v>
      </c>
      <c r="O408">
        <v>251.52658270000001</v>
      </c>
      <c r="P408" s="15">
        <v>47438</v>
      </c>
      <c r="Q408">
        <v>1235</v>
      </c>
      <c r="R408">
        <v>3.4075000000000002</v>
      </c>
      <c r="S408" t="s">
        <v>413</v>
      </c>
      <c r="T408">
        <v>187330486.77173379</v>
      </c>
      <c r="U408" s="5">
        <v>54908253.003409997</v>
      </c>
      <c r="V408" t="s">
        <v>156</v>
      </c>
      <c r="W408">
        <v>0</v>
      </c>
      <c r="X408">
        <v>0</v>
      </c>
      <c r="Y408">
        <v>0</v>
      </c>
      <c r="Z408">
        <v>0</v>
      </c>
      <c r="AA408" t="str">
        <f>+MID(Tabla_Consulta_desde_Reporte_de_Valorización_de_Instrumentos[[#This Row],[CODIGO_SBS]],7,1)</f>
        <v>2</v>
      </c>
      <c r="AB408">
        <f>INDEX('Cálculo Caja'!F:F,MATCH(Tabla_Consulta_desde_Reporte_de_Valorización_de_Instrumentos[[#This Row],[PORTAFOLIO]],'Cálculo Caja'!A:A,0),1)</f>
        <v>27857085026.771736</v>
      </c>
      <c r="AC408" s="17">
        <f>Tabla_Consulta_desde_Reporte_de_Valorización_de_Instrumentos[[#This Row],[VALOR_VECTOR_LOCAL]]/Tabla_Consulta_desde_Reporte_de_Valorización_de_Instrumentos[[#This Row],[Patrimonio]]</f>
        <v>6.7164196084877259E-3</v>
      </c>
      <c r="AD408" s="4">
        <f>(Tabla_Consulta_desde_Reporte_de_Valorización_de_Instrumentos[[#This Row],[VALOR_VECTOR_LOCAL]]/INDEX('Tipo de Cambio'!$D:$D,MATCH("2",'Tipo de Cambio'!$E:$E,0),1))/1000000</f>
        <v>54.908253003409975</v>
      </c>
      <c r="AE408">
        <f>IF(Tabla_Consulta_desde_Reporte_de_Valorización_de_Instrumentos[[#This Row],[PORTAFOLIO]]="IN-FONDO0",Tabla_Consulta_desde_Reporte_de_Valorización_de_Instrumentos[[#This Row],[Inv MM$]],0)</f>
        <v>0</v>
      </c>
      <c r="AF408" s="25">
        <f>IF(Tabla_Consulta_desde_Reporte_de_Valorización_de_Instrumentos[[#This Row],[PORTAFOLIO]]="IN-FONDO1",Tabla_Consulta_desde_Reporte_de_Valorización_de_Instrumentos[[#This Row],[Inv MM$]],0)</f>
        <v>0</v>
      </c>
      <c r="AG408" s="25">
        <f>IF(Tabla_Consulta_desde_Reporte_de_Valorización_de_Instrumentos[[#This Row],[PORTAFOLIO]]="IN-FONDO2",Tabla_Consulta_desde_Reporte_de_Valorización_de_Instrumentos[[#This Row],[Inv MM$]],0)</f>
        <v>54.908253003409975</v>
      </c>
      <c r="AH408" s="25">
        <f>IF(Tabla_Consulta_desde_Reporte_de_Valorización_de_Instrumentos[[#This Row],[PORTAFOLIO]]="IN-FONDO3",Tabla_Consulta_desde_Reporte_de_Valorización_de_Instrumentos[[#This Row],[Inv MM$]],0)</f>
        <v>0</v>
      </c>
      <c r="AI4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65.890048000809969</v>
      </c>
      <c r="AJ4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Row],[CODIGO_SBS]],'BD(MSCI)'!$C:$C,0),1)),AL6543)</f>
        <v>95.740075259999998</v>
      </c>
      <c r="AK408" s="25">
        <f>Tabla_Consulta_desde_Reporte_de_Valorización_de_Instrumentos[[#This Row],[CO2-H]]*Tabla_Consulta_desde_Reporte_de_Valorización_de_Instrumentos[[#This Row],[Inv MM$]]</f>
        <v>5256.9202749415917</v>
      </c>
      <c r="AL408" s="25">
        <f>Tabla_Consulta_desde_Reporte_de_Valorización_de_Instrumentos[[#This Row],[CO2-H]]*Tabla_Consulta_desde_Reporte_de_Valorización_de_Instrumentos[[#This Row],[Weight]]</f>
        <v>0.64303051879435458</v>
      </c>
      <c r="AM408" s="25" t="str">
        <f>INDEX(Parametria!G:G,MATCH(Tabla_Consulta_desde_Reporte_de_Valorización_de_Instrumentos[[#This Row],[CODIGO_SBS]],Parametria!C:C,0))</f>
        <v>53ALT</v>
      </c>
      <c r="AN408" s="25" t="str">
        <f>INDEX(Parametria!F:F,MATCH(Tabla_Consulta_desde_Reporte_de_Valorización_de_Instrumentos[[#This Row],[CODIGO_SBS]],Parametria!C:C,0))</f>
        <v>ALT</v>
      </c>
      <c r="AO408" s="25" t="str">
        <f>+INDEX(Parametria!J:J,MATCH(Tabla_Consulta_desde_Reporte_de_Valorización_de_Instrumentos[[#This Row],[CODIGO_SBS]],Parametria!C:C,0))</f>
        <v>ALT</v>
      </c>
      <c r="AP408" s="25">
        <f>Tabla_Consulta_desde_Reporte_de_Valorización_de_Instrumentos[[#This Row],[Huella]]/$AT$4</f>
        <v>0.46428267598134559</v>
      </c>
      <c r="AQ4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8" s="25" t="str">
        <f>IFERROR(INDEX('BD(MSCI)'!X:X,MATCH(Tabla_Consulta_desde_Reporte_de_Valorización_de_Instrumentos[[#This Row],[CODIGO_ISIN]],'BD(MSCI)'!C:C,0)),"Cuestionario Integra")</f>
        <v>Alts</v>
      </c>
      <c r="AT408" s="25"/>
    </row>
    <row r="409" spans="2:46" x14ac:dyDescent="0.35">
      <c r="B409" s="14" t="s">
        <v>6337</v>
      </c>
      <c r="C409" t="s">
        <v>707</v>
      </c>
      <c r="D409" t="s">
        <v>10</v>
      </c>
      <c r="E409" t="s">
        <v>708</v>
      </c>
      <c r="F409" t="s">
        <v>750</v>
      </c>
      <c r="G409" t="str">
        <f>INDEX(Parametria!H:H,MATCH(Tabla_Consulta_desde_Reporte_de_Valorización_de_Instrumentos[[#This Row],[CODIGO_SBS]],Parametria!C:C,0),1)</f>
        <v>ASSF - Operating Manager IV, LP</v>
      </c>
      <c r="H409" t="s">
        <v>750</v>
      </c>
      <c r="I409" t="s">
        <v>156</v>
      </c>
      <c r="J409" t="s">
        <v>751</v>
      </c>
      <c r="K409" t="s">
        <v>50</v>
      </c>
      <c r="L409">
        <v>1</v>
      </c>
      <c r="M409" s="5">
        <v>151227146.69133821</v>
      </c>
      <c r="N409">
        <v>44380674.010664202</v>
      </c>
      <c r="O409">
        <v>43.117439699999998</v>
      </c>
      <c r="P409" s="15">
        <v>46241</v>
      </c>
      <c r="Q409">
        <v>38</v>
      </c>
      <c r="R409">
        <v>3.4075000000000002</v>
      </c>
      <c r="S409" t="s">
        <v>413</v>
      </c>
      <c r="T409">
        <v>151413545.52218291</v>
      </c>
      <c r="U409" s="5">
        <v>44380674.010664202</v>
      </c>
      <c r="V409" t="s">
        <v>156</v>
      </c>
      <c r="W409">
        <v>0</v>
      </c>
      <c r="X409">
        <v>0</v>
      </c>
      <c r="Y409">
        <v>0</v>
      </c>
      <c r="Z409">
        <v>0</v>
      </c>
      <c r="AA409" t="str">
        <f>+MID(Tabla_Consulta_desde_Reporte_de_Valorización_de_Instrumentos[[#This Row],[CODIGO_SBS]],7,1)</f>
        <v>2</v>
      </c>
      <c r="AB409">
        <f>INDEX('Cálculo Caja'!F:F,MATCH(Tabla_Consulta_desde_Reporte_de_Valorización_de_Instrumentos[[#This Row],[PORTAFOLIO]],'Cálculo Caja'!A:A,0),1)</f>
        <v>27857085026.771736</v>
      </c>
      <c r="AC409" s="17">
        <f>Tabla_Consulta_desde_Reporte_de_Valorización_de_Instrumentos[[#This Row],[VALOR_VECTOR_LOCAL]]/Tabla_Consulta_desde_Reporte_de_Valorización_de_Instrumentos[[#This Row],[Patrimonio]]</f>
        <v>5.4286780740340594E-3</v>
      </c>
      <c r="AD409" s="4">
        <f>(Tabla_Consulta_desde_Reporte_de_Valorización_de_Instrumentos[[#This Row],[VALOR_VECTOR_LOCAL]]/INDEX('Tipo de Cambio'!$D:$D,MATCH("2",'Tipo de Cambio'!$E:$E,0),1))/1000000</f>
        <v>44.38067401066418</v>
      </c>
      <c r="AE409">
        <f>IF(Tabla_Consulta_desde_Reporte_de_Valorización_de_Instrumentos[[#This Row],[PORTAFOLIO]]="IN-FONDO0",Tabla_Consulta_desde_Reporte_de_Valorización_de_Instrumentos[[#This Row],[Inv MM$]],0)</f>
        <v>0</v>
      </c>
      <c r="AF409" s="25">
        <f>IF(Tabla_Consulta_desde_Reporte_de_Valorización_de_Instrumentos[[#This Row],[PORTAFOLIO]]="IN-FONDO1",Tabla_Consulta_desde_Reporte_de_Valorización_de_Instrumentos[[#This Row],[Inv MM$]],0)</f>
        <v>0</v>
      </c>
      <c r="AG409" s="25">
        <f>IF(Tabla_Consulta_desde_Reporte_de_Valorización_de_Instrumentos[[#This Row],[PORTAFOLIO]]="IN-FONDO2",Tabla_Consulta_desde_Reporte_de_Valorización_de_Instrumentos[[#This Row],[Inv MM$]],0)</f>
        <v>44.38067401066418</v>
      </c>
      <c r="AH409" s="25">
        <f>IF(Tabla_Consulta_desde_Reporte_de_Valorización_de_Instrumentos[[#This Row],[PORTAFOLIO]]="IN-FONDO3",Tabla_Consulta_desde_Reporte_de_Valorización_de_Instrumentos[[#This Row],[Inv MM$]],0)</f>
        <v>0</v>
      </c>
      <c r="AI4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47.5507220292969</v>
      </c>
      <c r="AJ4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Row],[CODIGO_SBS]],'BD(MSCI)'!$C:$C,0),1)),AL6544)</f>
        <v>95.740075259999998</v>
      </c>
      <c r="AK409" s="25">
        <f>Tabla_Consulta_desde_Reporte_de_Valorización_de_Instrumentos[[#This Row],[CO2-H]]*Tabla_Consulta_desde_Reporte_de_Valorización_de_Instrumentos[[#This Row],[Inv MM$]]</f>
        <v>4249.0090698705144</v>
      </c>
      <c r="AL409" s="25">
        <f>Tabla_Consulta_desde_Reporte_de_Valorización_de_Instrumentos[[#This Row],[CO2-H]]*Tabla_Consulta_desde_Reporte_de_Valorización_de_Instrumentos[[#This Row],[Weight]]</f>
        <v>0.51974204737033269</v>
      </c>
      <c r="AM409" s="25" t="str">
        <f>INDEX(Parametria!G:G,MATCH(Tabla_Consulta_desde_Reporte_de_Valorización_de_Instrumentos[[#This Row],[CODIGO_SBS]],Parametria!C:C,0))</f>
        <v>53ALT</v>
      </c>
      <c r="AN409" s="25" t="str">
        <f>INDEX(Parametria!F:F,MATCH(Tabla_Consulta_desde_Reporte_de_Valorización_de_Instrumentos[[#This Row],[CODIGO_SBS]],Parametria!C:C,0))</f>
        <v>ALT</v>
      </c>
      <c r="AO409" s="25" t="str">
        <f>+INDEX(Parametria!J:J,MATCH(Tabla_Consulta_desde_Reporte_de_Valorización_de_Instrumentos[[#This Row],[CODIGO_SBS]],Parametria!C:C,0))</f>
        <v>ALT</v>
      </c>
      <c r="AP409" s="25">
        <f>Tabla_Consulta_desde_Reporte_de_Valorización_de_Instrumentos[[#This Row],[Huella]]/$AT$4</f>
        <v>0.37526559241007496</v>
      </c>
      <c r="AQ4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09" s="25" t="str">
        <f>IFERROR(INDEX('BD(MSCI)'!X:X,MATCH(Tabla_Consulta_desde_Reporte_de_Valorización_de_Instrumentos[[#This Row],[CODIGO_ISIN]],'BD(MSCI)'!C:C,0)),"Cuestionario Integra")</f>
        <v>Alts</v>
      </c>
      <c r="AT409" s="25"/>
    </row>
    <row r="410" spans="2:46" x14ac:dyDescent="0.35">
      <c r="B410" s="14" t="s">
        <v>6337</v>
      </c>
      <c r="C410" t="s">
        <v>707</v>
      </c>
      <c r="D410" t="s">
        <v>11</v>
      </c>
      <c r="E410" t="s">
        <v>708</v>
      </c>
      <c r="F410" t="s">
        <v>750</v>
      </c>
      <c r="G410" t="str">
        <f>INDEX(Parametria!H:H,MATCH(Tabla_Consulta_desde_Reporte_de_Valorización_de_Instrumentos[[#This Row],[CODIGO_SBS]],Parametria!C:C,0),1)</f>
        <v>ASSF - Operating Manager IV, LP</v>
      </c>
      <c r="H410" t="s">
        <v>750</v>
      </c>
      <c r="I410" t="s">
        <v>156</v>
      </c>
      <c r="J410" t="s">
        <v>751</v>
      </c>
      <c r="K410" t="s">
        <v>50</v>
      </c>
      <c r="L410">
        <v>1</v>
      </c>
      <c r="M410" s="5">
        <v>10801938.623491</v>
      </c>
      <c r="N410">
        <v>3170048.0186327002</v>
      </c>
      <c r="O410">
        <v>3.0798169999999998</v>
      </c>
      <c r="P410" s="15">
        <v>46241</v>
      </c>
      <c r="Q410">
        <v>38</v>
      </c>
      <c r="R410">
        <v>3.4075000000000002</v>
      </c>
      <c r="S410" t="s">
        <v>413</v>
      </c>
      <c r="T410">
        <v>10815252.825169301</v>
      </c>
      <c r="U410" s="5">
        <v>3170048.0186327002</v>
      </c>
      <c r="V410" t="s">
        <v>156</v>
      </c>
      <c r="W410">
        <v>0</v>
      </c>
      <c r="X410">
        <v>0</v>
      </c>
      <c r="Y410">
        <v>0</v>
      </c>
      <c r="Z410">
        <v>0</v>
      </c>
      <c r="AA410" t="str">
        <f>+MID(Tabla_Consulta_desde_Reporte_de_Valorización_de_Instrumentos[[#This Row],[CODIGO_SBS]],7,1)</f>
        <v>2</v>
      </c>
      <c r="AB410">
        <f>INDEX('Cálculo Caja'!F:F,MATCH(Tabla_Consulta_desde_Reporte_de_Valorización_de_Instrumentos[[#This Row],[PORTAFOLIO]],'Cálculo Caja'!A:A,0),1)</f>
        <v>3525404726.9048524</v>
      </c>
      <c r="AC410" s="17">
        <f>Tabla_Consulta_desde_Reporte_de_Valorización_de_Instrumentos[[#This Row],[VALOR_VECTOR_LOCAL]]/Tabla_Consulta_desde_Reporte_de_Valorización_de_Instrumentos[[#This Row],[Patrimonio]]</f>
        <v>3.0640279514728566E-3</v>
      </c>
      <c r="AD410" s="4">
        <f>(Tabla_Consulta_desde_Reporte_de_Valorización_de_Instrumentos[[#This Row],[VALOR_VECTOR_LOCAL]]/INDEX('Tipo de Cambio'!$D:$D,MATCH("2",'Tipo de Cambio'!$E:$E,0),1))/1000000</f>
        <v>3.170048018632722</v>
      </c>
      <c r="AE410">
        <f>IF(Tabla_Consulta_desde_Reporte_de_Valorización_de_Instrumentos[[#This Row],[PORTAFOLIO]]="IN-FONDO0",Tabla_Consulta_desde_Reporte_de_Valorización_de_Instrumentos[[#This Row],[Inv MM$]],0)</f>
        <v>0</v>
      </c>
      <c r="AF410" s="25">
        <f>IF(Tabla_Consulta_desde_Reporte_de_Valorización_de_Instrumentos[[#This Row],[PORTAFOLIO]]="IN-FONDO1",Tabla_Consulta_desde_Reporte_de_Valorización_de_Instrumentos[[#This Row],[Inv MM$]],0)</f>
        <v>0</v>
      </c>
      <c r="AG410" s="25">
        <f>IF(Tabla_Consulta_desde_Reporte_de_Valorización_de_Instrumentos[[#This Row],[PORTAFOLIO]]="IN-FONDO2",Tabla_Consulta_desde_Reporte_de_Valorización_de_Instrumentos[[#This Row],[Inv MM$]],0)</f>
        <v>0</v>
      </c>
      <c r="AH410" s="25">
        <f>IF(Tabla_Consulta_desde_Reporte_de_Valorización_de_Instrumentos[[#This Row],[PORTAFOLIO]]="IN-FONDO3",Tabla_Consulta_desde_Reporte_de_Valorización_de_Instrumentos[[#This Row],[Inv MM$]],0)</f>
        <v>3.170048018632722</v>
      </c>
      <c r="AI4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47.5507220292969</v>
      </c>
      <c r="AJ4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Row],[CODIGO_SBS]],'BD(MSCI)'!$C:$C,0),1)),AL6545)</f>
        <v>95.740075259999998</v>
      </c>
      <c r="AK410" s="25">
        <f>Tabla_Consulta_desde_Reporte_de_Valorización_de_Instrumentos[[#This Row],[CO2-H]]*Tabla_Consulta_desde_Reporte_de_Valorización_de_Instrumentos[[#This Row],[Inv MM$]]</f>
        <v>303.50063588171071</v>
      </c>
      <c r="AL410" s="25">
        <f>Tabla_Consulta_desde_Reporte_de_Valorización_de_Instrumentos[[#This Row],[CO2-H]]*Tabla_Consulta_desde_Reporte_de_Valorización_de_Instrumentos[[#This Row],[Weight]]</f>
        <v>0.29335026667275493</v>
      </c>
      <c r="AM410" s="25" t="str">
        <f>INDEX(Parametria!G:G,MATCH(Tabla_Consulta_desde_Reporte_de_Valorización_de_Instrumentos[[#This Row],[CODIGO_SBS]],Parametria!C:C,0))</f>
        <v>53ALT</v>
      </c>
      <c r="AN410" s="25" t="str">
        <f>INDEX(Parametria!F:F,MATCH(Tabla_Consulta_desde_Reporte_de_Valorización_de_Instrumentos[[#This Row],[CODIGO_SBS]],Parametria!C:C,0))</f>
        <v>ALT</v>
      </c>
      <c r="AO410" s="25" t="str">
        <f>+INDEX(Parametria!J:J,MATCH(Tabla_Consulta_desde_Reporte_de_Valorización_de_Instrumentos[[#This Row],[CODIGO_SBS]],Parametria!C:C,0))</f>
        <v>ALT</v>
      </c>
      <c r="AP410" s="25">
        <f>Tabla_Consulta_desde_Reporte_de_Valorización_de_Instrumentos[[#This Row],[Huella]]/$AT$4</f>
        <v>2.6804684115314312E-2</v>
      </c>
      <c r="AQ4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0" s="25" t="str">
        <f>IFERROR(INDEX('BD(MSCI)'!X:X,MATCH(Tabla_Consulta_desde_Reporte_de_Valorización_de_Instrumentos[[#This Row],[CODIGO_ISIN]],'BD(MSCI)'!C:C,0)),"Cuestionario Integra")</f>
        <v>Alts</v>
      </c>
      <c r="AT410" s="25"/>
    </row>
    <row r="411" spans="2:46" x14ac:dyDescent="0.35">
      <c r="B411" s="14" t="s">
        <v>6337</v>
      </c>
      <c r="C411" t="s">
        <v>707</v>
      </c>
      <c r="D411" t="s">
        <v>11</v>
      </c>
      <c r="E411" t="s">
        <v>708</v>
      </c>
      <c r="F411" t="s">
        <v>752</v>
      </c>
      <c r="G411" t="str">
        <f>INDEX(Parametria!H:H,MATCH(Tabla_Consulta_desde_Reporte_de_Valorización_de_Instrumentos[[#This Row],[CODIGO_SBS]],Parametria!C:C,0),1)</f>
        <v>Avenue - Europe Capital Partners III, LLC</v>
      </c>
      <c r="H411" t="s">
        <v>753</v>
      </c>
      <c r="I411" t="s">
        <v>754</v>
      </c>
      <c r="J411" t="s">
        <v>755</v>
      </c>
      <c r="K411" t="s">
        <v>50</v>
      </c>
      <c r="L411">
        <v>1</v>
      </c>
      <c r="M411" s="5">
        <v>5901755.9275310002</v>
      </c>
      <c r="N411">
        <v>1731990.0007428001</v>
      </c>
      <c r="O411">
        <v>9.5386600999999995</v>
      </c>
      <c r="P411" s="15">
        <v>46543</v>
      </c>
      <c r="Q411">
        <v>340</v>
      </c>
      <c r="R411">
        <v>3.4075000000000002</v>
      </c>
      <c r="S411" t="s">
        <v>413</v>
      </c>
      <c r="T411">
        <v>5909030.2855342003</v>
      </c>
      <c r="U411" s="5">
        <v>1731990.0007428001</v>
      </c>
      <c r="V411" t="s">
        <v>156</v>
      </c>
      <c r="W411">
        <v>0</v>
      </c>
      <c r="X411">
        <v>0</v>
      </c>
      <c r="Y411">
        <v>0</v>
      </c>
      <c r="Z411">
        <v>0</v>
      </c>
      <c r="AA411" t="str">
        <f>+MID(Tabla_Consulta_desde_Reporte_de_Valorización_de_Instrumentos[[#This Row],[CODIGO_SBS]],7,1)</f>
        <v>2</v>
      </c>
      <c r="AB411">
        <f>INDEX('Cálculo Caja'!F:F,MATCH(Tabla_Consulta_desde_Reporte_de_Valorización_de_Instrumentos[[#This Row],[PORTAFOLIO]],'Cálculo Caja'!A:A,0),1)</f>
        <v>3525404726.9048524</v>
      </c>
      <c r="AC411" s="17">
        <f>Tabla_Consulta_desde_Reporte_de_Valorización_de_Instrumentos[[#This Row],[VALOR_VECTOR_LOCAL]]/Tabla_Consulta_desde_Reporte_de_Valorización_de_Instrumentos[[#This Row],[Patrimonio]]</f>
        <v>1.674064791055204E-3</v>
      </c>
      <c r="AD411" s="4">
        <f>(Tabla_Consulta_desde_Reporte_de_Valorización_de_Instrumentos[[#This Row],[VALOR_VECTOR_LOCAL]]/INDEX('Tipo de Cambio'!$D:$D,MATCH("2",'Tipo de Cambio'!$E:$E,0),1))/1000000</f>
        <v>1.7319900007427733</v>
      </c>
      <c r="AE411">
        <f>IF(Tabla_Consulta_desde_Reporte_de_Valorización_de_Instrumentos[[#This Row],[PORTAFOLIO]]="IN-FONDO0",Tabla_Consulta_desde_Reporte_de_Valorización_de_Instrumentos[[#This Row],[Inv MM$]],0)</f>
        <v>0</v>
      </c>
      <c r="AF411" s="25">
        <f>IF(Tabla_Consulta_desde_Reporte_de_Valorización_de_Instrumentos[[#This Row],[PORTAFOLIO]]="IN-FONDO1",Tabla_Consulta_desde_Reporte_de_Valorización_de_Instrumentos[[#This Row],[Inv MM$]],0)</f>
        <v>0</v>
      </c>
      <c r="AG411" s="25">
        <f>IF(Tabla_Consulta_desde_Reporte_de_Valorización_de_Instrumentos[[#This Row],[PORTAFOLIO]]="IN-FONDO2",Tabla_Consulta_desde_Reporte_de_Valorización_de_Instrumentos[[#This Row],[Inv MM$]],0)</f>
        <v>0</v>
      </c>
      <c r="AH411" s="25">
        <f>IF(Tabla_Consulta_desde_Reporte_de_Valorización_de_Instrumentos[[#This Row],[PORTAFOLIO]]="IN-FONDO3",Tabla_Consulta_desde_Reporte_de_Valorización_de_Instrumentos[[#This Row],[Inv MM$]],0)</f>
        <v>1.7319900007427733</v>
      </c>
      <c r="AI4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17.319793004799003</v>
      </c>
      <c r="AJ4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Row],[CODIGO_SBS]],'BD(MSCI)'!$C:$C,0),1)),AL6546)</f>
        <v>95.740075259999998</v>
      </c>
      <c r="AK411" s="25">
        <f>Tabla_Consulta_desde_Reporte_de_Valorización_de_Instrumentos[[#This Row],[CO2-H]]*Tabla_Consulta_desde_Reporte_de_Valorización_de_Instrumentos[[#This Row],[Inv MM$]]</f>
        <v>165.82085302068057</v>
      </c>
      <c r="AL411" s="25">
        <f>Tabla_Consulta_desde_Reporte_de_Valorización_de_Instrumentos[[#This Row],[CO2-H]]*Tabla_Consulta_desde_Reporte_de_Valorización_de_Instrumentos[[#This Row],[Weight]]</f>
        <v>0.1602750890857414</v>
      </c>
      <c r="AM411" s="25" t="str">
        <f>INDEX(Parametria!G:G,MATCH(Tabla_Consulta_desde_Reporte_de_Valorización_de_Instrumentos[[#This Row],[CODIGO_SBS]],Parametria!C:C,0))</f>
        <v>53ALT</v>
      </c>
      <c r="AN411" s="25" t="str">
        <f>INDEX(Parametria!F:F,MATCH(Tabla_Consulta_desde_Reporte_de_Valorización_de_Instrumentos[[#This Row],[CODIGO_SBS]],Parametria!C:C,0))</f>
        <v>ALT</v>
      </c>
      <c r="AO411" s="25" t="str">
        <f>+INDEX(Parametria!J:J,MATCH(Tabla_Consulta_desde_Reporte_de_Valorización_de_Instrumentos[[#This Row],[CODIGO_SBS]],Parametria!C:C,0))</f>
        <v>ALT</v>
      </c>
      <c r="AP411" s="25">
        <f>Tabla_Consulta_desde_Reporte_de_Valorización_de_Instrumentos[[#This Row],[Huella]]/$AT$4</f>
        <v>1.4645028904267787E-2</v>
      </c>
      <c r="AQ4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1" s="25" t="str">
        <f>IFERROR(INDEX('BD(MSCI)'!X:X,MATCH(Tabla_Consulta_desde_Reporte_de_Valorización_de_Instrumentos[[#This Row],[CODIGO_ISIN]],'BD(MSCI)'!C:C,0)),"Cuestionario Integra")</f>
        <v>Alts</v>
      </c>
      <c r="AT411" s="25"/>
    </row>
    <row r="412" spans="2:46" x14ac:dyDescent="0.35">
      <c r="B412" s="14" t="s">
        <v>6337</v>
      </c>
      <c r="C412" t="s">
        <v>707</v>
      </c>
      <c r="D412" t="s">
        <v>10</v>
      </c>
      <c r="E412" t="s">
        <v>708</v>
      </c>
      <c r="F412" t="s">
        <v>752</v>
      </c>
      <c r="G412" t="str">
        <f>INDEX(Parametria!H:H,MATCH(Tabla_Consulta_desde_Reporte_de_Valorización_de_Instrumentos[[#This Row],[CODIGO_SBS]],Parametria!C:C,0),1)</f>
        <v>Avenue - Europe Capital Partners III, LLC</v>
      </c>
      <c r="H412" t="s">
        <v>753</v>
      </c>
      <c r="I412" t="s">
        <v>754</v>
      </c>
      <c r="J412" t="s">
        <v>755</v>
      </c>
      <c r="K412" t="s">
        <v>50</v>
      </c>
      <c r="L412">
        <v>1</v>
      </c>
      <c r="M412" s="5">
        <v>53115438.736321598</v>
      </c>
      <c r="N412">
        <v>15587803.004056299</v>
      </c>
      <c r="O412">
        <v>85.847351599999996</v>
      </c>
      <c r="P412" s="15">
        <v>46543</v>
      </c>
      <c r="Q412">
        <v>340</v>
      </c>
      <c r="R412">
        <v>3.4075000000000002</v>
      </c>
      <c r="S412" t="s">
        <v>413</v>
      </c>
      <c r="T412">
        <v>53180907.5089387</v>
      </c>
      <c r="U412" s="5">
        <v>15587803.004056299</v>
      </c>
      <c r="V412" t="s">
        <v>156</v>
      </c>
      <c r="W412">
        <v>0</v>
      </c>
      <c r="X412">
        <v>0</v>
      </c>
      <c r="Y412">
        <v>0</v>
      </c>
      <c r="Z412">
        <v>0</v>
      </c>
      <c r="AA412" t="str">
        <f>+MID(Tabla_Consulta_desde_Reporte_de_Valorización_de_Instrumentos[[#This Row],[CODIGO_SBS]],7,1)</f>
        <v>2</v>
      </c>
      <c r="AB412">
        <f>INDEX('Cálculo Caja'!F:F,MATCH(Tabla_Consulta_desde_Reporte_de_Valorización_de_Instrumentos[[#This Row],[PORTAFOLIO]],'Cálculo Caja'!A:A,0),1)</f>
        <v>27857085026.771736</v>
      </c>
      <c r="AC412" s="17">
        <f>Tabla_Consulta_desde_Reporte_de_Valorización_de_Instrumentos[[#This Row],[VALOR_VECTOR_LOCAL]]/Tabla_Consulta_desde_Reporte_de_Valorización_de_Instrumentos[[#This Row],[Patrimonio]]</f>
        <v>1.9067120154630539E-3</v>
      </c>
      <c r="AD412" s="4">
        <f>(Tabla_Consulta_desde_Reporte_de_Valorización_de_Instrumentos[[#This Row],[VALOR_VECTOR_LOCAL]]/INDEX('Tipo de Cambio'!$D:$D,MATCH("2",'Tipo de Cambio'!$E:$E,0),1))/1000000</f>
        <v>15.587803004056228</v>
      </c>
      <c r="AE412">
        <f>IF(Tabla_Consulta_desde_Reporte_de_Valorización_de_Instrumentos[[#This Row],[PORTAFOLIO]]="IN-FONDO0",Tabla_Consulta_desde_Reporte_de_Valorización_de_Instrumentos[[#This Row],[Inv MM$]],0)</f>
        <v>0</v>
      </c>
      <c r="AF412" s="25">
        <f>IF(Tabla_Consulta_desde_Reporte_de_Valorización_de_Instrumentos[[#This Row],[PORTAFOLIO]]="IN-FONDO1",Tabla_Consulta_desde_Reporte_de_Valorización_de_Instrumentos[[#This Row],[Inv MM$]],0)</f>
        <v>0</v>
      </c>
      <c r="AG412" s="25">
        <f>IF(Tabla_Consulta_desde_Reporte_de_Valorización_de_Instrumentos[[#This Row],[PORTAFOLIO]]="IN-FONDO2",Tabla_Consulta_desde_Reporte_de_Valorización_de_Instrumentos[[#This Row],[Inv MM$]],0)</f>
        <v>15.587803004056228</v>
      </c>
      <c r="AH412" s="25">
        <f>IF(Tabla_Consulta_desde_Reporte_de_Valorización_de_Instrumentos[[#This Row],[PORTAFOLIO]]="IN-FONDO3",Tabla_Consulta_desde_Reporte_de_Valorización_de_Instrumentos[[#This Row],[Inv MM$]],0)</f>
        <v>0</v>
      </c>
      <c r="AI4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17.319793004799003</v>
      </c>
      <c r="AJ4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Row],[CODIGO_SBS]],'BD(MSCI)'!$C:$C,0),1)),AL6547)</f>
        <v>95.740075259999998</v>
      </c>
      <c r="AK412" s="25">
        <f>Tabla_Consulta_desde_Reporte_de_Valorización_de_Instrumentos[[#This Row],[CO2-H]]*Tabla_Consulta_desde_Reporte_de_Valorización_de_Instrumentos[[#This Row],[Inv MM$]]</f>
        <v>1492.3774327463973</v>
      </c>
      <c r="AL412" s="25">
        <f>Tabla_Consulta_desde_Reporte_de_Valorización_de_Instrumentos[[#This Row],[CO2-H]]*Tabla_Consulta_desde_Reporte_de_Valorización_de_Instrumentos[[#This Row],[Weight]]</f>
        <v>0.18254875185957906</v>
      </c>
      <c r="AM412" s="25" t="str">
        <f>INDEX(Parametria!G:G,MATCH(Tabla_Consulta_desde_Reporte_de_Valorización_de_Instrumentos[[#This Row],[CODIGO_SBS]],Parametria!C:C,0))</f>
        <v>53ALT</v>
      </c>
      <c r="AN412" s="25" t="str">
        <f>INDEX(Parametria!F:F,MATCH(Tabla_Consulta_desde_Reporte_de_Valorización_de_Instrumentos[[#This Row],[CODIGO_SBS]],Parametria!C:C,0))</f>
        <v>ALT</v>
      </c>
      <c r="AO412" s="25" t="str">
        <f>+INDEX(Parametria!J:J,MATCH(Tabla_Consulta_desde_Reporte_de_Valorización_de_Instrumentos[[#This Row],[CODIGO_SBS]],Parametria!C:C,0))</f>
        <v>ALT</v>
      </c>
      <c r="AP412" s="25">
        <f>Tabla_Consulta_desde_Reporte_de_Valorización_de_Instrumentos[[#This Row],[Huella]]/$AT$4</f>
        <v>0.13180435536610194</v>
      </c>
      <c r="AQ4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2" s="25" t="str">
        <f>IFERROR(INDEX('BD(MSCI)'!X:X,MATCH(Tabla_Consulta_desde_Reporte_de_Valorización_de_Instrumentos[[#This Row],[CODIGO_ISIN]],'BD(MSCI)'!C:C,0)),"Cuestionario Integra")</f>
        <v>Alts</v>
      </c>
      <c r="AT412" s="25"/>
    </row>
    <row r="413" spans="2:46" x14ac:dyDescent="0.35">
      <c r="B413" s="14" t="s">
        <v>6337</v>
      </c>
      <c r="C413" t="s">
        <v>707</v>
      </c>
      <c r="D413" t="s">
        <v>10</v>
      </c>
      <c r="E413" t="s">
        <v>708</v>
      </c>
      <c r="F413" t="s">
        <v>756</v>
      </c>
      <c r="G413" t="str">
        <f>INDEX(Parametria!H:H,MATCH(Tabla_Consulta_desde_Reporte_de_Valorización_de_Instrumentos[[#This Row],[CODIGO_SBS]],Parametria!C:C,0),1)</f>
        <v>Coller</v>
      </c>
      <c r="H413" t="s">
        <v>757</v>
      </c>
      <c r="I413" t="s">
        <v>156</v>
      </c>
      <c r="J413" t="s">
        <v>758</v>
      </c>
      <c r="K413" t="s">
        <v>50</v>
      </c>
      <c r="L413">
        <v>1</v>
      </c>
      <c r="M413" s="5">
        <v>75495946.383799806</v>
      </c>
      <c r="N413">
        <v>22155816.987175301</v>
      </c>
      <c r="O413">
        <v>23.307762499999999</v>
      </c>
      <c r="P413" s="15">
        <v>46752</v>
      </c>
      <c r="Q413">
        <v>549</v>
      </c>
      <c r="R413">
        <v>3.4075000000000002</v>
      </c>
      <c r="S413" t="s">
        <v>413</v>
      </c>
      <c r="T413">
        <v>75589000.815145895</v>
      </c>
      <c r="U413" s="5">
        <v>22155816.987175301</v>
      </c>
      <c r="V413" t="s">
        <v>156</v>
      </c>
      <c r="W413">
        <v>0</v>
      </c>
      <c r="X413">
        <v>0</v>
      </c>
      <c r="Y413">
        <v>0</v>
      </c>
      <c r="Z413">
        <v>0</v>
      </c>
      <c r="AA413" t="str">
        <f>+MID(Tabla_Consulta_desde_Reporte_de_Valorización_de_Instrumentos[[#This Row],[CODIGO_SBS]],7,1)</f>
        <v>2</v>
      </c>
      <c r="AB413">
        <f>INDEX('Cálculo Caja'!F:F,MATCH(Tabla_Consulta_desde_Reporte_de_Valorización_de_Instrumentos[[#This Row],[PORTAFOLIO]],'Cálculo Caja'!A:A,0),1)</f>
        <v>27857085026.771736</v>
      </c>
      <c r="AC413" s="17">
        <f>Tabla_Consulta_desde_Reporte_de_Valorización_de_Instrumentos[[#This Row],[VALOR_VECTOR_LOCAL]]/Tabla_Consulta_desde_Reporte_de_Valorización_de_Instrumentos[[#This Row],[Patrimonio]]</f>
        <v>2.7101165219277352E-3</v>
      </c>
      <c r="AD413" s="4">
        <f>(Tabla_Consulta_desde_Reporte_de_Valorización_de_Instrumentos[[#This Row],[VALOR_VECTOR_LOCAL]]/INDEX('Tipo de Cambio'!$D:$D,MATCH("2",'Tipo de Cambio'!$E:$E,0),1))/1000000</f>
        <v>22.155816987175289</v>
      </c>
      <c r="AE413">
        <f>IF(Tabla_Consulta_desde_Reporte_de_Valorización_de_Instrumentos[[#This Row],[PORTAFOLIO]]="IN-FONDO0",Tabla_Consulta_desde_Reporte_de_Valorización_de_Instrumentos[[#This Row],[Inv MM$]],0)</f>
        <v>0</v>
      </c>
      <c r="AF413" s="25">
        <f>IF(Tabla_Consulta_desde_Reporte_de_Valorización_de_Instrumentos[[#This Row],[PORTAFOLIO]]="IN-FONDO1",Tabla_Consulta_desde_Reporte_de_Valorización_de_Instrumentos[[#This Row],[Inv MM$]],0)</f>
        <v>0</v>
      </c>
      <c r="AG413" s="25">
        <f>IF(Tabla_Consulta_desde_Reporte_de_Valorización_de_Instrumentos[[#This Row],[PORTAFOLIO]]="IN-FONDO2",Tabla_Consulta_desde_Reporte_de_Valorización_de_Instrumentos[[#This Row],[Inv MM$]],0)</f>
        <v>22.155816987175289</v>
      </c>
      <c r="AH413" s="25">
        <f>IF(Tabla_Consulta_desde_Reporte_de_Valorización_de_Instrumentos[[#This Row],[PORTAFOLIO]]="IN-FONDO3",Tabla_Consulta_desde_Reporte_de_Valorización_de_Instrumentos[[#This Row],[Inv MM$]],0)</f>
        <v>0</v>
      </c>
      <c r="AI4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36.926361993836949</v>
      </c>
      <c r="AJ4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Row],[CODIGO_SBS]],'BD(MSCI)'!$C:$C,0),1)),AL6548)</f>
        <v>33.91793054</v>
      </c>
      <c r="AK413" s="25">
        <f>Tabla_Consulta_desde_Reporte_de_Valorización_de_Instrumentos[[#This Row],[CO2-H]]*Tabla_Consulta_desde_Reporte_de_Valorización_de_Instrumentos[[#This Row],[Inv MM$]]</f>
        <v>751.47946162796347</v>
      </c>
      <c r="AL413" s="25">
        <f>Tabla_Consulta_desde_Reporte_de_Valorización_de_Instrumentos[[#This Row],[CO2-H]]*Tabla_Consulta_desde_Reporte_de_Valorización_de_Instrumentos[[#This Row],[Weight]]</f>
        <v>9.1921543946051315E-2</v>
      </c>
      <c r="AM413" s="25" t="str">
        <f>INDEX(Parametria!G:G,MATCH(Tabla_Consulta_desde_Reporte_de_Valorización_de_Instrumentos[[#This Row],[CODIGO_SBS]],Parametria!C:C,0))</f>
        <v>53ALT</v>
      </c>
      <c r="AN413" s="25" t="str">
        <f>INDEX(Parametria!F:F,MATCH(Tabla_Consulta_desde_Reporte_de_Valorización_de_Instrumentos[[#This Row],[CODIGO_SBS]],Parametria!C:C,0))</f>
        <v>ALT</v>
      </c>
      <c r="AO413" s="25" t="str">
        <f>+INDEX(Parametria!J:J,MATCH(Tabla_Consulta_desde_Reporte_de_Valorización_de_Instrumentos[[#This Row],[CODIGO_SBS]],Parametria!C:C,0))</f>
        <v>ALT</v>
      </c>
      <c r="AP413" s="25">
        <f>Tabla_Consulta_desde_Reporte_de_Valorización_de_Instrumentos[[#This Row],[Huella]]/$AT$4</f>
        <v>6.6369447726412081E-2</v>
      </c>
      <c r="AQ4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3" s="25" t="str">
        <f>IFERROR(INDEX('BD(MSCI)'!X:X,MATCH(Tabla_Consulta_desde_Reporte_de_Valorización_de_Instrumentos[[#This Row],[CODIGO_ISIN]],'BD(MSCI)'!C:C,0)),"Cuestionario Integra")</f>
        <v>Alts</v>
      </c>
      <c r="AT413" s="25"/>
    </row>
    <row r="414" spans="2:46" x14ac:dyDescent="0.35">
      <c r="B414" s="14" t="s">
        <v>6337</v>
      </c>
      <c r="C414" t="s">
        <v>707</v>
      </c>
      <c r="D414" t="s">
        <v>11</v>
      </c>
      <c r="E414" t="s">
        <v>708</v>
      </c>
      <c r="F414" t="s">
        <v>756</v>
      </c>
      <c r="G414" t="str">
        <f>INDEX(Parametria!H:H,MATCH(Tabla_Consulta_desde_Reporte_de_Valorización_de_Instrumentos[[#This Row],[CODIGO_SBS]],Parametria!C:C,0),1)</f>
        <v>Coller</v>
      </c>
      <c r="H414" t="s">
        <v>757</v>
      </c>
      <c r="I414" t="s">
        <v>156</v>
      </c>
      <c r="J414" t="s">
        <v>758</v>
      </c>
      <c r="K414" t="s">
        <v>50</v>
      </c>
      <c r="L414">
        <v>1</v>
      </c>
      <c r="M414" s="5">
        <v>50330632.1101996</v>
      </c>
      <c r="N414">
        <v>14770545.0066617</v>
      </c>
      <c r="O414">
        <v>15.5385087</v>
      </c>
      <c r="P414" s="15">
        <v>46752</v>
      </c>
      <c r="Q414">
        <v>549</v>
      </c>
      <c r="R414">
        <v>3.4075000000000002</v>
      </c>
      <c r="S414" t="s">
        <v>413</v>
      </c>
      <c r="T414">
        <v>50392668.399227597</v>
      </c>
      <c r="U414" s="5">
        <v>14770545.0066617</v>
      </c>
      <c r="V414" t="s">
        <v>156</v>
      </c>
      <c r="W414">
        <v>0</v>
      </c>
      <c r="X414">
        <v>0</v>
      </c>
      <c r="Y414">
        <v>0</v>
      </c>
      <c r="Z414">
        <v>0</v>
      </c>
      <c r="AA414" t="str">
        <f>+MID(Tabla_Consulta_desde_Reporte_de_Valorización_de_Instrumentos[[#This Row],[CODIGO_SBS]],7,1)</f>
        <v>2</v>
      </c>
      <c r="AB414">
        <f>INDEX('Cálculo Caja'!F:F,MATCH(Tabla_Consulta_desde_Reporte_de_Valorización_de_Instrumentos[[#This Row],[PORTAFOLIO]],'Cálculo Caja'!A:A,0),1)</f>
        <v>3525404726.9048524</v>
      </c>
      <c r="AC414" s="17">
        <f>Tabla_Consulta_desde_Reporte_de_Valorización_de_Instrumentos[[#This Row],[VALOR_VECTOR_LOCAL]]/Tabla_Consulta_desde_Reporte_de_Valorización_de_Instrumentos[[#This Row],[Patrimonio]]</f>
        <v>1.4276554327533237E-2</v>
      </c>
      <c r="AD414" s="4">
        <f>(Tabla_Consulta_desde_Reporte_de_Valorización_de_Instrumentos[[#This Row],[VALOR_VECTOR_LOCAL]]/INDEX('Tipo de Cambio'!$D:$D,MATCH("2",'Tipo de Cambio'!$E:$E,0),1))/1000000</f>
        <v>14.770545006661656</v>
      </c>
      <c r="AE414">
        <f>IF(Tabla_Consulta_desde_Reporte_de_Valorización_de_Instrumentos[[#This Row],[PORTAFOLIO]]="IN-FONDO0",Tabla_Consulta_desde_Reporte_de_Valorización_de_Instrumentos[[#This Row],[Inv MM$]],0)</f>
        <v>0</v>
      </c>
      <c r="AF414" s="25">
        <f>IF(Tabla_Consulta_desde_Reporte_de_Valorización_de_Instrumentos[[#This Row],[PORTAFOLIO]]="IN-FONDO1",Tabla_Consulta_desde_Reporte_de_Valorización_de_Instrumentos[[#This Row],[Inv MM$]],0)</f>
        <v>0</v>
      </c>
      <c r="AG414" s="25">
        <f>IF(Tabla_Consulta_desde_Reporte_de_Valorización_de_Instrumentos[[#This Row],[PORTAFOLIO]]="IN-FONDO2",Tabla_Consulta_desde_Reporte_de_Valorización_de_Instrumentos[[#This Row],[Inv MM$]],0)</f>
        <v>0</v>
      </c>
      <c r="AH414" s="25">
        <f>IF(Tabla_Consulta_desde_Reporte_de_Valorización_de_Instrumentos[[#This Row],[PORTAFOLIO]]="IN-FONDO3",Tabla_Consulta_desde_Reporte_de_Valorización_de_Instrumentos[[#This Row],[Inv MM$]],0)</f>
        <v>14.770545006661656</v>
      </c>
      <c r="AI4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36.926361993836949</v>
      </c>
      <c r="AJ4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Row],[CODIGO_SBS]],'BD(MSCI)'!$C:$C,0),1)),AL6549)</f>
        <v>33.91793054</v>
      </c>
      <c r="AK414" s="25">
        <f>Tabla_Consulta_desde_Reporte_de_Valorización_de_Instrumentos[[#This Row],[CO2-H]]*Tabla_Consulta_desde_Reporte_de_Valorización_de_Instrumentos[[#This Row],[Inv MM$]]</f>
        <v>500.98631957389392</v>
      </c>
      <c r="AL414" s="25">
        <f>Tabla_Consulta_desde_Reporte_de_Valorización_de_Instrumentos[[#This Row],[CO2-H]]*Tabla_Consulta_desde_Reporte_de_Valorización_de_Instrumentos[[#This Row],[Weight]]</f>
        <v>0.48423117803180876</v>
      </c>
      <c r="AM414" s="25" t="str">
        <f>INDEX(Parametria!G:G,MATCH(Tabla_Consulta_desde_Reporte_de_Valorización_de_Instrumentos[[#This Row],[CODIGO_SBS]],Parametria!C:C,0))</f>
        <v>53ALT</v>
      </c>
      <c r="AN414" s="25" t="str">
        <f>INDEX(Parametria!F:F,MATCH(Tabla_Consulta_desde_Reporte_de_Valorización_de_Instrumentos[[#This Row],[CODIGO_SBS]],Parametria!C:C,0))</f>
        <v>ALT</v>
      </c>
      <c r="AO414" s="25" t="str">
        <f>+INDEX(Parametria!J:J,MATCH(Tabla_Consulta_desde_Reporte_de_Valorización_de_Instrumentos[[#This Row],[CODIGO_SBS]],Parametria!C:C,0))</f>
        <v>ALT</v>
      </c>
      <c r="AP414" s="25">
        <f>Tabla_Consulta_desde_Reporte_de_Valorización_de_Instrumentos[[#This Row],[Huella]]/$AT$4</f>
        <v>4.4246299528367374E-2</v>
      </c>
      <c r="AQ4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4" s="25" t="str">
        <f>IFERROR(INDEX('BD(MSCI)'!X:X,MATCH(Tabla_Consulta_desde_Reporte_de_Valorización_de_Instrumentos[[#This Row],[CODIGO_ISIN]],'BD(MSCI)'!C:C,0)),"Cuestionario Integra")</f>
        <v>Alts</v>
      </c>
      <c r="AT414" s="25"/>
    </row>
    <row r="415" spans="2:46" x14ac:dyDescent="0.35">
      <c r="B415" s="14" t="s">
        <v>6337</v>
      </c>
      <c r="C415" t="s">
        <v>707</v>
      </c>
      <c r="D415" t="s">
        <v>10</v>
      </c>
      <c r="E415" t="s">
        <v>708</v>
      </c>
      <c r="F415" t="s">
        <v>759</v>
      </c>
      <c r="G415" t="str">
        <f>INDEX(Parametria!H:H,MATCH(Tabla_Consulta_desde_Reporte_de_Valorización_de_Instrumentos[[#This Row],[CODIGO_SBS]],Parametria!C:C,0),1)</f>
        <v xml:space="preserve">Apax IX </v>
      </c>
      <c r="H415" t="s">
        <v>759</v>
      </c>
      <c r="I415" t="s">
        <v>156</v>
      </c>
      <c r="J415" t="s">
        <v>760</v>
      </c>
      <c r="K415" t="s">
        <v>50</v>
      </c>
      <c r="L415">
        <v>1</v>
      </c>
      <c r="M415" s="5">
        <v>121075583.23032691</v>
      </c>
      <c r="N415">
        <v>35532086.054388002</v>
      </c>
      <c r="O415">
        <v>22.889307899999999</v>
      </c>
      <c r="P415" s="15">
        <v>46375</v>
      </c>
      <c r="Q415">
        <v>172</v>
      </c>
      <c r="R415">
        <v>3.4075000000000002</v>
      </c>
      <c r="S415" t="s">
        <v>413</v>
      </c>
      <c r="T415">
        <v>121224817.9917554</v>
      </c>
      <c r="U415" s="5">
        <v>35532086.054388002</v>
      </c>
      <c r="V415" t="s">
        <v>156</v>
      </c>
      <c r="W415">
        <v>0</v>
      </c>
      <c r="X415">
        <v>0</v>
      </c>
      <c r="Y415">
        <v>0</v>
      </c>
      <c r="Z415">
        <v>0</v>
      </c>
      <c r="AA415" t="str">
        <f>+MID(Tabla_Consulta_desde_Reporte_de_Valorización_de_Instrumentos[[#This Row],[CODIGO_SBS]],7,1)</f>
        <v>2</v>
      </c>
      <c r="AB415">
        <f>INDEX('Cálculo Caja'!F:F,MATCH(Tabla_Consulta_desde_Reporte_de_Valorización_de_Instrumentos[[#This Row],[PORTAFOLIO]],'Cálculo Caja'!A:A,0),1)</f>
        <v>27857085026.771736</v>
      </c>
      <c r="AC415" s="17">
        <f>Tabla_Consulta_desde_Reporte_de_Valorización_de_Instrumentos[[#This Row],[VALOR_VECTOR_LOCAL]]/Tabla_Consulta_desde_Reporte_de_Valorización_de_Instrumentos[[#This Row],[Patrimonio]]</f>
        <v>4.3463120105340734E-3</v>
      </c>
      <c r="AD415" s="4">
        <f>(Tabla_Consulta_desde_Reporte_de_Valorización_de_Instrumentos[[#This Row],[VALOR_VECTOR_LOCAL]]/INDEX('Tipo de Cambio'!$D:$D,MATCH("2",'Tipo de Cambio'!$E:$E,0),1))/1000000</f>
        <v>35.532086054387932</v>
      </c>
      <c r="AE415">
        <f>IF(Tabla_Consulta_desde_Reporte_de_Valorización_de_Instrumentos[[#This Row],[PORTAFOLIO]]="IN-FONDO0",Tabla_Consulta_desde_Reporte_de_Valorización_de_Instrumentos[[#This Row],[Inv MM$]],0)</f>
        <v>0</v>
      </c>
      <c r="AF415" s="25">
        <f>IF(Tabla_Consulta_desde_Reporte_de_Valorización_de_Instrumentos[[#This Row],[PORTAFOLIO]]="IN-FONDO1",Tabla_Consulta_desde_Reporte_de_Valorización_de_Instrumentos[[#This Row],[Inv MM$]],0)</f>
        <v>0</v>
      </c>
      <c r="AG415" s="25">
        <f>IF(Tabla_Consulta_desde_Reporte_de_Valorización_de_Instrumentos[[#This Row],[PORTAFOLIO]]="IN-FONDO2",Tabla_Consulta_desde_Reporte_de_Valorización_de_Instrumentos[[#This Row],[Inv MM$]],0)</f>
        <v>35.532086054387932</v>
      </c>
      <c r="AH415" s="25">
        <f>IF(Tabla_Consulta_desde_Reporte_de_Valorización_de_Instrumentos[[#This Row],[PORTAFOLIO]]="IN-FONDO3",Tabla_Consulta_desde_Reporte_de_Valorización_de_Instrumentos[[#This Row],[Inv MM$]],0)</f>
        <v>0</v>
      </c>
      <c r="AI4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35.532086054387932</v>
      </c>
      <c r="AJ4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Row],[CODIGO_SBS]],'BD(MSCI)'!$C:$C,0),1)),AL6550)</f>
        <v>33.91793054</v>
      </c>
      <c r="AK415" s="25">
        <f>Tabla_Consulta_desde_Reporte_de_Valorización_de_Instrumentos[[#This Row],[CO2-H]]*Tabla_Consulta_desde_Reporte_de_Valorización_de_Instrumentos[[#This Row],[Inv MM$]]</f>
        <v>1205.1748267340326</v>
      </c>
      <c r="AL415" s="25">
        <f>Tabla_Consulta_desde_Reporte_de_Valorización_de_Instrumentos[[#This Row],[CO2-H]]*Tabla_Consulta_desde_Reporte_de_Valorización_de_Instrumentos[[#This Row],[Weight]]</f>
        <v>0.14741790887846246</v>
      </c>
      <c r="AM415" s="25" t="str">
        <f>INDEX(Parametria!G:G,MATCH(Tabla_Consulta_desde_Reporte_de_Valorización_de_Instrumentos[[#This Row],[CODIGO_SBS]],Parametria!C:C,0))</f>
        <v>53ALT</v>
      </c>
      <c r="AN415" s="25" t="str">
        <f>INDEX(Parametria!F:F,MATCH(Tabla_Consulta_desde_Reporte_de_Valorización_de_Instrumentos[[#This Row],[CODIGO_SBS]],Parametria!C:C,0))</f>
        <v>ALT</v>
      </c>
      <c r="AO415" s="25" t="str">
        <f>+INDEX(Parametria!J:J,MATCH(Tabla_Consulta_desde_Reporte_de_Valorización_de_Instrumentos[[#This Row],[CODIGO_SBS]],Parametria!C:C,0))</f>
        <v>ALT</v>
      </c>
      <c r="AP415" s="25">
        <f>Tabla_Consulta_desde_Reporte_de_Valorización_de_Instrumentos[[#This Row],[Huella]]/$AT$4</f>
        <v>0.10643908682591693</v>
      </c>
      <c r="AQ4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5" s="25" t="str">
        <f>IFERROR(INDEX('BD(MSCI)'!X:X,MATCH(Tabla_Consulta_desde_Reporte_de_Valorización_de_Instrumentos[[#This Row],[CODIGO_ISIN]],'BD(MSCI)'!C:C,0)),"Cuestionario Integra")</f>
        <v>Alts</v>
      </c>
      <c r="AT415" s="25"/>
    </row>
    <row r="416" spans="2:46" x14ac:dyDescent="0.35">
      <c r="B416" s="14" t="s">
        <v>6337</v>
      </c>
      <c r="C416" t="s">
        <v>707</v>
      </c>
      <c r="D416" t="s">
        <v>10</v>
      </c>
      <c r="E416" t="s">
        <v>708</v>
      </c>
      <c r="F416" t="s">
        <v>761</v>
      </c>
      <c r="G416" t="str">
        <f>INDEX(Parametria!H:H,MATCH(Tabla_Consulta_desde_Reporte_de_Valorización_de_Instrumentos[[#This Row],[CODIGO_SBS]],Parametria!C:C,0),1)</f>
        <v>KKR</v>
      </c>
      <c r="H416" t="s">
        <v>761</v>
      </c>
      <c r="I416" t="s">
        <v>156</v>
      </c>
      <c r="J416" t="s">
        <v>762</v>
      </c>
      <c r="K416" t="s">
        <v>50</v>
      </c>
      <c r="L416">
        <v>1</v>
      </c>
      <c r="M416" s="5">
        <v>277997931.2046535</v>
      </c>
      <c r="N416">
        <v>81584132.415158793</v>
      </c>
      <c r="O416">
        <v>5.4176466000000003</v>
      </c>
      <c r="P416" s="15">
        <v>47057</v>
      </c>
      <c r="Q416">
        <v>854</v>
      </c>
      <c r="R416">
        <v>3.4075000000000002</v>
      </c>
      <c r="S416" t="s">
        <v>413</v>
      </c>
      <c r="T416">
        <v>278340584.5607971</v>
      </c>
      <c r="U416" s="5">
        <v>81584132.415158793</v>
      </c>
      <c r="V416" t="s">
        <v>156</v>
      </c>
      <c r="W416">
        <v>0</v>
      </c>
      <c r="X416">
        <v>0</v>
      </c>
      <c r="Y416">
        <v>0</v>
      </c>
      <c r="Z416">
        <v>0</v>
      </c>
      <c r="AA416" t="str">
        <f>+MID(Tabla_Consulta_desde_Reporte_de_Valorización_de_Instrumentos[[#This Row],[CODIGO_SBS]],7,1)</f>
        <v>2</v>
      </c>
      <c r="AB416">
        <f>INDEX('Cálculo Caja'!F:F,MATCH(Tabla_Consulta_desde_Reporte_de_Valorización_de_Instrumentos[[#This Row],[PORTAFOLIO]],'Cálculo Caja'!A:A,0),1)</f>
        <v>27857085026.771736</v>
      </c>
      <c r="AC416" s="17">
        <f>Tabla_Consulta_desde_Reporte_de_Valorización_de_Instrumentos[[#This Row],[VALOR_VECTOR_LOCAL]]/Tabla_Consulta_desde_Reporte_de_Valorización_de_Instrumentos[[#This Row],[Patrimonio]]</f>
        <v>9.9794336319642459E-3</v>
      </c>
      <c r="AD416" s="4">
        <f>(Tabla_Consulta_desde_Reporte_de_Valorización_de_Instrumentos[[#This Row],[VALOR_VECTOR_LOCAL]]/INDEX('Tipo de Cambio'!$D:$D,MATCH("2",'Tipo de Cambio'!$E:$E,0),1))/1000000</f>
        <v>81.584132415158763</v>
      </c>
      <c r="AE416">
        <f>IF(Tabla_Consulta_desde_Reporte_de_Valorización_de_Instrumentos[[#This Row],[PORTAFOLIO]]="IN-FONDO0",Tabla_Consulta_desde_Reporte_de_Valorización_de_Instrumentos[[#This Row],[Inv MM$]],0)</f>
        <v>0</v>
      </c>
      <c r="AF416" s="25">
        <f>IF(Tabla_Consulta_desde_Reporte_de_Valorización_de_Instrumentos[[#This Row],[PORTAFOLIO]]="IN-FONDO1",Tabla_Consulta_desde_Reporte_de_Valorización_de_Instrumentos[[#This Row],[Inv MM$]],0)</f>
        <v>0</v>
      </c>
      <c r="AG416" s="25">
        <f>IF(Tabla_Consulta_desde_Reporte_de_Valorización_de_Instrumentos[[#This Row],[PORTAFOLIO]]="IN-FONDO2",Tabla_Consulta_desde_Reporte_de_Valorización_de_Instrumentos[[#This Row],[Inv MM$]],0)</f>
        <v>81.584132415158763</v>
      </c>
      <c r="AH416" s="25">
        <f>IF(Tabla_Consulta_desde_Reporte_de_Valorización_de_Instrumentos[[#This Row],[PORTAFOLIO]]="IN-FONDO3",Tabla_Consulta_desde_Reporte_de_Valorización_de_Instrumentos[[#This Row],[Inv MM$]],0)</f>
        <v>0</v>
      </c>
      <c r="AI4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81.584132415158763</v>
      </c>
      <c r="AJ4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Row],[CODIGO_SBS]],'BD(MSCI)'!$C:$C,0),1)),AL6551)</f>
        <v>22.272456810000001</v>
      </c>
      <c r="AK416" s="25">
        <f>Tabla_Consulta_desde_Reporte_de_Valorización_de_Instrumentos[[#This Row],[CO2-H]]*Tabla_Consulta_desde_Reporte_de_Valorización_de_Instrumentos[[#This Row],[Inv MM$]]</f>
        <v>1817.0790655979447</v>
      </c>
      <c r="AL416" s="25">
        <f>Tabla_Consulta_desde_Reporte_de_Valorización_de_Instrumentos[[#This Row],[CO2-H]]*Tabla_Consulta_desde_Reporte_de_Valorización_de_Instrumentos[[#This Row],[Weight]]</f>
        <v>0.22226650455618513</v>
      </c>
      <c r="AM416" s="25" t="str">
        <f>INDEX(Parametria!G:G,MATCH(Tabla_Consulta_desde_Reporte_de_Valorización_de_Instrumentos[[#This Row],[CODIGO_SBS]],Parametria!C:C,0))</f>
        <v>53ALT</v>
      </c>
      <c r="AN416" s="25" t="str">
        <f>INDEX(Parametria!F:F,MATCH(Tabla_Consulta_desde_Reporte_de_Valorización_de_Instrumentos[[#This Row],[CODIGO_SBS]],Parametria!C:C,0))</f>
        <v>ALT</v>
      </c>
      <c r="AO416" s="25" t="str">
        <f>+INDEX(Parametria!J:J,MATCH(Tabla_Consulta_desde_Reporte_de_Valorización_de_Instrumentos[[#This Row],[CODIGO_SBS]],Parametria!C:C,0))</f>
        <v>ALT</v>
      </c>
      <c r="AP416" s="25">
        <f>Tabla_Consulta_desde_Reporte_de_Valorización_de_Instrumentos[[#This Row],[Huella]]/$AT$4</f>
        <v>0.16048147716200056</v>
      </c>
      <c r="AQ4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6" s="25" t="str">
        <f>IFERROR(INDEX('BD(MSCI)'!X:X,MATCH(Tabla_Consulta_desde_Reporte_de_Valorización_de_Instrumentos[[#This Row],[CODIGO_ISIN]],'BD(MSCI)'!C:C,0)),"Cuestionario Integra")</f>
        <v>Alts</v>
      </c>
      <c r="AT416" s="25"/>
    </row>
    <row r="417" spans="2:46" x14ac:dyDescent="0.35">
      <c r="B417" s="14" t="s">
        <v>6337</v>
      </c>
      <c r="C417" t="s">
        <v>707</v>
      </c>
      <c r="D417" t="s">
        <v>10</v>
      </c>
      <c r="E417" t="s">
        <v>708</v>
      </c>
      <c r="F417" t="s">
        <v>763</v>
      </c>
      <c r="G417" t="str">
        <f>INDEX(Parametria!H:H,MATCH(Tabla_Consulta_desde_Reporte_de_Valorización_de_Instrumentos[[#This Row],[CODIGO_SBS]],Parametria!C:C,0),1)</f>
        <v>HarbourVest Co-Investment Fund IV</v>
      </c>
      <c r="H417" t="s">
        <v>763</v>
      </c>
      <c r="I417" t="s">
        <v>156</v>
      </c>
      <c r="J417" t="s">
        <v>764</v>
      </c>
      <c r="K417" t="s">
        <v>50</v>
      </c>
      <c r="L417">
        <v>1</v>
      </c>
      <c r="M417" s="5">
        <v>49155048.0808286</v>
      </c>
      <c r="N417">
        <v>14425546.0251882</v>
      </c>
      <c r="O417">
        <v>19.846667499999999</v>
      </c>
      <c r="P417" s="15">
        <v>46539</v>
      </c>
      <c r="Q417">
        <v>336</v>
      </c>
      <c r="R417">
        <v>3.4075000000000002</v>
      </c>
      <c r="S417" t="s">
        <v>413</v>
      </c>
      <c r="T417">
        <v>49215635.374134399</v>
      </c>
      <c r="U417" s="5">
        <v>14425546.0251882</v>
      </c>
      <c r="V417" t="s">
        <v>156</v>
      </c>
      <c r="W417">
        <v>0</v>
      </c>
      <c r="X417">
        <v>0</v>
      </c>
      <c r="Y417">
        <v>0</v>
      </c>
      <c r="Z417">
        <v>0</v>
      </c>
      <c r="AA417" t="str">
        <f>+MID(Tabla_Consulta_desde_Reporte_de_Valorización_de_Instrumentos[[#This Row],[CODIGO_SBS]],7,1)</f>
        <v>2</v>
      </c>
      <c r="AB417">
        <f>INDEX('Cálculo Caja'!F:F,MATCH(Tabla_Consulta_desde_Reporte_de_Valorización_de_Instrumentos[[#This Row],[PORTAFOLIO]],'Cálculo Caja'!A:A,0),1)</f>
        <v>27857085026.771736</v>
      </c>
      <c r="AC417" s="17">
        <f>Tabla_Consulta_desde_Reporte_de_Valorización_de_Instrumentos[[#This Row],[VALOR_VECTOR_LOCAL]]/Tabla_Consulta_desde_Reporte_de_Valorización_de_Instrumentos[[#This Row],[Patrimonio]]</f>
        <v>1.7645438506429763E-3</v>
      </c>
      <c r="AD417" s="4">
        <f>(Tabla_Consulta_desde_Reporte_de_Valorización_de_Instrumentos[[#This Row],[VALOR_VECTOR_LOCAL]]/INDEX('Tipo de Cambio'!$D:$D,MATCH("2",'Tipo de Cambio'!$E:$E,0),1))/1000000</f>
        <v>14.425546025188142</v>
      </c>
      <c r="AE417">
        <f>IF(Tabla_Consulta_desde_Reporte_de_Valorización_de_Instrumentos[[#This Row],[PORTAFOLIO]]="IN-FONDO0",Tabla_Consulta_desde_Reporte_de_Valorización_de_Instrumentos[[#This Row],[Inv MM$]],0)</f>
        <v>0</v>
      </c>
      <c r="AF417" s="25">
        <f>IF(Tabla_Consulta_desde_Reporte_de_Valorización_de_Instrumentos[[#This Row],[PORTAFOLIO]]="IN-FONDO1",Tabla_Consulta_desde_Reporte_de_Valorización_de_Instrumentos[[#This Row],[Inv MM$]],0)</f>
        <v>0</v>
      </c>
      <c r="AG417" s="25">
        <f>IF(Tabla_Consulta_desde_Reporte_de_Valorización_de_Instrumentos[[#This Row],[PORTAFOLIO]]="IN-FONDO2",Tabla_Consulta_desde_Reporte_de_Valorización_de_Instrumentos[[#This Row],[Inv MM$]],0)</f>
        <v>14.425546025188142</v>
      </c>
      <c r="AH417" s="25">
        <f>IF(Tabla_Consulta_desde_Reporte_de_Valorización_de_Instrumentos[[#This Row],[PORTAFOLIO]]="IN-FONDO3",Tabla_Consulta_desde_Reporte_de_Valorización_de_Instrumentos[[#This Row],[Inv MM$]],0)</f>
        <v>0</v>
      </c>
      <c r="AI4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24.042575061120701</v>
      </c>
      <c r="AJ4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Row],[CODIGO_SBS]],'BD(MSCI)'!$C:$C,0),1)),AL6552)</f>
        <v>22.272456810000001</v>
      </c>
      <c r="AK417" s="25">
        <f>Tabla_Consulta_desde_Reporte_de_Valorización_de_Instrumentos[[#This Row],[CO2-H]]*Tabla_Consulta_desde_Reporte_de_Valorización_de_Instrumentos[[#This Row],[Inv MM$]]</f>
        <v>321.29235080667007</v>
      </c>
      <c r="AL417" s="25">
        <f>Tabla_Consulta_desde_Reporte_de_Valorización_de_Instrumentos[[#This Row],[CO2-H]]*Tabla_Consulta_desde_Reporte_de_Valorización_de_Instrumentos[[#This Row],[Weight]]</f>
        <v>3.930072670279678E-2</v>
      </c>
      <c r="AM417" s="25" t="str">
        <f>INDEX(Parametria!G:G,MATCH(Tabla_Consulta_desde_Reporte_de_Valorización_de_Instrumentos[[#This Row],[CODIGO_SBS]],Parametria!C:C,0))</f>
        <v>53ALT</v>
      </c>
      <c r="AN417" s="25" t="str">
        <f>INDEX(Parametria!F:F,MATCH(Tabla_Consulta_desde_Reporte_de_Valorización_de_Instrumentos[[#This Row],[CODIGO_SBS]],Parametria!C:C,0))</f>
        <v>ALT</v>
      </c>
      <c r="AO417" s="25" t="str">
        <f>+INDEX(Parametria!J:J,MATCH(Tabla_Consulta_desde_Reporte_de_Valorización_de_Instrumentos[[#This Row],[CODIGO_SBS]],Parametria!C:C,0))</f>
        <v>ALT</v>
      </c>
      <c r="AP417" s="25">
        <f>Tabla_Consulta_desde_Reporte_de_Valorización_de_Instrumentos[[#This Row],[Huella]]/$AT$4</f>
        <v>2.837601953294135E-2</v>
      </c>
      <c r="AQ4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7" s="25" t="str">
        <f>IFERROR(INDEX('BD(MSCI)'!X:X,MATCH(Tabla_Consulta_desde_Reporte_de_Valorización_de_Instrumentos[[#This Row],[CODIGO_ISIN]],'BD(MSCI)'!C:C,0)),"Cuestionario Integra")</f>
        <v>Alts</v>
      </c>
      <c r="AT417" s="25"/>
    </row>
    <row r="418" spans="2:46" x14ac:dyDescent="0.35">
      <c r="B418" s="14" t="s">
        <v>6337</v>
      </c>
      <c r="C418" t="s">
        <v>707</v>
      </c>
      <c r="D418" t="s">
        <v>11</v>
      </c>
      <c r="E418" t="s">
        <v>708</v>
      </c>
      <c r="F418" t="s">
        <v>763</v>
      </c>
      <c r="G418" t="str">
        <f>INDEX(Parametria!H:H,MATCH(Tabla_Consulta_desde_Reporte_de_Valorización_de_Instrumentos[[#This Row],[CODIGO_SBS]],Parametria!C:C,0),1)</f>
        <v>HarbourVest Co-Investment Fund IV</v>
      </c>
      <c r="H418" t="s">
        <v>763</v>
      </c>
      <c r="I418" t="s">
        <v>156</v>
      </c>
      <c r="J418" t="s">
        <v>764</v>
      </c>
      <c r="K418" t="s">
        <v>50</v>
      </c>
      <c r="L418">
        <v>1</v>
      </c>
      <c r="M418" s="5">
        <v>32770026.439940199</v>
      </c>
      <c r="N418">
        <v>9617029.0359326005</v>
      </c>
      <c r="O418">
        <v>13.231109399999999</v>
      </c>
      <c r="P418" s="15">
        <v>46539</v>
      </c>
      <c r="Q418">
        <v>336</v>
      </c>
      <c r="R418">
        <v>3.4075000000000002</v>
      </c>
      <c r="S418" t="s">
        <v>413</v>
      </c>
      <c r="T418">
        <v>32810417.9618912</v>
      </c>
      <c r="U418" s="5">
        <v>9617029.0359326005</v>
      </c>
      <c r="V418" t="s">
        <v>156</v>
      </c>
      <c r="W418">
        <v>0</v>
      </c>
      <c r="X418">
        <v>0</v>
      </c>
      <c r="Y418">
        <v>0</v>
      </c>
      <c r="Z418">
        <v>0</v>
      </c>
      <c r="AA418" t="str">
        <f>+MID(Tabla_Consulta_desde_Reporte_de_Valorización_de_Instrumentos[[#This Row],[CODIGO_SBS]],7,1)</f>
        <v>2</v>
      </c>
      <c r="AB418">
        <f>INDEX('Cálculo Caja'!F:F,MATCH(Tabla_Consulta_desde_Reporte_de_Valorización_de_Instrumentos[[#This Row],[PORTAFOLIO]],'Cálculo Caja'!A:A,0),1)</f>
        <v>3525404726.9048524</v>
      </c>
      <c r="AC418" s="17">
        <f>Tabla_Consulta_desde_Reporte_de_Valorización_de_Instrumentos[[#This Row],[VALOR_VECTOR_LOCAL]]/Tabla_Consulta_desde_Reporte_de_Valorización_de_Instrumentos[[#This Row],[Patrimonio]]</f>
        <v>9.2953941400965943E-3</v>
      </c>
      <c r="AD418" s="4">
        <f>(Tabla_Consulta_desde_Reporte_de_Valorización_de_Instrumentos[[#This Row],[VALOR_VECTOR_LOCAL]]/INDEX('Tipo de Cambio'!$D:$D,MATCH("2",'Tipo de Cambio'!$E:$E,0),1))/1000000</f>
        <v>9.6170290359325588</v>
      </c>
      <c r="AE418">
        <f>IF(Tabla_Consulta_desde_Reporte_de_Valorización_de_Instrumentos[[#This Row],[PORTAFOLIO]]="IN-FONDO0",Tabla_Consulta_desde_Reporte_de_Valorización_de_Instrumentos[[#This Row],[Inv MM$]],0)</f>
        <v>0</v>
      </c>
      <c r="AF418" s="25">
        <f>IF(Tabla_Consulta_desde_Reporte_de_Valorización_de_Instrumentos[[#This Row],[PORTAFOLIO]]="IN-FONDO1",Tabla_Consulta_desde_Reporte_de_Valorización_de_Instrumentos[[#This Row],[Inv MM$]],0)</f>
        <v>0</v>
      </c>
      <c r="AG418" s="25">
        <f>IF(Tabla_Consulta_desde_Reporte_de_Valorización_de_Instrumentos[[#This Row],[PORTAFOLIO]]="IN-FONDO2",Tabla_Consulta_desde_Reporte_de_Valorización_de_Instrumentos[[#This Row],[Inv MM$]],0)</f>
        <v>0</v>
      </c>
      <c r="AH418" s="25">
        <f>IF(Tabla_Consulta_desde_Reporte_de_Valorización_de_Instrumentos[[#This Row],[PORTAFOLIO]]="IN-FONDO3",Tabla_Consulta_desde_Reporte_de_Valorización_de_Instrumentos[[#This Row],[Inv MM$]],0)</f>
        <v>9.6170290359325588</v>
      </c>
      <c r="AI4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24.042575061120701</v>
      </c>
      <c r="AJ4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Row],[CODIGO_SBS]],'BD(MSCI)'!$C:$C,0),1)),AL6553)</f>
        <v>22.272456810000001</v>
      </c>
      <c r="AK418" s="25">
        <f>Tabla_Consulta_desde_Reporte_de_Valorización_de_Instrumentos[[#This Row],[CO2-H]]*Tabla_Consulta_desde_Reporte_de_Valorización_de_Instrumentos[[#This Row],[Inv MM$]]</f>
        <v>214.19486384332387</v>
      </c>
      <c r="AL418" s="25">
        <f>Tabla_Consulta_desde_Reporte_de_Valorización_de_Instrumentos[[#This Row],[CO2-H]]*Tabla_Consulta_desde_Reporte_de_Valorización_de_Instrumentos[[#This Row],[Weight]]</f>
        <v>0.2070312645172285</v>
      </c>
      <c r="AM418" s="25" t="str">
        <f>INDEX(Parametria!G:G,MATCH(Tabla_Consulta_desde_Reporte_de_Valorización_de_Instrumentos[[#This Row],[CODIGO_SBS]],Parametria!C:C,0))</f>
        <v>53ALT</v>
      </c>
      <c r="AN418" s="25" t="str">
        <f>INDEX(Parametria!F:F,MATCH(Tabla_Consulta_desde_Reporte_de_Valorización_de_Instrumentos[[#This Row],[CODIGO_SBS]],Parametria!C:C,0))</f>
        <v>ALT</v>
      </c>
      <c r="AO418" s="25" t="str">
        <f>+INDEX(Parametria!J:J,MATCH(Tabla_Consulta_desde_Reporte_de_Valorización_de_Instrumentos[[#This Row],[CODIGO_SBS]],Parametria!C:C,0))</f>
        <v>ALT</v>
      </c>
      <c r="AP418" s="25">
        <f>Tabla_Consulta_desde_Reporte_de_Valorización_de_Instrumentos[[#This Row],[Huella]]/$AT$4</f>
        <v>1.8917343114499354E-2</v>
      </c>
      <c r="AQ4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8" s="25" t="str">
        <f>IFERROR(INDEX('BD(MSCI)'!X:X,MATCH(Tabla_Consulta_desde_Reporte_de_Valorización_de_Instrumentos[[#This Row],[CODIGO_ISIN]],'BD(MSCI)'!C:C,0)),"Cuestionario Integra")</f>
        <v>Alts</v>
      </c>
      <c r="AT418" s="25"/>
    </row>
    <row r="419" spans="2:46" x14ac:dyDescent="0.35">
      <c r="B419" s="14" t="s">
        <v>6337</v>
      </c>
      <c r="C419" t="s">
        <v>707</v>
      </c>
      <c r="D419" t="s">
        <v>10</v>
      </c>
      <c r="E419" t="s">
        <v>708</v>
      </c>
      <c r="F419" t="s">
        <v>765</v>
      </c>
      <c r="G419" t="str">
        <f>INDEX(Parametria!H:H,MATCH(Tabla_Consulta_desde_Reporte_de_Valorización_de_Instrumentos[[#This Row],[CODIGO_SBS]],Parametria!C:C,0),1)</f>
        <v>CVC Capital Partners - VII Limited</v>
      </c>
      <c r="H419" t="s">
        <v>765</v>
      </c>
      <c r="I419" t="s">
        <v>156</v>
      </c>
      <c r="J419" t="s">
        <v>766</v>
      </c>
      <c r="K419" t="s">
        <v>57</v>
      </c>
      <c r="L419">
        <v>1</v>
      </c>
      <c r="M419" s="5">
        <v>322010647.47200602</v>
      </c>
      <c r="N419">
        <v>82750049.782532901</v>
      </c>
      <c r="O419">
        <v>4.5199878</v>
      </c>
      <c r="P419" s="15">
        <v>46664</v>
      </c>
      <c r="Q419">
        <v>461</v>
      </c>
      <c r="R419">
        <v>3.891365</v>
      </c>
      <c r="S419" t="s">
        <v>413</v>
      </c>
      <c r="T419">
        <v>322548713.12070692</v>
      </c>
      <c r="U419" s="5">
        <v>82750049.782532901</v>
      </c>
      <c r="V419" t="s">
        <v>156</v>
      </c>
      <c r="W419">
        <v>0</v>
      </c>
      <c r="X419">
        <v>0</v>
      </c>
      <c r="Y419">
        <v>0</v>
      </c>
      <c r="Z419">
        <v>0</v>
      </c>
      <c r="AA419" t="str">
        <f>+MID(Tabla_Consulta_desde_Reporte_de_Valorización_de_Instrumentos[[#This Row],[CODIGO_SBS]],7,1)</f>
        <v>4</v>
      </c>
      <c r="AB419">
        <f>INDEX('Cálculo Caja'!F:F,MATCH(Tabla_Consulta_desde_Reporte_de_Valorización_de_Instrumentos[[#This Row],[PORTAFOLIO]],'Cálculo Caja'!A:A,0),1)</f>
        <v>27857085026.771736</v>
      </c>
      <c r="AC419" s="17">
        <f>Tabla_Consulta_desde_Reporte_de_Valorización_de_Instrumentos[[#This Row],[VALOR_VECTOR_LOCAL]]/Tabla_Consulta_desde_Reporte_de_Valorización_de_Instrumentos[[#This Row],[Patrimonio]]</f>
        <v>1.1559380572753443E-2</v>
      </c>
      <c r="AD419" s="4">
        <f>(Tabla_Consulta_desde_Reporte_de_Valorización_de_Instrumentos[[#This Row],[VALOR_VECTOR_LOCAL]]/INDEX('Tipo de Cambio'!$D:$D,MATCH("2",'Tipo de Cambio'!$E:$E,0),1))/1000000</f>
        <v>94.500556851652533</v>
      </c>
      <c r="AE419">
        <f>IF(Tabla_Consulta_desde_Reporte_de_Valorización_de_Instrumentos[[#This Row],[PORTAFOLIO]]="IN-FONDO0",Tabla_Consulta_desde_Reporte_de_Valorización_de_Instrumentos[[#This Row],[Inv MM$]],0)</f>
        <v>0</v>
      </c>
      <c r="AF419" s="25">
        <f>IF(Tabla_Consulta_desde_Reporte_de_Valorización_de_Instrumentos[[#This Row],[PORTAFOLIO]]="IN-FONDO1",Tabla_Consulta_desde_Reporte_de_Valorización_de_Instrumentos[[#This Row],[Inv MM$]],0)</f>
        <v>0</v>
      </c>
      <c r="AG419" s="25">
        <f>IF(Tabla_Consulta_desde_Reporte_de_Valorización_de_Instrumentos[[#This Row],[PORTAFOLIO]]="IN-FONDO2",Tabla_Consulta_desde_Reporte_de_Valorización_de_Instrumentos[[#This Row],[Inv MM$]],0)</f>
        <v>94.500556851652533</v>
      </c>
      <c r="AH419" s="25">
        <f>IF(Tabla_Consulta_desde_Reporte_de_Valorización_de_Instrumentos[[#This Row],[PORTAFOLIO]]="IN-FONDO3",Tabla_Consulta_desde_Reporte_de_Valorización_de_Instrumentos[[#This Row],[Inv MM$]],0)</f>
        <v>0</v>
      </c>
      <c r="AI4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94.500556851652533</v>
      </c>
      <c r="AJ4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Row],[CODIGO_SBS]],'BD(MSCI)'!$C:$C,0),1)),AL6554)</f>
        <v>33.91793054</v>
      </c>
      <c r="AK419" s="25">
        <f>Tabla_Consulta_desde_Reporte_de_Valorización_de_Instrumentos[[#This Row],[CO2-H]]*Tabla_Consulta_desde_Reporte_de_Valorización_de_Instrumentos[[#This Row],[Inv MM$]]</f>
        <v>3205.263323285672</v>
      </c>
      <c r="AL419" s="25">
        <f>Tabla_Consulta_desde_Reporte_de_Valorización_de_Instrumentos[[#This Row],[CO2-H]]*Tabla_Consulta_desde_Reporte_de_Valorización_de_Instrumentos[[#This Row],[Weight]]</f>
        <v>0.39207026735207667</v>
      </c>
      <c r="AM419" s="25" t="str">
        <f>INDEX(Parametria!G:G,MATCH(Tabla_Consulta_desde_Reporte_de_Valorización_de_Instrumentos[[#This Row],[CODIGO_SBS]],Parametria!C:C,0))</f>
        <v>53ALT</v>
      </c>
      <c r="AN419" s="25" t="str">
        <f>INDEX(Parametria!F:F,MATCH(Tabla_Consulta_desde_Reporte_de_Valorización_de_Instrumentos[[#This Row],[CODIGO_SBS]],Parametria!C:C,0))</f>
        <v>ALT</v>
      </c>
      <c r="AO419" s="25" t="str">
        <f>+INDEX(Parametria!J:J,MATCH(Tabla_Consulta_desde_Reporte_de_Valorización_de_Instrumentos[[#This Row],[CODIGO_SBS]],Parametria!C:C,0))</f>
        <v>ALT</v>
      </c>
      <c r="AP419" s="25">
        <f>Tabla_Consulta_desde_Reporte_de_Valorización_de_Instrumentos[[#This Row],[Huella]]/$AT$4</f>
        <v>0.28308366022851028</v>
      </c>
      <c r="AQ4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19" s="25" t="str">
        <f>IFERROR(INDEX('BD(MSCI)'!X:X,MATCH(Tabla_Consulta_desde_Reporte_de_Valorización_de_Instrumentos[[#This Row],[CODIGO_ISIN]],'BD(MSCI)'!C:C,0)),"Cuestionario Integra")</f>
        <v>Alts</v>
      </c>
      <c r="AT419" s="25"/>
    </row>
    <row r="420" spans="2:46" x14ac:dyDescent="0.35">
      <c r="B420" s="14" t="s">
        <v>6337</v>
      </c>
      <c r="C420" t="s">
        <v>707</v>
      </c>
      <c r="D420" t="s">
        <v>10</v>
      </c>
      <c r="E420" t="s">
        <v>708</v>
      </c>
      <c r="F420" t="s">
        <v>767</v>
      </c>
      <c r="G420" t="str">
        <f>INDEX(Parametria!H:H,MATCH(Tabla_Consulta_desde_Reporte_de_Valorización_de_Instrumentos[[#This Row],[CODIGO_SBS]],Parametria!C:C,0),1)</f>
        <v>Carlyle Realty Partners - VIII</v>
      </c>
      <c r="H420" t="s">
        <v>767</v>
      </c>
      <c r="I420" t="s">
        <v>156</v>
      </c>
      <c r="J420" t="s">
        <v>768</v>
      </c>
      <c r="K420" t="s">
        <v>50</v>
      </c>
      <c r="L420">
        <v>1</v>
      </c>
      <c r="M420" s="5">
        <v>73301676.445810497</v>
      </c>
      <c r="N420">
        <v>21511863.960619401</v>
      </c>
      <c r="O420">
        <v>12.863576999999999</v>
      </c>
      <c r="P420" s="15">
        <v>46510</v>
      </c>
      <c r="Q420">
        <v>307</v>
      </c>
      <c r="R420">
        <v>3.4075000000000002</v>
      </c>
      <c r="S420" t="s">
        <v>413</v>
      </c>
      <c r="T420">
        <v>73392026.274445102</v>
      </c>
      <c r="U420" s="5">
        <v>21511863.960619401</v>
      </c>
      <c r="V420" t="s">
        <v>156</v>
      </c>
      <c r="W420">
        <v>0</v>
      </c>
      <c r="X420">
        <v>0</v>
      </c>
      <c r="Y420">
        <v>0</v>
      </c>
      <c r="Z420">
        <v>0</v>
      </c>
      <c r="AA420" t="str">
        <f>+MID(Tabla_Consulta_desde_Reporte_de_Valorización_de_Instrumentos[[#This Row],[CODIGO_SBS]],7,1)</f>
        <v>2</v>
      </c>
      <c r="AB420">
        <f>INDEX('Cálculo Caja'!F:F,MATCH(Tabla_Consulta_desde_Reporte_de_Valorización_de_Instrumentos[[#This Row],[PORTAFOLIO]],'Cálculo Caja'!A:A,0),1)</f>
        <v>27857085026.771736</v>
      </c>
      <c r="AC420" s="17">
        <f>Tabla_Consulta_desde_Reporte_de_Valorización_de_Instrumentos[[#This Row],[VALOR_VECTOR_LOCAL]]/Tabla_Consulta_desde_Reporte_de_Valorización_de_Instrumentos[[#This Row],[Patrimonio]]</f>
        <v>2.6313476939659967E-3</v>
      </c>
      <c r="AD420" s="4">
        <f>(Tabla_Consulta_desde_Reporte_de_Valorización_de_Instrumentos[[#This Row],[VALOR_VECTOR_LOCAL]]/INDEX('Tipo de Cambio'!$D:$D,MATCH("2",'Tipo de Cambio'!$E:$E,0),1))/1000000</f>
        <v>21.511863960619369</v>
      </c>
      <c r="AE420">
        <f>IF(Tabla_Consulta_desde_Reporte_de_Valorización_de_Instrumentos[[#This Row],[PORTAFOLIO]]="IN-FONDO0",Tabla_Consulta_desde_Reporte_de_Valorización_de_Instrumentos[[#This Row],[Inv MM$]],0)</f>
        <v>0</v>
      </c>
      <c r="AF420" s="25">
        <f>IF(Tabla_Consulta_desde_Reporte_de_Valorización_de_Instrumentos[[#This Row],[PORTAFOLIO]]="IN-FONDO1",Tabla_Consulta_desde_Reporte_de_Valorización_de_Instrumentos[[#This Row],[Inv MM$]],0)</f>
        <v>0</v>
      </c>
      <c r="AG420" s="25">
        <f>IF(Tabla_Consulta_desde_Reporte_de_Valorización_de_Instrumentos[[#This Row],[PORTAFOLIO]]="IN-FONDO2",Tabla_Consulta_desde_Reporte_de_Valorización_de_Instrumentos[[#This Row],[Inv MM$]],0)</f>
        <v>21.511863960619369</v>
      </c>
      <c r="AH420" s="25">
        <f>IF(Tabla_Consulta_desde_Reporte_de_Valorización_de_Instrumentos[[#This Row],[PORTAFOLIO]]="IN-FONDO3",Tabla_Consulta_desde_Reporte_de_Valorización_de_Instrumentos[[#This Row],[Inv MM$]],0)</f>
        <v>0</v>
      </c>
      <c r="AI4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26.889827024235039</v>
      </c>
      <c r="AJ4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Row],[CODIGO_SBS]],'BD(MSCI)'!$C:$C,0),1)),AL6555)</f>
        <v>6.7584659299999998</v>
      </c>
      <c r="AK420" s="25">
        <f>Tabla_Consulta_desde_Reporte_de_Valorización_de_Instrumentos[[#This Row],[CO2-H]]*Tabla_Consulta_desde_Reporte_de_Valorización_de_Instrumentos[[#This Row],[Inv MM$]]</f>
        <v>145.38719966864087</v>
      </c>
      <c r="AL420" s="25">
        <f>Tabla_Consulta_desde_Reporte_de_Valorización_de_Instrumentos[[#This Row],[CO2-H]]*Tabla_Consulta_desde_Reporte_de_Valorización_de_Instrumentos[[#This Row],[Weight]]</f>
        <v>1.7783873739653254E-2</v>
      </c>
      <c r="AM420" s="25" t="str">
        <f>INDEX(Parametria!G:G,MATCH(Tabla_Consulta_desde_Reporte_de_Valorización_de_Instrumentos[[#This Row],[CODIGO_SBS]],Parametria!C:C,0))</f>
        <v>53ALT</v>
      </c>
      <c r="AN420" s="25" t="str">
        <f>INDEX(Parametria!F:F,MATCH(Tabla_Consulta_desde_Reporte_de_Valorización_de_Instrumentos[[#This Row],[CODIGO_SBS]],Parametria!C:C,0))</f>
        <v>ALT</v>
      </c>
      <c r="AO420" s="25" t="str">
        <f>+INDEX(Parametria!J:J,MATCH(Tabla_Consulta_desde_Reporte_de_Valorización_de_Instrumentos[[#This Row],[CODIGO_SBS]],Parametria!C:C,0))</f>
        <v>ALT</v>
      </c>
      <c r="AP420" s="25">
        <f>Tabla_Consulta_desde_Reporte_de_Valorización_de_Instrumentos[[#This Row],[Huella]]/$AT$4</f>
        <v>1.2840361767963233E-2</v>
      </c>
      <c r="AQ4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0" s="25" t="str">
        <f>IFERROR(INDEX('BD(MSCI)'!X:X,MATCH(Tabla_Consulta_desde_Reporte_de_Valorización_de_Instrumentos[[#This Row],[CODIGO_ISIN]],'BD(MSCI)'!C:C,0)),"Cuestionario Integra")</f>
        <v>Alts</v>
      </c>
      <c r="AT420" s="25"/>
    </row>
    <row r="421" spans="2:46" x14ac:dyDescent="0.35">
      <c r="B421" s="14" t="s">
        <v>6337</v>
      </c>
      <c r="C421" t="s">
        <v>707</v>
      </c>
      <c r="D421" t="s">
        <v>11</v>
      </c>
      <c r="E421" t="s">
        <v>708</v>
      </c>
      <c r="F421" t="s">
        <v>767</v>
      </c>
      <c r="G421" t="str">
        <f>INDEX(Parametria!H:H,MATCH(Tabla_Consulta_desde_Reporte_de_Valorización_de_Instrumentos[[#This Row],[CODIGO_SBS]],Parametria!C:C,0),1)</f>
        <v>Carlyle Realty Partners - VIII</v>
      </c>
      <c r="H421" t="s">
        <v>767</v>
      </c>
      <c r="I421" t="s">
        <v>156</v>
      </c>
      <c r="J421" t="s">
        <v>768</v>
      </c>
      <c r="K421" t="s">
        <v>50</v>
      </c>
      <c r="L421">
        <v>1</v>
      </c>
      <c r="M421" s="5">
        <v>18325409.139270399</v>
      </c>
      <c r="N421">
        <v>5377963.0636157002</v>
      </c>
      <c r="O421">
        <v>3.2158924999999998</v>
      </c>
      <c r="P421" s="15">
        <v>46510</v>
      </c>
      <c r="Q421">
        <v>307</v>
      </c>
      <c r="R421">
        <v>3.4075000000000002</v>
      </c>
      <c r="S421" t="s">
        <v>413</v>
      </c>
      <c r="T421">
        <v>18347996.5841376</v>
      </c>
      <c r="U421" s="5">
        <v>5377963.0636157002</v>
      </c>
      <c r="V421" t="s">
        <v>156</v>
      </c>
      <c r="W421">
        <v>0</v>
      </c>
      <c r="X421">
        <v>0</v>
      </c>
      <c r="Y421">
        <v>0</v>
      </c>
      <c r="Z421">
        <v>0</v>
      </c>
      <c r="AA421" t="str">
        <f>+MID(Tabla_Consulta_desde_Reporte_de_Valorización_de_Instrumentos[[#This Row],[CODIGO_SBS]],7,1)</f>
        <v>2</v>
      </c>
      <c r="AB421">
        <f>INDEX('Cálculo Caja'!F:F,MATCH(Tabla_Consulta_desde_Reporte_de_Valorización_de_Instrumentos[[#This Row],[PORTAFOLIO]],'Cálculo Caja'!A:A,0),1)</f>
        <v>3525404726.9048524</v>
      </c>
      <c r="AC421" s="17">
        <f>Tabla_Consulta_desde_Reporte_de_Valorización_de_Instrumentos[[#This Row],[VALOR_VECTOR_LOCAL]]/Tabla_Consulta_desde_Reporte_de_Valorización_de_Instrumentos[[#This Row],[Patrimonio]]</f>
        <v>5.1981008022756268E-3</v>
      </c>
      <c r="AD421" s="4">
        <f>(Tabla_Consulta_desde_Reporte_de_Valorización_de_Instrumentos[[#This Row],[VALOR_VECTOR_LOCAL]]/INDEX('Tipo de Cambio'!$D:$D,MATCH("2",'Tipo de Cambio'!$E:$E,0),1))/1000000</f>
        <v>5.3779630636156703</v>
      </c>
      <c r="AE421">
        <f>IF(Tabla_Consulta_desde_Reporte_de_Valorización_de_Instrumentos[[#This Row],[PORTAFOLIO]]="IN-FONDO0",Tabla_Consulta_desde_Reporte_de_Valorización_de_Instrumentos[[#This Row],[Inv MM$]],0)</f>
        <v>0</v>
      </c>
      <c r="AF421" s="25">
        <f>IF(Tabla_Consulta_desde_Reporte_de_Valorización_de_Instrumentos[[#This Row],[PORTAFOLIO]]="IN-FONDO1",Tabla_Consulta_desde_Reporte_de_Valorización_de_Instrumentos[[#This Row],[Inv MM$]],0)</f>
        <v>0</v>
      </c>
      <c r="AG421" s="25">
        <f>IF(Tabla_Consulta_desde_Reporte_de_Valorización_de_Instrumentos[[#This Row],[PORTAFOLIO]]="IN-FONDO2",Tabla_Consulta_desde_Reporte_de_Valorización_de_Instrumentos[[#This Row],[Inv MM$]],0)</f>
        <v>0</v>
      </c>
      <c r="AH421" s="25">
        <f>IF(Tabla_Consulta_desde_Reporte_de_Valorización_de_Instrumentos[[#This Row],[PORTAFOLIO]]="IN-FONDO3",Tabla_Consulta_desde_Reporte_de_Valorización_de_Instrumentos[[#This Row],[Inv MM$]],0)</f>
        <v>5.3779630636156703</v>
      </c>
      <c r="AI4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26.889827024235039</v>
      </c>
      <c r="AJ4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Row],[CODIGO_SBS]],'BD(MSCI)'!$C:$C,0),1)),AL6556)</f>
        <v>6.7584659299999998</v>
      </c>
      <c r="AK421" s="25">
        <f>Tabla_Consulta_desde_Reporte_de_Valorización_de_Instrumentos[[#This Row],[CO2-H]]*Tabla_Consulta_desde_Reporte_de_Valorización_de_Instrumentos[[#This Row],[Inv MM$]]</f>
        <v>36.346780138244931</v>
      </c>
      <c r="AL421" s="25">
        <f>Tabla_Consulta_desde_Reporte_de_Valorización_de_Instrumentos[[#This Row],[CO2-H]]*Tabla_Consulta_desde_Reporte_de_Valorización_de_Instrumentos[[#This Row],[Weight]]</f>
        <v>3.5131187172885492E-2</v>
      </c>
      <c r="AM421" s="25" t="str">
        <f>INDEX(Parametria!G:G,MATCH(Tabla_Consulta_desde_Reporte_de_Valorización_de_Instrumentos[[#This Row],[CODIGO_SBS]],Parametria!C:C,0))</f>
        <v>53ALT</v>
      </c>
      <c r="AN421" s="25" t="str">
        <f>INDEX(Parametria!F:F,MATCH(Tabla_Consulta_desde_Reporte_de_Valorización_de_Instrumentos[[#This Row],[CODIGO_SBS]],Parametria!C:C,0))</f>
        <v>ALT</v>
      </c>
      <c r="AO421" s="25" t="str">
        <f>+INDEX(Parametria!J:J,MATCH(Tabla_Consulta_desde_Reporte_de_Valorización_de_Instrumentos[[#This Row],[CODIGO_SBS]],Parametria!C:C,0))</f>
        <v>ALT</v>
      </c>
      <c r="AP421" s="25">
        <f>Tabla_Consulta_desde_Reporte_de_Valorización_de_Instrumentos[[#This Row],[Huella]]/$AT$4</f>
        <v>3.2100886951490766E-3</v>
      </c>
      <c r="AQ4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1" s="25" t="str">
        <f>IFERROR(INDEX('BD(MSCI)'!X:X,MATCH(Tabla_Consulta_desde_Reporte_de_Valorización_de_Instrumentos[[#This Row],[CODIGO_ISIN]],'BD(MSCI)'!C:C,0)),"Cuestionario Integra")</f>
        <v>Alts</v>
      </c>
      <c r="AT421" s="25"/>
    </row>
    <row r="422" spans="2:46" x14ac:dyDescent="0.35">
      <c r="B422" s="14" t="s">
        <v>6337</v>
      </c>
      <c r="C422" t="s">
        <v>707</v>
      </c>
      <c r="D422" t="s">
        <v>10</v>
      </c>
      <c r="E422" t="s">
        <v>708</v>
      </c>
      <c r="F422" t="s">
        <v>769</v>
      </c>
      <c r="G422" t="str">
        <f>INDEX(Parametria!H:H,MATCH(Tabla_Consulta_desde_Reporte_de_Valorización_de_Instrumentos[[#This Row],[CODIGO_SBS]],Parametria!C:C,0),1)</f>
        <v>Carlyle Partners VII</v>
      </c>
      <c r="H422" t="s">
        <v>769</v>
      </c>
      <c r="I422" t="s">
        <v>156</v>
      </c>
      <c r="J422" t="s">
        <v>770</v>
      </c>
      <c r="K422" t="s">
        <v>50</v>
      </c>
      <c r="L422">
        <v>1</v>
      </c>
      <c r="M422" s="5">
        <v>209506183.6664325</v>
      </c>
      <c r="N422">
        <v>61483839.667331599</v>
      </c>
      <c r="O422">
        <v>3.5896050000000002</v>
      </c>
      <c r="P422" s="15">
        <v>47086</v>
      </c>
      <c r="Q422">
        <v>883</v>
      </c>
      <c r="R422">
        <v>3.4075000000000002</v>
      </c>
      <c r="S422" t="s">
        <v>413</v>
      </c>
      <c r="T422">
        <v>209764415.7930353</v>
      </c>
      <c r="U422" s="5">
        <v>61483839.667331599</v>
      </c>
      <c r="V422" t="s">
        <v>156</v>
      </c>
      <c r="W422">
        <v>0</v>
      </c>
      <c r="X422">
        <v>0</v>
      </c>
      <c r="Y422">
        <v>0</v>
      </c>
      <c r="Z422">
        <v>0</v>
      </c>
      <c r="AA422" t="str">
        <f>+MID(Tabla_Consulta_desde_Reporte_de_Valorización_de_Instrumentos[[#This Row],[CODIGO_SBS]],7,1)</f>
        <v>2</v>
      </c>
      <c r="AB422">
        <f>INDEX('Cálculo Caja'!F:F,MATCH(Tabla_Consulta_desde_Reporte_de_Valorización_de_Instrumentos[[#This Row],[PORTAFOLIO]],'Cálculo Caja'!A:A,0),1)</f>
        <v>27857085026.771736</v>
      </c>
      <c r="AC422" s="17">
        <f>Tabla_Consulta_desde_Reporte_de_Valorización_de_Instrumentos[[#This Row],[VALOR_VECTOR_LOCAL]]/Tabla_Consulta_desde_Reporte_de_Valorización_de_Instrumentos[[#This Row],[Patrimonio]]</f>
        <v>7.5207504110745595E-3</v>
      </c>
      <c r="AD422" s="4">
        <f>(Tabla_Consulta_desde_Reporte_de_Valorización_de_Instrumentos[[#This Row],[VALOR_VECTOR_LOCAL]]/INDEX('Tipo de Cambio'!$D:$D,MATCH("2",'Tipo de Cambio'!$E:$E,0),1))/1000000</f>
        <v>61.483839667331623</v>
      </c>
      <c r="AE422">
        <f>IF(Tabla_Consulta_desde_Reporte_de_Valorización_de_Instrumentos[[#This Row],[PORTAFOLIO]]="IN-FONDO0",Tabla_Consulta_desde_Reporte_de_Valorización_de_Instrumentos[[#This Row],[Inv MM$]],0)</f>
        <v>0</v>
      </c>
      <c r="AF422" s="25">
        <f>IF(Tabla_Consulta_desde_Reporte_de_Valorización_de_Instrumentos[[#This Row],[PORTAFOLIO]]="IN-FONDO1",Tabla_Consulta_desde_Reporte_de_Valorización_de_Instrumentos[[#This Row],[Inv MM$]],0)</f>
        <v>0</v>
      </c>
      <c r="AG422" s="25">
        <f>IF(Tabla_Consulta_desde_Reporte_de_Valorización_de_Instrumentos[[#This Row],[PORTAFOLIO]]="IN-FONDO2",Tabla_Consulta_desde_Reporte_de_Valorización_de_Instrumentos[[#This Row],[Inv MM$]],0)</f>
        <v>61.483839667331623</v>
      </c>
      <c r="AH422" s="25">
        <f>IF(Tabla_Consulta_desde_Reporte_de_Valorización_de_Instrumentos[[#This Row],[PORTAFOLIO]]="IN-FONDO3",Tabla_Consulta_desde_Reporte_de_Valorización_de_Instrumentos[[#This Row],[Inv MM$]],0)</f>
        <v>0</v>
      </c>
      <c r="AI4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61.483839667331623</v>
      </c>
      <c r="AJ4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Row],[CODIGO_SBS]],'BD(MSCI)'!$C:$C,0),1)),AL6557)</f>
        <v>22.272456810000001</v>
      </c>
      <c r="AK422" s="25">
        <f>Tabla_Consulta_desde_Reporte_de_Valorización_de_Instrumentos[[#This Row],[CO2-H]]*Tabla_Consulta_desde_Reporte_de_Valorización_de_Instrumentos[[#This Row],[Inv MM$]]</f>
        <v>1369.3961635036085</v>
      </c>
      <c r="AL422" s="25">
        <f>Tabla_Consulta_desde_Reporte_de_Valorización_de_Instrumentos[[#This Row],[CO2-H]]*Tabla_Consulta_desde_Reporte_de_Valorización_de_Instrumentos[[#This Row],[Weight]]</f>
        <v>0.16750558870944787</v>
      </c>
      <c r="AM422" s="25" t="str">
        <f>INDEX(Parametria!G:G,MATCH(Tabla_Consulta_desde_Reporte_de_Valorización_de_Instrumentos[[#This Row],[CODIGO_SBS]],Parametria!C:C,0))</f>
        <v>53ALT</v>
      </c>
      <c r="AN422" s="25" t="str">
        <f>INDEX(Parametria!F:F,MATCH(Tabla_Consulta_desde_Reporte_de_Valorización_de_Instrumentos[[#This Row],[CODIGO_SBS]],Parametria!C:C,0))</f>
        <v>ALT</v>
      </c>
      <c r="AO422" s="25" t="str">
        <f>+INDEX(Parametria!J:J,MATCH(Tabla_Consulta_desde_Reporte_de_Valorización_de_Instrumentos[[#This Row],[CODIGO_SBS]],Parametria!C:C,0))</f>
        <v>ALT</v>
      </c>
      <c r="AP422" s="25">
        <f>Tabla_Consulta_desde_Reporte_de_Valorización_de_Instrumentos[[#This Row],[Huella]]/$AT$4</f>
        <v>0.12094284904807837</v>
      </c>
      <c r="AQ4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2" s="25" t="str">
        <f>IFERROR(INDEX('BD(MSCI)'!X:X,MATCH(Tabla_Consulta_desde_Reporte_de_Valorización_de_Instrumentos[[#This Row],[CODIGO_ISIN]],'BD(MSCI)'!C:C,0)),"Cuestionario Integra")</f>
        <v>Alts</v>
      </c>
      <c r="AT422" s="25"/>
    </row>
    <row r="423" spans="2:46" x14ac:dyDescent="0.35">
      <c r="B423" s="14" t="s">
        <v>6337</v>
      </c>
      <c r="C423" t="s">
        <v>707</v>
      </c>
      <c r="D423" t="s">
        <v>10</v>
      </c>
      <c r="E423" t="s">
        <v>708</v>
      </c>
      <c r="F423" t="s">
        <v>771</v>
      </c>
      <c r="G423" t="str">
        <f>INDEX(Parametria!H:H,MATCH(Tabla_Consulta_desde_Reporte_de_Valorización_de_Instrumentos[[#This Row],[CODIGO_SBS]],Parametria!C:C,0),1)</f>
        <v>PAI Europe VII</v>
      </c>
      <c r="H423" t="s">
        <v>771</v>
      </c>
      <c r="I423" t="s">
        <v>156</v>
      </c>
      <c r="J423" t="s">
        <v>772</v>
      </c>
      <c r="K423" t="s">
        <v>57</v>
      </c>
      <c r="L423">
        <v>1</v>
      </c>
      <c r="M423" s="5">
        <v>31328800.003360301</v>
      </c>
      <c r="N423">
        <v>8050851.0518444004</v>
      </c>
      <c r="O423">
        <v>2.8224798999999998</v>
      </c>
      <c r="P423" s="15">
        <v>46840</v>
      </c>
      <c r="Q423">
        <v>637</v>
      </c>
      <c r="R423">
        <v>3.891365</v>
      </c>
      <c r="S423" t="s">
        <v>413</v>
      </c>
      <c r="T423">
        <v>31381149.052154701</v>
      </c>
      <c r="U423" s="5">
        <v>8050851.0518444004</v>
      </c>
      <c r="V423" t="s">
        <v>156</v>
      </c>
      <c r="W423">
        <v>0</v>
      </c>
      <c r="X423">
        <v>0</v>
      </c>
      <c r="Y423">
        <v>0</v>
      </c>
      <c r="Z423">
        <v>0</v>
      </c>
      <c r="AA423" t="str">
        <f>+MID(Tabla_Consulta_desde_Reporte_de_Valorización_de_Instrumentos[[#This Row],[CODIGO_SBS]],7,1)</f>
        <v>4</v>
      </c>
      <c r="AB423">
        <f>INDEX('Cálculo Caja'!F:F,MATCH(Tabla_Consulta_desde_Reporte_de_Valorización_de_Instrumentos[[#This Row],[PORTAFOLIO]],'Cálculo Caja'!A:A,0),1)</f>
        <v>27857085026.771736</v>
      </c>
      <c r="AC423" s="17">
        <f>Tabla_Consulta_desde_Reporte_de_Valorización_de_Instrumentos[[#This Row],[VALOR_VECTOR_LOCAL]]/Tabla_Consulta_desde_Reporte_de_Valorización_de_Instrumentos[[#This Row],[Patrimonio]]</f>
        <v>1.1246259245449447E-3</v>
      </c>
      <c r="AD423" s="4">
        <f>(Tabla_Consulta_desde_Reporte_de_Valorización_de_Instrumentos[[#This Row],[VALOR_VECTOR_LOCAL]]/INDEX('Tipo de Cambio'!$D:$D,MATCH("2",'Tipo de Cambio'!$E:$E,0),1))/1000000</f>
        <v>9.194071901206252</v>
      </c>
      <c r="AE423">
        <f>IF(Tabla_Consulta_desde_Reporte_de_Valorización_de_Instrumentos[[#This Row],[PORTAFOLIO]]="IN-FONDO0",Tabla_Consulta_desde_Reporte_de_Valorización_de_Instrumentos[[#This Row],[Inv MM$]],0)</f>
        <v>0</v>
      </c>
      <c r="AF423" s="25">
        <f>IF(Tabla_Consulta_desde_Reporte_de_Valorización_de_Instrumentos[[#This Row],[PORTAFOLIO]]="IN-FONDO1",Tabla_Consulta_desde_Reporte_de_Valorización_de_Instrumentos[[#This Row],[Inv MM$]],0)</f>
        <v>0</v>
      </c>
      <c r="AG423" s="25">
        <f>IF(Tabla_Consulta_desde_Reporte_de_Valorización_de_Instrumentos[[#This Row],[PORTAFOLIO]]="IN-FONDO2",Tabla_Consulta_desde_Reporte_de_Valorización_de_Instrumentos[[#This Row],[Inv MM$]],0)</f>
        <v>9.194071901206252</v>
      </c>
      <c r="AH423" s="25">
        <f>IF(Tabla_Consulta_desde_Reporte_de_Valorización_de_Instrumentos[[#This Row],[PORTAFOLIO]]="IN-FONDO3",Tabla_Consulta_desde_Reporte_de_Valorización_de_Instrumentos[[#This Row],[Inv MM$]],0)</f>
        <v>0</v>
      </c>
      <c r="AI4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9.194071901206252</v>
      </c>
      <c r="AJ4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Row],[CODIGO_SBS]],'BD(MSCI)'!$C:$C,0),1)),AL6558)</f>
        <v>33.91793054</v>
      </c>
      <c r="AK423" s="25">
        <f>Tabla_Consulta_desde_Reporte_de_Valorización_de_Instrumentos[[#This Row],[CO2-H]]*Tabla_Consulta_desde_Reporte_de_Valorización_de_Instrumentos[[#This Row],[Inv MM$]]</f>
        <v>311.8438921248794</v>
      </c>
      <c r="AL423" s="25">
        <f>Tabla_Consulta_desde_Reporte_de_Valorización_de_Instrumentos[[#This Row],[CO2-H]]*Tabla_Consulta_desde_Reporte_de_Valorización_de_Instrumentos[[#This Row],[Weight]]</f>
        <v>3.8144983992198712E-2</v>
      </c>
      <c r="AM423" s="25" t="str">
        <f>INDEX(Parametria!G:G,MATCH(Tabla_Consulta_desde_Reporte_de_Valorización_de_Instrumentos[[#This Row],[CODIGO_SBS]],Parametria!C:C,0))</f>
        <v>53ALT</v>
      </c>
      <c r="AN423" s="25" t="str">
        <f>INDEX(Parametria!F:F,MATCH(Tabla_Consulta_desde_Reporte_de_Valorización_de_Instrumentos[[#This Row],[CODIGO_SBS]],Parametria!C:C,0))</f>
        <v>ALT</v>
      </c>
      <c r="AO423" s="25" t="str">
        <f>+INDEX(Parametria!J:J,MATCH(Tabla_Consulta_desde_Reporte_de_Valorización_de_Instrumentos[[#This Row],[CODIGO_SBS]],Parametria!C:C,0))</f>
        <v>ALT</v>
      </c>
      <c r="AP423" s="25">
        <f>Tabla_Consulta_desde_Reporte_de_Valorización_de_Instrumentos[[#This Row],[Huella]]/$AT$4</f>
        <v>2.754154698033455E-2</v>
      </c>
      <c r="AQ42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3" s="25" t="str">
        <f>IFERROR(INDEX('BD(MSCI)'!X:X,MATCH(Tabla_Consulta_desde_Reporte_de_Valorización_de_Instrumentos[[#This Row],[CODIGO_ISIN]],'BD(MSCI)'!C:C,0)),"Cuestionario Integra")</f>
        <v>Alts</v>
      </c>
      <c r="AT423" s="25"/>
    </row>
    <row r="424" spans="2:46" x14ac:dyDescent="0.35">
      <c r="B424" s="14" t="s">
        <v>6337</v>
      </c>
      <c r="C424" t="s">
        <v>707</v>
      </c>
      <c r="D424" t="s">
        <v>10</v>
      </c>
      <c r="E424" t="s">
        <v>708</v>
      </c>
      <c r="F424" t="s">
        <v>773</v>
      </c>
      <c r="G424" t="str">
        <f>INDEX(Parametria!H:H,MATCH(Tabla_Consulta_desde_Reporte_de_Valorización_de_Instrumentos[[#This Row],[CODIGO_SBS]],Parametria!C:C,0),1)</f>
        <v>PAI Europe VII</v>
      </c>
      <c r="H424" t="s">
        <v>773</v>
      </c>
      <c r="I424" t="s">
        <v>156</v>
      </c>
      <c r="J424" t="s">
        <v>774</v>
      </c>
      <c r="K424" t="s">
        <v>57</v>
      </c>
      <c r="L424">
        <v>1</v>
      </c>
      <c r="M424" s="5">
        <v>22159923.4133798</v>
      </c>
      <c r="N424">
        <v>5694640.1618403001</v>
      </c>
      <c r="O424">
        <v>2.5794065000000002</v>
      </c>
      <c r="P424" s="15">
        <v>46840</v>
      </c>
      <c r="Q424">
        <v>637</v>
      </c>
      <c r="R424">
        <v>3.891365</v>
      </c>
      <c r="S424" t="s">
        <v>413</v>
      </c>
      <c r="T424">
        <v>22196951.672104102</v>
      </c>
      <c r="U424" s="5">
        <v>5694640.1618403001</v>
      </c>
      <c r="V424" t="s">
        <v>156</v>
      </c>
      <c r="W424">
        <v>0</v>
      </c>
      <c r="X424">
        <v>0</v>
      </c>
      <c r="Y424">
        <v>0</v>
      </c>
      <c r="Z424">
        <v>0</v>
      </c>
      <c r="AA424" t="str">
        <f>+MID(Tabla_Consulta_desde_Reporte_de_Valorización_de_Instrumentos[[#This Row],[CODIGO_SBS]],7,1)</f>
        <v>4</v>
      </c>
      <c r="AB424">
        <f>INDEX('Cálculo Caja'!F:F,MATCH(Tabla_Consulta_desde_Reporte_de_Valorización_de_Instrumentos[[#This Row],[PORTAFOLIO]],'Cálculo Caja'!A:A,0),1)</f>
        <v>27857085026.771736</v>
      </c>
      <c r="AC424" s="17">
        <f>Tabla_Consulta_desde_Reporte_de_Valorización_de_Instrumentos[[#This Row],[VALOR_VECTOR_LOCAL]]/Tabla_Consulta_desde_Reporte_de_Valorización_de_Instrumentos[[#This Row],[Patrimonio]]</f>
        <v>7.9548608162279921E-4</v>
      </c>
      <c r="AD424" s="4">
        <f>(Tabla_Consulta_desde_Reporte_de_Valorización_de_Instrumentos[[#This Row],[VALOR_VECTOR_LOCAL]]/INDEX('Tipo de Cambio'!$D:$D,MATCH("2",'Tipo de Cambio'!$E:$E,0),1))/1000000</f>
        <v>6.5032790648216574</v>
      </c>
      <c r="AE424">
        <f>IF(Tabla_Consulta_desde_Reporte_de_Valorización_de_Instrumentos[[#This Row],[PORTAFOLIO]]="IN-FONDO0",Tabla_Consulta_desde_Reporte_de_Valorización_de_Instrumentos[[#This Row],[Inv MM$]],0)</f>
        <v>0</v>
      </c>
      <c r="AF424" s="25">
        <f>IF(Tabla_Consulta_desde_Reporte_de_Valorización_de_Instrumentos[[#This Row],[PORTAFOLIO]]="IN-FONDO1",Tabla_Consulta_desde_Reporte_de_Valorización_de_Instrumentos[[#This Row],[Inv MM$]],0)</f>
        <v>0</v>
      </c>
      <c r="AG424" s="25">
        <f>IF(Tabla_Consulta_desde_Reporte_de_Valorización_de_Instrumentos[[#This Row],[PORTAFOLIO]]="IN-FONDO2",Tabla_Consulta_desde_Reporte_de_Valorización_de_Instrumentos[[#This Row],[Inv MM$]],0)</f>
        <v>6.5032790648216574</v>
      </c>
      <c r="AH424" s="25">
        <f>IF(Tabla_Consulta_desde_Reporte_de_Valorización_de_Instrumentos[[#This Row],[PORTAFOLIO]]="IN-FONDO3",Tabla_Consulta_desde_Reporte_de_Valorización_de_Instrumentos[[#This Row],[Inv MM$]],0)</f>
        <v>0</v>
      </c>
      <c r="AI4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6.5032790648216574</v>
      </c>
      <c r="AJ4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Row],[CODIGO_SBS]],'BD(MSCI)'!$C:$C,0),1)),AL6559)</f>
        <v>33.91793054</v>
      </c>
      <c r="AK424" s="25">
        <f>Tabla_Consulta_desde_Reporte_de_Valorización_de_Instrumentos[[#This Row],[CO2-H]]*Tabla_Consulta_desde_Reporte_de_Valorización_de_Instrumentos[[#This Row],[Inv MM$]]</f>
        <v>220.57776760285714</v>
      </c>
      <c r="AL424" s="25">
        <f>Tabla_Consulta_desde_Reporte_de_Valorización_de_Instrumentos[[#This Row],[CO2-H]]*Tabla_Consulta_desde_Reporte_de_Valorización_de_Instrumentos[[#This Row],[Weight]]</f>
        <v>2.6981241662018873E-2</v>
      </c>
      <c r="AM424" s="25" t="str">
        <f>INDEX(Parametria!G:G,MATCH(Tabla_Consulta_desde_Reporte_de_Valorización_de_Instrumentos[[#This Row],[CODIGO_SBS]],Parametria!C:C,0))</f>
        <v>53ALT</v>
      </c>
      <c r="AN424" s="25" t="str">
        <f>INDEX(Parametria!F:F,MATCH(Tabla_Consulta_desde_Reporte_de_Valorización_de_Instrumentos[[#This Row],[CODIGO_SBS]],Parametria!C:C,0))</f>
        <v>ALT</v>
      </c>
      <c r="AO424" s="25" t="str">
        <f>+INDEX(Parametria!J:J,MATCH(Tabla_Consulta_desde_Reporte_de_Valorización_de_Instrumentos[[#This Row],[CODIGO_SBS]],Parametria!C:C,0))</f>
        <v>ALT</v>
      </c>
      <c r="AP424" s="25">
        <f>Tabla_Consulta_desde_Reporte_de_Valorización_de_Instrumentos[[#This Row],[Huella]]/$AT$4</f>
        <v>1.9481070826356355E-2</v>
      </c>
      <c r="AQ42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4" s="25" t="str">
        <f>IFERROR(INDEX('BD(MSCI)'!X:X,MATCH(Tabla_Consulta_desde_Reporte_de_Valorización_de_Instrumentos[[#This Row],[CODIGO_ISIN]],'BD(MSCI)'!C:C,0)),"Cuestionario Integra")</f>
        <v>Alts</v>
      </c>
      <c r="AT424" s="25"/>
    </row>
    <row r="425" spans="2:46" x14ac:dyDescent="0.35">
      <c r="B425" s="14" t="s">
        <v>6337</v>
      </c>
      <c r="C425" t="s">
        <v>707</v>
      </c>
      <c r="D425" t="s">
        <v>10</v>
      </c>
      <c r="E425" t="s">
        <v>708</v>
      </c>
      <c r="F425" t="s">
        <v>775</v>
      </c>
      <c r="G425" t="str">
        <f>INDEX(Parametria!H:H,MATCH(Tabla_Consulta_desde_Reporte_de_Valorización_de_Instrumentos[[#This Row],[CODIGO_SBS]],Parametria!C:C,0),1)</f>
        <v>CEP V LUX</v>
      </c>
      <c r="H425" t="s">
        <v>775</v>
      </c>
      <c r="I425" t="s">
        <v>156</v>
      </c>
      <c r="J425" t="s">
        <v>776</v>
      </c>
      <c r="K425" t="s">
        <v>57</v>
      </c>
      <c r="L425">
        <v>1</v>
      </c>
      <c r="M425" s="5">
        <v>113310248.6374616</v>
      </c>
      <c r="N425">
        <v>29118380.9890518</v>
      </c>
      <c r="O425">
        <v>7.3830308000000002</v>
      </c>
      <c r="P425" s="15">
        <v>47231</v>
      </c>
      <c r="Q425">
        <v>1028</v>
      </c>
      <c r="R425">
        <v>3.891365</v>
      </c>
      <c r="S425" t="s">
        <v>413</v>
      </c>
      <c r="T425">
        <v>113499585.08616669</v>
      </c>
      <c r="U425" s="5">
        <v>29118380.9890518</v>
      </c>
      <c r="V425" t="s">
        <v>156</v>
      </c>
      <c r="W425">
        <v>0</v>
      </c>
      <c r="X425">
        <v>0</v>
      </c>
      <c r="Y425">
        <v>0</v>
      </c>
      <c r="Z425">
        <v>0</v>
      </c>
      <c r="AA425" t="str">
        <f>+MID(Tabla_Consulta_desde_Reporte_de_Valorización_de_Instrumentos[[#This Row],[CODIGO_SBS]],7,1)</f>
        <v>4</v>
      </c>
      <c r="AB425">
        <f>INDEX('Cálculo Caja'!F:F,MATCH(Tabla_Consulta_desde_Reporte_de_Valorización_de_Instrumentos[[#This Row],[PORTAFOLIO]],'Cálculo Caja'!A:A,0),1)</f>
        <v>27857085026.771736</v>
      </c>
      <c r="AC425" s="17">
        <f>Tabla_Consulta_desde_Reporte_de_Valorización_de_Instrumentos[[#This Row],[VALOR_VECTOR_LOCAL]]/Tabla_Consulta_desde_Reporte_de_Valorización_de_Instrumentos[[#This Row],[Patrimonio]]</f>
        <v>4.0675558310773029E-3</v>
      </c>
      <c r="AD425" s="4">
        <f>(Tabla_Consulta_desde_Reporte_de_Valorización_de_Instrumentos[[#This Row],[VALOR_VECTOR_LOCAL]]/INDEX('Tipo de Cambio'!$D:$D,MATCH("2",'Tipo de Cambio'!$E:$E,0),1))/1000000</f>
        <v>33.253191089497165</v>
      </c>
      <c r="AE425">
        <f>IF(Tabla_Consulta_desde_Reporte_de_Valorización_de_Instrumentos[[#This Row],[PORTAFOLIO]]="IN-FONDO0",Tabla_Consulta_desde_Reporte_de_Valorización_de_Instrumentos[[#This Row],[Inv MM$]],0)</f>
        <v>0</v>
      </c>
      <c r="AF425" s="25">
        <f>IF(Tabla_Consulta_desde_Reporte_de_Valorización_de_Instrumentos[[#This Row],[PORTAFOLIO]]="IN-FONDO1",Tabla_Consulta_desde_Reporte_de_Valorización_de_Instrumentos[[#This Row],[Inv MM$]],0)</f>
        <v>0</v>
      </c>
      <c r="AG425" s="25">
        <f>IF(Tabla_Consulta_desde_Reporte_de_Valorización_de_Instrumentos[[#This Row],[PORTAFOLIO]]="IN-FONDO2",Tabla_Consulta_desde_Reporte_de_Valorización_de_Instrumentos[[#This Row],[Inv MM$]],0)</f>
        <v>33.253191089497165</v>
      </c>
      <c r="AH425" s="25">
        <f>IF(Tabla_Consulta_desde_Reporte_de_Valorización_de_Instrumentos[[#This Row],[PORTAFOLIO]]="IN-FONDO3",Tabla_Consulta_desde_Reporte_de_Valorización_de_Instrumentos[[#This Row],[Inv MM$]],0)</f>
        <v>0</v>
      </c>
      <c r="AI4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33.253191089497165</v>
      </c>
      <c r="AJ4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Row],[CODIGO_SBS]],'BD(MSCI)'!$C:$C,0),1)),AL6560)</f>
        <v>33.91793054</v>
      </c>
      <c r="AK425" s="25">
        <f>Tabla_Consulta_desde_Reporte_de_Valorización_de_Instrumentos[[#This Row],[CO2-H]]*Tabla_Consulta_desde_Reporte_de_Valorización_de_Instrumentos[[#This Row],[Inv MM$]]</f>
        <v>1127.8794256069118</v>
      </c>
      <c r="AL425" s="25">
        <f>Tabla_Consulta_desde_Reporte_de_Valorización_de_Instrumentos[[#This Row],[CO2-H]]*Tabla_Consulta_desde_Reporte_de_Valorización_de_Instrumentos[[#This Row],[Weight]]</f>
        <v>0.13796307614605194</v>
      </c>
      <c r="AM425" s="25" t="str">
        <f>INDEX(Parametria!G:G,MATCH(Tabla_Consulta_desde_Reporte_de_Valorización_de_Instrumentos[[#This Row],[CODIGO_SBS]],Parametria!C:C,0))</f>
        <v>53ALT</v>
      </c>
      <c r="AN425" s="25" t="str">
        <f>INDEX(Parametria!F:F,MATCH(Tabla_Consulta_desde_Reporte_de_Valorización_de_Instrumentos[[#This Row],[CODIGO_SBS]],Parametria!C:C,0))</f>
        <v>ALT</v>
      </c>
      <c r="AO425" s="25" t="str">
        <f>+INDEX(Parametria!J:J,MATCH(Tabla_Consulta_desde_Reporte_de_Valorización_de_Instrumentos[[#This Row],[CODIGO_SBS]],Parametria!C:C,0))</f>
        <v>ALT</v>
      </c>
      <c r="AP425" s="25">
        <f>Tabla_Consulta_desde_Reporte_de_Valorización_de_Instrumentos[[#This Row],[Huella]]/$AT$4</f>
        <v>9.9612482312355061E-2</v>
      </c>
      <c r="AQ42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5" s="25" t="str">
        <f>IFERROR(INDEX('BD(MSCI)'!X:X,MATCH(Tabla_Consulta_desde_Reporte_de_Valorización_de_Instrumentos[[#This Row],[CODIGO_ISIN]],'BD(MSCI)'!C:C,0)),"Cuestionario Integra")</f>
        <v>Alts</v>
      </c>
      <c r="AT425" s="25"/>
    </row>
    <row r="426" spans="2:46" x14ac:dyDescent="0.35">
      <c r="B426" s="14" t="s">
        <v>6337</v>
      </c>
      <c r="C426" t="s">
        <v>707</v>
      </c>
      <c r="D426" t="s">
        <v>10</v>
      </c>
      <c r="E426" t="s">
        <v>708</v>
      </c>
      <c r="F426" t="s">
        <v>777</v>
      </c>
      <c r="G426" t="str">
        <f>INDEX(Parametria!H:H,MATCH(Tabla_Consulta_desde_Reporte_de_Valorización_de_Instrumentos[[#This Row],[CODIGO_SBS]],Parametria!C:C,0),1)</f>
        <v>PRIVFAELCPIX</v>
      </c>
      <c r="H426" t="s">
        <v>778</v>
      </c>
      <c r="I426" t="s">
        <v>156</v>
      </c>
      <c r="J426" t="s">
        <v>779</v>
      </c>
      <c r="K426" t="s">
        <v>50</v>
      </c>
      <c r="L426">
        <v>1</v>
      </c>
      <c r="M426" s="5">
        <v>351000622.09592497</v>
      </c>
      <c r="N426">
        <v>103008252.9995378</v>
      </c>
      <c r="O426">
        <v>409.57964629999998</v>
      </c>
      <c r="P426" s="15">
        <v>46947</v>
      </c>
      <c r="Q426">
        <v>744</v>
      </c>
      <c r="R426">
        <v>3.4075000000000002</v>
      </c>
      <c r="S426" t="s">
        <v>413</v>
      </c>
      <c r="T426">
        <v>351433256.75852299</v>
      </c>
      <c r="U426" s="5">
        <v>103008252.9995378</v>
      </c>
      <c r="V426" t="s">
        <v>156</v>
      </c>
      <c r="W426">
        <v>0</v>
      </c>
      <c r="X426">
        <v>0</v>
      </c>
      <c r="Y426">
        <v>0</v>
      </c>
      <c r="Z426">
        <v>0</v>
      </c>
      <c r="AA426" t="str">
        <f>+MID(Tabla_Consulta_desde_Reporte_de_Valorización_de_Instrumentos[[#This Row],[CODIGO_SBS]],7,1)</f>
        <v>2</v>
      </c>
      <c r="AB426">
        <f>INDEX('Cálculo Caja'!F:F,MATCH(Tabla_Consulta_desde_Reporte_de_Valorización_de_Instrumentos[[#This Row],[PORTAFOLIO]],'Cálculo Caja'!A:A,0),1)</f>
        <v>27857085026.771736</v>
      </c>
      <c r="AC426" s="17">
        <f>Tabla_Consulta_desde_Reporte_de_Valorización_de_Instrumentos[[#This Row],[VALOR_VECTOR_LOCAL]]/Tabla_Consulta_desde_Reporte_de_Valorización_de_Instrumentos[[#This Row],[Patrimonio]]</f>
        <v>1.2600048488870957E-2</v>
      </c>
      <c r="AD426" s="4">
        <f>(Tabla_Consulta_desde_Reporte_de_Valorización_de_Instrumentos[[#This Row],[VALOR_VECTOR_LOCAL]]/INDEX('Tipo de Cambio'!$D:$D,MATCH("2",'Tipo de Cambio'!$E:$E,0),1))/1000000</f>
        <v>103.00825299953776</v>
      </c>
      <c r="AE426">
        <f>IF(Tabla_Consulta_desde_Reporte_de_Valorización_de_Instrumentos[[#This Row],[PORTAFOLIO]]="IN-FONDO0",Tabla_Consulta_desde_Reporte_de_Valorización_de_Instrumentos[[#This Row],[Inv MM$]],0)</f>
        <v>0</v>
      </c>
      <c r="AF426" s="25">
        <f>IF(Tabla_Consulta_desde_Reporte_de_Valorización_de_Instrumentos[[#This Row],[PORTAFOLIO]]="IN-FONDO1",Tabla_Consulta_desde_Reporte_de_Valorización_de_Instrumentos[[#This Row],[Inv MM$]],0)</f>
        <v>0</v>
      </c>
      <c r="AG426" s="25">
        <f>IF(Tabla_Consulta_desde_Reporte_de_Valorización_de_Instrumentos[[#This Row],[PORTAFOLIO]]="IN-FONDO2",Tabla_Consulta_desde_Reporte_de_Valorización_de_Instrumentos[[#This Row],[Inv MM$]],0)</f>
        <v>103.00825299953776</v>
      </c>
      <c r="AH426" s="25">
        <f>IF(Tabla_Consulta_desde_Reporte_de_Valorización_de_Instrumentos[[#This Row],[PORTAFOLIO]]="IN-FONDO3",Tabla_Consulta_desde_Reporte_de_Valorización_de_Instrumentos[[#This Row],[Inv MM$]],0)</f>
        <v>0</v>
      </c>
      <c r="AI4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114.4536120071996</v>
      </c>
      <c r="AJ4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Row],[CODIGO_SBS]],'BD(MSCI)'!$C:$C,0),1)),AL6561)</f>
        <v>33.91793054</v>
      </c>
      <c r="AK426" s="25">
        <f>Tabla_Consulta_desde_Reporte_de_Valorización_de_Instrumentos[[#This Row],[CO2-H]]*Tabla_Consulta_desde_Reporte_de_Valorización_de_Instrumentos[[#This Row],[Inv MM$]]</f>
        <v>3493.8267702850685</v>
      </c>
      <c r="AL426" s="25">
        <f>Tabla_Consulta_desde_Reporte_de_Valorización_de_Instrumentos[[#This Row],[CO2-H]]*Tabla_Consulta_desde_Reporte_de_Valorización_de_Instrumentos[[#This Row],[Weight]]</f>
        <v>0.42736756944615706</v>
      </c>
      <c r="AM426" s="25" t="str">
        <f>INDEX(Parametria!G:G,MATCH(Tabla_Consulta_desde_Reporte_de_Valorización_de_Instrumentos[[#This Row],[CODIGO_SBS]],Parametria!C:C,0))</f>
        <v>53ALT</v>
      </c>
      <c r="AN426" s="25" t="str">
        <f>INDEX(Parametria!F:F,MATCH(Tabla_Consulta_desde_Reporte_de_Valorización_de_Instrumentos[[#This Row],[CODIGO_SBS]],Parametria!C:C,0))</f>
        <v>ALT</v>
      </c>
      <c r="AO426" s="25" t="str">
        <f>+INDEX(Parametria!J:J,MATCH(Tabla_Consulta_desde_Reporte_de_Valorización_de_Instrumentos[[#This Row],[CODIGO_SBS]],Parametria!C:C,0))</f>
        <v>ALT</v>
      </c>
      <c r="AP426" s="25">
        <f>Tabla_Consulta_desde_Reporte_de_Valorización_de_Instrumentos[[#This Row],[Huella]]/$AT$4</f>
        <v>0.30856911603842735</v>
      </c>
      <c r="AQ42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6" s="25" t="str">
        <f>IFERROR(INDEX('BD(MSCI)'!X:X,MATCH(Tabla_Consulta_desde_Reporte_de_Valorización_de_Instrumentos[[#This Row],[CODIGO_ISIN]],'BD(MSCI)'!C:C,0)),"Cuestionario Integra")</f>
        <v>Alts</v>
      </c>
      <c r="AT426" s="25"/>
    </row>
    <row r="427" spans="2:46" x14ac:dyDescent="0.35">
      <c r="B427" s="14" t="s">
        <v>6337</v>
      </c>
      <c r="C427" t="s">
        <v>707</v>
      </c>
      <c r="D427" t="s">
        <v>11</v>
      </c>
      <c r="E427" t="s">
        <v>708</v>
      </c>
      <c r="F427" t="s">
        <v>777</v>
      </c>
      <c r="G427" t="str">
        <f>INDEX(Parametria!H:H,MATCH(Tabla_Consulta_desde_Reporte_de_Valorización_de_Instrumentos[[#This Row],[CODIGO_SBS]],Parametria!C:C,0),1)</f>
        <v>PRIVFAELCPIX</v>
      </c>
      <c r="H427" t="s">
        <v>778</v>
      </c>
      <c r="I427" t="s">
        <v>156</v>
      </c>
      <c r="J427" t="s">
        <v>779</v>
      </c>
      <c r="K427" t="s">
        <v>50</v>
      </c>
      <c r="L427">
        <v>1</v>
      </c>
      <c r="M427" s="5">
        <v>39000060.818607703</v>
      </c>
      <c r="N427">
        <v>11445359.0076619</v>
      </c>
      <c r="O427">
        <v>45.508839899999998</v>
      </c>
      <c r="P427" s="15">
        <v>46947</v>
      </c>
      <c r="Q427">
        <v>744</v>
      </c>
      <c r="R427">
        <v>3.4075000000000002</v>
      </c>
      <c r="S427" t="s">
        <v>413</v>
      </c>
      <c r="T427">
        <v>39048131.326439902</v>
      </c>
      <c r="U427" s="5">
        <v>11445359.0076619</v>
      </c>
      <c r="V427" t="s">
        <v>156</v>
      </c>
      <c r="W427">
        <v>0</v>
      </c>
      <c r="X427">
        <v>0</v>
      </c>
      <c r="Y427">
        <v>0</v>
      </c>
      <c r="Z427">
        <v>0</v>
      </c>
      <c r="AA427" t="str">
        <f>+MID(Tabla_Consulta_desde_Reporte_de_Valorización_de_Instrumentos[[#This Row],[CODIGO_SBS]],7,1)</f>
        <v>2</v>
      </c>
      <c r="AB427">
        <f>INDEX('Cálculo Caja'!F:F,MATCH(Tabla_Consulta_desde_Reporte_de_Valorización_de_Instrumentos[[#This Row],[PORTAFOLIO]],'Cálculo Caja'!A:A,0),1)</f>
        <v>3525404726.9048524</v>
      </c>
      <c r="AC427" s="17">
        <f>Tabla_Consulta_desde_Reporte_de_Valorización_de_Instrumentos[[#This Row],[VALOR_VECTOR_LOCAL]]/Tabla_Consulta_desde_Reporte_de_Valorización_de_Instrumentos[[#This Row],[Patrimonio]]</f>
        <v>1.1062576878328524E-2</v>
      </c>
      <c r="AD427" s="4">
        <f>(Tabla_Consulta_desde_Reporte_de_Valorización_de_Instrumentos[[#This Row],[VALOR_VECTOR_LOCAL]]/INDEX('Tipo de Cambio'!$D:$D,MATCH("2",'Tipo de Cambio'!$E:$E,0),1))/1000000</f>
        <v>11.445359007661834</v>
      </c>
      <c r="AE427">
        <f>IF(Tabla_Consulta_desde_Reporte_de_Valorización_de_Instrumentos[[#This Row],[PORTAFOLIO]]="IN-FONDO0",Tabla_Consulta_desde_Reporte_de_Valorización_de_Instrumentos[[#This Row],[Inv MM$]],0)</f>
        <v>0</v>
      </c>
      <c r="AF427" s="25">
        <f>IF(Tabla_Consulta_desde_Reporte_de_Valorización_de_Instrumentos[[#This Row],[PORTAFOLIO]]="IN-FONDO1",Tabla_Consulta_desde_Reporte_de_Valorización_de_Instrumentos[[#This Row],[Inv MM$]],0)</f>
        <v>0</v>
      </c>
      <c r="AG427" s="25">
        <f>IF(Tabla_Consulta_desde_Reporte_de_Valorización_de_Instrumentos[[#This Row],[PORTAFOLIO]]="IN-FONDO2",Tabla_Consulta_desde_Reporte_de_Valorización_de_Instrumentos[[#This Row],[Inv MM$]],0)</f>
        <v>0</v>
      </c>
      <c r="AH427" s="25">
        <f>IF(Tabla_Consulta_desde_Reporte_de_Valorización_de_Instrumentos[[#This Row],[PORTAFOLIO]]="IN-FONDO3",Tabla_Consulta_desde_Reporte_de_Valorización_de_Instrumentos[[#This Row],[Inv MM$]],0)</f>
        <v>11.445359007661834</v>
      </c>
      <c r="AI4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114.4536120071996</v>
      </c>
      <c r="AJ4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Row],[CODIGO_SBS]],'BD(MSCI)'!$C:$C,0),1)),AL6562)</f>
        <v>33.91793054</v>
      </c>
      <c r="AK427" s="25">
        <f>Tabla_Consulta_desde_Reporte_de_Valorización_de_Instrumentos[[#This Row],[CO2-H]]*Tabla_Consulta_desde_Reporte_de_Valorización_de_Instrumentos[[#This Row],[Inv MM$]]</f>
        <v>388.20289182723741</v>
      </c>
      <c r="AL427" s="25">
        <f>Tabla_Consulta_desde_Reporte_de_Valorización_de_Instrumentos[[#This Row],[CO2-H]]*Tabla_Consulta_desde_Reporte_de_Valorización_de_Instrumentos[[#This Row],[Weight]]</f>
        <v>0.37521971415255689</v>
      </c>
      <c r="AM427" s="25" t="str">
        <f>INDEX(Parametria!G:G,MATCH(Tabla_Consulta_desde_Reporte_de_Valorización_de_Instrumentos[[#This Row],[CODIGO_SBS]],Parametria!C:C,0))</f>
        <v>53ALT</v>
      </c>
      <c r="AN427" s="25" t="str">
        <f>INDEX(Parametria!F:F,MATCH(Tabla_Consulta_desde_Reporte_de_Valorización_de_Instrumentos[[#This Row],[CODIGO_SBS]],Parametria!C:C,0))</f>
        <v>ALT</v>
      </c>
      <c r="AO427" s="25" t="str">
        <f>+INDEX(Parametria!J:J,MATCH(Tabla_Consulta_desde_Reporte_de_Valorización_de_Instrumentos[[#This Row],[CODIGO_SBS]],Parametria!C:C,0))</f>
        <v>ALT</v>
      </c>
      <c r="AP427" s="25">
        <f>Tabla_Consulta_desde_Reporte_de_Valorización_de_Instrumentos[[#This Row],[Huella]]/$AT$4</f>
        <v>3.4285450038187837E-2</v>
      </c>
      <c r="AQ42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7" s="25" t="str">
        <f>IFERROR(INDEX('BD(MSCI)'!X:X,MATCH(Tabla_Consulta_desde_Reporte_de_Valorización_de_Instrumentos[[#This Row],[CODIGO_ISIN]],'BD(MSCI)'!C:C,0)),"Cuestionario Integra")</f>
        <v>Alts</v>
      </c>
      <c r="AT427" s="25"/>
    </row>
    <row r="428" spans="2:46" x14ac:dyDescent="0.35">
      <c r="B428" s="14" t="s">
        <v>6337</v>
      </c>
      <c r="C428" t="s">
        <v>707</v>
      </c>
      <c r="D428" t="s">
        <v>11</v>
      </c>
      <c r="E428" t="s">
        <v>708</v>
      </c>
      <c r="F428" t="s">
        <v>780</v>
      </c>
      <c r="G428" t="str">
        <f>INDEX(Parametria!H:H,MATCH(Tabla_Consulta_desde_Reporte_de_Valorización_de_Instrumentos[[#This Row],[CODIGO_SBS]],Parametria!C:C,0),1)</f>
        <v>Hellman &amp; Friedman</v>
      </c>
      <c r="H428" t="s">
        <v>780</v>
      </c>
      <c r="I428" t="s">
        <v>156</v>
      </c>
      <c r="J428" t="s">
        <v>781</v>
      </c>
      <c r="K428" t="s">
        <v>50</v>
      </c>
      <c r="L428">
        <v>1</v>
      </c>
      <c r="M428" s="5">
        <v>105648062.1444677</v>
      </c>
      <c r="N428">
        <v>31004567.026989799</v>
      </c>
      <c r="O428">
        <v>2.8703645999999998</v>
      </c>
      <c r="P428" s="15">
        <v>47024</v>
      </c>
      <c r="Q428">
        <v>821</v>
      </c>
      <c r="R428">
        <v>3.4075000000000002</v>
      </c>
      <c r="S428" t="s">
        <v>413</v>
      </c>
      <c r="T428">
        <v>105778281.32598101</v>
      </c>
      <c r="U428" s="5">
        <v>31004567.026989799</v>
      </c>
      <c r="V428" t="s">
        <v>782</v>
      </c>
      <c r="W428">
        <v>0</v>
      </c>
      <c r="X428">
        <v>0</v>
      </c>
      <c r="Y428">
        <v>0</v>
      </c>
      <c r="Z428">
        <v>0</v>
      </c>
      <c r="AA428" t="str">
        <f>+MID(Tabla_Consulta_desde_Reporte_de_Valorización_de_Instrumentos[[#This Row],[CODIGO_SBS]],7,1)</f>
        <v>2</v>
      </c>
      <c r="AB428">
        <f>INDEX('Cálculo Caja'!F:F,MATCH(Tabla_Consulta_desde_Reporte_de_Valorización_de_Instrumentos[[#This Row],[PORTAFOLIO]],'Cálculo Caja'!A:A,0),1)</f>
        <v>3525404726.9048524</v>
      </c>
      <c r="AC428" s="17">
        <f>Tabla_Consulta_desde_Reporte_de_Valorización_de_Instrumentos[[#This Row],[VALOR_VECTOR_LOCAL]]/Tabla_Consulta_desde_Reporte_de_Valorización_de_Instrumentos[[#This Row],[Patrimonio]]</f>
        <v>2.9967640690497958E-2</v>
      </c>
      <c r="AD428" s="4">
        <f>(Tabla_Consulta_desde_Reporte_de_Valorización_de_Instrumentos[[#This Row],[VALOR_VECTOR_LOCAL]]/INDEX('Tipo de Cambio'!$D:$D,MATCH("2",'Tipo de Cambio'!$E:$E,0),1))/1000000</f>
        <v>31.004567026989783</v>
      </c>
      <c r="AE428">
        <f>IF(Tabla_Consulta_desde_Reporte_de_Valorización_de_Instrumentos[[#This Row],[PORTAFOLIO]]="IN-FONDO0",Tabla_Consulta_desde_Reporte_de_Valorización_de_Instrumentos[[#This Row],[Inv MM$]],0)</f>
        <v>0</v>
      </c>
      <c r="AF428" s="25">
        <f>IF(Tabla_Consulta_desde_Reporte_de_Valorización_de_Instrumentos[[#This Row],[PORTAFOLIO]]="IN-FONDO1",Tabla_Consulta_desde_Reporte_de_Valorización_de_Instrumentos[[#This Row],[Inv MM$]],0)</f>
        <v>0</v>
      </c>
      <c r="AG428" s="25">
        <f>IF(Tabla_Consulta_desde_Reporte_de_Valorización_de_Instrumentos[[#This Row],[PORTAFOLIO]]="IN-FONDO2",Tabla_Consulta_desde_Reporte_de_Valorización_de_Instrumentos[[#This Row],[Inv MM$]],0)</f>
        <v>0</v>
      </c>
      <c r="AH428" s="25">
        <f>IF(Tabla_Consulta_desde_Reporte_de_Valorización_de_Instrumentos[[#This Row],[PORTAFOLIO]]="IN-FONDO3",Tabla_Consulta_desde_Reporte_de_Valorización_de_Instrumentos[[#This Row],[Inv MM$]],0)</f>
        <v>31.004567026989783</v>
      </c>
      <c r="AI4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77.511426208764718</v>
      </c>
      <c r="AJ4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Row],[CODIGO_SBS]],'BD(MSCI)'!$C:$C,0),1)),AL6563)</f>
        <v>33.91793054</v>
      </c>
      <c r="AK428" s="25">
        <f>Tabla_Consulta_desde_Reporte_de_Valorización_de_Instrumentos[[#This Row],[CO2-H]]*Tabla_Consulta_desde_Reporte_de_Valorización_de_Instrumentos[[#This Row],[Inv MM$]]</f>
        <v>1051.6107508442137</v>
      </c>
      <c r="AL428" s="25">
        <f>Tabla_Consulta_desde_Reporte_de_Valorización_de_Instrumentos[[#This Row],[CO2-H]]*Tabla_Consulta_desde_Reporte_de_Valorización_de_Instrumentos[[#This Row],[Weight]]</f>
        <v>1.0164403553879873</v>
      </c>
      <c r="AM428" s="25" t="str">
        <f>INDEX(Parametria!G:G,MATCH(Tabla_Consulta_desde_Reporte_de_Valorización_de_Instrumentos[[#This Row],[CODIGO_SBS]],Parametria!C:C,0))</f>
        <v>53ALT</v>
      </c>
      <c r="AN428" s="25" t="str">
        <f>INDEX(Parametria!F:F,MATCH(Tabla_Consulta_desde_Reporte_de_Valorización_de_Instrumentos[[#This Row],[CODIGO_SBS]],Parametria!C:C,0))</f>
        <v>ALT</v>
      </c>
      <c r="AO428" s="25" t="str">
        <f>+INDEX(Parametria!J:J,MATCH(Tabla_Consulta_desde_Reporte_de_Valorización_de_Instrumentos[[#This Row],[CODIGO_SBS]],Parametria!C:C,0))</f>
        <v>ALT</v>
      </c>
      <c r="AP428" s="25">
        <f>Tabla_Consulta_desde_Reporte_de_Valorización_de_Instrumentos[[#This Row],[Huella]]/$AT$4</f>
        <v>9.2876556606734606E-2</v>
      </c>
      <c r="AQ42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8" s="25" t="str">
        <f>IFERROR(INDEX('BD(MSCI)'!X:X,MATCH(Tabla_Consulta_desde_Reporte_de_Valorización_de_Instrumentos[[#This Row],[CODIGO_ISIN]],'BD(MSCI)'!C:C,0)),"Cuestionario Integra")</f>
        <v>Alts</v>
      </c>
      <c r="AT428" s="25"/>
    </row>
    <row r="429" spans="2:46" x14ac:dyDescent="0.35">
      <c r="B429" s="14" t="s">
        <v>6337</v>
      </c>
      <c r="C429" t="s">
        <v>707</v>
      </c>
      <c r="D429" t="s">
        <v>10</v>
      </c>
      <c r="E429" t="s">
        <v>708</v>
      </c>
      <c r="F429" t="s">
        <v>780</v>
      </c>
      <c r="G429" t="str">
        <f>INDEX(Parametria!H:H,MATCH(Tabla_Consulta_desde_Reporte_de_Valorización_de_Instrumentos[[#This Row],[CODIGO_SBS]],Parametria!C:C,0),1)</f>
        <v>Hellman &amp; Friedman</v>
      </c>
      <c r="H429" t="s">
        <v>780</v>
      </c>
      <c r="I429" t="s">
        <v>156</v>
      </c>
      <c r="J429" t="s">
        <v>781</v>
      </c>
      <c r="K429" t="s">
        <v>50</v>
      </c>
      <c r="L429">
        <v>1</v>
      </c>
      <c r="M429" s="5">
        <v>158472122.66189811</v>
      </c>
      <c r="N429">
        <v>46506859.181774899</v>
      </c>
      <c r="O429">
        <v>4.3055477</v>
      </c>
      <c r="P429" s="15">
        <v>47024</v>
      </c>
      <c r="Q429">
        <v>821</v>
      </c>
      <c r="R429">
        <v>3.4075000000000002</v>
      </c>
      <c r="S429" t="s">
        <v>413</v>
      </c>
      <c r="T429">
        <v>158667451.47046149</v>
      </c>
      <c r="U429" s="5">
        <v>46506859.181774899</v>
      </c>
      <c r="V429" t="s">
        <v>782</v>
      </c>
      <c r="W429">
        <v>0</v>
      </c>
      <c r="X429">
        <v>0</v>
      </c>
      <c r="Y429">
        <v>0</v>
      </c>
      <c r="Z429">
        <v>0</v>
      </c>
      <c r="AA429" t="str">
        <f>+MID(Tabla_Consulta_desde_Reporte_de_Valorización_de_Instrumentos[[#This Row],[CODIGO_SBS]],7,1)</f>
        <v>2</v>
      </c>
      <c r="AB429">
        <f>INDEX('Cálculo Caja'!F:F,MATCH(Tabla_Consulta_desde_Reporte_de_Valorización_de_Instrumentos[[#This Row],[PORTAFOLIO]],'Cálculo Caja'!A:A,0),1)</f>
        <v>27857085026.771736</v>
      </c>
      <c r="AC429" s="17">
        <f>Tabla_Consulta_desde_Reporte_de_Valorización_de_Instrumentos[[#This Row],[VALOR_VECTOR_LOCAL]]/Tabla_Consulta_desde_Reporte_de_Valorización_de_Instrumentos[[#This Row],[Patrimonio]]</f>
        <v>5.6887546744248466E-3</v>
      </c>
      <c r="AD429" s="4">
        <f>(Tabla_Consulta_desde_Reporte_de_Valorización_de_Instrumentos[[#This Row],[VALOR_VECTOR_LOCAL]]/INDEX('Tipo de Cambio'!$D:$D,MATCH("2",'Tipo de Cambio'!$E:$E,0),1))/1000000</f>
        <v>46.506859181774935</v>
      </c>
      <c r="AE429">
        <f>IF(Tabla_Consulta_desde_Reporte_de_Valorización_de_Instrumentos[[#This Row],[PORTAFOLIO]]="IN-FONDO0",Tabla_Consulta_desde_Reporte_de_Valorización_de_Instrumentos[[#This Row],[Inv MM$]],0)</f>
        <v>0</v>
      </c>
      <c r="AF429" s="25">
        <f>IF(Tabla_Consulta_desde_Reporte_de_Valorización_de_Instrumentos[[#This Row],[PORTAFOLIO]]="IN-FONDO1",Tabla_Consulta_desde_Reporte_de_Valorización_de_Instrumentos[[#This Row],[Inv MM$]],0)</f>
        <v>0</v>
      </c>
      <c r="AG429" s="25">
        <f>IF(Tabla_Consulta_desde_Reporte_de_Valorización_de_Instrumentos[[#This Row],[PORTAFOLIO]]="IN-FONDO2",Tabla_Consulta_desde_Reporte_de_Valorización_de_Instrumentos[[#This Row],[Inv MM$]],0)</f>
        <v>46.506859181774935</v>
      </c>
      <c r="AH429" s="25">
        <f>IF(Tabla_Consulta_desde_Reporte_de_Valorización_de_Instrumentos[[#This Row],[PORTAFOLIO]]="IN-FONDO3",Tabla_Consulta_desde_Reporte_de_Valorización_de_Instrumentos[[#This Row],[Inv MM$]],0)</f>
        <v>0</v>
      </c>
      <c r="AI4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77.511426208764718</v>
      </c>
      <c r="AJ4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Row],[CODIGO_SBS]],'BD(MSCI)'!$C:$C,0),1)),AL6564)</f>
        <v>33.91793054</v>
      </c>
      <c r="AK429" s="25">
        <f>Tabla_Consulta_desde_Reporte_de_Valorización_de_Instrumentos[[#This Row],[CO2-H]]*Tabla_Consulta_desde_Reporte_de_Valorización_de_Instrumentos[[#This Row],[Inv MM$]]</f>
        <v>1577.4164193610036</v>
      </c>
      <c r="AL429" s="25">
        <f>Tabla_Consulta_desde_Reporte_de_Valorización_de_Instrumentos[[#This Row],[CO2-H]]*Tabla_Consulta_desde_Reporte_de_Valorización_de_Instrumentos[[#This Row],[Weight]]</f>
        <v>0.19295078590624226</v>
      </c>
      <c r="AM429" s="25" t="str">
        <f>INDEX(Parametria!G:G,MATCH(Tabla_Consulta_desde_Reporte_de_Valorización_de_Instrumentos[[#This Row],[CODIGO_SBS]],Parametria!C:C,0))</f>
        <v>53ALT</v>
      </c>
      <c r="AN429" s="25" t="str">
        <f>INDEX(Parametria!F:F,MATCH(Tabla_Consulta_desde_Reporte_de_Valorización_de_Instrumentos[[#This Row],[CODIGO_SBS]],Parametria!C:C,0))</f>
        <v>ALT</v>
      </c>
      <c r="AO429" s="25" t="str">
        <f>+INDEX(Parametria!J:J,MATCH(Tabla_Consulta_desde_Reporte_de_Valorización_de_Instrumentos[[#This Row],[CODIGO_SBS]],Parametria!C:C,0))</f>
        <v>ALT</v>
      </c>
      <c r="AP429" s="25">
        <f>Tabla_Consulta_desde_Reporte_de_Valorización_de_Instrumentos[[#This Row],[Huella]]/$AT$4</f>
        <v>0.13931486079574915</v>
      </c>
      <c r="AQ42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29" s="25" t="str">
        <f>IFERROR(INDEX('BD(MSCI)'!X:X,MATCH(Tabla_Consulta_desde_Reporte_de_Valorización_de_Instrumentos[[#This Row],[CODIGO_ISIN]],'BD(MSCI)'!C:C,0)),"Cuestionario Integra")</f>
        <v>Alts</v>
      </c>
      <c r="AT429" s="25"/>
    </row>
    <row r="430" spans="2:46" x14ac:dyDescent="0.35">
      <c r="B430" s="14" t="s">
        <v>6337</v>
      </c>
      <c r="C430" t="s">
        <v>707</v>
      </c>
      <c r="D430" t="s">
        <v>10</v>
      </c>
      <c r="E430" t="s">
        <v>708</v>
      </c>
      <c r="F430" t="s">
        <v>783</v>
      </c>
      <c r="G430" t="str">
        <f>INDEX(Parametria!H:H,MATCH(Tabla_Consulta_desde_Reporte_de_Valorización_de_Instrumentos[[#This Row],[CODIGO_SBS]],Parametria!C:C,0),1)</f>
        <v>Coller - Coller VIII</v>
      </c>
      <c r="H430" t="s">
        <v>783</v>
      </c>
      <c r="I430" t="s">
        <v>156</v>
      </c>
      <c r="J430" t="s">
        <v>784</v>
      </c>
      <c r="K430" t="s">
        <v>50</v>
      </c>
      <c r="L430">
        <v>1</v>
      </c>
      <c r="M430" s="5">
        <v>284879809.09034908</v>
      </c>
      <c r="N430">
        <v>83603759.087409899</v>
      </c>
      <c r="O430">
        <v>34.164374600000002</v>
      </c>
      <c r="P430" s="15">
        <v>47146</v>
      </c>
      <c r="Q430">
        <v>943</v>
      </c>
      <c r="R430">
        <v>3.4075000000000002</v>
      </c>
      <c r="S430" t="s">
        <v>413</v>
      </c>
      <c r="T430">
        <v>285230944.8785162</v>
      </c>
      <c r="U430" s="5">
        <v>83603759.087409899</v>
      </c>
      <c r="V430" t="s">
        <v>156</v>
      </c>
      <c r="W430">
        <v>0</v>
      </c>
      <c r="X430">
        <v>0</v>
      </c>
      <c r="Y430">
        <v>0</v>
      </c>
      <c r="Z430">
        <v>0</v>
      </c>
      <c r="AA430" t="str">
        <f>+MID(Tabla_Consulta_desde_Reporte_de_Valorización_de_Instrumentos[[#This Row],[CODIGO_SBS]],7,1)</f>
        <v>2</v>
      </c>
      <c r="AB430">
        <f>INDEX('Cálculo Caja'!F:F,MATCH(Tabla_Consulta_desde_Reporte_de_Valorización_de_Instrumentos[[#This Row],[PORTAFOLIO]],'Cálculo Caja'!A:A,0),1)</f>
        <v>27857085026.771736</v>
      </c>
      <c r="AC430" s="17">
        <f>Tabla_Consulta_desde_Reporte_de_Valorización_de_Instrumentos[[#This Row],[VALOR_VECTOR_LOCAL]]/Tabla_Consulta_desde_Reporte_de_Valorización_de_Instrumentos[[#This Row],[Patrimonio]]</f>
        <v>1.0226475915070388E-2</v>
      </c>
      <c r="AD430" s="4">
        <f>(Tabla_Consulta_desde_Reporte_de_Valorización_de_Instrumentos[[#This Row],[VALOR_VECTOR_LOCAL]]/INDEX('Tipo de Cambio'!$D:$D,MATCH("2",'Tipo de Cambio'!$E:$E,0),1))/1000000</f>
        <v>83.603759087409856</v>
      </c>
      <c r="AE430">
        <f>IF(Tabla_Consulta_desde_Reporte_de_Valorización_de_Instrumentos[[#This Row],[PORTAFOLIO]]="IN-FONDO0",Tabla_Consulta_desde_Reporte_de_Valorización_de_Instrumentos[[#This Row],[Inv MM$]],0)</f>
        <v>0</v>
      </c>
      <c r="AF430" s="25">
        <f>IF(Tabla_Consulta_desde_Reporte_de_Valorización_de_Instrumentos[[#This Row],[PORTAFOLIO]]="IN-FONDO1",Tabla_Consulta_desde_Reporte_de_Valorización_de_Instrumentos[[#This Row],[Inv MM$]],0)</f>
        <v>0</v>
      </c>
      <c r="AG430" s="25">
        <f>IF(Tabla_Consulta_desde_Reporte_de_Valorización_de_Instrumentos[[#This Row],[PORTAFOLIO]]="IN-FONDO2",Tabla_Consulta_desde_Reporte_de_Valorización_de_Instrumentos[[#This Row],[Inv MM$]],0)</f>
        <v>83.603759087409856</v>
      </c>
      <c r="AH430" s="25">
        <f>IF(Tabla_Consulta_desde_Reporte_de_Valorización_de_Instrumentos[[#This Row],[PORTAFOLIO]]="IN-FONDO3",Tabla_Consulta_desde_Reporte_de_Valorización_de_Instrumentos[[#This Row],[Inv MM$]],0)</f>
        <v>0</v>
      </c>
      <c r="AI4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83.603759087409856</v>
      </c>
      <c r="AJ4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Row],[CODIGO_SBS]],'BD(MSCI)'!$C:$C,0),1)),AL6565)</f>
        <v>33.91793054</v>
      </c>
      <c r="AK430" s="25">
        <f>Tabla_Consulta_desde_Reporte_de_Valorización_de_Instrumentos[[#This Row],[CO2-H]]*Tabla_Consulta_desde_Reporte_de_Valorización_de_Instrumentos[[#This Row],[Inv MM$]]</f>
        <v>2835.6664936096613</v>
      </c>
      <c r="AL430" s="25">
        <f>Tabla_Consulta_desde_Reporte_de_Valorización_de_Instrumentos[[#This Row],[CO2-H]]*Tabla_Consulta_desde_Reporte_de_Valorización_de_Instrumentos[[#This Row],[Weight]]</f>
        <v>0.34686089975634038</v>
      </c>
      <c r="AM430" s="25" t="str">
        <f>INDEX(Parametria!G:G,MATCH(Tabla_Consulta_desde_Reporte_de_Valorización_de_Instrumentos[[#This Row],[CODIGO_SBS]],Parametria!C:C,0))</f>
        <v>53ALT</v>
      </c>
      <c r="AN430" s="25" t="str">
        <f>INDEX(Parametria!F:F,MATCH(Tabla_Consulta_desde_Reporte_de_Valorización_de_Instrumentos[[#This Row],[CODIGO_SBS]],Parametria!C:C,0))</f>
        <v>ALT</v>
      </c>
      <c r="AO430" s="25" t="str">
        <f>+INDEX(Parametria!J:J,MATCH(Tabla_Consulta_desde_Reporte_de_Valorización_de_Instrumentos[[#This Row],[CODIGO_SBS]],Parametria!C:C,0))</f>
        <v>ALT</v>
      </c>
      <c r="AP430" s="25">
        <f>Tabla_Consulta_desde_Reporte_de_Valorización_de_Instrumentos[[#This Row],[Huella]]/$AT$4</f>
        <v>0.25044146743472545</v>
      </c>
      <c r="AQ43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0" s="25" t="str">
        <f>IFERROR(INDEX('BD(MSCI)'!X:X,MATCH(Tabla_Consulta_desde_Reporte_de_Valorización_de_Instrumentos[[#This Row],[CODIGO_ISIN]],'BD(MSCI)'!C:C,0)),"Cuestionario Integra")</f>
        <v>Alts</v>
      </c>
      <c r="AT430" s="25"/>
    </row>
    <row r="431" spans="2:46" x14ac:dyDescent="0.35">
      <c r="B431" s="14" t="s">
        <v>6337</v>
      </c>
      <c r="C431" t="s">
        <v>707</v>
      </c>
      <c r="D431" t="s">
        <v>10</v>
      </c>
      <c r="E431" t="s">
        <v>708</v>
      </c>
      <c r="F431" t="s">
        <v>785</v>
      </c>
      <c r="G431" t="str">
        <f>INDEX(Parametria!H:H,MATCH(Tabla_Consulta_desde_Reporte_de_Valorización_de_Instrumentos[[#This Row],[CODIGO_SBS]],Parametria!C:C,0),1)</f>
        <v>Vista Equity Partners Fund VII GP, L.P.</v>
      </c>
      <c r="H431" t="s">
        <v>785</v>
      </c>
      <c r="I431" t="s">
        <v>156</v>
      </c>
      <c r="J431" t="s">
        <v>786</v>
      </c>
      <c r="K431" t="s">
        <v>50</v>
      </c>
      <c r="L431">
        <v>1</v>
      </c>
      <c r="M431" s="5">
        <v>678466080.52369785</v>
      </c>
      <c r="N431">
        <v>199109634.78318349</v>
      </c>
      <c r="O431">
        <v>23.505664700000001</v>
      </c>
      <c r="P431" s="15">
        <v>47360</v>
      </c>
      <c r="Q431">
        <v>1157</v>
      </c>
      <c r="R431">
        <v>3.4075000000000002</v>
      </c>
      <c r="S431" t="s">
        <v>413</v>
      </c>
      <c r="T431">
        <v>679302340.98978722</v>
      </c>
      <c r="U431" s="5">
        <v>199109634.78318349</v>
      </c>
      <c r="V431" t="s">
        <v>156</v>
      </c>
      <c r="W431">
        <v>0</v>
      </c>
      <c r="X431">
        <v>0</v>
      </c>
      <c r="Y431">
        <v>0</v>
      </c>
      <c r="Z431">
        <v>0</v>
      </c>
      <c r="AA431" t="str">
        <f>+MID(Tabla_Consulta_desde_Reporte_de_Valorización_de_Instrumentos[[#This Row],[CODIGO_SBS]],7,1)</f>
        <v>2</v>
      </c>
      <c r="AB431">
        <f>INDEX('Cálculo Caja'!F:F,MATCH(Tabla_Consulta_desde_Reporte_de_Valorización_de_Instrumentos[[#This Row],[PORTAFOLIO]],'Cálculo Caja'!A:A,0),1)</f>
        <v>27857085026.771736</v>
      </c>
      <c r="AC431" s="17">
        <f>Tabla_Consulta_desde_Reporte_de_Valorización_de_Instrumentos[[#This Row],[VALOR_VECTOR_LOCAL]]/Tabla_Consulta_desde_Reporte_de_Valorización_de_Instrumentos[[#This Row],[Patrimonio]]</f>
        <v>2.4355243194744379E-2</v>
      </c>
      <c r="AD431" s="4">
        <f>(Tabla_Consulta_desde_Reporte_de_Valorización_de_Instrumentos[[#This Row],[VALOR_VECTOR_LOCAL]]/INDEX('Tipo de Cambio'!$D:$D,MATCH("2",'Tipo de Cambio'!$E:$E,0),1))/1000000</f>
        <v>199.10963478318351</v>
      </c>
      <c r="AE431">
        <f>IF(Tabla_Consulta_desde_Reporte_de_Valorización_de_Instrumentos[[#This Row],[PORTAFOLIO]]="IN-FONDO0",Tabla_Consulta_desde_Reporte_de_Valorización_de_Instrumentos[[#This Row],[Inv MM$]],0)</f>
        <v>0</v>
      </c>
      <c r="AF431" s="25">
        <f>IF(Tabla_Consulta_desde_Reporte_de_Valorización_de_Instrumentos[[#This Row],[PORTAFOLIO]]="IN-FONDO1",Tabla_Consulta_desde_Reporte_de_Valorización_de_Instrumentos[[#This Row],[Inv MM$]],0)</f>
        <v>0</v>
      </c>
      <c r="AG431" s="25">
        <f>IF(Tabla_Consulta_desde_Reporte_de_Valorización_de_Instrumentos[[#This Row],[PORTAFOLIO]]="IN-FONDO2",Tabla_Consulta_desde_Reporte_de_Valorización_de_Instrumentos[[#This Row],[Inv MM$]],0)</f>
        <v>199.10963478318351</v>
      </c>
      <c r="AH431" s="25">
        <f>IF(Tabla_Consulta_desde_Reporte_de_Valorización_de_Instrumentos[[#This Row],[PORTAFOLIO]]="IN-FONDO3",Tabla_Consulta_desde_Reporte_de_Valorización_de_Instrumentos[[#This Row],[Inv MM$]],0)</f>
        <v>0</v>
      </c>
      <c r="AI4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199.10963478318351</v>
      </c>
      <c r="AJ4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Row],[CODIGO_SBS]],'BD(MSCI)'!$C:$C,0),1)),AL6566)</f>
        <v>33.91793054</v>
      </c>
      <c r="AK431" s="25">
        <f>Tabla_Consulta_desde_Reporte_de_Valorización_de_Instrumentos[[#This Row],[CO2-H]]*Tabla_Consulta_desde_Reporte_de_Valorización_de_Instrumentos[[#This Row],[Inv MM$]]</f>
        <v>6753.386762420786</v>
      </c>
      <c r="AL431" s="25">
        <f>Tabla_Consulta_desde_Reporte_de_Valorización_de_Instrumentos[[#This Row],[CO2-H]]*Tabla_Consulta_desde_Reporte_de_Valorización_de_Instrumentos[[#This Row],[Weight]]</f>
        <v>0.82607944696414759</v>
      </c>
      <c r="AM431" s="25" t="str">
        <f>INDEX(Parametria!G:G,MATCH(Tabla_Consulta_desde_Reporte_de_Valorización_de_Instrumentos[[#This Row],[CODIGO_SBS]],Parametria!C:C,0))</f>
        <v>53ALT</v>
      </c>
      <c r="AN431" s="25" t="str">
        <f>INDEX(Parametria!F:F,MATCH(Tabla_Consulta_desde_Reporte_de_Valorización_de_Instrumentos[[#This Row],[CODIGO_SBS]],Parametria!C:C,0))</f>
        <v>ALT</v>
      </c>
      <c r="AO431" s="25" t="str">
        <f>+INDEX(Parametria!J:J,MATCH(Tabla_Consulta_desde_Reporte_de_Valorización_de_Instrumentos[[#This Row],[CODIGO_SBS]],Parametria!C:C,0))</f>
        <v>ALT</v>
      </c>
      <c r="AP431" s="25">
        <f>Tabla_Consulta_desde_Reporte_de_Valorización_de_Instrumentos[[#This Row],[Huella]]/$AT$4</f>
        <v>0.5964481700321308</v>
      </c>
      <c r="AQ43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1" s="25" t="str">
        <f>IFERROR(INDEX('BD(MSCI)'!X:X,MATCH(Tabla_Consulta_desde_Reporte_de_Valorización_de_Instrumentos[[#This Row],[CODIGO_ISIN]],'BD(MSCI)'!C:C,0)),"Cuestionario Integra")</f>
        <v>Alts</v>
      </c>
      <c r="AT431" s="25"/>
    </row>
    <row r="432" spans="2:46" x14ac:dyDescent="0.35">
      <c r="B432" s="14" t="s">
        <v>6337</v>
      </c>
      <c r="C432" t="s">
        <v>707</v>
      </c>
      <c r="D432" t="s">
        <v>10</v>
      </c>
      <c r="E432" t="s">
        <v>708</v>
      </c>
      <c r="F432" t="s">
        <v>787</v>
      </c>
      <c r="G432" t="str">
        <f>INDEX(Parametria!H:H,MATCH(Tabla_Consulta_desde_Reporte_de_Valorización_de_Instrumentos[[#This Row],[CODIGO_SBS]],Parametria!C:C,0),1)</f>
        <v>Apax X</v>
      </c>
      <c r="H432" t="s">
        <v>787</v>
      </c>
      <c r="I432" t="s">
        <v>156</v>
      </c>
      <c r="J432" t="s">
        <v>788</v>
      </c>
      <c r="K432" t="s">
        <v>50</v>
      </c>
      <c r="L432">
        <v>1</v>
      </c>
      <c r="M432" s="5">
        <v>422920999.8170234</v>
      </c>
      <c r="N432">
        <v>124114746.82818</v>
      </c>
      <c r="O432">
        <v>32.6982505</v>
      </c>
      <c r="P432" s="15">
        <v>47408</v>
      </c>
      <c r="Q432">
        <v>1205</v>
      </c>
      <c r="R432">
        <v>3.4075000000000002</v>
      </c>
      <c r="S432" t="s">
        <v>413</v>
      </c>
      <c r="T432">
        <v>423442281.75370181</v>
      </c>
      <c r="U432" s="5">
        <v>124114746.82818</v>
      </c>
      <c r="V432" t="s">
        <v>156</v>
      </c>
      <c r="W432">
        <v>0</v>
      </c>
      <c r="X432">
        <v>0</v>
      </c>
      <c r="Y432">
        <v>0</v>
      </c>
      <c r="Z432">
        <v>0</v>
      </c>
      <c r="AA432" t="str">
        <f>+MID(Tabla_Consulta_desde_Reporte_de_Valorización_de_Instrumentos[[#This Row],[CODIGO_SBS]],7,1)</f>
        <v>2</v>
      </c>
      <c r="AB432">
        <f>INDEX('Cálculo Caja'!F:F,MATCH(Tabla_Consulta_desde_Reporte_de_Valorización_de_Instrumentos[[#This Row],[PORTAFOLIO]],'Cálculo Caja'!A:A,0),1)</f>
        <v>27857085026.771736</v>
      </c>
      <c r="AC432" s="17">
        <f>Tabla_Consulta_desde_Reporte_de_Valorización_de_Instrumentos[[#This Row],[VALOR_VECTOR_LOCAL]]/Tabla_Consulta_desde_Reporte_de_Valorización_de_Instrumentos[[#This Row],[Patrimonio]]</f>
        <v>1.518181099747443E-2</v>
      </c>
      <c r="AD432" s="4">
        <f>(Tabla_Consulta_desde_Reporte_de_Valorización_de_Instrumentos[[#This Row],[VALOR_VECTOR_LOCAL]]/INDEX('Tipo de Cambio'!$D:$D,MATCH("2",'Tipo de Cambio'!$E:$E,0),1))/1000000</f>
        <v>124.11474682818</v>
      </c>
      <c r="AE432">
        <f>IF(Tabla_Consulta_desde_Reporte_de_Valorización_de_Instrumentos[[#This Row],[PORTAFOLIO]]="IN-FONDO0",Tabla_Consulta_desde_Reporte_de_Valorización_de_Instrumentos[[#This Row],[Inv MM$]],0)</f>
        <v>0</v>
      </c>
      <c r="AF432" s="25">
        <f>IF(Tabla_Consulta_desde_Reporte_de_Valorización_de_Instrumentos[[#This Row],[PORTAFOLIO]]="IN-FONDO1",Tabla_Consulta_desde_Reporte_de_Valorización_de_Instrumentos[[#This Row],[Inv MM$]],0)</f>
        <v>0</v>
      </c>
      <c r="AG432" s="25">
        <f>IF(Tabla_Consulta_desde_Reporte_de_Valorización_de_Instrumentos[[#This Row],[PORTAFOLIO]]="IN-FONDO2",Tabla_Consulta_desde_Reporte_de_Valorización_de_Instrumentos[[#This Row],[Inv MM$]],0)</f>
        <v>124.11474682818</v>
      </c>
      <c r="AH432" s="25">
        <f>IF(Tabla_Consulta_desde_Reporte_de_Valorización_de_Instrumentos[[#This Row],[PORTAFOLIO]]="IN-FONDO3",Tabla_Consulta_desde_Reporte_de_Valorización_de_Instrumentos[[#This Row],[Inv MM$]],0)</f>
        <v>0</v>
      </c>
      <c r="AI4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124.11474682818</v>
      </c>
      <c r="AJ4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Row],[CODIGO_SBS]],'BD(MSCI)'!$C:$C,0),1)),AL6567)</f>
        <v>33.91793054</v>
      </c>
      <c r="AK432" s="25">
        <f>Tabla_Consulta_desde_Reporte_de_Valorización_de_Instrumentos[[#This Row],[CO2-H]]*Tabla_Consulta_desde_Reporte_de_Valorización_de_Instrumentos[[#This Row],[Inv MM$]]</f>
        <v>4209.7153619078945</v>
      </c>
      <c r="AL432" s="25">
        <f>Tabla_Consulta_desde_Reporte_de_Valorización_de_Instrumentos[[#This Row],[CO2-H]]*Tabla_Consulta_desde_Reporte_de_Valorización_de_Instrumentos[[#This Row],[Weight]]</f>
        <v>0.51493561088374584</v>
      </c>
      <c r="AM432" s="25" t="str">
        <f>INDEX(Parametria!G:G,MATCH(Tabla_Consulta_desde_Reporte_de_Valorización_de_Instrumentos[[#This Row],[CODIGO_SBS]],Parametria!C:C,0))</f>
        <v>53ALT</v>
      </c>
      <c r="AN432" s="25" t="str">
        <f>INDEX(Parametria!F:F,MATCH(Tabla_Consulta_desde_Reporte_de_Valorización_de_Instrumentos[[#This Row],[CODIGO_SBS]],Parametria!C:C,0))</f>
        <v>ALT</v>
      </c>
      <c r="AO432" s="25" t="str">
        <f>+INDEX(Parametria!J:J,MATCH(Tabla_Consulta_desde_Reporte_de_Valorización_de_Instrumentos[[#This Row],[CODIGO_SBS]],Parametria!C:C,0))</f>
        <v>ALT</v>
      </c>
      <c r="AP432" s="25">
        <f>Tabla_Consulta_desde_Reporte_de_Valorización_de_Instrumentos[[#This Row],[Huella]]/$AT$4</f>
        <v>0.37179523582713869</v>
      </c>
      <c r="AQ43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2" s="25" t="str">
        <f>IFERROR(INDEX('BD(MSCI)'!X:X,MATCH(Tabla_Consulta_desde_Reporte_de_Valorización_de_Instrumentos[[#This Row],[CODIGO_ISIN]],'BD(MSCI)'!C:C,0)),"Cuestionario Integra")</f>
        <v>Alts</v>
      </c>
      <c r="AT432" s="25"/>
    </row>
    <row r="433" spans="2:46" x14ac:dyDescent="0.35">
      <c r="B433" s="14" t="s">
        <v>6337</v>
      </c>
      <c r="C433" t="s">
        <v>707</v>
      </c>
      <c r="D433" t="s">
        <v>10</v>
      </c>
      <c r="E433" t="s">
        <v>708</v>
      </c>
      <c r="F433" t="s">
        <v>789</v>
      </c>
      <c r="G433" t="str">
        <f>INDEX(Parametria!H:H,MATCH(Tabla_Consulta_desde_Reporte_de_Valorización_de_Instrumentos[[#This Row],[CODIGO_SBS]],Parametria!C:C,0),1)</f>
        <v>Global Infrastructure GP IV, L.P.</v>
      </c>
      <c r="H433" t="s">
        <v>789</v>
      </c>
      <c r="I433" t="s">
        <v>156</v>
      </c>
      <c r="J433" t="s">
        <v>790</v>
      </c>
      <c r="K433" t="s">
        <v>50</v>
      </c>
      <c r="L433">
        <v>1</v>
      </c>
      <c r="M433" s="5">
        <v>340820722.65019858</v>
      </c>
      <c r="N433">
        <v>100020754.9963899</v>
      </c>
      <c r="O433">
        <v>914.99998779999999</v>
      </c>
      <c r="P433" s="15">
        <v>47317</v>
      </c>
      <c r="Q433">
        <v>1114</v>
      </c>
      <c r="R433">
        <v>3.4075000000000002</v>
      </c>
      <c r="S433" t="s">
        <v>413</v>
      </c>
      <c r="T433">
        <v>341240809.82118338</v>
      </c>
      <c r="U433" s="5">
        <v>100020754.9963899</v>
      </c>
      <c r="V433" t="s">
        <v>156</v>
      </c>
      <c r="W433">
        <v>0</v>
      </c>
      <c r="X433">
        <v>0</v>
      </c>
      <c r="Y433">
        <v>0</v>
      </c>
      <c r="Z433">
        <v>0</v>
      </c>
      <c r="AA433" t="str">
        <f>+MID(Tabla_Consulta_desde_Reporte_de_Valorización_de_Instrumentos[[#This Row],[CODIGO_SBS]],7,1)</f>
        <v>2</v>
      </c>
      <c r="AB433">
        <f>INDEX('Cálculo Caja'!F:F,MATCH(Tabla_Consulta_desde_Reporte_de_Valorización_de_Instrumentos[[#This Row],[PORTAFOLIO]],'Cálculo Caja'!A:A,0),1)</f>
        <v>27857085026.771736</v>
      </c>
      <c r="AC433" s="17">
        <f>Tabla_Consulta_desde_Reporte_de_Valorización_de_Instrumentos[[#This Row],[VALOR_VECTOR_LOCAL]]/Tabla_Consulta_desde_Reporte_de_Valorización_de_Instrumentos[[#This Row],[Patrimonio]]</f>
        <v>1.2234615442450518E-2</v>
      </c>
      <c r="AD433" s="4">
        <f>(Tabla_Consulta_desde_Reporte_de_Valorización_de_Instrumentos[[#This Row],[VALOR_VECTOR_LOCAL]]/INDEX('Tipo de Cambio'!$D:$D,MATCH("2",'Tipo de Cambio'!$E:$E,0),1))/1000000</f>
        <v>100.0207549963899</v>
      </c>
      <c r="AE433">
        <f>IF(Tabla_Consulta_desde_Reporte_de_Valorización_de_Instrumentos[[#This Row],[PORTAFOLIO]]="IN-FONDO0",Tabla_Consulta_desde_Reporte_de_Valorización_de_Instrumentos[[#This Row],[Inv MM$]],0)</f>
        <v>0</v>
      </c>
      <c r="AF433" s="25">
        <f>IF(Tabla_Consulta_desde_Reporte_de_Valorización_de_Instrumentos[[#This Row],[PORTAFOLIO]]="IN-FONDO1",Tabla_Consulta_desde_Reporte_de_Valorización_de_Instrumentos[[#This Row],[Inv MM$]],0)</f>
        <v>0</v>
      </c>
      <c r="AG433" s="25">
        <f>IF(Tabla_Consulta_desde_Reporte_de_Valorización_de_Instrumentos[[#This Row],[PORTAFOLIO]]="IN-FONDO2",Tabla_Consulta_desde_Reporte_de_Valorización_de_Instrumentos[[#This Row],[Inv MM$]],0)</f>
        <v>100.0207549963899</v>
      </c>
      <c r="AH433" s="25">
        <f>IF(Tabla_Consulta_desde_Reporte_de_Valorización_de_Instrumentos[[#This Row],[PORTAFOLIO]]="IN-FONDO3",Tabla_Consulta_desde_Reporte_de_Valorización_de_Instrumentos[[#This Row],[Inv MM$]],0)</f>
        <v>0</v>
      </c>
      <c r="AI4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109.31230199999996</v>
      </c>
      <c r="AJ4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Row],[CODIGO_SBS]],'BD(MSCI)'!$C:$C,0),1)),AL6568)</f>
        <v>138.31438080999999</v>
      </c>
      <c r="AK433" s="25">
        <f>Tabla_Consulta_desde_Reporte_de_Valorización_de_Instrumentos[[#This Row],[CO2-H]]*Tabla_Consulta_desde_Reporte_de_Valorización_de_Instrumentos[[#This Row],[Inv MM$]]</f>
        <v>13834.308795474381</v>
      </c>
      <c r="AL433" s="25">
        <f>Tabla_Consulta_desde_Reporte_de_Valorización_de_Instrumentos[[#This Row],[CO2-H]]*Tabla_Consulta_desde_Reporte_de_Valorización_de_Instrumentos[[#This Row],[Weight]]</f>
        <v>1.6922232593710074</v>
      </c>
      <c r="AM433" s="25" t="str">
        <f>INDEX(Parametria!G:G,MATCH(Tabla_Consulta_desde_Reporte_de_Valorización_de_Instrumentos[[#This Row],[CODIGO_SBS]],Parametria!C:C,0))</f>
        <v>53ALT</v>
      </c>
      <c r="AN433" s="25" t="str">
        <f>INDEX(Parametria!F:F,MATCH(Tabla_Consulta_desde_Reporte_de_Valorización_de_Instrumentos[[#This Row],[CODIGO_SBS]],Parametria!C:C,0))</f>
        <v>ALT</v>
      </c>
      <c r="AO433" s="25" t="str">
        <f>+INDEX(Parametria!J:J,MATCH(Tabla_Consulta_desde_Reporte_de_Valorización_de_Instrumentos[[#This Row],[CODIGO_SBS]],Parametria!C:C,0))</f>
        <v>ALT</v>
      </c>
      <c r="AP433" s="25">
        <f>Tabla_Consulta_desde_Reporte_de_Valorización_de_Instrumentos[[#This Row],[Huella]]/$AT$4</f>
        <v>1.2218237241550094</v>
      </c>
      <c r="AQ43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3" s="25" t="str">
        <f>IFERROR(INDEX('BD(MSCI)'!X:X,MATCH(Tabla_Consulta_desde_Reporte_de_Valorización_de_Instrumentos[[#This Row],[CODIGO_ISIN]],'BD(MSCI)'!C:C,0)),"Cuestionario Integra")</f>
        <v>Alts</v>
      </c>
      <c r="AT433" s="25"/>
    </row>
    <row r="434" spans="2:46" x14ac:dyDescent="0.35">
      <c r="B434" s="14" t="s">
        <v>6337</v>
      </c>
      <c r="C434" t="s">
        <v>707</v>
      </c>
      <c r="D434" t="s">
        <v>11</v>
      </c>
      <c r="E434" t="s">
        <v>708</v>
      </c>
      <c r="F434" t="s">
        <v>789</v>
      </c>
      <c r="G434" t="str">
        <f>INDEX(Parametria!H:H,MATCH(Tabla_Consulta_desde_Reporte_de_Valorización_de_Instrumentos[[#This Row],[CODIGO_SBS]],Parametria!C:C,0),1)</f>
        <v>Global Infrastructure GP IV, L.P.</v>
      </c>
      <c r="H434" t="s">
        <v>789</v>
      </c>
      <c r="I434" t="s">
        <v>156</v>
      </c>
      <c r="J434" t="s">
        <v>790</v>
      </c>
      <c r="K434" t="s">
        <v>50</v>
      </c>
      <c r="L434">
        <v>1</v>
      </c>
      <c r="M434" s="5">
        <v>31660946.4148013</v>
      </c>
      <c r="N434">
        <v>9291547.0036101006</v>
      </c>
      <c r="O434">
        <v>85.0000122</v>
      </c>
      <c r="P434" s="15">
        <v>47317</v>
      </c>
      <c r="Q434">
        <v>1114</v>
      </c>
      <c r="R434">
        <v>3.4075000000000002</v>
      </c>
      <c r="S434" t="s">
        <v>413</v>
      </c>
      <c r="T434">
        <v>31699970.912216499</v>
      </c>
      <c r="U434" s="5">
        <v>9291547.0036101006</v>
      </c>
      <c r="V434" t="s">
        <v>156</v>
      </c>
      <c r="W434">
        <v>0</v>
      </c>
      <c r="X434">
        <v>0</v>
      </c>
      <c r="Y434">
        <v>0</v>
      </c>
      <c r="Z434">
        <v>0</v>
      </c>
      <c r="AA434" t="str">
        <f>+MID(Tabla_Consulta_desde_Reporte_de_Valorización_de_Instrumentos[[#This Row],[CODIGO_SBS]],7,1)</f>
        <v>2</v>
      </c>
      <c r="AB434">
        <f>INDEX('Cálculo Caja'!F:F,MATCH(Tabla_Consulta_desde_Reporte_de_Valorización_de_Instrumentos[[#This Row],[PORTAFOLIO]],'Cálculo Caja'!A:A,0),1)</f>
        <v>3525404726.9048524</v>
      </c>
      <c r="AC434" s="17">
        <f>Tabla_Consulta_desde_Reporte_de_Valorización_de_Instrumentos[[#This Row],[VALOR_VECTOR_LOCAL]]/Tabla_Consulta_desde_Reporte_de_Valorización_de_Instrumentos[[#This Row],[Patrimonio]]</f>
        <v>8.9807976296095212E-3</v>
      </c>
      <c r="AD434" s="4">
        <f>(Tabla_Consulta_desde_Reporte_de_Valorización_de_Instrumentos[[#This Row],[VALOR_VECTOR_LOCAL]]/INDEX('Tipo de Cambio'!$D:$D,MATCH("2",'Tipo de Cambio'!$E:$E,0),1))/1000000</f>
        <v>9.2915470036100647</v>
      </c>
      <c r="AE434">
        <f>IF(Tabla_Consulta_desde_Reporte_de_Valorización_de_Instrumentos[[#This Row],[PORTAFOLIO]]="IN-FONDO0",Tabla_Consulta_desde_Reporte_de_Valorización_de_Instrumentos[[#This Row],[Inv MM$]],0)</f>
        <v>0</v>
      </c>
      <c r="AF434" s="25">
        <f>IF(Tabla_Consulta_desde_Reporte_de_Valorización_de_Instrumentos[[#This Row],[PORTAFOLIO]]="IN-FONDO1",Tabla_Consulta_desde_Reporte_de_Valorización_de_Instrumentos[[#This Row],[Inv MM$]],0)</f>
        <v>0</v>
      </c>
      <c r="AG434" s="25">
        <f>IF(Tabla_Consulta_desde_Reporte_de_Valorización_de_Instrumentos[[#This Row],[PORTAFOLIO]]="IN-FONDO2",Tabla_Consulta_desde_Reporte_de_Valorización_de_Instrumentos[[#This Row],[Inv MM$]],0)</f>
        <v>0</v>
      </c>
      <c r="AH434" s="25">
        <f>IF(Tabla_Consulta_desde_Reporte_de_Valorización_de_Instrumentos[[#This Row],[PORTAFOLIO]]="IN-FONDO3",Tabla_Consulta_desde_Reporte_de_Valorización_de_Instrumentos[[#This Row],[Inv MM$]],0)</f>
        <v>9.2915470036100647</v>
      </c>
      <c r="AI4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109.31230199999996</v>
      </c>
      <c r="AJ4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Row],[CODIGO_SBS]],'BD(MSCI)'!$C:$C,0),1)),AL6569)</f>
        <v>138.31438080999999</v>
      </c>
      <c r="AK434" s="25">
        <f>Tabla_Consulta_desde_Reporte_de_Valorización_de_Instrumentos[[#This Row],[CO2-H]]*Tabla_Consulta_desde_Reporte_de_Valorización_de_Instrumentos[[#This Row],[Inv MM$]]</f>
        <v>1285.1545705713368</v>
      </c>
      <c r="AL434" s="25">
        <f>Tabla_Consulta_desde_Reporte_de_Valorización_de_Instrumentos[[#This Row],[CO2-H]]*Tabla_Consulta_desde_Reporte_de_Valorización_de_Instrumentos[[#This Row],[Weight]]</f>
        <v>1.2421734633193566</v>
      </c>
      <c r="AM434" s="25" t="str">
        <f>INDEX(Parametria!G:G,MATCH(Tabla_Consulta_desde_Reporte_de_Valorización_de_Instrumentos[[#This Row],[CODIGO_SBS]],Parametria!C:C,0))</f>
        <v>53ALT</v>
      </c>
      <c r="AN434" s="25" t="str">
        <f>INDEX(Parametria!F:F,MATCH(Tabla_Consulta_desde_Reporte_de_Valorización_de_Instrumentos[[#This Row],[CODIGO_SBS]],Parametria!C:C,0))</f>
        <v>ALT</v>
      </c>
      <c r="AO434" s="25" t="str">
        <f>+INDEX(Parametria!J:J,MATCH(Tabla_Consulta_desde_Reporte_de_Valorización_de_Instrumentos[[#This Row],[CODIGO_SBS]],Parametria!C:C,0))</f>
        <v>ALT</v>
      </c>
      <c r="AP434" s="25">
        <f>Tabla_Consulta_desde_Reporte_de_Valorización_de_Instrumentos[[#This Row],[Huella]]/$AT$4</f>
        <v>0.11350276813569267</v>
      </c>
      <c r="AQ43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4" s="25" t="str">
        <f>IFERROR(INDEX('BD(MSCI)'!X:X,MATCH(Tabla_Consulta_desde_Reporte_de_Valorización_de_Instrumentos[[#This Row],[CODIGO_ISIN]],'BD(MSCI)'!C:C,0)),"Cuestionario Integra")</f>
        <v>Alts</v>
      </c>
      <c r="AT434" s="25"/>
    </row>
    <row r="435" spans="2:46" x14ac:dyDescent="0.35">
      <c r="B435" s="14" t="s">
        <v>6337</v>
      </c>
      <c r="C435" t="s">
        <v>707</v>
      </c>
      <c r="D435" t="s">
        <v>10</v>
      </c>
      <c r="E435" t="s">
        <v>708</v>
      </c>
      <c r="F435" t="s">
        <v>791</v>
      </c>
      <c r="G435" t="str">
        <f>INDEX(Parametria!H:H,MATCH(Tabla_Consulta_desde_Reporte_de_Valorización_de_Instrumentos[[#This Row],[CODIGO_SBS]],Parametria!C:C,0),1)</f>
        <v>Blackstone Real Estate Associates Europe VI</v>
      </c>
      <c r="H435" t="s">
        <v>791</v>
      </c>
      <c r="I435" t="s">
        <v>156</v>
      </c>
      <c r="J435" t="s">
        <v>792</v>
      </c>
      <c r="K435" t="s">
        <v>50</v>
      </c>
      <c r="L435">
        <v>1</v>
      </c>
      <c r="M435" s="5">
        <v>225928623.0637013</v>
      </c>
      <c r="N435">
        <v>66303337.656258598</v>
      </c>
      <c r="O435">
        <v>9.1649341</v>
      </c>
      <c r="P435" s="15">
        <v>47422</v>
      </c>
      <c r="Q435">
        <v>1219</v>
      </c>
      <c r="R435">
        <v>3.4075000000000002</v>
      </c>
      <c r="S435" t="s">
        <v>413</v>
      </c>
      <c r="T435">
        <v>226207097.0818575</v>
      </c>
      <c r="U435" s="5">
        <v>66303337.656258598</v>
      </c>
      <c r="V435" t="s">
        <v>156</v>
      </c>
      <c r="W435">
        <v>0</v>
      </c>
      <c r="X435">
        <v>0</v>
      </c>
      <c r="Y435">
        <v>0</v>
      </c>
      <c r="Z435">
        <v>0</v>
      </c>
      <c r="AA435" t="str">
        <f>+MID(Tabla_Consulta_desde_Reporte_de_Valorización_de_Instrumentos[[#This Row],[CODIGO_SBS]],7,1)</f>
        <v>2</v>
      </c>
      <c r="AB435">
        <f>INDEX('Cálculo Caja'!F:F,MATCH(Tabla_Consulta_desde_Reporte_de_Valorización_de_Instrumentos[[#This Row],[PORTAFOLIO]],'Cálculo Caja'!A:A,0),1)</f>
        <v>27857085026.771736</v>
      </c>
      <c r="AC435" s="17">
        <f>Tabla_Consulta_desde_Reporte_de_Valorización_de_Instrumentos[[#This Row],[VALOR_VECTOR_LOCAL]]/Tabla_Consulta_desde_Reporte_de_Valorización_de_Instrumentos[[#This Row],[Patrimonio]]</f>
        <v>8.1102751004484188E-3</v>
      </c>
      <c r="AD435" s="4">
        <f>(Tabla_Consulta_desde_Reporte_de_Valorización_de_Instrumentos[[#This Row],[VALOR_VECTOR_LOCAL]]/INDEX('Tipo de Cambio'!$D:$D,MATCH("2",'Tipo de Cambio'!$E:$E,0),1))/1000000</f>
        <v>66.303337656258634</v>
      </c>
      <c r="AE435">
        <f>IF(Tabla_Consulta_desde_Reporte_de_Valorización_de_Instrumentos[[#This Row],[PORTAFOLIO]]="IN-FONDO0",Tabla_Consulta_desde_Reporte_de_Valorización_de_Instrumentos[[#This Row],[Inv MM$]],0)</f>
        <v>0</v>
      </c>
      <c r="AF435" s="25">
        <f>IF(Tabla_Consulta_desde_Reporte_de_Valorización_de_Instrumentos[[#This Row],[PORTAFOLIO]]="IN-FONDO1",Tabla_Consulta_desde_Reporte_de_Valorización_de_Instrumentos[[#This Row],[Inv MM$]],0)</f>
        <v>0</v>
      </c>
      <c r="AG435" s="25">
        <f>IF(Tabla_Consulta_desde_Reporte_de_Valorización_de_Instrumentos[[#This Row],[PORTAFOLIO]]="IN-FONDO2",Tabla_Consulta_desde_Reporte_de_Valorización_de_Instrumentos[[#This Row],[Inv MM$]],0)</f>
        <v>66.303337656258634</v>
      </c>
      <c r="AH435" s="25">
        <f>IF(Tabla_Consulta_desde_Reporte_de_Valorización_de_Instrumentos[[#This Row],[PORTAFOLIO]]="IN-FONDO3",Tabla_Consulta_desde_Reporte_de_Valorización_de_Instrumentos[[#This Row],[Inv MM$]],0)</f>
        <v>0</v>
      </c>
      <c r="AI4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66.303337656258634</v>
      </c>
      <c r="AJ4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Row],[CODIGO_SBS]],'BD(MSCI)'!$C:$C,0),1)),AL6570)</f>
        <v>7.0781213300000001</v>
      </c>
      <c r="AK435" s="25">
        <f>Tabla_Consulta_desde_Reporte_de_Valorización_de_Instrumentos[[#This Row],[CO2-H]]*Tabla_Consulta_desde_Reporte_de_Valorización_de_Instrumentos[[#This Row],[Inv MM$]]</f>
        <v>469.30306851495646</v>
      </c>
      <c r="AL435" s="25">
        <f>Tabla_Consulta_desde_Reporte_de_Valorización_de_Instrumentos[[#This Row],[CO2-H]]*Tabla_Consulta_desde_Reporte_de_Valorización_de_Instrumentos[[#This Row],[Weight]]</f>
        <v>5.7405511180651847E-2</v>
      </c>
      <c r="AM435" s="25" t="str">
        <f>INDEX(Parametria!G:G,MATCH(Tabla_Consulta_desde_Reporte_de_Valorización_de_Instrumentos[[#This Row],[CODIGO_SBS]],Parametria!C:C,0))</f>
        <v>53ALT</v>
      </c>
      <c r="AN435" s="25" t="str">
        <f>INDEX(Parametria!F:F,MATCH(Tabla_Consulta_desde_Reporte_de_Valorización_de_Instrumentos[[#This Row],[CODIGO_SBS]],Parametria!C:C,0))</f>
        <v>ALT</v>
      </c>
      <c r="AO435" s="25" t="str">
        <f>+INDEX(Parametria!J:J,MATCH(Tabla_Consulta_desde_Reporte_de_Valorización_de_Instrumentos[[#This Row],[CODIGO_SBS]],Parametria!C:C,0))</f>
        <v>ALT</v>
      </c>
      <c r="AP435" s="25">
        <f>Tabla_Consulta_desde_Reporte_de_Valorización_de_Instrumentos[[#This Row],[Huella]]/$AT$4</f>
        <v>4.1448086160827624E-2</v>
      </c>
      <c r="AQ43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5" s="25" t="str">
        <f>IFERROR(INDEX('BD(MSCI)'!X:X,MATCH(Tabla_Consulta_desde_Reporte_de_Valorización_de_Instrumentos[[#This Row],[CODIGO_ISIN]],'BD(MSCI)'!C:C,0)),"Cuestionario Integra")</f>
        <v>Alts</v>
      </c>
      <c r="AT435" s="25"/>
    </row>
    <row r="436" spans="2:46" x14ac:dyDescent="0.35">
      <c r="B436" s="14" t="s">
        <v>6337</v>
      </c>
      <c r="C436" t="s">
        <v>707</v>
      </c>
      <c r="D436" t="s">
        <v>10</v>
      </c>
      <c r="E436" t="s">
        <v>708</v>
      </c>
      <c r="F436" t="s">
        <v>793</v>
      </c>
      <c r="G436" t="str">
        <f>INDEX(Parametria!H:H,MATCH(Tabla_Consulta_desde_Reporte_de_Valorización_de_Instrumentos[[#This Row],[CODIGO_SBS]],Parametria!C:C,0),1)</f>
        <v>ASF Cosmos Co-Invest L.P.</v>
      </c>
      <c r="H436" t="s">
        <v>793</v>
      </c>
      <c r="I436" t="s">
        <v>156</v>
      </c>
      <c r="J436" t="s">
        <v>794</v>
      </c>
      <c r="K436" t="s">
        <v>50</v>
      </c>
      <c r="L436">
        <v>1</v>
      </c>
      <c r="M436" s="5">
        <v>79689263.735919699</v>
      </c>
      <c r="N436">
        <v>23386431.030350599</v>
      </c>
      <c r="O436">
        <v>28.973511599999998</v>
      </c>
      <c r="P436" s="15">
        <v>47820</v>
      </c>
      <c r="Q436">
        <v>1617</v>
      </c>
      <c r="R436">
        <v>3.4075000000000002</v>
      </c>
      <c r="S436" t="s">
        <v>413</v>
      </c>
      <c r="T436">
        <v>79787486.746247202</v>
      </c>
      <c r="U436" s="5">
        <v>23386431.030350599</v>
      </c>
      <c r="V436" t="s">
        <v>156</v>
      </c>
      <c r="W436">
        <v>0</v>
      </c>
      <c r="X436">
        <v>0</v>
      </c>
      <c r="Y436">
        <v>0</v>
      </c>
      <c r="Z436">
        <v>0</v>
      </c>
      <c r="AA436" t="str">
        <f>+MID(Tabla_Consulta_desde_Reporte_de_Valorización_de_Instrumentos[[#This Row],[CODIGO_SBS]],7,1)</f>
        <v>2</v>
      </c>
      <c r="AB436">
        <f>INDEX('Cálculo Caja'!F:F,MATCH(Tabla_Consulta_desde_Reporte_de_Valorización_de_Instrumentos[[#This Row],[PORTAFOLIO]],'Cálculo Caja'!A:A,0),1)</f>
        <v>27857085026.771736</v>
      </c>
      <c r="AC436" s="17">
        <f>Tabla_Consulta_desde_Reporte_de_Valorización_de_Instrumentos[[#This Row],[VALOR_VECTOR_LOCAL]]/Tabla_Consulta_desde_Reporte_de_Valorización_de_Instrumentos[[#This Row],[Patrimonio]]</f>
        <v>2.8606461752669109E-3</v>
      </c>
      <c r="AD436" s="4">
        <f>(Tabla_Consulta_desde_Reporte_de_Valorización_de_Instrumentos[[#This Row],[VALOR_VECTOR_LOCAL]]/INDEX('Tipo de Cambio'!$D:$D,MATCH("2",'Tipo de Cambio'!$E:$E,0),1))/1000000</f>
        <v>23.386431030350607</v>
      </c>
      <c r="AE436">
        <f>IF(Tabla_Consulta_desde_Reporte_de_Valorización_de_Instrumentos[[#This Row],[PORTAFOLIO]]="IN-FONDO0",Tabla_Consulta_desde_Reporte_de_Valorización_de_Instrumentos[[#This Row],[Inv MM$]],0)</f>
        <v>0</v>
      </c>
      <c r="AF436" s="25">
        <f>IF(Tabla_Consulta_desde_Reporte_de_Valorización_de_Instrumentos[[#This Row],[PORTAFOLIO]]="IN-FONDO1",Tabla_Consulta_desde_Reporte_de_Valorización_de_Instrumentos[[#This Row],[Inv MM$]],0)</f>
        <v>0</v>
      </c>
      <c r="AG436" s="25">
        <f>IF(Tabla_Consulta_desde_Reporte_de_Valorización_de_Instrumentos[[#This Row],[PORTAFOLIO]]="IN-FONDO2",Tabla_Consulta_desde_Reporte_de_Valorización_de_Instrumentos[[#This Row],[Inv MM$]],0)</f>
        <v>23.386431030350607</v>
      </c>
      <c r="AH436" s="25">
        <f>IF(Tabla_Consulta_desde_Reporte_de_Valorización_de_Instrumentos[[#This Row],[PORTAFOLIO]]="IN-FONDO3",Tabla_Consulta_desde_Reporte_de_Valorización_de_Instrumentos[[#This Row],[Inv MM$]],0)</f>
        <v>0</v>
      </c>
      <c r="AI4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23.386431030350607</v>
      </c>
      <c r="AJ4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Row],[CODIGO_SBS]],'BD(MSCI)'!$C:$C,0),1)),AL6571)</f>
        <v>33.91793054</v>
      </c>
      <c r="AK436" s="25">
        <f>Tabla_Consulta_desde_Reporte_de_Valorización_de_Instrumentos[[#This Row],[CO2-H]]*Tabla_Consulta_desde_Reporte_de_Valorización_de_Instrumentos[[#This Row],[Inv MM$]]</f>
        <v>793.21934326593259</v>
      </c>
      <c r="AL436" s="25">
        <f>Tabla_Consulta_desde_Reporte_de_Valorización_de_Instrumentos[[#This Row],[CO2-H]]*Tabla_Consulta_desde_Reporte_de_Valorización_de_Instrumentos[[#This Row],[Weight]]</f>
        <v>9.7027198272219756E-2</v>
      </c>
      <c r="AM436" s="25" t="str">
        <f>INDEX(Parametria!G:G,MATCH(Tabla_Consulta_desde_Reporte_de_Valorización_de_Instrumentos[[#This Row],[CODIGO_SBS]],Parametria!C:C,0))</f>
        <v>53ALT</v>
      </c>
      <c r="AN436" s="25" t="str">
        <f>INDEX(Parametria!F:F,MATCH(Tabla_Consulta_desde_Reporte_de_Valorización_de_Instrumentos[[#This Row],[CODIGO_SBS]],Parametria!C:C,0))</f>
        <v>ALT</v>
      </c>
      <c r="AO436" s="25" t="str">
        <f>+INDEX(Parametria!J:J,MATCH(Tabla_Consulta_desde_Reporte_de_Valorización_de_Instrumentos[[#This Row],[CODIGO_SBS]],Parametria!C:C,0))</f>
        <v>ALT</v>
      </c>
      <c r="AP436" s="25">
        <f>Tabla_Consulta_desde_Reporte_de_Valorización_de_Instrumentos[[#This Row],[Huella]]/$AT$4</f>
        <v>7.0055846402533567E-2</v>
      </c>
      <c r="AQ43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6" s="25" t="str">
        <f>IFERROR(INDEX('BD(MSCI)'!X:X,MATCH(Tabla_Consulta_desde_Reporte_de_Valorización_de_Instrumentos[[#This Row],[CODIGO_ISIN]],'BD(MSCI)'!C:C,0)),"Cuestionario Integra")</f>
        <v>Alts</v>
      </c>
      <c r="AT436" s="25"/>
    </row>
    <row r="437" spans="2:46" x14ac:dyDescent="0.35">
      <c r="B437" s="14" t="s">
        <v>6337</v>
      </c>
      <c r="C437" t="s">
        <v>707</v>
      </c>
      <c r="D437" t="s">
        <v>10</v>
      </c>
      <c r="E437" t="s">
        <v>708</v>
      </c>
      <c r="F437" t="s">
        <v>795</v>
      </c>
      <c r="G437" t="str">
        <f>INDEX(Parametria!H:H,MATCH(Tabla_Consulta_desde_Reporte_de_Valorización_de_Instrumentos[[#This Row],[CODIGO_SBS]],Parametria!C:C,0),1)</f>
        <v>LarraínVial - Energía I</v>
      </c>
      <c r="H437" t="s">
        <v>796</v>
      </c>
      <c r="I437" t="s">
        <v>156</v>
      </c>
      <c r="J437" t="s">
        <v>797</v>
      </c>
      <c r="K437" t="s">
        <v>50</v>
      </c>
      <c r="L437">
        <v>1</v>
      </c>
      <c r="M437" s="5">
        <v>29322168.986759499</v>
      </c>
      <c r="N437">
        <v>8605185.3225999996</v>
      </c>
      <c r="O437">
        <v>29889494</v>
      </c>
      <c r="P437" s="15">
        <v>46563</v>
      </c>
      <c r="Q437">
        <v>360</v>
      </c>
      <c r="R437">
        <v>3.4075000000000002</v>
      </c>
      <c r="S437" t="s">
        <v>413</v>
      </c>
      <c r="T437">
        <v>29358310.765114401</v>
      </c>
      <c r="U437" s="5">
        <v>8605185.3225999996</v>
      </c>
      <c r="V437" t="s">
        <v>156</v>
      </c>
      <c r="W437">
        <v>0</v>
      </c>
      <c r="X437">
        <v>0</v>
      </c>
      <c r="Y437">
        <v>0</v>
      </c>
      <c r="Z437">
        <v>0</v>
      </c>
      <c r="AA437" t="str">
        <f>+MID(Tabla_Consulta_desde_Reporte_de_Valorización_de_Instrumentos[[#This Row],[CODIGO_SBS]],7,1)</f>
        <v>2</v>
      </c>
      <c r="AB437">
        <f>INDEX('Cálculo Caja'!F:F,MATCH(Tabla_Consulta_desde_Reporte_de_Valorización_de_Instrumentos[[#This Row],[PORTAFOLIO]],'Cálculo Caja'!A:A,0),1)</f>
        <v>27857085026.771736</v>
      </c>
      <c r="AC437" s="17">
        <f>Tabla_Consulta_desde_Reporte_de_Valorización_de_Instrumentos[[#This Row],[VALOR_VECTOR_LOCAL]]/Tabla_Consulta_desde_Reporte_de_Valorización_de_Instrumentos[[#This Row],[Patrimonio]]</f>
        <v>1.0525928667188171E-3</v>
      </c>
      <c r="AD437" s="4">
        <f>(Tabla_Consulta_desde_Reporte_de_Valorización_de_Instrumentos[[#This Row],[VALOR_VECTOR_LOCAL]]/INDEX('Tipo de Cambio'!$D:$D,MATCH("2",'Tipo de Cambio'!$E:$E,0),1))/1000000</f>
        <v>8.6051853225999988</v>
      </c>
      <c r="AE437">
        <f>IF(Tabla_Consulta_desde_Reporte_de_Valorización_de_Instrumentos[[#This Row],[PORTAFOLIO]]="IN-FONDO0",Tabla_Consulta_desde_Reporte_de_Valorización_de_Instrumentos[[#This Row],[Inv MM$]],0)</f>
        <v>0</v>
      </c>
      <c r="AF437" s="25">
        <f>IF(Tabla_Consulta_desde_Reporte_de_Valorización_de_Instrumentos[[#This Row],[PORTAFOLIO]]="IN-FONDO1",Tabla_Consulta_desde_Reporte_de_Valorización_de_Instrumentos[[#This Row],[Inv MM$]],0)</f>
        <v>0</v>
      </c>
      <c r="AG437" s="25">
        <f>IF(Tabla_Consulta_desde_Reporte_de_Valorización_de_Instrumentos[[#This Row],[PORTAFOLIO]]="IN-FONDO2",Tabla_Consulta_desde_Reporte_de_Valorización_de_Instrumentos[[#This Row],[Inv MM$]],0)</f>
        <v>8.6051853225999988</v>
      </c>
      <c r="AH437" s="25">
        <f>IF(Tabla_Consulta_desde_Reporte_de_Valorización_de_Instrumentos[[#This Row],[PORTAFOLIO]]="IN-FONDO3",Tabla_Consulta_desde_Reporte_de_Valorización_de_Instrumentos[[#This Row],[Inv MM$]],0)</f>
        <v>0</v>
      </c>
      <c r="AI4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12.748427061299985</v>
      </c>
      <c r="AJ4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Row],[CODIGO_SBS]],'BD(MSCI)'!$C:$C,0),1)),AL6572)</f>
        <v>33.91793054</v>
      </c>
      <c r="AK437" s="25">
        <f>Tabla_Consulta_desde_Reporte_de_Valorización_de_Instrumentos[[#This Row],[CO2-H]]*Tabla_Consulta_desde_Reporte_de_Valorización_de_Instrumentos[[#This Row],[Inv MM$]]</f>
        <v>291.87007805577423</v>
      </c>
      <c r="AL437" s="25">
        <f>Tabla_Consulta_desde_Reporte_de_Valorización_de_Instrumentos[[#This Row],[CO2-H]]*Tabla_Consulta_desde_Reporte_de_Valorización_de_Instrumentos[[#This Row],[Weight]]</f>
        <v>3.5701771740268319E-2</v>
      </c>
      <c r="AM437" s="25" t="str">
        <f>INDEX(Parametria!G:G,MATCH(Tabla_Consulta_desde_Reporte_de_Valorización_de_Instrumentos[[#This Row],[CODIGO_SBS]],Parametria!C:C,0))</f>
        <v>53ALT</v>
      </c>
      <c r="AN437" s="25" t="str">
        <f>INDEX(Parametria!F:F,MATCH(Tabla_Consulta_desde_Reporte_de_Valorización_de_Instrumentos[[#This Row],[CODIGO_SBS]],Parametria!C:C,0))</f>
        <v>ALT</v>
      </c>
      <c r="AO437" s="25" t="str">
        <f>+INDEX(Parametria!J:J,MATCH(Tabla_Consulta_desde_Reporte_de_Valorización_de_Instrumentos[[#This Row],[CODIGO_SBS]],Parametria!C:C,0))</f>
        <v>ALT</v>
      </c>
      <c r="AP437" s="25">
        <f>Tabla_Consulta_desde_Reporte_de_Valorización_de_Instrumentos[[#This Row],[Huella]]/$AT$4</f>
        <v>2.5777492103991377E-2</v>
      </c>
      <c r="AQ43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7" s="25" t="str">
        <f>IFERROR(INDEX('BD(MSCI)'!X:X,MATCH(Tabla_Consulta_desde_Reporte_de_Valorización_de_Instrumentos[[#This Row],[CODIGO_ISIN]],'BD(MSCI)'!C:C,0)),"Cuestionario Integra")</f>
        <v>Alts</v>
      </c>
      <c r="AT437" s="25"/>
    </row>
    <row r="438" spans="2:46" x14ac:dyDescent="0.35">
      <c r="B438" s="14" t="s">
        <v>6337</v>
      </c>
      <c r="C438" t="s">
        <v>707</v>
      </c>
      <c r="D438" t="s">
        <v>11</v>
      </c>
      <c r="E438" t="s">
        <v>708</v>
      </c>
      <c r="F438" t="s">
        <v>795</v>
      </c>
      <c r="G438" t="str">
        <f>INDEX(Parametria!H:H,MATCH(Tabla_Consulta_desde_Reporte_de_Valorización_de_Instrumentos[[#This Row],[CODIGO_SBS]],Parametria!C:C,0),1)</f>
        <v>LarraínVial - Energía I</v>
      </c>
      <c r="H438" t="s">
        <v>796</v>
      </c>
      <c r="I438" t="s">
        <v>156</v>
      </c>
      <c r="J438" t="s">
        <v>797</v>
      </c>
      <c r="K438" t="s">
        <v>50</v>
      </c>
      <c r="L438">
        <v>1</v>
      </c>
      <c r="M438" s="5">
        <v>14118096.224620201</v>
      </c>
      <c r="N438">
        <v>4143241.7387000001</v>
      </c>
      <c r="O438">
        <v>14391253</v>
      </c>
      <c r="P438" s="15">
        <v>46563</v>
      </c>
      <c r="Q438">
        <v>360</v>
      </c>
      <c r="R438">
        <v>3.4075000000000002</v>
      </c>
      <c r="S438" t="s">
        <v>413</v>
      </c>
      <c r="T438">
        <v>14135497.8399227</v>
      </c>
      <c r="U438" s="5">
        <v>4143241.7387000001</v>
      </c>
      <c r="V438" t="s">
        <v>156</v>
      </c>
      <c r="W438">
        <v>0</v>
      </c>
      <c r="X438">
        <v>0</v>
      </c>
      <c r="Y438">
        <v>0</v>
      </c>
      <c r="Z438">
        <v>0</v>
      </c>
      <c r="AA438" t="str">
        <f>+MID(Tabla_Consulta_desde_Reporte_de_Valorización_de_Instrumentos[[#This Row],[CODIGO_SBS]],7,1)</f>
        <v>2</v>
      </c>
      <c r="AB438">
        <f>INDEX('Cálculo Caja'!F:F,MATCH(Tabla_Consulta_desde_Reporte_de_Valorización_de_Instrumentos[[#This Row],[PORTAFOLIO]],'Cálculo Caja'!A:A,0),1)</f>
        <v>3525404726.9048524</v>
      </c>
      <c r="AC438" s="17">
        <f>Tabla_Consulta_desde_Reporte_de_Valorización_de_Instrumentos[[#This Row],[VALOR_VECTOR_LOCAL]]/Tabla_Consulta_desde_Reporte_de_Valorización_de_Instrumentos[[#This Row],[Patrimonio]]</f>
        <v>4.0046738795336155E-3</v>
      </c>
      <c r="AD438" s="4">
        <f>(Tabla_Consulta_desde_Reporte_de_Valorización_de_Instrumentos[[#This Row],[VALOR_VECTOR_LOCAL]]/INDEX('Tipo de Cambio'!$D:$D,MATCH("2",'Tipo de Cambio'!$E:$E,0),1))/1000000</f>
        <v>4.1432417386999854</v>
      </c>
      <c r="AE438">
        <f>IF(Tabla_Consulta_desde_Reporte_de_Valorización_de_Instrumentos[[#This Row],[PORTAFOLIO]]="IN-FONDO0",Tabla_Consulta_desde_Reporte_de_Valorización_de_Instrumentos[[#This Row],[Inv MM$]],0)</f>
        <v>0</v>
      </c>
      <c r="AF438" s="25">
        <f>IF(Tabla_Consulta_desde_Reporte_de_Valorización_de_Instrumentos[[#This Row],[PORTAFOLIO]]="IN-FONDO1",Tabla_Consulta_desde_Reporte_de_Valorización_de_Instrumentos[[#This Row],[Inv MM$]],0)</f>
        <v>0</v>
      </c>
      <c r="AG438" s="25">
        <f>IF(Tabla_Consulta_desde_Reporte_de_Valorización_de_Instrumentos[[#This Row],[PORTAFOLIO]]="IN-FONDO2",Tabla_Consulta_desde_Reporte_de_Valorización_de_Instrumentos[[#This Row],[Inv MM$]],0)</f>
        <v>0</v>
      </c>
      <c r="AH438" s="25">
        <f>IF(Tabla_Consulta_desde_Reporte_de_Valorización_de_Instrumentos[[#This Row],[PORTAFOLIO]]="IN-FONDO3",Tabla_Consulta_desde_Reporte_de_Valorización_de_Instrumentos[[#This Row],[Inv MM$]],0)</f>
        <v>4.1432417386999854</v>
      </c>
      <c r="AI4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12.748427061299985</v>
      </c>
      <c r="AJ4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Row],[CODIGO_SBS]],'BD(MSCI)'!$C:$C,0),1)),AL6573)</f>
        <v>33.91793054</v>
      </c>
      <c r="AK438" s="25">
        <f>Tabla_Consulta_desde_Reporte_de_Valorización_de_Instrumentos[[#This Row],[CO2-H]]*Tabla_Consulta_desde_Reporte_de_Valorización_de_Instrumentos[[#This Row],[Inv MM$]]</f>
        <v>140.53018550365493</v>
      </c>
      <c r="AL438" s="25">
        <f>Tabla_Consulta_desde_Reporte_de_Valorización_de_Instrumentos[[#This Row],[CO2-H]]*Tabla_Consulta_desde_Reporte_de_Valorización_de_Instrumentos[[#This Row],[Weight]]</f>
        <v>0.13583025048137351</v>
      </c>
      <c r="AM438" s="25" t="str">
        <f>INDEX(Parametria!G:G,MATCH(Tabla_Consulta_desde_Reporte_de_Valorización_de_Instrumentos[[#This Row],[CODIGO_SBS]],Parametria!C:C,0))</f>
        <v>53ALT</v>
      </c>
      <c r="AN438" s="25" t="str">
        <f>INDEX(Parametria!F:F,MATCH(Tabla_Consulta_desde_Reporte_de_Valorización_de_Instrumentos[[#This Row],[CODIGO_SBS]],Parametria!C:C,0))</f>
        <v>ALT</v>
      </c>
      <c r="AO438" s="25" t="str">
        <f>+INDEX(Parametria!J:J,MATCH(Tabla_Consulta_desde_Reporte_de_Valorización_de_Instrumentos[[#This Row],[CODIGO_SBS]],Parametria!C:C,0))</f>
        <v>ALT</v>
      </c>
      <c r="AP438" s="25">
        <f>Tabla_Consulta_desde_Reporte_de_Valorización_de_Instrumentos[[#This Row],[Huella]]/$AT$4</f>
        <v>1.2411398151271513E-2</v>
      </c>
      <c r="AQ43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Proxies</v>
      </c>
      <c r="AR438" s="25" t="str">
        <f>IFERROR(INDEX('BD(MSCI)'!X:X,MATCH(Tabla_Consulta_desde_Reporte_de_Valorización_de_Instrumentos[[#This Row],[CODIGO_ISIN]],'BD(MSCI)'!C:C,0)),"Cuestionario Integra")</f>
        <v>Alts</v>
      </c>
      <c r="AT438" s="25"/>
    </row>
    <row r="439" spans="2:46" x14ac:dyDescent="0.35">
      <c r="B439" s="14" t="s">
        <v>6337</v>
      </c>
      <c r="C439" t="s">
        <v>798</v>
      </c>
      <c r="D439" t="s">
        <v>11</v>
      </c>
      <c r="E439" t="s">
        <v>5717</v>
      </c>
      <c r="F439" t="s">
        <v>799</v>
      </c>
      <c r="G439" t="str">
        <f>INDEX(Parametria!H:H,MATCH(Tabla_Consulta_desde_Reporte_de_Valorización_de_Instrumentos[[#This Row],[CODIGO_SBS]],Parametria!C:C,0),1)</f>
        <v>BlackRock - iShares MSCI Peru</v>
      </c>
      <c r="H439" t="s">
        <v>800</v>
      </c>
      <c r="I439" t="s">
        <v>156</v>
      </c>
      <c r="J439" t="s">
        <v>5718</v>
      </c>
      <c r="K439" t="s">
        <v>50</v>
      </c>
      <c r="L439">
        <v>25</v>
      </c>
      <c r="M439" s="5">
        <v>87905523.042500004</v>
      </c>
      <c r="N439">
        <v>25797659</v>
      </c>
      <c r="O439">
        <v>308954</v>
      </c>
      <c r="P439" s="15"/>
      <c r="R439">
        <v>3.4075000000000002</v>
      </c>
      <c r="S439" t="s">
        <v>413</v>
      </c>
      <c r="T439">
        <v>86917652.514027998</v>
      </c>
      <c r="U439" s="5">
        <v>25476346.84</v>
      </c>
      <c r="V439" t="s">
        <v>156</v>
      </c>
      <c r="W439">
        <v>0</v>
      </c>
      <c r="X439">
        <v>0</v>
      </c>
      <c r="Y439">
        <v>0</v>
      </c>
      <c r="Z439">
        <v>1.04</v>
      </c>
      <c r="AA439" t="str">
        <f>+MID(Tabla_Consulta_desde_Reporte_de_Valorización_de_Instrumentos[[#This Row],[CODIGO_SBS]],7,1)</f>
        <v>2</v>
      </c>
      <c r="AB439">
        <f>INDEX('Cálculo Caja'!F:F,MATCH(Tabla_Consulta_desde_Reporte_de_Valorización_de_Instrumentos[[#This Row],[PORTAFOLIO]],'Cálculo Caja'!A:A,0),1)</f>
        <v>3525404726.9048524</v>
      </c>
      <c r="AC439" s="17">
        <f>Tabla_Consulta_desde_Reporte_de_Valorización_de_Instrumentos[[#This Row],[VALOR_VECTOR_LOCAL]]/Tabla_Consulta_desde_Reporte_de_Valorización_de_Instrumentos[[#This Row],[Patrimonio]]</f>
        <v>2.4934874107256651E-2</v>
      </c>
      <c r="AD439" s="4">
        <f>(Tabla_Consulta_desde_Reporte_de_Valorización_de_Instrumentos[[#This Row],[VALOR_VECTOR_LOCAL]]/INDEX('Tipo de Cambio'!$D:$D,MATCH("2",'Tipo de Cambio'!$E:$E,0),1))/1000000</f>
        <v>25.797658999999999</v>
      </c>
      <c r="AE439">
        <f>IF(Tabla_Consulta_desde_Reporte_de_Valorización_de_Instrumentos[[#This Row],[PORTAFOLIO]]="IN-FONDO0",Tabla_Consulta_desde_Reporte_de_Valorización_de_Instrumentos[[#This Row],[Inv MM$]],0)</f>
        <v>0</v>
      </c>
      <c r="AF439" s="25">
        <f>IF(Tabla_Consulta_desde_Reporte_de_Valorización_de_Instrumentos[[#This Row],[PORTAFOLIO]]="IN-FONDO1",Tabla_Consulta_desde_Reporte_de_Valorización_de_Instrumentos[[#This Row],[Inv MM$]],0)</f>
        <v>0</v>
      </c>
      <c r="AG439" s="25">
        <f>IF(Tabla_Consulta_desde_Reporte_de_Valorización_de_Instrumentos[[#This Row],[PORTAFOLIO]]="IN-FONDO2",Tabla_Consulta_desde_Reporte_de_Valorización_de_Instrumentos[[#This Row],[Inv MM$]],0)</f>
        <v>0</v>
      </c>
      <c r="AH439" s="25">
        <f>IF(Tabla_Consulta_desde_Reporte_de_Valorización_de_Instrumentos[[#This Row],[PORTAFOLIO]]="IN-FONDO3",Tabla_Consulta_desde_Reporte_de_Valorización_de_Instrumentos[[#This Row],[Inv MM$]],0)</f>
        <v>25.797658999999999</v>
      </c>
      <c r="AI4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31.099909</v>
      </c>
      <c r="AJ4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Row],[CODIGO_SBS]],'BD(MSCI)'!$C:$C,0),1)),AL6574)</f>
        <v>20.496116310000001</v>
      </c>
      <c r="AK439" s="25">
        <f>Tabla_Consulta_desde_Reporte_de_Valorización_de_Instrumentos[[#This Row],[CO2-H]]*Tabla_Consulta_desde_Reporte_de_Valorización_de_Instrumentos[[#This Row],[Inv MM$]]</f>
        <v>528.75181938971832</v>
      </c>
      <c r="AL439" s="25">
        <f>Tabla_Consulta_desde_Reporte_de_Valorización_de_Instrumentos[[#This Row],[CO2-H]]*Tabla_Consulta_desde_Reporte_de_Valorización_de_Instrumentos[[#This Row],[Weight]]</f>
        <v>0.51106807987753977</v>
      </c>
      <c r="AM439" s="25" t="str">
        <f>INDEX(Parametria!G:G,MATCH(Tabla_Consulta_desde_Reporte_de_Valorización_de_Instrumentos[[#This Row],[CODIGO_SBS]],Parametria!C:C,0))</f>
        <v>54RVL</v>
      </c>
      <c r="AN439" s="25" t="str">
        <f>INDEX(Parametria!F:F,MATCH(Tabla_Consulta_desde_Reporte_de_Valorización_de_Instrumentos[[#This Row],[CODIGO_SBS]],Parametria!C:C,0))</f>
        <v>BU</v>
      </c>
      <c r="AO439" s="25" t="str">
        <f>+INDEX(Parametria!J:J,MATCH(Tabla_Consulta_desde_Reporte_de_Valorización_de_Instrumentos[[#This Row],[CODIGO_SBS]],Parametria!C:C,0))</f>
        <v>RVLBU</v>
      </c>
      <c r="AP439" s="25">
        <f>Tabla_Consulta_desde_Reporte_de_Valorización_de_Instrumentos[[#This Row],[Huella]]/$AT$4</f>
        <v>4.6698503457709588E-2</v>
      </c>
      <c r="AQ43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439" s="25" t="str">
        <f>IFERROR(INDEX('BD(MSCI)'!X:X,MATCH(Tabla_Consulta_desde_Reporte_de_Valorización_de_Instrumentos[[#This Row],[CODIGO_ISIN]],'BD(MSCI)'!C:C,0)),"Cuestionario Integra")</f>
        <v>Otros ETFs</v>
      </c>
      <c r="AT439" s="25"/>
    </row>
    <row r="440" spans="2:46" x14ac:dyDescent="0.35">
      <c r="B440" s="14" t="s">
        <v>6337</v>
      </c>
      <c r="C440" t="s">
        <v>798</v>
      </c>
      <c r="D440" t="s">
        <v>12</v>
      </c>
      <c r="E440" t="s">
        <v>5717</v>
      </c>
      <c r="F440" t="s">
        <v>799</v>
      </c>
      <c r="G440" t="str">
        <f>INDEX(Parametria!H:H,MATCH(Tabla_Consulta_desde_Reporte_de_Valorización_de_Instrumentos[[#This Row],[CODIGO_SBS]],Parametria!C:C,0),1)</f>
        <v>BlackRock - iShares MSCI Peru</v>
      </c>
      <c r="H440" t="s">
        <v>800</v>
      </c>
      <c r="I440" t="s">
        <v>156</v>
      </c>
      <c r="J440" t="s">
        <v>5718</v>
      </c>
      <c r="K440" t="s">
        <v>50</v>
      </c>
      <c r="L440">
        <v>25</v>
      </c>
      <c r="M440" s="5">
        <v>18067416.875</v>
      </c>
      <c r="N440">
        <v>5302250</v>
      </c>
      <c r="O440">
        <v>63500</v>
      </c>
      <c r="P440" s="15"/>
      <c r="R440">
        <v>3.4075000000000002</v>
      </c>
      <c r="S440" t="s">
        <v>413</v>
      </c>
      <c r="T440">
        <v>17864377.657000002</v>
      </c>
      <c r="U440" s="5">
        <v>5236210</v>
      </c>
      <c r="V440" t="s">
        <v>156</v>
      </c>
      <c r="W440">
        <v>0</v>
      </c>
      <c r="X440">
        <v>0</v>
      </c>
      <c r="Y440">
        <v>0</v>
      </c>
      <c r="Z440">
        <v>1.04</v>
      </c>
      <c r="AA440" t="str">
        <f>+MID(Tabla_Consulta_desde_Reporte_de_Valorización_de_Instrumentos[[#This Row],[CODIGO_SBS]],7,1)</f>
        <v>2</v>
      </c>
      <c r="AB440">
        <f>INDEX('Cálculo Caja'!F:F,MATCH(Tabla_Consulta_desde_Reporte_de_Valorización_de_Instrumentos[[#This Row],[PORTAFOLIO]],'Cálculo Caja'!A:A,0),1)</f>
        <v>7928996892.6624365</v>
      </c>
      <c r="AC440" s="17">
        <f>Tabla_Consulta_desde_Reporte_de_Valorización_de_Instrumentos[[#This Row],[VALOR_VECTOR_LOCAL]]/Tabla_Consulta_desde_Reporte_de_Valorización_de_Instrumentos[[#This Row],[Patrimonio]]</f>
        <v>2.2786510222648397E-3</v>
      </c>
      <c r="AD440" s="4">
        <f>(Tabla_Consulta_desde_Reporte_de_Valorización_de_Instrumentos[[#This Row],[VALOR_VECTOR_LOCAL]]/INDEX('Tipo de Cambio'!$D:$D,MATCH("2",'Tipo de Cambio'!$E:$E,0),1))/1000000</f>
        <v>5.3022499999999999</v>
      </c>
      <c r="AE440">
        <f>IF(Tabla_Consulta_desde_Reporte_de_Valorización_de_Instrumentos[[#This Row],[PORTAFOLIO]]="IN-FONDO0",Tabla_Consulta_desde_Reporte_de_Valorización_de_Instrumentos[[#This Row],[Inv MM$]],0)</f>
        <v>0</v>
      </c>
      <c r="AF440" s="25">
        <f>IF(Tabla_Consulta_desde_Reporte_de_Valorización_de_Instrumentos[[#This Row],[PORTAFOLIO]]="IN-FONDO1",Tabla_Consulta_desde_Reporte_de_Valorización_de_Instrumentos[[#This Row],[Inv MM$]],0)</f>
        <v>5.3022499999999999</v>
      </c>
      <c r="AG440" s="25">
        <f>IF(Tabla_Consulta_desde_Reporte_de_Valorización_de_Instrumentos[[#This Row],[PORTAFOLIO]]="IN-FONDO2",Tabla_Consulta_desde_Reporte_de_Valorización_de_Instrumentos[[#This Row],[Inv MM$]],0)</f>
        <v>0</v>
      </c>
      <c r="AH440" s="25">
        <f>IF(Tabla_Consulta_desde_Reporte_de_Valorización_de_Instrumentos[[#This Row],[PORTAFOLIO]]="IN-FONDO3",Tabla_Consulta_desde_Reporte_de_Valorización_de_Instrumentos[[#This Row],[Inv MM$]],0)</f>
        <v>0</v>
      </c>
      <c r="AI4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31.099909</v>
      </c>
      <c r="AJ4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Row],[CODIGO_SBS]],'BD(MSCI)'!$C:$C,0),1)),AL6575)</f>
        <v>20.496116310000001</v>
      </c>
      <c r="AK440" s="25">
        <f>Tabla_Consulta_desde_Reporte_de_Valorización_de_Instrumentos[[#This Row],[CO2-H]]*Tabla_Consulta_desde_Reporte_de_Valorización_de_Instrumentos[[#This Row],[Inv MM$]]</f>
        <v>108.6755327046975</v>
      </c>
      <c r="AL440" s="25">
        <f>Tabla_Consulta_desde_Reporte_de_Valorización_de_Instrumentos[[#This Row],[CO2-H]]*Tabla_Consulta_desde_Reporte_de_Valorización_de_Instrumentos[[#This Row],[Weight]]</f>
        <v>4.6703496382240556E-2</v>
      </c>
      <c r="AM440" s="25" t="str">
        <f>INDEX(Parametria!G:G,MATCH(Tabla_Consulta_desde_Reporte_de_Valorización_de_Instrumentos[[#This Row],[CODIGO_SBS]],Parametria!C:C,0))</f>
        <v>54RVL</v>
      </c>
      <c r="AN440" s="25" t="str">
        <f>INDEX(Parametria!F:F,MATCH(Tabla_Consulta_desde_Reporte_de_Valorización_de_Instrumentos[[#This Row],[CODIGO_SBS]],Parametria!C:C,0))</f>
        <v>BU</v>
      </c>
      <c r="AO440" s="25" t="str">
        <f>+INDEX(Parametria!J:J,MATCH(Tabla_Consulta_desde_Reporte_de_Valorización_de_Instrumentos[[#This Row],[CODIGO_SBS]],Parametria!C:C,0))</f>
        <v>RVLBU</v>
      </c>
      <c r="AP440" s="25">
        <f>Tabla_Consulta_desde_Reporte_de_Valorización_de_Instrumentos[[#This Row],[Huella]]/$AT$4</f>
        <v>9.5980468599356494E-3</v>
      </c>
      <c r="AQ44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ETF</v>
      </c>
      <c r="AR440" s="25" t="str">
        <f>IFERROR(INDEX('BD(MSCI)'!X:X,MATCH(Tabla_Consulta_desde_Reporte_de_Valorización_de_Instrumentos[[#This Row],[CODIGO_ISIN]],'BD(MSCI)'!C:C,0)),"Cuestionario Integra")</f>
        <v>Otros ETFs</v>
      </c>
      <c r="AT440" s="25"/>
    </row>
    <row r="441" spans="2:46" x14ac:dyDescent="0.35">
      <c r="B441" s="14" t="s">
        <v>6337</v>
      </c>
      <c r="C441" t="s">
        <v>801</v>
      </c>
      <c r="D441" t="s">
        <v>12</v>
      </c>
      <c r="E441" t="s">
        <v>802</v>
      </c>
      <c r="F441" t="s">
        <v>933</v>
      </c>
      <c r="G441" t="str">
        <f>INDEX(Parametria!H:H,MATCH(Tabla_Consulta_desde_Reporte_de_Valorización_de_Instrumentos[[#This Row],[CODIGO_SBS]],Parametria!C:C,0),1)</f>
        <v>Ecopetrol</v>
      </c>
      <c r="H441" t="s">
        <v>934</v>
      </c>
      <c r="I441" t="s">
        <v>4577</v>
      </c>
      <c r="J441" t="s">
        <v>193</v>
      </c>
      <c r="K441" t="s">
        <v>50</v>
      </c>
      <c r="L441">
        <v>1000</v>
      </c>
      <c r="M441" s="5">
        <v>27251829.826635599</v>
      </c>
      <c r="N441">
        <v>7997602.2968849996</v>
      </c>
      <c r="O441">
        <v>9645</v>
      </c>
      <c r="P441" s="15">
        <v>53110</v>
      </c>
      <c r="Q441">
        <v>6907</v>
      </c>
      <c r="R441">
        <v>3.4075000000000002</v>
      </c>
      <c r="S441" t="s">
        <v>155</v>
      </c>
      <c r="T441">
        <v>27302604.966240499</v>
      </c>
      <c r="U441" s="5">
        <v>8002639.4367150003</v>
      </c>
      <c r="V441" t="s">
        <v>156</v>
      </c>
      <c r="W441">
        <v>293045373000000</v>
      </c>
      <c r="X441">
        <v>191552463000000</v>
      </c>
      <c r="Y441">
        <v>101492910000000</v>
      </c>
      <c r="Z441">
        <v>-0.522254</v>
      </c>
      <c r="AA441" t="str">
        <f>+MID(Tabla_Consulta_desde_Reporte_de_Valorización_de_Instrumentos[[#This Row],[CODIGO_SBS]],7,1)</f>
        <v>2</v>
      </c>
      <c r="AB441">
        <f>INDEX('Cálculo Caja'!F:F,MATCH(Tabla_Consulta_desde_Reporte_de_Valorización_de_Instrumentos[[#This Row],[PORTAFOLIO]],'Cálculo Caja'!A:A,0),1)</f>
        <v>7928996892.6624365</v>
      </c>
      <c r="AC441" s="17">
        <f>Tabla_Consulta_desde_Reporte_de_Valorización_de_Instrumentos[[#This Row],[VALOR_VECTOR_LOCAL]]/Tabla_Consulta_desde_Reporte_de_Valorización_de_Instrumentos[[#This Row],[Patrimonio]]</f>
        <v>3.4369832900117141E-3</v>
      </c>
      <c r="AD441" s="4">
        <f>(Tabla_Consulta_desde_Reporte_de_Valorización_de_Instrumentos[[#This Row],[VALOR_VECTOR_LOCAL]]/INDEX('Tipo de Cambio'!$D:$D,MATCH("2",'Tipo de Cambio'!$E:$E,0),1))/1000000</f>
        <v>7.9976022968849882</v>
      </c>
      <c r="AE441">
        <f>IF(Tabla_Consulta_desde_Reporte_de_Valorización_de_Instrumentos[[#This Row],[PORTAFOLIO]]="IN-FONDO0",Tabla_Consulta_desde_Reporte_de_Valorización_de_Instrumentos[[#This Row],[Inv MM$]],0)</f>
        <v>0</v>
      </c>
      <c r="AF441" s="25">
        <f>IF(Tabla_Consulta_desde_Reporte_de_Valorización_de_Instrumentos[[#This Row],[PORTAFOLIO]]="IN-FONDO1",Tabla_Consulta_desde_Reporte_de_Valorización_de_Instrumentos[[#This Row],[Inv MM$]],0)</f>
        <v>7.9976022968849882</v>
      </c>
      <c r="AG441" s="25">
        <f>IF(Tabla_Consulta_desde_Reporte_de_Valorización_de_Instrumentos[[#This Row],[PORTAFOLIO]]="IN-FONDO2",Tabla_Consulta_desde_Reporte_de_Valorización_de_Instrumentos[[#This Row],[Inv MM$]],0)</f>
        <v>0</v>
      </c>
      <c r="AH441" s="25">
        <f>IF(Tabla_Consulta_desde_Reporte_de_Valorización_de_Instrumentos[[#This Row],[PORTAFOLIO]]="IN-FONDO3",Tabla_Consulta_desde_Reporte_de_Valorización_de_Instrumentos[[#This Row],[Inv MM$]],0)</f>
        <v>0</v>
      </c>
      <c r="AI4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32.876820473736963</v>
      </c>
      <c r="AJ4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Row],[CODIGO_SBS]],'BD(MSCI)'!$C:$C,0),1)),AL6576)</f>
        <v>226.35</v>
      </c>
      <c r="AK441" s="25">
        <f>Tabla_Consulta_desde_Reporte_de_Valorización_de_Instrumentos[[#This Row],[CO2-H]]*Tabla_Consulta_desde_Reporte_de_Valorización_de_Instrumentos[[#This Row],[Inv MM$]]</f>
        <v>1810.257279899917</v>
      </c>
      <c r="AL441" s="25">
        <f>Tabla_Consulta_desde_Reporte_de_Valorización_de_Instrumentos[[#This Row],[CO2-H]]*Tabla_Consulta_desde_Reporte_de_Valorización_de_Instrumentos[[#This Row],[Weight]]</f>
        <v>0.77796116769415147</v>
      </c>
      <c r="AM441" s="25" t="str">
        <f>INDEX(Parametria!G:G,MATCH(Tabla_Consulta_desde_Reporte_de_Valorización_de_Instrumentos[[#This Row],[CODIGO_SBS]],Parametria!C:C,0))</f>
        <v>59RFIC</v>
      </c>
      <c r="AN441" s="25" t="str">
        <f>INDEX(Parametria!F:F,MATCH(Tabla_Consulta_desde_Reporte_de_Valorización_de_Instrumentos[[#This Row],[CODIGO_SBS]],Parametria!C:C,0))</f>
        <v>BU</v>
      </c>
      <c r="AO441" s="25" t="str">
        <f>+INDEX(Parametria!J:J,MATCH(Tabla_Consulta_desde_Reporte_de_Valorización_de_Instrumentos[[#This Row],[CODIGO_SBS]],Parametria!C:C,0))</f>
        <v>RFIBU</v>
      </c>
      <c r="AP441" s="25">
        <f>Tabla_Consulta_desde_Reporte_de_Valorización_de_Instrumentos[[#This Row],[Huella]]/$AT$4</f>
        <v>0.15987898810886636</v>
      </c>
      <c r="AQ44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1" s="25" t="str">
        <f>IFERROR(INDEX('BD(MSCI)'!X:X,MATCH(Tabla_Consulta_desde_Reporte_de_Valorización_de_Instrumentos[[#This Row],[CODIGO_ISIN]],'BD(MSCI)'!C:C,0)),"Cuestionario Integra")</f>
        <v>Portafolio</v>
      </c>
      <c r="AT441" s="25"/>
    </row>
    <row r="442" spans="2:46" x14ac:dyDescent="0.35">
      <c r="B442" s="14" t="s">
        <v>6337</v>
      </c>
      <c r="C442" t="s">
        <v>801</v>
      </c>
      <c r="D442" t="s">
        <v>12</v>
      </c>
      <c r="E442" t="s">
        <v>802</v>
      </c>
      <c r="F442" t="s">
        <v>935</v>
      </c>
      <c r="G442" t="str">
        <f>INDEX(Parametria!H:H,MATCH(Tabla_Consulta_desde_Reporte_de_Valorización_de_Instrumentos[[#This Row],[CODIGO_SBS]],Parametria!C:C,0),1)</f>
        <v>Ecopetrol</v>
      </c>
      <c r="H442" t="s">
        <v>936</v>
      </c>
      <c r="I442" t="s">
        <v>4578</v>
      </c>
      <c r="J442" t="s">
        <v>193</v>
      </c>
      <c r="K442" t="s">
        <v>50</v>
      </c>
      <c r="L442">
        <v>1000</v>
      </c>
      <c r="M442" s="5">
        <v>57832600.170559198</v>
      </c>
      <c r="N442">
        <v>16972149.719900001</v>
      </c>
      <c r="O442">
        <v>14900</v>
      </c>
      <c r="P442" s="15">
        <v>48592</v>
      </c>
      <c r="Q442">
        <v>2389</v>
      </c>
      <c r="R442">
        <v>3.4075000000000002</v>
      </c>
      <c r="S442" t="s">
        <v>155</v>
      </c>
      <c r="T442">
        <v>57838390.586989999</v>
      </c>
      <c r="U442" s="5">
        <v>16952953.245299999</v>
      </c>
      <c r="V442" t="s">
        <v>156</v>
      </c>
      <c r="W442">
        <v>293045373000000</v>
      </c>
      <c r="X442">
        <v>191552463000000</v>
      </c>
      <c r="Y442">
        <v>101492910000000</v>
      </c>
      <c r="Z442">
        <v>1.288354</v>
      </c>
      <c r="AA442" t="str">
        <f>+MID(Tabla_Consulta_desde_Reporte_de_Valorización_de_Instrumentos[[#This Row],[CODIGO_SBS]],7,1)</f>
        <v>2</v>
      </c>
      <c r="AB442">
        <f>INDEX('Cálculo Caja'!F:F,MATCH(Tabla_Consulta_desde_Reporte_de_Valorización_de_Instrumentos[[#This Row],[PORTAFOLIO]],'Cálculo Caja'!A:A,0),1)</f>
        <v>7928996892.6624365</v>
      </c>
      <c r="AC442" s="17">
        <f>Tabla_Consulta_desde_Reporte_de_Valorización_de_Instrumentos[[#This Row],[VALOR_VECTOR_LOCAL]]/Tabla_Consulta_desde_Reporte_de_Valorización_de_Instrumentos[[#This Row],[Patrimonio]]</f>
        <v>7.2938104218552534E-3</v>
      </c>
      <c r="AD442" s="4">
        <f>(Tabla_Consulta_desde_Reporte_de_Valorización_de_Instrumentos[[#This Row],[VALOR_VECTOR_LOCAL]]/INDEX('Tipo de Cambio'!$D:$D,MATCH("2",'Tipo de Cambio'!$E:$E,0),1))/1000000</f>
        <v>16.972149719899981</v>
      </c>
      <c r="AE442">
        <f>IF(Tabla_Consulta_desde_Reporte_de_Valorización_de_Instrumentos[[#This Row],[PORTAFOLIO]]="IN-FONDO0",Tabla_Consulta_desde_Reporte_de_Valorización_de_Instrumentos[[#This Row],[Inv MM$]],0)</f>
        <v>0</v>
      </c>
      <c r="AF442" s="25">
        <f>IF(Tabla_Consulta_desde_Reporte_de_Valorización_de_Instrumentos[[#This Row],[PORTAFOLIO]]="IN-FONDO1",Tabla_Consulta_desde_Reporte_de_Valorización_de_Instrumentos[[#This Row],[Inv MM$]],0)</f>
        <v>16.972149719899981</v>
      </c>
      <c r="AG442" s="25">
        <f>IF(Tabla_Consulta_desde_Reporte_de_Valorización_de_Instrumentos[[#This Row],[PORTAFOLIO]]="IN-FONDO2",Tabla_Consulta_desde_Reporte_de_Valorización_de_Instrumentos[[#This Row],[Inv MM$]],0)</f>
        <v>0</v>
      </c>
      <c r="AH442" s="25">
        <f>IF(Tabla_Consulta_desde_Reporte_de_Valorización_de_Instrumentos[[#This Row],[PORTAFOLIO]]="IN-FONDO3",Tabla_Consulta_desde_Reporte_de_Valorización_de_Instrumentos[[#This Row],[Inv MM$]],0)</f>
        <v>0</v>
      </c>
      <c r="AI4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18.11122017089998</v>
      </c>
      <c r="AJ4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Row],[CODIGO_SBS]],'BD(MSCI)'!$C:$C,0),1)),AL6577)</f>
        <v>226.35</v>
      </c>
      <c r="AK442" s="25">
        <f>Tabla_Consulta_desde_Reporte_de_Valorización_de_Instrumentos[[#This Row],[CO2-H]]*Tabla_Consulta_desde_Reporte_de_Valorización_de_Instrumentos[[#This Row],[Inv MM$]]</f>
        <v>3841.6460890993608</v>
      </c>
      <c r="AL442" s="25">
        <f>Tabla_Consulta_desde_Reporte_de_Valorización_de_Instrumentos[[#This Row],[CO2-H]]*Tabla_Consulta_desde_Reporte_de_Valorización_de_Instrumentos[[#This Row],[Weight]]</f>
        <v>1.6509539889869365</v>
      </c>
      <c r="AM442" s="25" t="str">
        <f>INDEX(Parametria!G:G,MATCH(Tabla_Consulta_desde_Reporte_de_Valorización_de_Instrumentos[[#This Row],[CODIGO_SBS]],Parametria!C:C,0))</f>
        <v>59RFIC</v>
      </c>
      <c r="AN442" s="25" t="str">
        <f>INDEX(Parametria!F:F,MATCH(Tabla_Consulta_desde_Reporte_de_Valorización_de_Instrumentos[[#This Row],[CODIGO_SBS]],Parametria!C:C,0))</f>
        <v>BU</v>
      </c>
      <c r="AO442" s="25" t="str">
        <f>+INDEX(Parametria!J:J,MATCH(Tabla_Consulta_desde_Reporte_de_Valorización_de_Instrumentos[[#This Row],[CODIGO_SBS]],Parametria!C:C,0))</f>
        <v>RFIBU</v>
      </c>
      <c r="AP442" s="25">
        <f>Tabla_Consulta_desde_Reporte_de_Valorización_de_Instrumentos[[#This Row],[Huella]]/$AT$4</f>
        <v>0.33928795437936127</v>
      </c>
      <c r="AQ44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2" s="25" t="str">
        <f>IFERROR(INDEX('BD(MSCI)'!X:X,MATCH(Tabla_Consulta_desde_Reporte_de_Valorización_de_Instrumentos[[#This Row],[CODIGO_ISIN]],'BD(MSCI)'!C:C,0)),"Cuestionario Integra")</f>
        <v>Portafolio</v>
      </c>
      <c r="AT442" s="25"/>
    </row>
    <row r="443" spans="2:46" x14ac:dyDescent="0.35">
      <c r="B443" s="14" t="s">
        <v>6337</v>
      </c>
      <c r="C443" t="s">
        <v>801</v>
      </c>
      <c r="D443" t="s">
        <v>10</v>
      </c>
      <c r="E443" t="s">
        <v>802</v>
      </c>
      <c r="F443" t="s">
        <v>935</v>
      </c>
      <c r="G443" t="str">
        <f>INDEX(Parametria!H:H,MATCH(Tabla_Consulta_desde_Reporte_de_Valorización_de_Instrumentos[[#This Row],[CODIGO_SBS]],Parametria!C:C,0),1)</f>
        <v>Ecopetrol</v>
      </c>
      <c r="H443" t="s">
        <v>936</v>
      </c>
      <c r="I443" t="s">
        <v>4578</v>
      </c>
      <c r="J443" t="s">
        <v>193</v>
      </c>
      <c r="K443" t="s">
        <v>50</v>
      </c>
      <c r="L443">
        <v>1000</v>
      </c>
      <c r="M443" s="5">
        <v>3881382.5617824998</v>
      </c>
      <c r="N443">
        <v>1139070.4509999999</v>
      </c>
      <c r="O443">
        <v>1000</v>
      </c>
      <c r="P443" s="15">
        <v>48592</v>
      </c>
      <c r="Q443">
        <v>2389</v>
      </c>
      <c r="R443">
        <v>3.4075000000000002</v>
      </c>
      <c r="S443" t="s">
        <v>155</v>
      </c>
      <c r="T443">
        <v>3881771.1803349</v>
      </c>
      <c r="U443" s="5">
        <v>1137782.0970000001</v>
      </c>
      <c r="V443" t="s">
        <v>156</v>
      </c>
      <c r="W443">
        <v>293045373000000</v>
      </c>
      <c r="X443">
        <v>191552463000000</v>
      </c>
      <c r="Y443">
        <v>101492910000000</v>
      </c>
      <c r="Z443">
        <v>1.288354</v>
      </c>
      <c r="AA443" t="str">
        <f>+MID(Tabla_Consulta_desde_Reporte_de_Valorización_de_Instrumentos[[#This Row],[CODIGO_SBS]],7,1)</f>
        <v>2</v>
      </c>
      <c r="AB443">
        <f>INDEX('Cálculo Caja'!F:F,MATCH(Tabla_Consulta_desde_Reporte_de_Valorización_de_Instrumentos[[#This Row],[PORTAFOLIO]],'Cálculo Caja'!A:A,0),1)</f>
        <v>27857085026.771736</v>
      </c>
      <c r="AC443" s="17">
        <f>Tabla_Consulta_desde_Reporte_de_Valorización_de_Instrumentos[[#This Row],[VALOR_VECTOR_LOCAL]]/Tabla_Consulta_desde_Reporte_de_Valorización_de_Instrumentos[[#This Row],[Patrimonio]]</f>
        <v>1.393319709528955E-4</v>
      </c>
      <c r="AD443" s="4">
        <f>(Tabla_Consulta_desde_Reporte_de_Valorización_de_Instrumentos[[#This Row],[VALOR_VECTOR_LOCAL]]/INDEX('Tipo de Cambio'!$D:$D,MATCH("2",'Tipo de Cambio'!$E:$E,0),1))/1000000</f>
        <v>1.1390704509999998</v>
      </c>
      <c r="AE443">
        <f>IF(Tabla_Consulta_desde_Reporte_de_Valorización_de_Instrumentos[[#This Row],[PORTAFOLIO]]="IN-FONDO0",Tabla_Consulta_desde_Reporte_de_Valorización_de_Instrumentos[[#This Row],[Inv MM$]],0)</f>
        <v>0</v>
      </c>
      <c r="AF443" s="25">
        <f>IF(Tabla_Consulta_desde_Reporte_de_Valorización_de_Instrumentos[[#This Row],[PORTAFOLIO]]="IN-FONDO1",Tabla_Consulta_desde_Reporte_de_Valorización_de_Instrumentos[[#This Row],[Inv MM$]],0)</f>
        <v>0</v>
      </c>
      <c r="AG443" s="25">
        <f>IF(Tabla_Consulta_desde_Reporte_de_Valorización_de_Instrumentos[[#This Row],[PORTAFOLIO]]="IN-FONDO2",Tabla_Consulta_desde_Reporte_de_Valorización_de_Instrumentos[[#This Row],[Inv MM$]],0)</f>
        <v>1.1390704509999998</v>
      </c>
      <c r="AH443" s="25">
        <f>IF(Tabla_Consulta_desde_Reporte_de_Valorización_de_Instrumentos[[#This Row],[PORTAFOLIO]]="IN-FONDO3",Tabla_Consulta_desde_Reporte_de_Valorización_de_Instrumentos[[#This Row],[Inv MM$]],0)</f>
        <v>0</v>
      </c>
      <c r="AI4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18.11122017089998</v>
      </c>
      <c r="AJ4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Row],[CODIGO_SBS]],'BD(MSCI)'!$C:$C,0),1)),AL6578)</f>
        <v>226.35</v>
      </c>
      <c r="AK443" s="25">
        <f>Tabla_Consulta_desde_Reporte_de_Valorización_de_Instrumentos[[#This Row],[CO2-H]]*Tabla_Consulta_desde_Reporte_de_Valorización_de_Instrumentos[[#This Row],[Inv MM$]]</f>
        <v>257.82859658384996</v>
      </c>
      <c r="AL443" s="25">
        <f>Tabla_Consulta_desde_Reporte_de_Valorización_de_Instrumentos[[#This Row],[CO2-H]]*Tabla_Consulta_desde_Reporte_de_Valorización_de_Instrumentos[[#This Row],[Weight]]</f>
        <v>3.1537791625187897E-2</v>
      </c>
      <c r="AM443" s="25" t="str">
        <f>INDEX(Parametria!G:G,MATCH(Tabla_Consulta_desde_Reporte_de_Valorización_de_Instrumentos[[#This Row],[CODIGO_SBS]],Parametria!C:C,0))</f>
        <v>59RFIC</v>
      </c>
      <c r="AN443" s="25" t="str">
        <f>INDEX(Parametria!F:F,MATCH(Tabla_Consulta_desde_Reporte_de_Valorización_de_Instrumentos[[#This Row],[CODIGO_SBS]],Parametria!C:C,0))</f>
        <v>BU</v>
      </c>
      <c r="AO443" s="25" t="str">
        <f>+INDEX(Parametria!J:J,MATCH(Tabla_Consulta_desde_Reporte_de_Valorización_de_Instrumentos[[#This Row],[CODIGO_SBS]],Parametria!C:C,0))</f>
        <v>RFIBU</v>
      </c>
      <c r="AP443" s="25">
        <f>Tabla_Consulta_desde_Reporte_de_Valorización_de_Instrumentos[[#This Row],[Huella]]/$AT$4</f>
        <v>2.277100364962158E-2</v>
      </c>
      <c r="AQ44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3" s="25" t="str">
        <f>IFERROR(INDEX('BD(MSCI)'!X:X,MATCH(Tabla_Consulta_desde_Reporte_de_Valorización_de_Instrumentos[[#This Row],[CODIGO_ISIN]],'BD(MSCI)'!C:C,0)),"Cuestionario Integra")</f>
        <v>Portafolio</v>
      </c>
      <c r="AT443" s="25"/>
    </row>
    <row r="444" spans="2:46" x14ac:dyDescent="0.35">
      <c r="B444" s="14" t="s">
        <v>6337</v>
      </c>
      <c r="C444" t="s">
        <v>801</v>
      </c>
      <c r="D444" t="s">
        <v>10</v>
      </c>
      <c r="E444" t="s">
        <v>802</v>
      </c>
      <c r="F444" t="s">
        <v>4547</v>
      </c>
      <c r="G444" t="str">
        <f>INDEX(Parametria!H:H,MATCH(Tabla_Consulta_desde_Reporte_de_Valorización_de_Instrumentos[[#This Row],[CODIGO_SBS]],Parametria!C:C,0),1)</f>
        <v>Ecopetrol</v>
      </c>
      <c r="H444" t="s">
        <v>4546</v>
      </c>
      <c r="I444" t="s">
        <v>4689</v>
      </c>
      <c r="J444" t="s">
        <v>193</v>
      </c>
      <c r="K444" t="s">
        <v>50</v>
      </c>
      <c r="L444">
        <v>1000</v>
      </c>
      <c r="M444" s="5">
        <v>31464451.193970501</v>
      </c>
      <c r="N444">
        <v>9233881.4949290007</v>
      </c>
      <c r="O444">
        <v>8281</v>
      </c>
      <c r="P444" s="15">
        <v>49693</v>
      </c>
      <c r="Q444">
        <v>3490</v>
      </c>
      <c r="R444">
        <v>3.4075000000000002</v>
      </c>
      <c r="S444" t="s">
        <v>155</v>
      </c>
      <c r="T444">
        <v>31420190.162650499</v>
      </c>
      <c r="U444" s="5">
        <v>9209540.7458599992</v>
      </c>
      <c r="V444" t="s">
        <v>156</v>
      </c>
      <c r="W444">
        <v>293045373000000</v>
      </c>
      <c r="X444">
        <v>191552463000000</v>
      </c>
      <c r="Y444">
        <v>101492910000000</v>
      </c>
      <c r="Z444">
        <v>2.939349</v>
      </c>
      <c r="AA444" t="str">
        <f>+MID(Tabla_Consulta_desde_Reporte_de_Valorización_de_Instrumentos[[#This Row],[CODIGO_SBS]],7,1)</f>
        <v>2</v>
      </c>
      <c r="AB444">
        <f>INDEX('Cálculo Caja'!F:F,MATCH(Tabla_Consulta_desde_Reporte_de_Valorización_de_Instrumentos[[#This Row],[PORTAFOLIO]],'Cálculo Caja'!A:A,0),1)</f>
        <v>27857085026.771736</v>
      </c>
      <c r="AC444" s="17">
        <f>Tabla_Consulta_desde_Reporte_de_Valorización_de_Instrumentos[[#This Row],[VALOR_VECTOR_LOCAL]]/Tabla_Consulta_desde_Reporte_de_Valorización_de_Instrumentos[[#This Row],[Patrimonio]]</f>
        <v>1.1294954645732656E-3</v>
      </c>
      <c r="AD444" s="4">
        <f>(Tabla_Consulta_desde_Reporte_de_Valorización_de_Instrumentos[[#This Row],[VALOR_VECTOR_LOCAL]]/INDEX('Tipo de Cambio'!$D:$D,MATCH("2",'Tipo de Cambio'!$E:$E,0),1))/1000000</f>
        <v>9.2338814949289798</v>
      </c>
      <c r="AE444">
        <f>IF(Tabla_Consulta_desde_Reporte_de_Valorización_de_Instrumentos[[#This Row],[PORTAFOLIO]]="IN-FONDO0",Tabla_Consulta_desde_Reporte_de_Valorización_de_Instrumentos[[#This Row],[Inv MM$]],0)</f>
        <v>0</v>
      </c>
      <c r="AF444" s="25">
        <f>IF(Tabla_Consulta_desde_Reporte_de_Valorización_de_Instrumentos[[#This Row],[PORTAFOLIO]]="IN-FONDO1",Tabla_Consulta_desde_Reporte_de_Valorización_de_Instrumentos[[#This Row],[Inv MM$]],0)</f>
        <v>0</v>
      </c>
      <c r="AG444" s="25">
        <f>IF(Tabla_Consulta_desde_Reporte_de_Valorización_de_Instrumentos[[#This Row],[PORTAFOLIO]]="IN-FONDO2",Tabla_Consulta_desde_Reporte_de_Valorización_de_Instrumentos[[#This Row],[Inv MM$]],0)</f>
        <v>9.2338814949289798</v>
      </c>
      <c r="AH444" s="25">
        <f>IF(Tabla_Consulta_desde_Reporte_de_Valorización_de_Instrumentos[[#This Row],[PORTAFOLIO]]="IN-FONDO3",Tabla_Consulta_desde_Reporte_de_Valorización_de_Instrumentos[[#This Row],[Inv MM$]],0)</f>
        <v>0</v>
      </c>
      <c r="AI4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9.2338814949289798</v>
      </c>
      <c r="AJ4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Row],[CODIGO_SBS]],'BD(MSCI)'!$C:$C,0),1)),AL6579)</f>
        <v>226.35</v>
      </c>
      <c r="AK444" s="25">
        <f>Tabla_Consulta_desde_Reporte_de_Valorización_de_Instrumentos[[#This Row],[CO2-H]]*Tabla_Consulta_desde_Reporte_de_Valorización_de_Instrumentos[[#This Row],[Inv MM$]]</f>
        <v>2090.0890763771745</v>
      </c>
      <c r="AL444" s="25">
        <f>Tabla_Consulta_desde_Reporte_de_Valorización_de_Instrumentos[[#This Row],[CO2-H]]*Tabla_Consulta_desde_Reporte_de_Valorización_de_Instrumentos[[#This Row],[Weight]]</f>
        <v>0.25566129840615864</v>
      </c>
      <c r="AM444" s="25" t="str">
        <f>INDEX(Parametria!G:G,MATCH(Tabla_Consulta_desde_Reporte_de_Valorización_de_Instrumentos[[#This Row],[CODIGO_SBS]],Parametria!C:C,0))</f>
        <v>59RFIC</v>
      </c>
      <c r="AN444" s="25" t="str">
        <f>INDEX(Parametria!F:F,MATCH(Tabla_Consulta_desde_Reporte_de_Valorización_de_Instrumentos[[#This Row],[CODIGO_SBS]],Parametria!C:C,0))</f>
        <v>BU</v>
      </c>
      <c r="AO444" s="25" t="str">
        <f>+INDEX(Parametria!J:J,MATCH(Tabla_Consulta_desde_Reporte_de_Valorización_de_Instrumentos[[#This Row],[CODIGO_SBS]],Parametria!C:C,0))</f>
        <v>RFIBU</v>
      </c>
      <c r="AP444" s="25">
        <f>Tabla_Consulta_desde_Reporte_de_Valorización_de_Instrumentos[[#This Row],[Huella]]/$AT$4</f>
        <v>0.18459327870072278</v>
      </c>
      <c r="AQ44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4" s="25" t="str">
        <f>IFERROR(INDEX('BD(MSCI)'!X:X,MATCH(Tabla_Consulta_desde_Reporte_de_Valorización_de_Instrumentos[[#This Row],[CODIGO_ISIN]],'BD(MSCI)'!C:C,0)),"Cuestionario Integra")</f>
        <v>Portafolio</v>
      </c>
      <c r="AT444" s="25"/>
    </row>
    <row r="445" spans="2:46" x14ac:dyDescent="0.35">
      <c r="B445" s="14" t="s">
        <v>6337</v>
      </c>
      <c r="C445" t="s">
        <v>801</v>
      </c>
      <c r="D445" t="s">
        <v>10</v>
      </c>
      <c r="E445" t="s">
        <v>802</v>
      </c>
      <c r="F445" t="s">
        <v>803</v>
      </c>
      <c r="G445" t="str">
        <f>INDEX(Parametria!H:H,MATCH(Tabla_Consulta_desde_Reporte_de_Valorización_de_Instrumentos[[#This Row],[CODIGO_SBS]],Parametria!C:C,0),1)</f>
        <v>Ecopetrol</v>
      </c>
      <c r="H445" t="s">
        <v>804</v>
      </c>
      <c r="I445" t="s">
        <v>805</v>
      </c>
      <c r="J445" t="s">
        <v>193</v>
      </c>
      <c r="K445" t="s">
        <v>50</v>
      </c>
      <c r="L445">
        <v>1000</v>
      </c>
      <c r="M445" s="5">
        <v>92908815.361995295</v>
      </c>
      <c r="N445">
        <v>27265976.628612</v>
      </c>
      <c r="O445">
        <v>33564</v>
      </c>
      <c r="P445" s="15">
        <v>55459</v>
      </c>
      <c r="Q445">
        <v>9256</v>
      </c>
      <c r="R445">
        <v>3.4075000000000002</v>
      </c>
      <c r="S445" t="s">
        <v>155</v>
      </c>
      <c r="T445">
        <v>93060347.917922601</v>
      </c>
      <c r="U445" s="5">
        <v>27276826.191612002</v>
      </c>
      <c r="V445" t="s">
        <v>156</v>
      </c>
      <c r="W445">
        <v>293045373000000</v>
      </c>
      <c r="X445">
        <v>191552463000000</v>
      </c>
      <c r="Y445">
        <v>101492910000000</v>
      </c>
      <c r="Z445">
        <v>-0.32324999999999998</v>
      </c>
      <c r="AA445" t="str">
        <f>+MID(Tabla_Consulta_desde_Reporte_de_Valorización_de_Instrumentos[[#This Row],[CODIGO_SBS]],7,1)</f>
        <v>2</v>
      </c>
      <c r="AB445">
        <f>INDEX('Cálculo Caja'!F:F,MATCH(Tabla_Consulta_desde_Reporte_de_Valorización_de_Instrumentos[[#This Row],[PORTAFOLIO]],'Cálculo Caja'!A:A,0),1)</f>
        <v>27857085026.771736</v>
      </c>
      <c r="AC445" s="17">
        <f>Tabla_Consulta_desde_Reporte_de_Valorización_de_Instrumentos[[#This Row],[VALOR_VECTOR_LOCAL]]/Tabla_Consulta_desde_Reporte_de_Valorización_de_Instrumentos[[#This Row],[Patrimonio]]</f>
        <v>3.335195167502498E-3</v>
      </c>
      <c r="AD445" s="4">
        <f>(Tabla_Consulta_desde_Reporte_de_Valorización_de_Instrumentos[[#This Row],[VALOR_VECTOR_LOCAL]]/INDEX('Tipo de Cambio'!$D:$D,MATCH("2",'Tipo de Cambio'!$E:$E,0),1))/1000000</f>
        <v>27.26597662861197</v>
      </c>
      <c r="AE445">
        <f>IF(Tabla_Consulta_desde_Reporte_de_Valorización_de_Instrumentos[[#This Row],[PORTAFOLIO]]="IN-FONDO0",Tabla_Consulta_desde_Reporte_de_Valorización_de_Instrumentos[[#This Row],[Inv MM$]],0)</f>
        <v>0</v>
      </c>
      <c r="AF445" s="25">
        <f>IF(Tabla_Consulta_desde_Reporte_de_Valorización_de_Instrumentos[[#This Row],[PORTAFOLIO]]="IN-FONDO1",Tabla_Consulta_desde_Reporte_de_Valorización_de_Instrumentos[[#This Row],[Inv MM$]],0)</f>
        <v>0</v>
      </c>
      <c r="AG445" s="25">
        <f>IF(Tabla_Consulta_desde_Reporte_de_Valorización_de_Instrumentos[[#This Row],[PORTAFOLIO]]="IN-FONDO2",Tabla_Consulta_desde_Reporte_de_Valorización_de_Instrumentos[[#This Row],[Inv MM$]],0)</f>
        <v>27.26597662861197</v>
      </c>
      <c r="AH445" s="25">
        <f>IF(Tabla_Consulta_desde_Reporte_de_Valorización_de_Instrumentos[[#This Row],[PORTAFOLIO]]="IN-FONDO3",Tabla_Consulta_desde_Reporte_de_Valorización_de_Instrumentos[[#This Row],[Inv MM$]],0)</f>
        <v>0</v>
      </c>
      <c r="AI4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27.26597662861197</v>
      </c>
      <c r="AJ4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Row],[CODIGO_SBS]],'BD(MSCI)'!$C:$C,0),1)),AL6580)</f>
        <v>226.35</v>
      </c>
      <c r="AK445" s="25">
        <f>Tabla_Consulta_desde_Reporte_de_Valorización_de_Instrumentos[[#This Row],[CO2-H]]*Tabla_Consulta_desde_Reporte_de_Valorización_de_Instrumentos[[#This Row],[Inv MM$]]</f>
        <v>6171.6538098863193</v>
      </c>
      <c r="AL445" s="25">
        <f>Tabla_Consulta_desde_Reporte_de_Valorización_de_Instrumentos[[#This Row],[CO2-H]]*Tabla_Consulta_desde_Reporte_de_Valorización_de_Instrumentos[[#This Row],[Weight]]</f>
        <v>0.75492142616419045</v>
      </c>
      <c r="AM445" s="25" t="str">
        <f>INDEX(Parametria!G:G,MATCH(Tabla_Consulta_desde_Reporte_de_Valorización_de_Instrumentos[[#This Row],[CODIGO_SBS]],Parametria!C:C,0))</f>
        <v>59RFIC</v>
      </c>
      <c r="AN445" s="25" t="str">
        <f>INDEX(Parametria!F:F,MATCH(Tabla_Consulta_desde_Reporte_de_Valorización_de_Instrumentos[[#This Row],[CODIGO_SBS]],Parametria!C:C,0))</f>
        <v>BU</v>
      </c>
      <c r="AO445" s="25" t="str">
        <f>+INDEX(Parametria!J:J,MATCH(Tabla_Consulta_desde_Reporte_de_Valorización_de_Instrumentos[[#This Row],[CODIGO_SBS]],Parametria!C:C,0))</f>
        <v>RFIBU</v>
      </c>
      <c r="AP445" s="25">
        <f>Tabla_Consulta_desde_Reporte_de_Valorización_de_Instrumentos[[#This Row],[Huella]]/$AT$4</f>
        <v>0.54507045878992788</v>
      </c>
      <c r="AQ44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5" s="25" t="str">
        <f>IFERROR(INDEX('BD(MSCI)'!X:X,MATCH(Tabla_Consulta_desde_Reporte_de_Valorización_de_Instrumentos[[#This Row],[CODIGO_ISIN]],'BD(MSCI)'!C:C,0)),"Cuestionario Integra")</f>
        <v>Portafolio</v>
      </c>
      <c r="AT445" s="25"/>
    </row>
    <row r="446" spans="2:46" x14ac:dyDescent="0.35">
      <c r="B446" s="14" t="s">
        <v>6337</v>
      </c>
      <c r="C446" t="s">
        <v>801</v>
      </c>
      <c r="D446" t="s">
        <v>10</v>
      </c>
      <c r="E446" t="s">
        <v>802</v>
      </c>
      <c r="F446" t="s">
        <v>933</v>
      </c>
      <c r="G446" t="str">
        <f>INDEX(Parametria!H:H,MATCH(Tabla_Consulta_desde_Reporte_de_Valorización_de_Instrumentos[[#This Row],[CODIGO_SBS]],Parametria!C:C,0),1)</f>
        <v>Ecopetrol</v>
      </c>
      <c r="H446" t="s">
        <v>934</v>
      </c>
      <c r="I446" t="s">
        <v>4577</v>
      </c>
      <c r="J446" t="s">
        <v>193</v>
      </c>
      <c r="K446" t="s">
        <v>50</v>
      </c>
      <c r="L446">
        <v>1000</v>
      </c>
      <c r="M446" s="5">
        <v>84775935.937623098</v>
      </c>
      <c r="N446">
        <v>24879218.176851999</v>
      </c>
      <c r="O446">
        <v>30004</v>
      </c>
      <c r="P446" s="15">
        <v>53110</v>
      </c>
      <c r="Q446">
        <v>6907</v>
      </c>
      <c r="R446">
        <v>3.4075000000000002</v>
      </c>
      <c r="S446" t="s">
        <v>155</v>
      </c>
      <c r="T446">
        <v>84933889.000215799</v>
      </c>
      <c r="U446" s="5">
        <v>24894887.885868002</v>
      </c>
      <c r="V446" t="s">
        <v>156</v>
      </c>
      <c r="W446">
        <v>293045373000000</v>
      </c>
      <c r="X446">
        <v>191552463000000</v>
      </c>
      <c r="Y446">
        <v>101492910000000</v>
      </c>
      <c r="Z446">
        <v>-0.522254</v>
      </c>
      <c r="AA446" t="str">
        <f>+MID(Tabla_Consulta_desde_Reporte_de_Valorización_de_Instrumentos[[#This Row],[CODIGO_SBS]],7,1)</f>
        <v>2</v>
      </c>
      <c r="AB446">
        <f>INDEX('Cálculo Caja'!F:F,MATCH(Tabla_Consulta_desde_Reporte_de_Valorización_de_Instrumentos[[#This Row],[PORTAFOLIO]],'Cálculo Caja'!A:A,0),1)</f>
        <v>27857085026.771736</v>
      </c>
      <c r="AC446" s="17">
        <f>Tabla_Consulta_desde_Reporte_de_Valorización_de_Instrumentos[[#This Row],[VALOR_VECTOR_LOCAL]]/Tabla_Consulta_desde_Reporte_de_Valorización_de_Instrumentos[[#This Row],[Patrimonio]]</f>
        <v>3.043245043627147E-3</v>
      </c>
      <c r="AD446" s="4">
        <f>(Tabla_Consulta_desde_Reporte_de_Valorización_de_Instrumentos[[#This Row],[VALOR_VECTOR_LOCAL]]/INDEX('Tipo de Cambio'!$D:$D,MATCH("2",'Tipo de Cambio'!$E:$E,0),1))/1000000</f>
        <v>24.879218176851975</v>
      </c>
      <c r="AE446">
        <f>IF(Tabla_Consulta_desde_Reporte_de_Valorización_de_Instrumentos[[#This Row],[PORTAFOLIO]]="IN-FONDO0",Tabla_Consulta_desde_Reporte_de_Valorización_de_Instrumentos[[#This Row],[Inv MM$]],0)</f>
        <v>0</v>
      </c>
      <c r="AF446" s="25">
        <f>IF(Tabla_Consulta_desde_Reporte_de_Valorización_de_Instrumentos[[#This Row],[PORTAFOLIO]]="IN-FONDO1",Tabla_Consulta_desde_Reporte_de_Valorización_de_Instrumentos[[#This Row],[Inv MM$]],0)</f>
        <v>0</v>
      </c>
      <c r="AG446" s="25">
        <f>IF(Tabla_Consulta_desde_Reporte_de_Valorización_de_Instrumentos[[#This Row],[PORTAFOLIO]]="IN-FONDO2",Tabla_Consulta_desde_Reporte_de_Valorización_de_Instrumentos[[#This Row],[Inv MM$]],0)</f>
        <v>24.879218176851975</v>
      </c>
      <c r="AH446" s="25">
        <f>IF(Tabla_Consulta_desde_Reporte_de_Valorización_de_Instrumentos[[#This Row],[PORTAFOLIO]]="IN-FONDO3",Tabla_Consulta_desde_Reporte_de_Valorización_de_Instrumentos[[#This Row],[Inv MM$]],0)</f>
        <v>0</v>
      </c>
      <c r="AI4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32.876820473736963</v>
      </c>
      <c r="AJ4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Row],[CODIGO_SBS]],'BD(MSCI)'!$C:$C,0),1)),AL6581)</f>
        <v>226.35</v>
      </c>
      <c r="AK446" s="25">
        <f>Tabla_Consulta_desde_Reporte_de_Valorización_de_Instrumentos[[#This Row],[CO2-H]]*Tabla_Consulta_desde_Reporte_de_Valorización_de_Instrumentos[[#This Row],[Inv MM$]]</f>
        <v>5631.4110343304446</v>
      </c>
      <c r="AL446" s="25">
        <f>Tabla_Consulta_desde_Reporte_de_Valorización_de_Instrumentos[[#This Row],[CO2-H]]*Tabla_Consulta_desde_Reporte_de_Valorización_de_Instrumentos[[#This Row],[Weight]]</f>
        <v>0.68883851562500475</v>
      </c>
      <c r="AM446" s="25" t="str">
        <f>INDEX(Parametria!G:G,MATCH(Tabla_Consulta_desde_Reporte_de_Valorización_de_Instrumentos[[#This Row],[CODIGO_SBS]],Parametria!C:C,0))</f>
        <v>59RFIC</v>
      </c>
      <c r="AN446" s="25" t="str">
        <f>INDEX(Parametria!F:F,MATCH(Tabla_Consulta_desde_Reporte_de_Valorización_de_Instrumentos[[#This Row],[CODIGO_SBS]],Parametria!C:C,0))</f>
        <v>BU</v>
      </c>
      <c r="AO446" s="25" t="str">
        <f>+INDEX(Parametria!J:J,MATCH(Tabla_Consulta_desde_Reporte_de_Valorización_de_Instrumentos[[#This Row],[CODIGO_SBS]],Parametria!C:C,0))</f>
        <v>RFIBU</v>
      </c>
      <c r="AP446" s="25">
        <f>Tabla_Consulta_desde_Reporte_de_Valorización_de_Instrumentos[[#This Row],[Huella]]/$AT$4</f>
        <v>0.49735709271316003</v>
      </c>
      <c r="AQ44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6" s="25" t="str">
        <f>IFERROR(INDEX('BD(MSCI)'!X:X,MATCH(Tabla_Consulta_desde_Reporte_de_Valorización_de_Instrumentos[[#This Row],[CODIGO_ISIN]],'BD(MSCI)'!C:C,0)),"Cuestionario Integra")</f>
        <v>Portafolio</v>
      </c>
      <c r="AT446" s="25"/>
    </row>
    <row r="447" spans="2:46" x14ac:dyDescent="0.35">
      <c r="B447" s="14" t="s">
        <v>6337</v>
      </c>
      <c r="C447" t="s">
        <v>801</v>
      </c>
      <c r="D447" t="s">
        <v>10</v>
      </c>
      <c r="E447" t="s">
        <v>802</v>
      </c>
      <c r="F447" t="s">
        <v>5273</v>
      </c>
      <c r="G447" t="str">
        <f>INDEX(Parametria!H:H,MATCH(Tabla_Consulta_desde_Reporte_de_Valorización_de_Instrumentos[[#This Row],[CODIGO_SBS]],Parametria!C:C,0),1)</f>
        <v>Ecopetrol</v>
      </c>
      <c r="H447" t="s">
        <v>5272</v>
      </c>
      <c r="I447" t="s">
        <v>5458</v>
      </c>
      <c r="J447" t="s">
        <v>193</v>
      </c>
      <c r="K447" t="s">
        <v>50</v>
      </c>
      <c r="L447">
        <v>1000</v>
      </c>
      <c r="M447" s="5">
        <v>52235253.466939002</v>
      </c>
      <c r="N447">
        <v>15329494.781199999</v>
      </c>
      <c r="O447">
        <v>14200</v>
      </c>
      <c r="P447" s="15">
        <v>48245</v>
      </c>
      <c r="Q447">
        <v>2042</v>
      </c>
      <c r="R447">
        <v>3.4075000000000002</v>
      </c>
      <c r="S447" t="s">
        <v>155</v>
      </c>
      <c r="T447">
        <v>52207981.656738698</v>
      </c>
      <c r="U447" s="5">
        <v>15302629.6734</v>
      </c>
      <c r="V447" t="s">
        <v>156</v>
      </c>
      <c r="W447">
        <v>293045373000000</v>
      </c>
      <c r="X447">
        <v>191552463000000</v>
      </c>
      <c r="Y447">
        <v>101492910000000</v>
      </c>
      <c r="Z447">
        <v>1.8919090000000001</v>
      </c>
      <c r="AA447" t="str">
        <f>+MID(Tabla_Consulta_desde_Reporte_de_Valorización_de_Instrumentos[[#This Row],[CODIGO_SBS]],7,1)</f>
        <v>2</v>
      </c>
      <c r="AB447">
        <f>INDEX('Cálculo Caja'!F:F,MATCH(Tabla_Consulta_desde_Reporte_de_Valorización_de_Instrumentos[[#This Row],[PORTAFOLIO]],'Cálculo Caja'!A:A,0),1)</f>
        <v>27857085026.771736</v>
      </c>
      <c r="AC447" s="17">
        <f>Tabla_Consulta_desde_Reporte_de_Valorización_de_Instrumentos[[#This Row],[VALOR_VECTOR_LOCAL]]/Tabla_Consulta_desde_Reporte_de_Valorización_de_Instrumentos[[#This Row],[Patrimonio]]</f>
        <v>1.8751155555844735E-3</v>
      </c>
      <c r="AD447" s="4">
        <f>(Tabla_Consulta_desde_Reporte_de_Valorización_de_Instrumentos[[#This Row],[VALOR_VECTOR_LOCAL]]/INDEX('Tipo de Cambio'!$D:$D,MATCH("2",'Tipo de Cambio'!$E:$E,0),1))/1000000</f>
        <v>15.329494781199999</v>
      </c>
      <c r="AE447">
        <f>IF(Tabla_Consulta_desde_Reporte_de_Valorización_de_Instrumentos[[#This Row],[PORTAFOLIO]]="IN-FONDO0",Tabla_Consulta_desde_Reporte_de_Valorización_de_Instrumentos[[#This Row],[Inv MM$]],0)</f>
        <v>0</v>
      </c>
      <c r="AF447" s="25">
        <f>IF(Tabla_Consulta_desde_Reporte_de_Valorización_de_Instrumentos[[#This Row],[PORTAFOLIO]]="IN-FONDO1",Tabla_Consulta_desde_Reporte_de_Valorización_de_Instrumentos[[#This Row],[Inv MM$]],0)</f>
        <v>0</v>
      </c>
      <c r="AG447" s="25">
        <f>IF(Tabla_Consulta_desde_Reporte_de_Valorización_de_Instrumentos[[#This Row],[PORTAFOLIO]]="IN-FONDO2",Tabla_Consulta_desde_Reporte_de_Valorización_de_Instrumentos[[#This Row],[Inv MM$]],0)</f>
        <v>15.329494781199999</v>
      </c>
      <c r="AH447" s="25">
        <f>IF(Tabla_Consulta_desde_Reporte_de_Valorización_de_Instrumentos[[#This Row],[PORTAFOLIO]]="IN-FONDO3",Tabla_Consulta_desde_Reporte_de_Valorización_de_Instrumentos[[#This Row],[Inv MM$]],0)</f>
        <v>0</v>
      </c>
      <c r="AI4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15.329494781199999</v>
      </c>
      <c r="AJ4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Row],[CODIGO_SBS]],'BD(MSCI)'!$C:$C,0),1)),AL6582)</f>
        <v>226.35</v>
      </c>
      <c r="AK447" s="25">
        <f>Tabla_Consulta_desde_Reporte_de_Valorización_de_Instrumentos[[#This Row],[CO2-H]]*Tabla_Consulta_desde_Reporte_de_Valorización_de_Instrumentos[[#This Row],[Inv MM$]]</f>
        <v>3469.8311437246198</v>
      </c>
      <c r="AL447" s="25">
        <f>Tabla_Consulta_desde_Reporte_de_Valorización_de_Instrumentos[[#This Row],[CO2-H]]*Tabla_Consulta_desde_Reporte_de_Valorización_de_Instrumentos[[#This Row],[Weight]]</f>
        <v>0.42443240600654558</v>
      </c>
      <c r="AM447" s="25" t="str">
        <f>INDEX(Parametria!G:G,MATCH(Tabla_Consulta_desde_Reporte_de_Valorización_de_Instrumentos[[#This Row],[CODIGO_SBS]],Parametria!C:C,0))</f>
        <v>59RFIC</v>
      </c>
      <c r="AN447" s="25" t="str">
        <f>INDEX(Parametria!F:F,MATCH(Tabla_Consulta_desde_Reporte_de_Valorización_de_Instrumentos[[#This Row],[CODIGO_SBS]],Parametria!C:C,0))</f>
        <v>BU</v>
      </c>
      <c r="AO447" s="25" t="str">
        <f>+INDEX(Parametria!J:J,MATCH(Tabla_Consulta_desde_Reporte_de_Valorización_de_Instrumentos[[#This Row],[CODIGO_SBS]],Parametria!C:C,0))</f>
        <v>RFIBU</v>
      </c>
      <c r="AP447" s="25">
        <f>Tabla_Consulta_desde_Reporte_de_Valorización_de_Instrumentos[[#This Row],[Huella]]/$AT$4</f>
        <v>0.30644986120315065</v>
      </c>
      <c r="AQ44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7" s="25" t="str">
        <f>IFERROR(INDEX('BD(MSCI)'!X:X,MATCH(Tabla_Consulta_desde_Reporte_de_Valorización_de_Instrumentos[[#This Row],[CODIGO_ISIN]],'BD(MSCI)'!C:C,0)),"Cuestionario Integra")</f>
        <v>Portafolio</v>
      </c>
      <c r="AT447" s="25"/>
    </row>
    <row r="448" spans="2:46" x14ac:dyDescent="0.35">
      <c r="B448" s="14" t="s">
        <v>6337</v>
      </c>
      <c r="C448" t="s">
        <v>801</v>
      </c>
      <c r="D448" t="s">
        <v>10</v>
      </c>
      <c r="E448" t="s">
        <v>802</v>
      </c>
      <c r="F448" t="s">
        <v>806</v>
      </c>
      <c r="G448" t="str">
        <f>INDEX(Parametria!H:H,MATCH(Tabla_Consulta_desde_Reporte_de_Valorización_de_Instrumentos[[#This Row],[CODIGO_SBS]],Parametria!C:C,0),1)</f>
        <v>Empresas Públicas Medellin</v>
      </c>
      <c r="H448" t="s">
        <v>807</v>
      </c>
      <c r="I448" t="s">
        <v>808</v>
      </c>
      <c r="J448" t="s">
        <v>809</v>
      </c>
      <c r="K448" t="s">
        <v>41</v>
      </c>
      <c r="L448">
        <v>1000000</v>
      </c>
      <c r="M448" s="5">
        <v>106412217.7107649</v>
      </c>
      <c r="N448">
        <v>107508807547.752</v>
      </c>
      <c r="O448">
        <v>109544</v>
      </c>
      <c r="P448" s="15">
        <v>46699</v>
      </c>
      <c r="Q448">
        <v>496</v>
      </c>
      <c r="R448">
        <v>9.898000000000001E-4</v>
      </c>
      <c r="S448" t="s">
        <v>155</v>
      </c>
      <c r="T448">
        <v>105226515.3362488</v>
      </c>
      <c r="U448" s="5">
        <v>107483672457.864</v>
      </c>
      <c r="V448" t="s">
        <v>156</v>
      </c>
      <c r="W448">
        <v>75144776000000</v>
      </c>
      <c r="X448">
        <v>44883876000000</v>
      </c>
      <c r="Y448">
        <v>30260899999999.996</v>
      </c>
      <c r="Z448">
        <v>229.452</v>
      </c>
      <c r="AA448" t="str">
        <f>+MID(Tabla_Consulta_desde_Reporte_de_Valorización_de_Instrumentos[[#This Row],[CODIGO_SBS]],7,1)</f>
        <v>F</v>
      </c>
      <c r="AB448">
        <f>INDEX('Cálculo Caja'!F:F,MATCH(Tabla_Consulta_desde_Reporte_de_Valorización_de_Instrumentos[[#This Row],[PORTAFOLIO]],'Cálculo Caja'!A:A,0),1)</f>
        <v>27857085026.771736</v>
      </c>
      <c r="AC448" s="17">
        <f>Tabla_Consulta_desde_Reporte_de_Valorización_de_Instrumentos[[#This Row],[VALOR_VECTOR_LOCAL]]/Tabla_Consulta_desde_Reporte_de_Valorización_de_Instrumentos[[#This Row],[Patrimonio]]</f>
        <v>3.8199336940135209E-3</v>
      </c>
      <c r="AD448" s="4">
        <f>(Tabla_Consulta_desde_Reporte_de_Valorización_de_Instrumentos[[#This Row],[VALOR_VECTOR_LOCAL]]/INDEX('Tipo de Cambio'!$D:$D,MATCH("2",'Tipo de Cambio'!$E:$E,0),1))/1000000</f>
        <v>31.228823979681554</v>
      </c>
      <c r="AE448">
        <f>IF(Tabla_Consulta_desde_Reporte_de_Valorización_de_Instrumentos[[#This Row],[PORTAFOLIO]]="IN-FONDO0",Tabla_Consulta_desde_Reporte_de_Valorización_de_Instrumentos[[#This Row],[Inv MM$]],0)</f>
        <v>0</v>
      </c>
      <c r="AF448" s="25">
        <f>IF(Tabla_Consulta_desde_Reporte_de_Valorización_de_Instrumentos[[#This Row],[PORTAFOLIO]]="IN-FONDO1",Tabla_Consulta_desde_Reporte_de_Valorización_de_Instrumentos[[#This Row],[Inv MM$]],0)</f>
        <v>0</v>
      </c>
      <c r="AG448" s="25">
        <f>IF(Tabla_Consulta_desde_Reporte_de_Valorización_de_Instrumentos[[#This Row],[PORTAFOLIO]]="IN-FONDO2",Tabla_Consulta_desde_Reporte_de_Valorización_de_Instrumentos[[#This Row],[Inv MM$]],0)</f>
        <v>31.228823979681554</v>
      </c>
      <c r="AH448" s="25">
        <f>IF(Tabla_Consulta_desde_Reporte_de_Valorización_de_Instrumentos[[#This Row],[PORTAFOLIO]]="IN-FONDO3",Tabla_Consulta_desde_Reporte_de_Valorización_de_Instrumentos[[#This Row],[Inv MM$]],0)</f>
        <v>0</v>
      </c>
      <c r="AI4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51.620324659249945</v>
      </c>
      <c r="AJ4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Row],[CODIGO_SBS]],'BD(MSCI)'!$C:$C,0),1)),AL6583)</f>
        <v>32.630000000000003</v>
      </c>
      <c r="AK448" s="25">
        <f>Tabla_Consulta_desde_Reporte_de_Valorización_de_Instrumentos[[#This Row],[CO2-H]]*Tabla_Consulta_desde_Reporte_de_Valorización_de_Instrumentos[[#This Row],[Inv MM$]]</f>
        <v>1018.9965264570092</v>
      </c>
      <c r="AL448" s="25">
        <f>Tabla_Consulta_desde_Reporte_de_Valorización_de_Instrumentos[[#This Row],[CO2-H]]*Tabla_Consulta_desde_Reporte_de_Valorización_de_Instrumentos[[#This Row],[Weight]]</f>
        <v>0.1246444364356612</v>
      </c>
      <c r="AM448" s="25" t="str">
        <f>INDEX(Parametria!G:G,MATCH(Tabla_Consulta_desde_Reporte_de_Valorización_de_Instrumentos[[#This Row],[CODIGO_SBS]],Parametria!C:C,0))</f>
        <v>59RFIC</v>
      </c>
      <c r="AN448" s="25" t="str">
        <f>INDEX(Parametria!F:F,MATCH(Tabla_Consulta_desde_Reporte_de_Valorización_de_Instrumentos[[#This Row],[CODIGO_SBS]],Parametria!C:C,0))</f>
        <v>BU</v>
      </c>
      <c r="AO448" s="25" t="str">
        <f>+INDEX(Parametria!J:J,MATCH(Tabla_Consulta_desde_Reporte_de_Valorización_de_Instrumentos[[#This Row],[CODIGO_SBS]],Parametria!C:C,0))</f>
        <v>RFIBU</v>
      </c>
      <c r="AP448" s="25">
        <f>Tabla_Consulta_desde_Reporte_de_Valorización_de_Instrumentos[[#This Row],[Huella]]/$AT$4</f>
        <v>8.9996121184168568E-2</v>
      </c>
      <c r="AQ44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8" s="25" t="str">
        <f>IFERROR(INDEX('BD(MSCI)'!X:X,MATCH(Tabla_Consulta_desde_Reporte_de_Valorización_de_Instrumentos[[#This Row],[CODIGO_ISIN]],'BD(MSCI)'!C:C,0)),"Cuestionario Integra")</f>
        <v>Portafolio</v>
      </c>
      <c r="AT448" s="25"/>
    </row>
    <row r="449" spans="2:46" x14ac:dyDescent="0.35">
      <c r="B449" s="14" t="s">
        <v>6337</v>
      </c>
      <c r="C449" t="s">
        <v>801</v>
      </c>
      <c r="D449" t="s">
        <v>12</v>
      </c>
      <c r="E449" t="s">
        <v>802</v>
      </c>
      <c r="F449" t="s">
        <v>806</v>
      </c>
      <c r="G449" t="str">
        <f>INDEX(Parametria!H:H,MATCH(Tabla_Consulta_desde_Reporte_de_Valorización_de_Instrumentos[[#This Row],[CODIGO_SBS]],Parametria!C:C,0),1)</f>
        <v>Empresas Públicas Medellin</v>
      </c>
      <c r="H449" t="s">
        <v>807</v>
      </c>
      <c r="I449" t="s">
        <v>808</v>
      </c>
      <c r="J449" t="s">
        <v>809</v>
      </c>
      <c r="K449" t="s">
        <v>41</v>
      </c>
      <c r="L449">
        <v>1000000</v>
      </c>
      <c r="M449" s="5">
        <v>69484038.565629303</v>
      </c>
      <c r="N449">
        <v>70200079375.257004</v>
      </c>
      <c r="O449">
        <v>71529</v>
      </c>
      <c r="P449" s="15">
        <v>46699</v>
      </c>
      <c r="Q449">
        <v>496</v>
      </c>
      <c r="R449">
        <v>9.898000000000001E-4</v>
      </c>
      <c r="S449" t="s">
        <v>155</v>
      </c>
      <c r="T449">
        <v>68709809.898182794</v>
      </c>
      <c r="U449" s="5">
        <v>70183666903.149002</v>
      </c>
      <c r="V449" t="s">
        <v>156</v>
      </c>
      <c r="W449">
        <v>75144776000000</v>
      </c>
      <c r="X449">
        <v>44883876000000</v>
      </c>
      <c r="Y449">
        <v>30260899999999.996</v>
      </c>
      <c r="Z449">
        <v>229.452</v>
      </c>
      <c r="AA449" t="str">
        <f>+MID(Tabla_Consulta_desde_Reporte_de_Valorización_de_Instrumentos[[#This Row],[CODIGO_SBS]],7,1)</f>
        <v>F</v>
      </c>
      <c r="AB449">
        <f>INDEX('Cálculo Caja'!F:F,MATCH(Tabla_Consulta_desde_Reporte_de_Valorización_de_Instrumentos[[#This Row],[PORTAFOLIO]],'Cálculo Caja'!A:A,0),1)</f>
        <v>7928996892.6624365</v>
      </c>
      <c r="AC449" s="17">
        <f>Tabla_Consulta_desde_Reporte_de_Valorización_de_Instrumentos[[#This Row],[VALOR_VECTOR_LOCAL]]/Tabla_Consulta_desde_Reporte_de_Valorización_de_Instrumentos[[#This Row],[Patrimonio]]</f>
        <v>8.7632823554175485E-3</v>
      </c>
      <c r="AD449" s="4">
        <f>(Tabla_Consulta_desde_Reporte_de_Valorización_de_Instrumentos[[#This Row],[VALOR_VECTOR_LOCAL]]/INDEX('Tipo de Cambio'!$D:$D,MATCH("2",'Tipo de Cambio'!$E:$E,0),1))/1000000</f>
        <v>20.391500679568392</v>
      </c>
      <c r="AE449">
        <f>IF(Tabla_Consulta_desde_Reporte_de_Valorización_de_Instrumentos[[#This Row],[PORTAFOLIO]]="IN-FONDO0",Tabla_Consulta_desde_Reporte_de_Valorización_de_Instrumentos[[#This Row],[Inv MM$]],0)</f>
        <v>0</v>
      </c>
      <c r="AF449" s="25">
        <f>IF(Tabla_Consulta_desde_Reporte_de_Valorización_de_Instrumentos[[#This Row],[PORTAFOLIO]]="IN-FONDO1",Tabla_Consulta_desde_Reporte_de_Valorización_de_Instrumentos[[#This Row],[Inv MM$]],0)</f>
        <v>20.391500679568392</v>
      </c>
      <c r="AG449" s="25">
        <f>IF(Tabla_Consulta_desde_Reporte_de_Valorización_de_Instrumentos[[#This Row],[PORTAFOLIO]]="IN-FONDO2",Tabla_Consulta_desde_Reporte_de_Valorización_de_Instrumentos[[#This Row],[Inv MM$]],0)</f>
        <v>0</v>
      </c>
      <c r="AH449" s="25">
        <f>IF(Tabla_Consulta_desde_Reporte_de_Valorización_de_Instrumentos[[#This Row],[PORTAFOLIO]]="IN-FONDO3",Tabla_Consulta_desde_Reporte_de_Valorización_de_Instrumentos[[#This Row],[Inv MM$]],0)</f>
        <v>0</v>
      </c>
      <c r="AI4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51.620324659249945</v>
      </c>
      <c r="AJ4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Row],[CODIGO_SBS]],'BD(MSCI)'!$C:$C,0),1)),AL6584)</f>
        <v>32.630000000000003</v>
      </c>
      <c r="AK449" s="25">
        <f>Tabla_Consulta_desde_Reporte_de_Valorización_de_Instrumentos[[#This Row],[CO2-H]]*Tabla_Consulta_desde_Reporte_de_Valorización_de_Instrumentos[[#This Row],[Inv MM$]]</f>
        <v>665.37466717431664</v>
      </c>
      <c r="AL449" s="25">
        <f>Tabla_Consulta_desde_Reporte_de_Valorización_de_Instrumentos[[#This Row],[CO2-H]]*Tabla_Consulta_desde_Reporte_de_Valorización_de_Instrumentos[[#This Row],[Weight]]</f>
        <v>0.28594590325727465</v>
      </c>
      <c r="AM449" s="25" t="str">
        <f>INDEX(Parametria!G:G,MATCH(Tabla_Consulta_desde_Reporte_de_Valorización_de_Instrumentos[[#This Row],[CODIGO_SBS]],Parametria!C:C,0))</f>
        <v>59RFIC</v>
      </c>
      <c r="AN449" s="25" t="str">
        <f>INDEX(Parametria!F:F,MATCH(Tabla_Consulta_desde_Reporte_de_Valorización_de_Instrumentos[[#This Row],[CODIGO_SBS]],Parametria!C:C,0))</f>
        <v>BU</v>
      </c>
      <c r="AO449" s="25" t="str">
        <f>+INDEX(Parametria!J:J,MATCH(Tabla_Consulta_desde_Reporte_de_Valorización_de_Instrumentos[[#This Row],[CODIGO_SBS]],Parametria!C:C,0))</f>
        <v>RFIBU</v>
      </c>
      <c r="AP449" s="25">
        <f>Tabla_Consulta_desde_Reporte_de_Valorización_de_Instrumentos[[#This Row],[Huella]]/$AT$4</f>
        <v>5.8764811876345462E-2</v>
      </c>
      <c r="AQ44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Portafolio</v>
      </c>
      <c r="AR449" s="25" t="str">
        <f>IFERROR(INDEX('BD(MSCI)'!X:X,MATCH(Tabla_Consulta_desde_Reporte_de_Valorización_de_Instrumentos[[#This Row],[CODIGO_ISIN]],'BD(MSCI)'!C:C,0)),"Cuestionario Integra")</f>
        <v>Portafolio</v>
      </c>
      <c r="AT449" s="25"/>
    </row>
    <row r="450" spans="2:46" x14ac:dyDescent="0.35">
      <c r="B450" s="14" t="s">
        <v>6337</v>
      </c>
      <c r="C450" t="s">
        <v>811</v>
      </c>
      <c r="D450" t="s">
        <v>11</v>
      </c>
      <c r="E450" t="s">
        <v>812</v>
      </c>
      <c r="F450" t="s">
        <v>5925</v>
      </c>
      <c r="G450">
        <f>INDEX(Parametria!H:H,MATCH(Tabla_Consulta_desde_Reporte_de_Valorización_de_Instrumentos[[#This Row],[CODIGO_SBS]],Parametria!C:C,0),1)</f>
        <v>0</v>
      </c>
      <c r="H450" t="s">
        <v>90</v>
      </c>
      <c r="I450" t="s">
        <v>5550</v>
      </c>
      <c r="J450" t="s">
        <v>5551</v>
      </c>
      <c r="K450" t="s">
        <v>50</v>
      </c>
      <c r="L450">
        <v>1</v>
      </c>
      <c r="M450" s="5">
        <v>0</v>
      </c>
      <c r="N450">
        <v>0</v>
      </c>
      <c r="O450">
        <v>0</v>
      </c>
      <c r="P450" s="15">
        <v>46203</v>
      </c>
      <c r="Q450">
        <v>0</v>
      </c>
      <c r="R450">
        <v>3.4075000000000002</v>
      </c>
      <c r="S450" t="s">
        <v>155</v>
      </c>
      <c r="T450">
        <v>1706297.785625</v>
      </c>
      <c r="U450" s="5">
        <v>500131.25</v>
      </c>
      <c r="V450" t="s">
        <v>231</v>
      </c>
      <c r="W450">
        <v>22149047000</v>
      </c>
      <c r="X450">
        <v>20355021000</v>
      </c>
      <c r="Y450">
        <v>1794026000</v>
      </c>
      <c r="Z450">
        <v>0</v>
      </c>
      <c r="AA450" t="str">
        <f>+MID(Tabla_Consulta_desde_Reporte_de_Valorización_de_Instrumentos[[#This Row],[CODIGO_SBS]],7,1)</f>
        <v>2</v>
      </c>
      <c r="AB450">
        <f>INDEX('Cálculo Caja'!F:F,MATCH(Tabla_Consulta_desde_Reporte_de_Valorización_de_Instrumentos[[#This Row],[PORTAFOLIO]],'Cálculo Caja'!A:A,0),1)</f>
        <v>3525404726.9048524</v>
      </c>
      <c r="AC450" s="17">
        <f>Tabla_Consulta_desde_Reporte_de_Valorización_de_Instrumentos[[#This Row],[VALOR_VECTOR_LOCAL]]/Tabla_Consulta_desde_Reporte_de_Valorización_de_Instrumentos[[#This Row],[Patrimonio]]</f>
        <v>0</v>
      </c>
      <c r="AD450" s="4">
        <f>(Tabla_Consulta_desde_Reporte_de_Valorización_de_Instrumentos[[#This Row],[VALOR_VECTOR_LOCAL]]/INDEX('Tipo de Cambio'!$D:$D,MATCH("2",'Tipo de Cambio'!$E:$E,0),1))/1000000</f>
        <v>0</v>
      </c>
      <c r="AE450">
        <f>IF(Tabla_Consulta_desde_Reporte_de_Valorización_de_Instrumentos[[#This Row],[PORTAFOLIO]]="IN-FONDO0",Tabla_Consulta_desde_Reporte_de_Valorización_de_Instrumentos[[#This Row],[Inv MM$]],0)</f>
        <v>0</v>
      </c>
      <c r="AF450" s="25">
        <f>IF(Tabla_Consulta_desde_Reporte_de_Valorización_de_Instrumentos[[#This Row],[PORTAFOLIO]]="IN-FONDO1",Tabla_Consulta_desde_Reporte_de_Valorización_de_Instrumentos[[#This Row],[Inv MM$]],0)</f>
        <v>0</v>
      </c>
      <c r="AG450" s="25">
        <f>IF(Tabla_Consulta_desde_Reporte_de_Valorización_de_Instrumentos[[#This Row],[PORTAFOLIO]]="IN-FONDO2",Tabla_Consulta_desde_Reporte_de_Valorización_de_Instrumentos[[#This Row],[Inv MM$]],0)</f>
        <v>0</v>
      </c>
      <c r="AH450" s="25">
        <f>IF(Tabla_Consulta_desde_Reporte_de_Valorización_de_Instrumentos[[#This Row],[PORTAFOLIO]]="IN-FONDO3",Tabla_Consulta_desde_Reporte_de_Valorización_de_Instrumentos[[#This Row],[Inv MM$]],0)</f>
        <v>0</v>
      </c>
      <c r="AI4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Row],[CODIGO_SBS]],'BD(MSCI)'!$C:$C,0),1)),AL6585)</f>
        <v>0</v>
      </c>
      <c r="AK450" s="25">
        <f>Tabla_Consulta_desde_Reporte_de_Valorización_de_Instrumentos[[#This Row],[CO2-H]]*Tabla_Consulta_desde_Reporte_de_Valorización_de_Instrumentos[[#This Row],[Inv MM$]]</f>
        <v>0</v>
      </c>
      <c r="AL450" s="25">
        <f>Tabla_Consulta_desde_Reporte_de_Valorización_de_Instrumentos[[#This Row],[CO2-H]]*Tabla_Consulta_desde_Reporte_de_Valorización_de_Instrumentos[[#This Row],[Weight]]</f>
        <v>0</v>
      </c>
      <c r="AM450" s="25">
        <f>INDEX(Parametria!G:G,MATCH(Tabla_Consulta_desde_Reporte_de_Valorización_de_Instrumentos[[#This Row],[CODIGO_SBS]],Parametria!C:C,0))</f>
        <v>0</v>
      </c>
      <c r="AN450" s="25" t="str">
        <f>INDEX(Parametria!F:F,MATCH(Tabla_Consulta_desde_Reporte_de_Valorización_de_Instrumentos[[#This Row],[CODIGO_SBS]],Parametria!C:C,0))</f>
        <v>Cash</v>
      </c>
      <c r="AO450" s="25" t="str">
        <f>+INDEX(Parametria!J:J,MATCH(Tabla_Consulta_desde_Reporte_de_Valorización_de_Instrumentos[[#This Row],[CODIGO_SBS]],Parametria!C:C,0))</f>
        <v>Cash</v>
      </c>
      <c r="AP450" s="25">
        <f>Tabla_Consulta_desde_Reporte_de_Valorización_de_Instrumentos[[#This Row],[Huella]]/$AT$4</f>
        <v>0</v>
      </c>
      <c r="AQ45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0" s="25" t="str">
        <f>IFERROR(INDEX('BD(MSCI)'!X:X,MATCH(Tabla_Consulta_desde_Reporte_de_Valorización_de_Instrumentos[[#This Row],[CODIGO_ISIN]],'BD(MSCI)'!C:C,0)),"Cuestionario Integra")</f>
        <v>Cuestionario Integra</v>
      </c>
      <c r="AT450" s="25"/>
    </row>
    <row r="451" spans="2:46" x14ac:dyDescent="0.35">
      <c r="B451" s="14" t="s">
        <v>6337</v>
      </c>
      <c r="C451" t="s">
        <v>811</v>
      </c>
      <c r="D451" t="s">
        <v>10</v>
      </c>
      <c r="E451" t="s">
        <v>812</v>
      </c>
      <c r="F451" t="s">
        <v>5921</v>
      </c>
      <c r="G451">
        <f>INDEX(Parametria!H:H,MATCH(Tabla_Consulta_desde_Reporte_de_Valorización_de_Instrumentos[[#This Row],[CODIGO_SBS]],Parametria!C:C,0),1)</f>
        <v>0</v>
      </c>
      <c r="H451" t="s">
        <v>90</v>
      </c>
      <c r="I451" t="s">
        <v>5550</v>
      </c>
      <c r="J451" t="s">
        <v>5551</v>
      </c>
      <c r="K451" t="s">
        <v>50</v>
      </c>
      <c r="L451">
        <v>1</v>
      </c>
      <c r="M451" s="5">
        <v>0</v>
      </c>
      <c r="N451">
        <v>0</v>
      </c>
      <c r="O451">
        <v>0</v>
      </c>
      <c r="P451" s="15">
        <v>46203</v>
      </c>
      <c r="Q451">
        <v>0</v>
      </c>
      <c r="R451">
        <v>3.4075000000000002</v>
      </c>
      <c r="S451" t="s">
        <v>155</v>
      </c>
      <c r="T451">
        <v>98965271.566249996</v>
      </c>
      <c r="U451" s="5">
        <v>29007612.5</v>
      </c>
      <c r="V451" t="s">
        <v>231</v>
      </c>
      <c r="W451">
        <v>22149047000</v>
      </c>
      <c r="X451">
        <v>20355021000</v>
      </c>
      <c r="Y451">
        <v>1794026000</v>
      </c>
      <c r="Z451">
        <v>0</v>
      </c>
      <c r="AA451" t="str">
        <f>+MID(Tabla_Consulta_desde_Reporte_de_Valorización_de_Instrumentos[[#This Row],[CODIGO_SBS]],7,1)</f>
        <v>2</v>
      </c>
      <c r="AB451">
        <f>INDEX('Cálculo Caja'!F:F,MATCH(Tabla_Consulta_desde_Reporte_de_Valorización_de_Instrumentos[[#This Row],[PORTAFOLIO]],'Cálculo Caja'!A:A,0),1)</f>
        <v>27857085026.771736</v>
      </c>
      <c r="AC451" s="17">
        <f>Tabla_Consulta_desde_Reporte_de_Valorización_de_Instrumentos[[#This Row],[VALOR_VECTOR_LOCAL]]/Tabla_Consulta_desde_Reporte_de_Valorización_de_Instrumentos[[#This Row],[Patrimonio]]</f>
        <v>0</v>
      </c>
      <c r="AD451" s="4">
        <f>(Tabla_Consulta_desde_Reporte_de_Valorización_de_Instrumentos[[#This Row],[VALOR_VECTOR_LOCAL]]/INDEX('Tipo de Cambio'!$D:$D,MATCH("2",'Tipo de Cambio'!$E:$E,0),1))/1000000</f>
        <v>0</v>
      </c>
      <c r="AE451">
        <f>IF(Tabla_Consulta_desde_Reporte_de_Valorización_de_Instrumentos[[#This Row],[PORTAFOLIO]]="IN-FONDO0",Tabla_Consulta_desde_Reporte_de_Valorización_de_Instrumentos[[#This Row],[Inv MM$]],0)</f>
        <v>0</v>
      </c>
      <c r="AF451" s="25">
        <f>IF(Tabla_Consulta_desde_Reporte_de_Valorización_de_Instrumentos[[#This Row],[PORTAFOLIO]]="IN-FONDO1",Tabla_Consulta_desde_Reporte_de_Valorización_de_Instrumentos[[#This Row],[Inv MM$]],0)</f>
        <v>0</v>
      </c>
      <c r="AG451" s="25">
        <f>IF(Tabla_Consulta_desde_Reporte_de_Valorización_de_Instrumentos[[#This Row],[PORTAFOLIO]]="IN-FONDO2",Tabla_Consulta_desde_Reporte_de_Valorización_de_Instrumentos[[#This Row],[Inv MM$]],0)</f>
        <v>0</v>
      </c>
      <c r="AH451" s="25">
        <f>IF(Tabla_Consulta_desde_Reporte_de_Valorización_de_Instrumentos[[#This Row],[PORTAFOLIO]]="IN-FONDO3",Tabla_Consulta_desde_Reporte_de_Valorización_de_Instrumentos[[#This Row],[Inv MM$]],0)</f>
        <v>0</v>
      </c>
      <c r="AI4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Row],[CODIGO_SBS]],'BD(MSCI)'!$C:$C,0),1)),AL6586)</f>
        <v>0</v>
      </c>
      <c r="AK451" s="25">
        <f>Tabla_Consulta_desde_Reporte_de_Valorización_de_Instrumentos[[#This Row],[CO2-H]]*Tabla_Consulta_desde_Reporte_de_Valorización_de_Instrumentos[[#This Row],[Inv MM$]]</f>
        <v>0</v>
      </c>
      <c r="AL451" s="25">
        <f>Tabla_Consulta_desde_Reporte_de_Valorización_de_Instrumentos[[#This Row],[CO2-H]]*Tabla_Consulta_desde_Reporte_de_Valorización_de_Instrumentos[[#This Row],[Weight]]</f>
        <v>0</v>
      </c>
      <c r="AM451" s="25">
        <f>INDEX(Parametria!G:G,MATCH(Tabla_Consulta_desde_Reporte_de_Valorización_de_Instrumentos[[#This Row],[CODIGO_SBS]],Parametria!C:C,0))</f>
        <v>0</v>
      </c>
      <c r="AN451" s="25" t="str">
        <f>INDEX(Parametria!F:F,MATCH(Tabla_Consulta_desde_Reporte_de_Valorización_de_Instrumentos[[#This Row],[CODIGO_SBS]],Parametria!C:C,0))</f>
        <v>Cash</v>
      </c>
      <c r="AO451" s="25" t="str">
        <f>+INDEX(Parametria!J:J,MATCH(Tabla_Consulta_desde_Reporte_de_Valorización_de_Instrumentos[[#This Row],[CODIGO_SBS]],Parametria!C:C,0))</f>
        <v>Cash</v>
      </c>
      <c r="AP451" s="25">
        <f>Tabla_Consulta_desde_Reporte_de_Valorización_de_Instrumentos[[#This Row],[Huella]]/$AT$4</f>
        <v>0</v>
      </c>
      <c r="AQ45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1" s="25" t="str">
        <f>IFERROR(INDEX('BD(MSCI)'!X:X,MATCH(Tabla_Consulta_desde_Reporte_de_Valorización_de_Instrumentos[[#This Row],[CODIGO_ISIN]],'BD(MSCI)'!C:C,0)),"Cuestionario Integra")</f>
        <v>Cuestionario Integra</v>
      </c>
      <c r="AT451" s="25"/>
    </row>
    <row r="452" spans="2:46" x14ac:dyDescent="0.35">
      <c r="B452" s="14" t="s">
        <v>6337</v>
      </c>
      <c r="C452" t="s">
        <v>811</v>
      </c>
      <c r="D452" t="s">
        <v>11</v>
      </c>
      <c r="E452" t="s">
        <v>812</v>
      </c>
      <c r="F452" t="s">
        <v>5926</v>
      </c>
      <c r="G452">
        <f>INDEX(Parametria!H:H,MATCH(Tabla_Consulta_desde_Reporte_de_Valorización_de_Instrumentos[[#This Row],[CODIGO_SBS]],Parametria!C:C,0),1)</f>
        <v>0</v>
      </c>
      <c r="H452" t="s">
        <v>90</v>
      </c>
      <c r="I452" t="s">
        <v>5550</v>
      </c>
      <c r="J452" t="s">
        <v>242</v>
      </c>
      <c r="K452" t="s">
        <v>50</v>
      </c>
      <c r="L452">
        <v>1</v>
      </c>
      <c r="M452" s="5">
        <v>1703750</v>
      </c>
      <c r="N452">
        <v>500000</v>
      </c>
      <c r="O452">
        <v>0</v>
      </c>
      <c r="P452" s="15">
        <v>46204</v>
      </c>
      <c r="Q452">
        <v>1</v>
      </c>
      <c r="R452">
        <v>3.4075000000000002</v>
      </c>
      <c r="S452" t="s">
        <v>155</v>
      </c>
      <c r="U452" s="5"/>
      <c r="V452" t="s">
        <v>231</v>
      </c>
      <c r="W452">
        <v>22149047000</v>
      </c>
      <c r="X452">
        <v>20355021000</v>
      </c>
      <c r="Y452">
        <v>1794026000</v>
      </c>
      <c r="Z452">
        <v>0</v>
      </c>
      <c r="AA452" t="str">
        <f>+MID(Tabla_Consulta_desde_Reporte_de_Valorización_de_Instrumentos[[#This Row],[CODIGO_SBS]],7,1)</f>
        <v>2</v>
      </c>
      <c r="AB452">
        <f>INDEX('Cálculo Caja'!F:F,MATCH(Tabla_Consulta_desde_Reporte_de_Valorización_de_Instrumentos[[#This Row],[PORTAFOLIO]],'Cálculo Caja'!A:A,0),1)</f>
        <v>3525404726.9048524</v>
      </c>
      <c r="AC452" s="17">
        <f>Tabla_Consulta_desde_Reporte_de_Valorización_de_Instrumentos[[#This Row],[VALOR_VECTOR_LOCAL]]/Tabla_Consulta_desde_Reporte_de_Valorización_de_Instrumentos[[#This Row],[Patrimonio]]</f>
        <v>4.8327784523503951E-4</v>
      </c>
      <c r="AD452" s="4">
        <f>(Tabla_Consulta_desde_Reporte_de_Valorización_de_Instrumentos[[#This Row],[VALOR_VECTOR_LOCAL]]/INDEX('Tipo de Cambio'!$D:$D,MATCH("2",'Tipo de Cambio'!$E:$E,0),1))/1000000</f>
        <v>0.5</v>
      </c>
      <c r="AE452">
        <f>IF(Tabla_Consulta_desde_Reporte_de_Valorización_de_Instrumentos[[#This Row],[PORTAFOLIO]]="IN-FONDO0",Tabla_Consulta_desde_Reporte_de_Valorización_de_Instrumentos[[#This Row],[Inv MM$]],0)</f>
        <v>0</v>
      </c>
      <c r="AF452" s="25">
        <f>IF(Tabla_Consulta_desde_Reporte_de_Valorización_de_Instrumentos[[#This Row],[PORTAFOLIO]]="IN-FONDO1",Tabla_Consulta_desde_Reporte_de_Valorización_de_Instrumentos[[#This Row],[Inv MM$]],0)</f>
        <v>0</v>
      </c>
      <c r="AG452" s="25">
        <f>IF(Tabla_Consulta_desde_Reporte_de_Valorización_de_Instrumentos[[#This Row],[PORTAFOLIO]]="IN-FONDO2",Tabla_Consulta_desde_Reporte_de_Valorización_de_Instrumentos[[#This Row],[Inv MM$]],0)</f>
        <v>0</v>
      </c>
      <c r="AH452" s="25">
        <f>IF(Tabla_Consulta_desde_Reporte_de_Valorización_de_Instrumentos[[#This Row],[PORTAFOLIO]]="IN-FONDO3",Tabla_Consulta_desde_Reporte_de_Valorización_de_Instrumentos[[#This Row],[Inv MM$]],0)</f>
        <v>0.5</v>
      </c>
      <c r="AI4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0.5</v>
      </c>
      <c r="AJ4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Row],[CODIGO_SBS]],'BD(MSCI)'!$C:$C,0),1)),AL6587)</f>
        <v>0</v>
      </c>
      <c r="AK452" s="25">
        <f>Tabla_Consulta_desde_Reporte_de_Valorización_de_Instrumentos[[#This Row],[CO2-H]]*Tabla_Consulta_desde_Reporte_de_Valorización_de_Instrumentos[[#This Row],[Inv MM$]]</f>
        <v>0</v>
      </c>
      <c r="AL452" s="25">
        <f>Tabla_Consulta_desde_Reporte_de_Valorización_de_Instrumentos[[#This Row],[CO2-H]]*Tabla_Consulta_desde_Reporte_de_Valorización_de_Instrumentos[[#This Row],[Weight]]</f>
        <v>0</v>
      </c>
      <c r="AM452" s="25">
        <f>INDEX(Parametria!G:G,MATCH(Tabla_Consulta_desde_Reporte_de_Valorización_de_Instrumentos[[#This Row],[CODIGO_SBS]],Parametria!C:C,0))</f>
        <v>0</v>
      </c>
      <c r="AN452" s="25" t="str">
        <f>INDEX(Parametria!F:F,MATCH(Tabla_Consulta_desde_Reporte_de_Valorización_de_Instrumentos[[#This Row],[CODIGO_SBS]],Parametria!C:C,0))</f>
        <v>Cash</v>
      </c>
      <c r="AO452" s="25" t="str">
        <f>+INDEX(Parametria!J:J,MATCH(Tabla_Consulta_desde_Reporte_de_Valorización_de_Instrumentos[[#This Row],[CODIGO_SBS]],Parametria!C:C,0))</f>
        <v>Cash</v>
      </c>
      <c r="AP452" s="25">
        <f>Tabla_Consulta_desde_Reporte_de_Valorización_de_Instrumentos[[#This Row],[Huella]]/$AT$4</f>
        <v>0</v>
      </c>
      <c r="AQ45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2" s="25" t="str">
        <f>IFERROR(INDEX('BD(MSCI)'!X:X,MATCH(Tabla_Consulta_desde_Reporte_de_Valorización_de_Instrumentos[[#This Row],[CODIGO_ISIN]],'BD(MSCI)'!C:C,0)),"Cuestionario Integra")</f>
        <v>Cuestionario Integra</v>
      </c>
      <c r="AT452" s="25"/>
    </row>
    <row r="453" spans="2:46" x14ac:dyDescent="0.35">
      <c r="B453" s="14" t="s">
        <v>6337</v>
      </c>
      <c r="C453" t="s">
        <v>811</v>
      </c>
      <c r="D453" t="s">
        <v>12</v>
      </c>
      <c r="E453" t="s">
        <v>812</v>
      </c>
      <c r="F453" t="s">
        <v>5924</v>
      </c>
      <c r="G453">
        <f>INDEX(Parametria!H:H,MATCH(Tabla_Consulta_desde_Reporte_de_Valorización_de_Instrumentos[[#This Row],[CODIGO_SBS]],Parametria!C:C,0),1)</f>
        <v>0</v>
      </c>
      <c r="H453" t="s">
        <v>90</v>
      </c>
      <c r="I453" t="s">
        <v>5550</v>
      </c>
      <c r="J453" t="s">
        <v>242</v>
      </c>
      <c r="K453" t="s">
        <v>50</v>
      </c>
      <c r="L453">
        <v>1</v>
      </c>
      <c r="M453" s="5">
        <v>3407500</v>
      </c>
      <c r="N453">
        <v>1000000</v>
      </c>
      <c r="O453">
        <v>0</v>
      </c>
      <c r="P453" s="15">
        <v>46204</v>
      </c>
      <c r="Q453">
        <v>1</v>
      </c>
      <c r="R453">
        <v>3.4075000000000002</v>
      </c>
      <c r="S453" t="s">
        <v>155</v>
      </c>
      <c r="U453" s="5"/>
      <c r="V453" t="s">
        <v>231</v>
      </c>
      <c r="W453">
        <v>22149047000</v>
      </c>
      <c r="X453">
        <v>20355021000</v>
      </c>
      <c r="Y453">
        <v>1794026000</v>
      </c>
      <c r="Z453">
        <v>0</v>
      </c>
      <c r="AA453" t="str">
        <f>+MID(Tabla_Consulta_desde_Reporte_de_Valorización_de_Instrumentos[[#This Row],[CODIGO_SBS]],7,1)</f>
        <v>2</v>
      </c>
      <c r="AB453">
        <f>INDEX('Cálculo Caja'!F:F,MATCH(Tabla_Consulta_desde_Reporte_de_Valorización_de_Instrumentos[[#This Row],[PORTAFOLIO]],'Cálculo Caja'!A:A,0),1)</f>
        <v>7928996892.6624365</v>
      </c>
      <c r="AC453" s="17">
        <f>Tabla_Consulta_desde_Reporte_de_Valorización_de_Instrumentos[[#This Row],[VALOR_VECTOR_LOCAL]]/Tabla_Consulta_desde_Reporte_de_Valorización_de_Instrumentos[[#This Row],[Patrimonio]]</f>
        <v>4.2975171337919559E-4</v>
      </c>
      <c r="AD453" s="4">
        <f>(Tabla_Consulta_desde_Reporte_de_Valorización_de_Instrumentos[[#This Row],[VALOR_VECTOR_LOCAL]]/INDEX('Tipo de Cambio'!$D:$D,MATCH("2",'Tipo de Cambio'!$E:$E,0),1))/1000000</f>
        <v>1</v>
      </c>
      <c r="AE453">
        <f>IF(Tabla_Consulta_desde_Reporte_de_Valorización_de_Instrumentos[[#This Row],[PORTAFOLIO]]="IN-FONDO0",Tabla_Consulta_desde_Reporte_de_Valorización_de_Instrumentos[[#This Row],[Inv MM$]],0)</f>
        <v>0</v>
      </c>
      <c r="AF453" s="25">
        <f>IF(Tabla_Consulta_desde_Reporte_de_Valorización_de_Instrumentos[[#This Row],[PORTAFOLIO]]="IN-FONDO1",Tabla_Consulta_desde_Reporte_de_Valorización_de_Instrumentos[[#This Row],[Inv MM$]],0)</f>
        <v>1</v>
      </c>
      <c r="AG453" s="25">
        <f>IF(Tabla_Consulta_desde_Reporte_de_Valorización_de_Instrumentos[[#This Row],[PORTAFOLIO]]="IN-FONDO2",Tabla_Consulta_desde_Reporte_de_Valorización_de_Instrumentos[[#This Row],[Inv MM$]],0)</f>
        <v>0</v>
      </c>
      <c r="AH453" s="25">
        <f>IF(Tabla_Consulta_desde_Reporte_de_Valorización_de_Instrumentos[[#This Row],[PORTAFOLIO]]="IN-FONDO3",Tabla_Consulta_desde_Reporte_de_Valorización_de_Instrumentos[[#This Row],[Inv MM$]],0)</f>
        <v>0</v>
      </c>
      <c r="AI4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</v>
      </c>
      <c r="AJ4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Row],[CODIGO_SBS]],'BD(MSCI)'!$C:$C,0),1)),AL6588)</f>
        <v>0</v>
      </c>
      <c r="AK453" s="25">
        <f>Tabla_Consulta_desde_Reporte_de_Valorización_de_Instrumentos[[#This Row],[CO2-H]]*Tabla_Consulta_desde_Reporte_de_Valorización_de_Instrumentos[[#This Row],[Inv MM$]]</f>
        <v>0</v>
      </c>
      <c r="AL453" s="25">
        <f>Tabla_Consulta_desde_Reporte_de_Valorización_de_Instrumentos[[#This Row],[CO2-H]]*Tabla_Consulta_desde_Reporte_de_Valorización_de_Instrumentos[[#This Row],[Weight]]</f>
        <v>0</v>
      </c>
      <c r="AM453" s="25">
        <f>INDEX(Parametria!G:G,MATCH(Tabla_Consulta_desde_Reporte_de_Valorización_de_Instrumentos[[#This Row],[CODIGO_SBS]],Parametria!C:C,0))</f>
        <v>0</v>
      </c>
      <c r="AN453" s="25" t="str">
        <f>INDEX(Parametria!F:F,MATCH(Tabla_Consulta_desde_Reporte_de_Valorización_de_Instrumentos[[#This Row],[CODIGO_SBS]],Parametria!C:C,0))</f>
        <v>Cash</v>
      </c>
      <c r="AO453" s="25" t="str">
        <f>+INDEX(Parametria!J:J,MATCH(Tabla_Consulta_desde_Reporte_de_Valorización_de_Instrumentos[[#This Row],[CODIGO_SBS]],Parametria!C:C,0))</f>
        <v>Cash</v>
      </c>
      <c r="AP453" s="25">
        <f>Tabla_Consulta_desde_Reporte_de_Valorización_de_Instrumentos[[#This Row],[Huella]]/$AT$4</f>
        <v>0</v>
      </c>
      <c r="AQ45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3" s="25" t="str">
        <f>IFERROR(INDEX('BD(MSCI)'!X:X,MATCH(Tabla_Consulta_desde_Reporte_de_Valorización_de_Instrumentos[[#This Row],[CODIGO_ISIN]],'BD(MSCI)'!C:C,0)),"Cuestionario Integra")</f>
        <v>Cuestionario Integra</v>
      </c>
      <c r="AT453" s="25"/>
    </row>
    <row r="454" spans="2:46" x14ac:dyDescent="0.35">
      <c r="B454" s="14" t="s">
        <v>6337</v>
      </c>
      <c r="C454" t="s">
        <v>811</v>
      </c>
      <c r="D454" t="s">
        <v>12</v>
      </c>
      <c r="E454" t="s">
        <v>812</v>
      </c>
      <c r="F454" t="s">
        <v>5923</v>
      </c>
      <c r="G454">
        <f>INDEX(Parametria!H:H,MATCH(Tabla_Consulta_desde_Reporte_de_Valorización_de_Instrumentos[[#This Row],[CODIGO_SBS]],Parametria!C:C,0),1)</f>
        <v>0</v>
      </c>
      <c r="H454" t="s">
        <v>90</v>
      </c>
      <c r="I454" t="s">
        <v>5550</v>
      </c>
      <c r="J454" t="s">
        <v>5551</v>
      </c>
      <c r="K454" t="s">
        <v>50</v>
      </c>
      <c r="L454">
        <v>1</v>
      </c>
      <c r="M454" s="5">
        <v>0</v>
      </c>
      <c r="N454">
        <v>0</v>
      </c>
      <c r="O454">
        <v>0</v>
      </c>
      <c r="P454" s="15">
        <v>46203</v>
      </c>
      <c r="Q454">
        <v>0</v>
      </c>
      <c r="R454">
        <v>3.4075000000000002</v>
      </c>
      <c r="S454" t="s">
        <v>155</v>
      </c>
      <c r="T454">
        <v>5118893.3568749996</v>
      </c>
      <c r="U454" s="5">
        <v>1500393.75</v>
      </c>
      <c r="V454" t="s">
        <v>231</v>
      </c>
      <c r="W454">
        <v>22149047000</v>
      </c>
      <c r="X454">
        <v>20355021000</v>
      </c>
      <c r="Y454">
        <v>1794026000</v>
      </c>
      <c r="Z454">
        <v>0</v>
      </c>
      <c r="AA454" t="str">
        <f>+MID(Tabla_Consulta_desde_Reporte_de_Valorización_de_Instrumentos[[#This Row],[CODIGO_SBS]],7,1)</f>
        <v>2</v>
      </c>
      <c r="AB454">
        <f>INDEX('Cálculo Caja'!F:F,MATCH(Tabla_Consulta_desde_Reporte_de_Valorización_de_Instrumentos[[#This Row],[PORTAFOLIO]],'Cálculo Caja'!A:A,0),1)</f>
        <v>7928996892.6624365</v>
      </c>
      <c r="AC454" s="17">
        <f>Tabla_Consulta_desde_Reporte_de_Valorización_de_Instrumentos[[#This Row],[VALOR_VECTOR_LOCAL]]/Tabla_Consulta_desde_Reporte_de_Valorización_de_Instrumentos[[#This Row],[Patrimonio]]</f>
        <v>0</v>
      </c>
      <c r="AD454" s="4">
        <f>(Tabla_Consulta_desde_Reporte_de_Valorización_de_Instrumentos[[#This Row],[VALOR_VECTOR_LOCAL]]/INDEX('Tipo de Cambio'!$D:$D,MATCH("2",'Tipo de Cambio'!$E:$E,0),1))/1000000</f>
        <v>0</v>
      </c>
      <c r="AE454">
        <f>IF(Tabla_Consulta_desde_Reporte_de_Valorización_de_Instrumentos[[#This Row],[PORTAFOLIO]]="IN-FONDO0",Tabla_Consulta_desde_Reporte_de_Valorización_de_Instrumentos[[#This Row],[Inv MM$]],0)</f>
        <v>0</v>
      </c>
      <c r="AF454" s="25">
        <f>IF(Tabla_Consulta_desde_Reporte_de_Valorización_de_Instrumentos[[#This Row],[PORTAFOLIO]]="IN-FONDO1",Tabla_Consulta_desde_Reporte_de_Valorización_de_Instrumentos[[#This Row],[Inv MM$]],0)</f>
        <v>0</v>
      </c>
      <c r="AG454" s="25">
        <f>IF(Tabla_Consulta_desde_Reporte_de_Valorización_de_Instrumentos[[#This Row],[PORTAFOLIO]]="IN-FONDO2",Tabla_Consulta_desde_Reporte_de_Valorización_de_Instrumentos[[#This Row],[Inv MM$]],0)</f>
        <v>0</v>
      </c>
      <c r="AH454" s="25">
        <f>IF(Tabla_Consulta_desde_Reporte_de_Valorización_de_Instrumentos[[#This Row],[PORTAFOLIO]]="IN-FONDO3",Tabla_Consulta_desde_Reporte_de_Valorización_de_Instrumentos[[#This Row],[Inv MM$]],0)</f>
        <v>0</v>
      </c>
      <c r="AI4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Row],[CODIGO_SBS]],'BD(MSCI)'!$C:$C,0),1)),AL6589)</f>
        <v>0</v>
      </c>
      <c r="AK454" s="25">
        <f>Tabla_Consulta_desde_Reporte_de_Valorización_de_Instrumentos[[#This Row],[CO2-H]]*Tabla_Consulta_desde_Reporte_de_Valorización_de_Instrumentos[[#This Row],[Inv MM$]]</f>
        <v>0</v>
      </c>
      <c r="AL454" s="25">
        <f>Tabla_Consulta_desde_Reporte_de_Valorización_de_Instrumentos[[#This Row],[CO2-H]]*Tabla_Consulta_desde_Reporte_de_Valorización_de_Instrumentos[[#This Row],[Weight]]</f>
        <v>0</v>
      </c>
      <c r="AM454" s="25">
        <f>INDEX(Parametria!G:G,MATCH(Tabla_Consulta_desde_Reporte_de_Valorización_de_Instrumentos[[#This Row],[CODIGO_SBS]],Parametria!C:C,0))</f>
        <v>0</v>
      </c>
      <c r="AN454" s="25" t="str">
        <f>INDEX(Parametria!F:F,MATCH(Tabla_Consulta_desde_Reporte_de_Valorización_de_Instrumentos[[#This Row],[CODIGO_SBS]],Parametria!C:C,0))</f>
        <v>Cash</v>
      </c>
      <c r="AO454" s="25" t="str">
        <f>+INDEX(Parametria!J:J,MATCH(Tabla_Consulta_desde_Reporte_de_Valorización_de_Instrumentos[[#This Row],[CODIGO_SBS]],Parametria!C:C,0))</f>
        <v>Cash</v>
      </c>
      <c r="AP454" s="25">
        <f>Tabla_Consulta_desde_Reporte_de_Valorización_de_Instrumentos[[#This Row],[Huella]]/$AT$4</f>
        <v>0</v>
      </c>
      <c r="AQ45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4" s="25" t="str">
        <f>IFERROR(INDEX('BD(MSCI)'!X:X,MATCH(Tabla_Consulta_desde_Reporte_de_Valorización_de_Instrumentos[[#This Row],[CODIGO_ISIN]],'BD(MSCI)'!C:C,0)),"Cuestionario Integra")</f>
        <v>Cuestionario Integra</v>
      </c>
      <c r="AT454" s="25"/>
    </row>
    <row r="455" spans="2:46" x14ac:dyDescent="0.35">
      <c r="B455" s="14" t="s">
        <v>6337</v>
      </c>
      <c r="C455" t="s">
        <v>811</v>
      </c>
      <c r="D455" t="s">
        <v>10</v>
      </c>
      <c r="E455" t="s">
        <v>812</v>
      </c>
      <c r="F455" t="s">
        <v>5922</v>
      </c>
      <c r="G455">
        <f>INDEX(Parametria!H:H,MATCH(Tabla_Consulta_desde_Reporte_de_Valorización_de_Instrumentos[[#This Row],[CODIGO_SBS]],Parametria!C:C,0),1)</f>
        <v>0</v>
      </c>
      <c r="H455" t="s">
        <v>90</v>
      </c>
      <c r="I455" t="s">
        <v>5550</v>
      </c>
      <c r="J455" t="s">
        <v>242</v>
      </c>
      <c r="K455" t="s">
        <v>50</v>
      </c>
      <c r="L455">
        <v>1</v>
      </c>
      <c r="M455" s="5">
        <v>93706250</v>
      </c>
      <c r="N455">
        <v>27500000</v>
      </c>
      <c r="O455">
        <v>0</v>
      </c>
      <c r="P455" s="15">
        <v>46204</v>
      </c>
      <c r="Q455">
        <v>1</v>
      </c>
      <c r="R455">
        <v>3.4075000000000002</v>
      </c>
      <c r="S455" t="s">
        <v>155</v>
      </c>
      <c r="U455" s="5"/>
      <c r="V455" t="s">
        <v>231</v>
      </c>
      <c r="W455">
        <v>22149047000</v>
      </c>
      <c r="X455">
        <v>20355021000</v>
      </c>
      <c r="Y455">
        <v>1794026000</v>
      </c>
      <c r="Z455">
        <v>0</v>
      </c>
      <c r="AA455" t="str">
        <f>+MID(Tabla_Consulta_desde_Reporte_de_Valorización_de_Instrumentos[[#This Row],[CODIGO_SBS]],7,1)</f>
        <v>2</v>
      </c>
      <c r="AB455">
        <f>INDEX('Cálculo Caja'!F:F,MATCH(Tabla_Consulta_desde_Reporte_de_Valorización_de_Instrumentos[[#This Row],[PORTAFOLIO]],'Cálculo Caja'!A:A,0),1)</f>
        <v>27857085026.771736</v>
      </c>
      <c r="AC455" s="17">
        <f>Tabla_Consulta_desde_Reporte_de_Valorización_de_Instrumentos[[#This Row],[VALOR_VECTOR_LOCAL]]/Tabla_Consulta_desde_Reporte_de_Valorización_de_Instrumentos[[#This Row],[Patrimonio]]</f>
        <v>3.3638210857289868E-3</v>
      </c>
      <c r="AD455" s="4">
        <f>(Tabla_Consulta_desde_Reporte_de_Valorización_de_Instrumentos[[#This Row],[VALOR_VECTOR_LOCAL]]/INDEX('Tipo de Cambio'!$D:$D,MATCH("2",'Tipo de Cambio'!$E:$E,0),1))/1000000</f>
        <v>27.5</v>
      </c>
      <c r="AE455">
        <f>IF(Tabla_Consulta_desde_Reporte_de_Valorización_de_Instrumentos[[#This Row],[PORTAFOLIO]]="IN-FONDO0",Tabla_Consulta_desde_Reporte_de_Valorización_de_Instrumentos[[#This Row],[Inv MM$]],0)</f>
        <v>0</v>
      </c>
      <c r="AF455" s="25">
        <f>IF(Tabla_Consulta_desde_Reporte_de_Valorización_de_Instrumentos[[#This Row],[PORTAFOLIO]]="IN-FONDO1",Tabla_Consulta_desde_Reporte_de_Valorización_de_Instrumentos[[#This Row],[Inv MM$]],0)</f>
        <v>0</v>
      </c>
      <c r="AG455" s="25">
        <f>IF(Tabla_Consulta_desde_Reporte_de_Valorización_de_Instrumentos[[#This Row],[PORTAFOLIO]]="IN-FONDO2",Tabla_Consulta_desde_Reporte_de_Valorización_de_Instrumentos[[#This Row],[Inv MM$]],0)</f>
        <v>27.5</v>
      </c>
      <c r="AH455" s="25">
        <f>IF(Tabla_Consulta_desde_Reporte_de_Valorización_de_Instrumentos[[#This Row],[PORTAFOLIO]]="IN-FONDO3",Tabla_Consulta_desde_Reporte_de_Valorización_de_Instrumentos[[#This Row],[Inv MM$]],0)</f>
        <v>0</v>
      </c>
      <c r="AI4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27.5</v>
      </c>
      <c r="AJ4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Row],[CODIGO_SBS]],'BD(MSCI)'!$C:$C,0),1)),AL6590)</f>
        <v>0</v>
      </c>
      <c r="AK455" s="25">
        <f>Tabla_Consulta_desde_Reporte_de_Valorización_de_Instrumentos[[#This Row],[CO2-H]]*Tabla_Consulta_desde_Reporte_de_Valorización_de_Instrumentos[[#This Row],[Inv MM$]]</f>
        <v>0</v>
      </c>
      <c r="AL455" s="25">
        <f>Tabla_Consulta_desde_Reporte_de_Valorización_de_Instrumentos[[#This Row],[CO2-H]]*Tabla_Consulta_desde_Reporte_de_Valorización_de_Instrumentos[[#This Row],[Weight]]</f>
        <v>0</v>
      </c>
      <c r="AM455" s="25">
        <f>INDEX(Parametria!G:G,MATCH(Tabla_Consulta_desde_Reporte_de_Valorización_de_Instrumentos[[#This Row],[CODIGO_SBS]],Parametria!C:C,0))</f>
        <v>0</v>
      </c>
      <c r="AN455" s="25" t="str">
        <f>INDEX(Parametria!F:F,MATCH(Tabla_Consulta_desde_Reporte_de_Valorización_de_Instrumentos[[#This Row],[CODIGO_SBS]],Parametria!C:C,0))</f>
        <v>Cash</v>
      </c>
      <c r="AO455" s="25" t="str">
        <f>+INDEX(Parametria!J:J,MATCH(Tabla_Consulta_desde_Reporte_de_Valorización_de_Instrumentos[[#This Row],[CODIGO_SBS]],Parametria!C:C,0))</f>
        <v>Cash</v>
      </c>
      <c r="AP455" s="25">
        <f>Tabla_Consulta_desde_Reporte_de_Valorización_de_Instrumentos[[#This Row],[Huella]]/$AT$4</f>
        <v>0</v>
      </c>
      <c r="AQ45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5" s="25" t="str">
        <f>IFERROR(INDEX('BD(MSCI)'!X:X,MATCH(Tabla_Consulta_desde_Reporte_de_Valorización_de_Instrumentos[[#This Row],[CODIGO_ISIN]],'BD(MSCI)'!C:C,0)),"Cuestionario Integra")</f>
        <v>Cuestionario Integra</v>
      </c>
      <c r="AT455" s="25"/>
    </row>
    <row r="456" spans="2:46" x14ac:dyDescent="0.35">
      <c r="B456" s="14" t="s">
        <v>6337</v>
      </c>
      <c r="C456" t="s">
        <v>811</v>
      </c>
      <c r="D456" t="s">
        <v>12</v>
      </c>
      <c r="E456" t="s">
        <v>812</v>
      </c>
      <c r="F456" t="s">
        <v>5930</v>
      </c>
      <c r="G456">
        <f>INDEX(Parametria!H:H,MATCH(Tabla_Consulta_desde_Reporte_de_Valorización_de_Instrumentos[[#This Row],[CODIGO_SBS]],Parametria!C:C,0),1)</f>
        <v>0</v>
      </c>
      <c r="H456" t="s">
        <v>90</v>
      </c>
      <c r="I456" t="s">
        <v>813</v>
      </c>
      <c r="J456" t="s">
        <v>361</v>
      </c>
      <c r="K456" t="s">
        <v>90</v>
      </c>
      <c r="L456">
        <v>1</v>
      </c>
      <c r="M456" s="5">
        <v>0</v>
      </c>
      <c r="N456">
        <v>0</v>
      </c>
      <c r="O456">
        <v>0</v>
      </c>
      <c r="P456" s="15">
        <v>46203</v>
      </c>
      <c r="Q456">
        <v>0</v>
      </c>
      <c r="R456">
        <v>1</v>
      </c>
      <c r="S456" t="s">
        <v>155</v>
      </c>
      <c r="T456">
        <v>1000367.5</v>
      </c>
      <c r="U456" s="5">
        <v>1000367.5</v>
      </c>
      <c r="V456" t="s">
        <v>192</v>
      </c>
      <c r="W456">
        <v>4565854000</v>
      </c>
      <c r="X456">
        <v>3638173000</v>
      </c>
      <c r="Y456">
        <v>927681000</v>
      </c>
      <c r="Z456">
        <v>0</v>
      </c>
      <c r="AA456" t="str">
        <f>+MID(Tabla_Consulta_desde_Reporte_de_Valorización_de_Instrumentos[[#This Row],[CODIGO_SBS]],7,1)</f>
        <v>1</v>
      </c>
      <c r="AB456">
        <f>INDEX('Cálculo Caja'!F:F,MATCH(Tabla_Consulta_desde_Reporte_de_Valorización_de_Instrumentos[[#This Row],[PORTAFOLIO]],'Cálculo Caja'!A:A,0),1)</f>
        <v>7928996892.6624365</v>
      </c>
      <c r="AC456" s="17">
        <f>Tabla_Consulta_desde_Reporte_de_Valorización_de_Instrumentos[[#This Row],[VALOR_VECTOR_LOCAL]]/Tabla_Consulta_desde_Reporte_de_Valorización_de_Instrumentos[[#This Row],[Patrimonio]]</f>
        <v>0</v>
      </c>
      <c r="AD456" s="4">
        <f>(Tabla_Consulta_desde_Reporte_de_Valorización_de_Instrumentos[[#This Row],[VALOR_VECTOR_LOCAL]]/INDEX('Tipo de Cambio'!$D:$D,MATCH("2",'Tipo de Cambio'!$E:$E,0),1))/1000000</f>
        <v>0</v>
      </c>
      <c r="AE456">
        <f>IF(Tabla_Consulta_desde_Reporte_de_Valorización_de_Instrumentos[[#This Row],[PORTAFOLIO]]="IN-FONDO0",Tabla_Consulta_desde_Reporte_de_Valorización_de_Instrumentos[[#This Row],[Inv MM$]],0)</f>
        <v>0</v>
      </c>
      <c r="AF456" s="25">
        <f>IF(Tabla_Consulta_desde_Reporte_de_Valorización_de_Instrumentos[[#This Row],[PORTAFOLIO]]="IN-FONDO1",Tabla_Consulta_desde_Reporte_de_Valorización_de_Instrumentos[[#This Row],[Inv MM$]],0)</f>
        <v>0</v>
      </c>
      <c r="AG456" s="25">
        <f>IF(Tabla_Consulta_desde_Reporte_de_Valorización_de_Instrumentos[[#This Row],[PORTAFOLIO]]="IN-FONDO2",Tabla_Consulta_desde_Reporte_de_Valorización_de_Instrumentos[[#This Row],[Inv MM$]],0)</f>
        <v>0</v>
      </c>
      <c r="AH456" s="25">
        <f>IF(Tabla_Consulta_desde_Reporte_de_Valorización_de_Instrumentos[[#This Row],[PORTAFOLIO]]="IN-FONDO3",Tabla_Consulta_desde_Reporte_de_Valorización_de_Instrumentos[[#This Row],[Inv MM$]],0)</f>
        <v>0</v>
      </c>
      <c r="AI4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Row],[CODIGO_SBS]],'BD(MSCI)'!$C:$C,0),1)),AL6591)</f>
        <v>0</v>
      </c>
      <c r="AK456" s="25">
        <f>Tabla_Consulta_desde_Reporte_de_Valorización_de_Instrumentos[[#This Row],[CO2-H]]*Tabla_Consulta_desde_Reporte_de_Valorización_de_Instrumentos[[#This Row],[Inv MM$]]</f>
        <v>0</v>
      </c>
      <c r="AL456" s="25">
        <f>Tabla_Consulta_desde_Reporte_de_Valorización_de_Instrumentos[[#This Row],[CO2-H]]*Tabla_Consulta_desde_Reporte_de_Valorización_de_Instrumentos[[#This Row],[Weight]]</f>
        <v>0</v>
      </c>
      <c r="AM456" s="25">
        <f>INDEX(Parametria!G:G,MATCH(Tabla_Consulta_desde_Reporte_de_Valorización_de_Instrumentos[[#This Row],[CODIGO_SBS]],Parametria!C:C,0))</f>
        <v>0</v>
      </c>
      <c r="AN456" s="25" t="str">
        <f>INDEX(Parametria!F:F,MATCH(Tabla_Consulta_desde_Reporte_de_Valorización_de_Instrumentos[[#This Row],[CODIGO_SBS]],Parametria!C:C,0))</f>
        <v>Cash</v>
      </c>
      <c r="AO456" s="25" t="str">
        <f>+INDEX(Parametria!J:J,MATCH(Tabla_Consulta_desde_Reporte_de_Valorización_de_Instrumentos[[#This Row],[CODIGO_SBS]],Parametria!C:C,0))</f>
        <v>Cash</v>
      </c>
      <c r="AP456" s="25">
        <f>Tabla_Consulta_desde_Reporte_de_Valorización_de_Instrumentos[[#This Row],[Huella]]/$AT$4</f>
        <v>0</v>
      </c>
      <c r="AQ45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6" s="25" t="str">
        <f>IFERROR(INDEX('BD(MSCI)'!X:X,MATCH(Tabla_Consulta_desde_Reporte_de_Valorización_de_Instrumentos[[#This Row],[CODIGO_ISIN]],'BD(MSCI)'!C:C,0)),"Cuestionario Integra")</f>
        <v>Cuestionario Integra</v>
      </c>
      <c r="AT456" s="25"/>
    </row>
    <row r="457" spans="2:46" x14ac:dyDescent="0.35">
      <c r="B457" s="14" t="s">
        <v>6337</v>
      </c>
      <c r="C457" t="s">
        <v>811</v>
      </c>
      <c r="D457" t="s">
        <v>10</v>
      </c>
      <c r="E457" t="s">
        <v>812</v>
      </c>
      <c r="F457" t="s">
        <v>5929</v>
      </c>
      <c r="G457">
        <f>INDEX(Parametria!H:H,MATCH(Tabla_Consulta_desde_Reporte_de_Valorización_de_Instrumentos[[#This Row],[CODIGO_SBS]],Parametria!C:C,0),1)</f>
        <v>0</v>
      </c>
      <c r="H457" t="s">
        <v>90</v>
      </c>
      <c r="I457" t="s">
        <v>813</v>
      </c>
      <c r="J457" t="s">
        <v>6376</v>
      </c>
      <c r="K457" t="s">
        <v>90</v>
      </c>
      <c r="L457">
        <v>1</v>
      </c>
      <c r="M457" s="5">
        <v>38500000</v>
      </c>
      <c r="N457">
        <v>38500000</v>
      </c>
      <c r="O457">
        <v>0</v>
      </c>
      <c r="P457" s="15">
        <v>46204</v>
      </c>
      <c r="Q457">
        <v>1</v>
      </c>
      <c r="R457">
        <v>1</v>
      </c>
      <c r="S457" t="s">
        <v>155</v>
      </c>
      <c r="U457" s="5"/>
      <c r="V457" t="s">
        <v>192</v>
      </c>
      <c r="W457">
        <v>4565854000</v>
      </c>
      <c r="X457">
        <v>3638173000</v>
      </c>
      <c r="Y457">
        <v>927681000</v>
      </c>
      <c r="Z457">
        <v>0</v>
      </c>
      <c r="AA457" t="str">
        <f>+MID(Tabla_Consulta_desde_Reporte_de_Valorización_de_Instrumentos[[#This Row],[CODIGO_SBS]],7,1)</f>
        <v>1</v>
      </c>
      <c r="AB457">
        <f>INDEX('Cálculo Caja'!F:F,MATCH(Tabla_Consulta_desde_Reporte_de_Valorización_de_Instrumentos[[#This Row],[PORTAFOLIO]],'Cálculo Caja'!A:A,0),1)</f>
        <v>27857085026.771736</v>
      </c>
      <c r="AC457" s="17">
        <f>Tabla_Consulta_desde_Reporte_de_Valorización_de_Instrumentos[[#This Row],[VALOR_VECTOR_LOCAL]]/Tabla_Consulta_desde_Reporte_de_Valorización_de_Instrumentos[[#This Row],[Patrimonio]]</f>
        <v>1.3820541511432374E-3</v>
      </c>
      <c r="AD457" s="4">
        <f>(Tabla_Consulta_desde_Reporte_de_Valorización_de_Instrumentos[[#This Row],[VALOR_VECTOR_LOCAL]]/INDEX('Tipo de Cambio'!$D:$D,MATCH("2",'Tipo de Cambio'!$E:$E,0),1))/1000000</f>
        <v>11.298606016140866</v>
      </c>
      <c r="AE457">
        <f>IF(Tabla_Consulta_desde_Reporte_de_Valorización_de_Instrumentos[[#This Row],[PORTAFOLIO]]="IN-FONDO0",Tabla_Consulta_desde_Reporte_de_Valorización_de_Instrumentos[[#This Row],[Inv MM$]],0)</f>
        <v>0</v>
      </c>
      <c r="AF457" s="25">
        <f>IF(Tabla_Consulta_desde_Reporte_de_Valorización_de_Instrumentos[[#This Row],[PORTAFOLIO]]="IN-FONDO1",Tabla_Consulta_desde_Reporte_de_Valorización_de_Instrumentos[[#This Row],[Inv MM$]],0)</f>
        <v>0</v>
      </c>
      <c r="AG457" s="25">
        <f>IF(Tabla_Consulta_desde_Reporte_de_Valorización_de_Instrumentos[[#This Row],[PORTAFOLIO]]="IN-FONDO2",Tabla_Consulta_desde_Reporte_de_Valorización_de_Instrumentos[[#This Row],[Inv MM$]],0)</f>
        <v>11.298606016140866</v>
      </c>
      <c r="AH457" s="25">
        <f>IF(Tabla_Consulta_desde_Reporte_de_Valorización_de_Instrumentos[[#This Row],[PORTAFOLIO]]="IN-FONDO3",Tabla_Consulta_desde_Reporte_de_Valorización_de_Instrumentos[[#This Row],[Inv MM$]],0)</f>
        <v>0</v>
      </c>
      <c r="AI4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11.298606016140866</v>
      </c>
      <c r="AJ4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Row],[CODIGO_SBS]],'BD(MSCI)'!$C:$C,0),1)),AL6592)</f>
        <v>0</v>
      </c>
      <c r="AK457" s="25">
        <f>Tabla_Consulta_desde_Reporte_de_Valorización_de_Instrumentos[[#This Row],[CO2-H]]*Tabla_Consulta_desde_Reporte_de_Valorización_de_Instrumentos[[#This Row],[Inv MM$]]</f>
        <v>0</v>
      </c>
      <c r="AL457" s="25">
        <f>Tabla_Consulta_desde_Reporte_de_Valorización_de_Instrumentos[[#This Row],[CO2-H]]*Tabla_Consulta_desde_Reporte_de_Valorización_de_Instrumentos[[#This Row],[Weight]]</f>
        <v>0</v>
      </c>
      <c r="AM457" s="25">
        <f>INDEX(Parametria!G:G,MATCH(Tabla_Consulta_desde_Reporte_de_Valorización_de_Instrumentos[[#This Row],[CODIGO_SBS]],Parametria!C:C,0))</f>
        <v>0</v>
      </c>
      <c r="AN457" s="25" t="str">
        <f>INDEX(Parametria!F:F,MATCH(Tabla_Consulta_desde_Reporte_de_Valorización_de_Instrumentos[[#This Row],[CODIGO_SBS]],Parametria!C:C,0))</f>
        <v>Cash</v>
      </c>
      <c r="AO457" s="25" t="str">
        <f>+INDEX(Parametria!J:J,MATCH(Tabla_Consulta_desde_Reporte_de_Valorización_de_Instrumentos[[#This Row],[CODIGO_SBS]],Parametria!C:C,0))</f>
        <v>Cash</v>
      </c>
      <c r="AP457" s="25">
        <f>Tabla_Consulta_desde_Reporte_de_Valorización_de_Instrumentos[[#This Row],[Huella]]/$AT$4</f>
        <v>0</v>
      </c>
      <c r="AQ45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7" s="25" t="str">
        <f>IFERROR(INDEX('BD(MSCI)'!X:X,MATCH(Tabla_Consulta_desde_Reporte_de_Valorización_de_Instrumentos[[#This Row],[CODIGO_ISIN]],'BD(MSCI)'!C:C,0)),"Cuestionario Integra")</f>
        <v>Cuestionario Integra</v>
      </c>
      <c r="AT457" s="25"/>
    </row>
    <row r="458" spans="2:46" x14ac:dyDescent="0.35">
      <c r="B458" s="14" t="s">
        <v>6337</v>
      </c>
      <c r="C458" t="s">
        <v>811</v>
      </c>
      <c r="D458" t="s">
        <v>12</v>
      </c>
      <c r="E458" t="s">
        <v>812</v>
      </c>
      <c r="F458" t="s">
        <v>5931</v>
      </c>
      <c r="G458">
        <f>INDEX(Parametria!H:H,MATCH(Tabla_Consulta_desde_Reporte_de_Valorización_de_Instrumentos[[#This Row],[CODIGO_SBS]],Parametria!C:C,0),1)</f>
        <v>0</v>
      </c>
      <c r="H458" t="s">
        <v>90</v>
      </c>
      <c r="I458" t="s">
        <v>813</v>
      </c>
      <c r="J458" t="s">
        <v>361</v>
      </c>
      <c r="K458" t="s">
        <v>90</v>
      </c>
      <c r="L458">
        <v>1</v>
      </c>
      <c r="M458" s="5">
        <v>500000</v>
      </c>
      <c r="N458">
        <v>500000</v>
      </c>
      <c r="O458">
        <v>0</v>
      </c>
      <c r="P458" s="15">
        <v>46204</v>
      </c>
      <c r="Q458">
        <v>1</v>
      </c>
      <c r="R458">
        <v>1</v>
      </c>
      <c r="S458" t="s">
        <v>155</v>
      </c>
      <c r="U458" s="5"/>
      <c r="V458" t="s">
        <v>192</v>
      </c>
      <c r="W458">
        <v>4565854000</v>
      </c>
      <c r="X458">
        <v>3638173000</v>
      </c>
      <c r="Y458">
        <v>927681000</v>
      </c>
      <c r="Z458">
        <v>0</v>
      </c>
      <c r="AA458" t="str">
        <f>+MID(Tabla_Consulta_desde_Reporte_de_Valorización_de_Instrumentos[[#This Row],[CODIGO_SBS]],7,1)</f>
        <v>1</v>
      </c>
      <c r="AB458">
        <f>INDEX('Cálculo Caja'!F:F,MATCH(Tabla_Consulta_desde_Reporte_de_Valorización_de_Instrumentos[[#This Row],[PORTAFOLIO]],'Cálculo Caja'!A:A,0),1)</f>
        <v>7928996892.6624365</v>
      </c>
      <c r="AC458" s="17">
        <f>Tabla_Consulta_desde_Reporte_de_Valorización_de_Instrumentos[[#This Row],[VALOR_VECTOR_LOCAL]]/Tabla_Consulta_desde_Reporte_de_Valorización_de_Instrumentos[[#This Row],[Patrimonio]]</f>
        <v>6.3059679145883432E-5</v>
      </c>
      <c r="AD458" s="4">
        <f>(Tabla_Consulta_desde_Reporte_de_Valorización_de_Instrumentos[[#This Row],[VALOR_VECTOR_LOCAL]]/INDEX('Tipo de Cambio'!$D:$D,MATCH("2",'Tipo de Cambio'!$E:$E,0),1))/1000000</f>
        <v>0.1467351430667645</v>
      </c>
      <c r="AE458">
        <f>IF(Tabla_Consulta_desde_Reporte_de_Valorización_de_Instrumentos[[#This Row],[PORTAFOLIO]]="IN-FONDO0",Tabla_Consulta_desde_Reporte_de_Valorización_de_Instrumentos[[#This Row],[Inv MM$]],0)</f>
        <v>0</v>
      </c>
      <c r="AF458" s="25">
        <f>IF(Tabla_Consulta_desde_Reporte_de_Valorización_de_Instrumentos[[#This Row],[PORTAFOLIO]]="IN-FONDO1",Tabla_Consulta_desde_Reporte_de_Valorización_de_Instrumentos[[#This Row],[Inv MM$]],0)</f>
        <v>0.1467351430667645</v>
      </c>
      <c r="AG458" s="25">
        <f>IF(Tabla_Consulta_desde_Reporte_de_Valorización_de_Instrumentos[[#This Row],[PORTAFOLIO]]="IN-FONDO2",Tabla_Consulta_desde_Reporte_de_Valorización_de_Instrumentos[[#This Row],[Inv MM$]],0)</f>
        <v>0</v>
      </c>
      <c r="AH458" s="25">
        <f>IF(Tabla_Consulta_desde_Reporte_de_Valorización_de_Instrumentos[[#This Row],[PORTAFOLIO]]="IN-FONDO3",Tabla_Consulta_desde_Reporte_de_Valorización_de_Instrumentos[[#This Row],[Inv MM$]],0)</f>
        <v>0</v>
      </c>
      <c r="AI4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0.1467351430667645</v>
      </c>
      <c r="AJ4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Row],[CODIGO_SBS]],'BD(MSCI)'!$C:$C,0),1)),AL6593)</f>
        <v>0</v>
      </c>
      <c r="AK458" s="25">
        <f>Tabla_Consulta_desde_Reporte_de_Valorización_de_Instrumentos[[#This Row],[CO2-H]]*Tabla_Consulta_desde_Reporte_de_Valorización_de_Instrumentos[[#This Row],[Inv MM$]]</f>
        <v>0</v>
      </c>
      <c r="AL458" s="25">
        <f>Tabla_Consulta_desde_Reporte_de_Valorización_de_Instrumentos[[#This Row],[CO2-H]]*Tabla_Consulta_desde_Reporte_de_Valorización_de_Instrumentos[[#This Row],[Weight]]</f>
        <v>0</v>
      </c>
      <c r="AM458" s="25">
        <f>INDEX(Parametria!G:G,MATCH(Tabla_Consulta_desde_Reporte_de_Valorización_de_Instrumentos[[#This Row],[CODIGO_SBS]],Parametria!C:C,0))</f>
        <v>0</v>
      </c>
      <c r="AN458" s="25" t="str">
        <f>INDEX(Parametria!F:F,MATCH(Tabla_Consulta_desde_Reporte_de_Valorización_de_Instrumentos[[#This Row],[CODIGO_SBS]],Parametria!C:C,0))</f>
        <v>Cash</v>
      </c>
      <c r="AO458" s="25" t="str">
        <f>+INDEX(Parametria!J:J,MATCH(Tabla_Consulta_desde_Reporte_de_Valorización_de_Instrumentos[[#This Row],[CODIGO_SBS]],Parametria!C:C,0))</f>
        <v>Cash</v>
      </c>
      <c r="AP458" s="25">
        <f>Tabla_Consulta_desde_Reporte_de_Valorización_de_Instrumentos[[#This Row],[Huella]]/$AT$4</f>
        <v>0</v>
      </c>
      <c r="AQ45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58" s="25" t="str">
        <f>IFERROR(INDEX('BD(MSCI)'!X:X,MATCH(Tabla_Consulta_desde_Reporte_de_Valorización_de_Instrumentos[[#This Row],[CODIGO_ISIN]],'BD(MSCI)'!C:C,0)),"Cuestionario Integra")</f>
        <v>Cuestionario Integra</v>
      </c>
      <c r="AT458" s="25"/>
    </row>
    <row r="459" spans="2:46" x14ac:dyDescent="0.35">
      <c r="B459" s="14" t="s">
        <v>6337</v>
      </c>
      <c r="C459" t="s">
        <v>811</v>
      </c>
      <c r="D459" t="s">
        <v>9</v>
      </c>
      <c r="E459" t="s">
        <v>812</v>
      </c>
      <c r="F459" t="s">
        <v>6377</v>
      </c>
      <c r="G459" t="e">
        <f>INDEX(Parametria!H:H,MATCH(Tabla_Consulta_desde_Reporte_de_Valorización_de_Instrumentos[[#This Row],[CODIGO_SBS]],Parametria!C:C,0),1)</f>
        <v>#N/A</v>
      </c>
      <c r="H459" t="s">
        <v>90</v>
      </c>
      <c r="I459" t="s">
        <v>813</v>
      </c>
      <c r="J459" t="s">
        <v>361</v>
      </c>
      <c r="K459" t="s">
        <v>90</v>
      </c>
      <c r="L459">
        <v>1</v>
      </c>
      <c r="M459" s="5">
        <v>129000000</v>
      </c>
      <c r="N459">
        <v>129000000</v>
      </c>
      <c r="O459">
        <v>0</v>
      </c>
      <c r="P459" s="15">
        <v>46204</v>
      </c>
      <c r="Q459">
        <v>1</v>
      </c>
      <c r="R459">
        <v>1</v>
      </c>
      <c r="S459" t="s">
        <v>155</v>
      </c>
      <c r="U459" s="5"/>
      <c r="V459" t="s">
        <v>192</v>
      </c>
      <c r="W459">
        <v>4565854000</v>
      </c>
      <c r="X459">
        <v>3638173000</v>
      </c>
      <c r="Y459">
        <v>927681000</v>
      </c>
      <c r="Z459">
        <v>0</v>
      </c>
      <c r="AA459" t="str">
        <f>+MID(Tabla_Consulta_desde_Reporte_de_Valorización_de_Instrumentos[[#This Row],[CODIGO_SBS]],7,1)</f>
        <v>1</v>
      </c>
      <c r="AB459">
        <f>INDEX('Cálculo Caja'!F:F,MATCH(Tabla_Consulta_desde_Reporte_de_Valorización_de_Instrumentos[[#This Row],[PORTAFOLIO]],'Cálculo Caja'!A:A,0),1)</f>
        <v>2998225111.1967454</v>
      </c>
      <c r="AC459" s="17">
        <f>Tabla_Consulta_desde_Reporte_de_Valorización_de_Instrumentos[[#This Row],[VALOR_VECTOR_LOCAL]]/Tabla_Consulta_desde_Reporte_de_Valorización_de_Instrumentos[[#This Row],[Patrimonio]]</f>
        <v>4.3025455132856744E-2</v>
      </c>
      <c r="AD459" s="4">
        <f>(Tabla_Consulta_desde_Reporte_de_Valorización_de_Instrumentos[[#This Row],[VALOR_VECTOR_LOCAL]]/INDEX('Tipo de Cambio'!$D:$D,MATCH("2",'Tipo de Cambio'!$E:$E,0),1))/1000000</f>
        <v>37.857666911225238</v>
      </c>
      <c r="AE459">
        <f>IF(Tabla_Consulta_desde_Reporte_de_Valorización_de_Instrumentos[[#This Row],[PORTAFOLIO]]="IN-FONDO0",Tabla_Consulta_desde_Reporte_de_Valorización_de_Instrumentos[[#This Row],[Inv MM$]],0)</f>
        <v>37.857666911225238</v>
      </c>
      <c r="AF459" s="25">
        <f>IF(Tabla_Consulta_desde_Reporte_de_Valorización_de_Instrumentos[[#This Row],[PORTAFOLIO]]="IN-FONDO1",Tabla_Consulta_desde_Reporte_de_Valorización_de_Instrumentos[[#This Row],[Inv MM$]],0)</f>
        <v>0</v>
      </c>
      <c r="AG459" s="25">
        <f>IF(Tabla_Consulta_desde_Reporte_de_Valorización_de_Instrumentos[[#This Row],[PORTAFOLIO]]="IN-FONDO2",Tabla_Consulta_desde_Reporte_de_Valorización_de_Instrumentos[[#This Row],[Inv MM$]],0)</f>
        <v>0</v>
      </c>
      <c r="AH459" s="25">
        <f>IF(Tabla_Consulta_desde_Reporte_de_Valorización_de_Instrumentos[[#This Row],[PORTAFOLIO]]="IN-FONDO3",Tabla_Consulta_desde_Reporte_de_Valorización_de_Instrumentos[[#This Row],[Inv MM$]],0)</f>
        <v>0</v>
      </c>
      <c r="AI4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Row],[CODIGO_SBS]],'BD(MSCI)'!$C:$C,0),1)),AL6594)</f>
        <v>0</v>
      </c>
      <c r="AK459" s="25">
        <f>Tabla_Consulta_desde_Reporte_de_Valorización_de_Instrumentos[[#This Row],[CO2-H]]*Tabla_Consulta_desde_Reporte_de_Valorización_de_Instrumentos[[#This Row],[Inv MM$]]</f>
        <v>0</v>
      </c>
      <c r="AL459" s="25">
        <f>Tabla_Consulta_desde_Reporte_de_Valorización_de_Instrumentos[[#This Row],[CO2-H]]*Tabla_Consulta_desde_Reporte_de_Valorización_de_Instrumentos[[#This Row],[Weight]]</f>
        <v>0</v>
      </c>
      <c r="AM459" s="25" t="e">
        <f>INDEX(Parametria!G:G,MATCH(Tabla_Consulta_desde_Reporte_de_Valorización_de_Instrumentos[[#This Row],[CODIGO_SBS]],Parametria!C:C,0))</f>
        <v>#N/A</v>
      </c>
      <c r="AN459" s="25" t="e">
        <f>INDEX(Parametria!F:F,MATCH(Tabla_Consulta_desde_Reporte_de_Valorización_de_Instrumentos[[#This Row],[CODIGO_SBS]],Parametria!C:C,0))</f>
        <v>#N/A</v>
      </c>
      <c r="AO459" s="25" t="e">
        <f>+INDEX(Parametria!J:J,MATCH(Tabla_Consulta_desde_Reporte_de_Valorización_de_Instrumentos[[#This Row],[CODIGO_SBS]],Parametria!C:C,0))</f>
        <v>#N/A</v>
      </c>
      <c r="AP459" s="25">
        <f>Tabla_Consulta_desde_Reporte_de_Valorización_de_Instrumentos[[#This Row],[Huella]]/$AT$4</f>
        <v>0</v>
      </c>
      <c r="AQ45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59" s="25" t="str">
        <f>IFERROR(INDEX('BD(MSCI)'!X:X,MATCH(Tabla_Consulta_desde_Reporte_de_Valorización_de_Instrumentos[[#This Row],[CODIGO_ISIN]],'BD(MSCI)'!C:C,0)),"Cuestionario Integra")</f>
        <v>Cuestionario Integra</v>
      </c>
      <c r="AT459" s="25"/>
    </row>
    <row r="460" spans="2:46" x14ac:dyDescent="0.35">
      <c r="B460" s="14" t="s">
        <v>6337</v>
      </c>
      <c r="C460" t="s">
        <v>811</v>
      </c>
      <c r="D460" t="s">
        <v>10</v>
      </c>
      <c r="E460" t="s">
        <v>812</v>
      </c>
      <c r="F460" t="s">
        <v>5928</v>
      </c>
      <c r="G460">
        <f>INDEX(Parametria!H:H,MATCH(Tabla_Consulta_desde_Reporte_de_Valorización_de_Instrumentos[[#This Row],[CODIGO_SBS]],Parametria!C:C,0),1)</f>
        <v>0</v>
      </c>
      <c r="H460" t="s">
        <v>90</v>
      </c>
      <c r="I460" t="s">
        <v>813</v>
      </c>
      <c r="J460" t="s">
        <v>361</v>
      </c>
      <c r="K460" t="s">
        <v>90</v>
      </c>
      <c r="L460">
        <v>1</v>
      </c>
      <c r="M460" s="5">
        <v>149000000</v>
      </c>
      <c r="N460">
        <v>149000000</v>
      </c>
      <c r="O460">
        <v>0</v>
      </c>
      <c r="P460" s="15">
        <v>46204</v>
      </c>
      <c r="Q460">
        <v>1</v>
      </c>
      <c r="R460">
        <v>1</v>
      </c>
      <c r="S460" t="s">
        <v>155</v>
      </c>
      <c r="U460" s="5"/>
      <c r="V460" t="s">
        <v>192</v>
      </c>
      <c r="W460">
        <v>4565854000</v>
      </c>
      <c r="X460">
        <v>3638173000</v>
      </c>
      <c r="Y460">
        <v>927681000</v>
      </c>
      <c r="Z460">
        <v>0</v>
      </c>
      <c r="AA460" t="str">
        <f>+MID(Tabla_Consulta_desde_Reporte_de_Valorización_de_Instrumentos[[#This Row],[CODIGO_SBS]],7,1)</f>
        <v>1</v>
      </c>
      <c r="AB460">
        <f>INDEX('Cálculo Caja'!F:F,MATCH(Tabla_Consulta_desde_Reporte_de_Valorización_de_Instrumentos[[#This Row],[PORTAFOLIO]],'Cálculo Caja'!A:A,0),1)</f>
        <v>27857085026.771736</v>
      </c>
      <c r="AC460" s="17">
        <f>Tabla_Consulta_desde_Reporte_de_Valorización_de_Instrumentos[[#This Row],[VALOR_VECTOR_LOCAL]]/Tabla_Consulta_desde_Reporte_de_Valorización_de_Instrumentos[[#This Row],[Patrimonio]]</f>
        <v>5.3487290524764251E-3</v>
      </c>
      <c r="AD460" s="4">
        <f>(Tabla_Consulta_desde_Reporte_de_Valorización_de_Instrumentos[[#This Row],[VALOR_VECTOR_LOCAL]]/INDEX('Tipo de Cambio'!$D:$D,MATCH("2",'Tipo de Cambio'!$E:$E,0),1))/1000000</f>
        <v>43.727072633895816</v>
      </c>
      <c r="AE460">
        <f>IF(Tabla_Consulta_desde_Reporte_de_Valorización_de_Instrumentos[[#This Row],[PORTAFOLIO]]="IN-FONDO0",Tabla_Consulta_desde_Reporte_de_Valorización_de_Instrumentos[[#This Row],[Inv MM$]],0)</f>
        <v>0</v>
      </c>
      <c r="AF460" s="25">
        <f>IF(Tabla_Consulta_desde_Reporte_de_Valorización_de_Instrumentos[[#This Row],[PORTAFOLIO]]="IN-FONDO1",Tabla_Consulta_desde_Reporte_de_Valorización_de_Instrumentos[[#This Row],[Inv MM$]],0)</f>
        <v>0</v>
      </c>
      <c r="AG460" s="25">
        <f>IF(Tabla_Consulta_desde_Reporte_de_Valorización_de_Instrumentos[[#This Row],[PORTAFOLIO]]="IN-FONDO2",Tabla_Consulta_desde_Reporte_de_Valorización_de_Instrumentos[[#This Row],[Inv MM$]],0)</f>
        <v>43.727072633895816</v>
      </c>
      <c r="AH460" s="25">
        <f>IF(Tabla_Consulta_desde_Reporte_de_Valorización_de_Instrumentos[[#This Row],[PORTAFOLIO]]="IN-FONDO3",Tabla_Consulta_desde_Reporte_de_Valorización_de_Instrumentos[[#This Row],[Inv MM$]],0)</f>
        <v>0</v>
      </c>
      <c r="AI4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43.727072633895816</v>
      </c>
      <c r="AJ4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Row],[CODIGO_SBS]],'BD(MSCI)'!$C:$C,0),1)),AL6595)</f>
        <v>0</v>
      </c>
      <c r="AK460" s="25">
        <f>Tabla_Consulta_desde_Reporte_de_Valorización_de_Instrumentos[[#This Row],[CO2-H]]*Tabla_Consulta_desde_Reporte_de_Valorización_de_Instrumentos[[#This Row],[Inv MM$]]</f>
        <v>0</v>
      </c>
      <c r="AL460" s="25">
        <f>Tabla_Consulta_desde_Reporte_de_Valorización_de_Instrumentos[[#This Row],[CO2-H]]*Tabla_Consulta_desde_Reporte_de_Valorización_de_Instrumentos[[#This Row],[Weight]]</f>
        <v>0</v>
      </c>
      <c r="AM460" s="25">
        <f>INDEX(Parametria!G:G,MATCH(Tabla_Consulta_desde_Reporte_de_Valorización_de_Instrumentos[[#This Row],[CODIGO_SBS]],Parametria!C:C,0))</f>
        <v>0</v>
      </c>
      <c r="AN460" s="25" t="str">
        <f>INDEX(Parametria!F:F,MATCH(Tabla_Consulta_desde_Reporte_de_Valorización_de_Instrumentos[[#This Row],[CODIGO_SBS]],Parametria!C:C,0))</f>
        <v>Cash</v>
      </c>
      <c r="AO460" s="25" t="str">
        <f>+INDEX(Parametria!J:J,MATCH(Tabla_Consulta_desde_Reporte_de_Valorización_de_Instrumentos[[#This Row],[CODIGO_SBS]],Parametria!C:C,0))</f>
        <v>Cash</v>
      </c>
      <c r="AP460" s="25">
        <f>Tabla_Consulta_desde_Reporte_de_Valorización_de_Instrumentos[[#This Row],[Huella]]/$AT$4</f>
        <v>0</v>
      </c>
      <c r="AQ46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0" s="25" t="str">
        <f>IFERROR(INDEX('BD(MSCI)'!X:X,MATCH(Tabla_Consulta_desde_Reporte_de_Valorización_de_Instrumentos[[#This Row],[CODIGO_ISIN]],'BD(MSCI)'!C:C,0)),"Cuestionario Integra")</f>
        <v>Cuestionario Integra</v>
      </c>
      <c r="AT460" s="25"/>
    </row>
    <row r="461" spans="2:46" x14ac:dyDescent="0.35">
      <c r="B461" s="14" t="s">
        <v>6337</v>
      </c>
      <c r="C461" t="s">
        <v>811</v>
      </c>
      <c r="D461" t="s">
        <v>11</v>
      </c>
      <c r="E461" t="s">
        <v>812</v>
      </c>
      <c r="F461" t="s">
        <v>5933</v>
      </c>
      <c r="G461">
        <f>INDEX(Parametria!H:H,MATCH(Tabla_Consulta_desde_Reporte_de_Valorización_de_Instrumentos[[#This Row],[CODIGO_SBS]],Parametria!C:C,0),1)</f>
        <v>0</v>
      </c>
      <c r="H461" t="s">
        <v>90</v>
      </c>
      <c r="I461" t="s">
        <v>813</v>
      </c>
      <c r="J461" t="s">
        <v>361</v>
      </c>
      <c r="K461" t="s">
        <v>90</v>
      </c>
      <c r="L461">
        <v>1</v>
      </c>
      <c r="M461" s="5">
        <v>6000000</v>
      </c>
      <c r="N461">
        <v>6000000</v>
      </c>
      <c r="O461">
        <v>0</v>
      </c>
      <c r="P461" s="15">
        <v>46204</v>
      </c>
      <c r="Q461">
        <v>1</v>
      </c>
      <c r="R461">
        <v>1</v>
      </c>
      <c r="S461" t="s">
        <v>155</v>
      </c>
      <c r="U461" s="5"/>
      <c r="V461" t="s">
        <v>192</v>
      </c>
      <c r="W461">
        <v>4565854000</v>
      </c>
      <c r="X461">
        <v>3638173000</v>
      </c>
      <c r="Y461">
        <v>927681000</v>
      </c>
      <c r="Z461">
        <v>0</v>
      </c>
      <c r="AA461" t="str">
        <f>+MID(Tabla_Consulta_desde_Reporte_de_Valorización_de_Instrumentos[[#This Row],[CODIGO_SBS]],7,1)</f>
        <v>1</v>
      </c>
      <c r="AB461">
        <f>INDEX('Cálculo Caja'!F:F,MATCH(Tabla_Consulta_desde_Reporte_de_Valorización_de_Instrumentos[[#This Row],[PORTAFOLIO]],'Cálculo Caja'!A:A,0),1)</f>
        <v>3525404726.9048524</v>
      </c>
      <c r="AC461" s="17">
        <f>Tabla_Consulta_desde_Reporte_de_Valorización_de_Instrumentos[[#This Row],[VALOR_VECTOR_LOCAL]]/Tabla_Consulta_desde_Reporte_de_Valorización_de_Instrumentos[[#This Row],[Patrimonio]]</f>
        <v>1.7019322502774686E-3</v>
      </c>
      <c r="AD461" s="4">
        <f>(Tabla_Consulta_desde_Reporte_de_Valorización_de_Instrumentos[[#This Row],[VALOR_VECTOR_LOCAL]]/INDEX('Tipo de Cambio'!$D:$D,MATCH("2",'Tipo de Cambio'!$E:$E,0),1))/1000000</f>
        <v>1.7608217168011737</v>
      </c>
      <c r="AE461">
        <f>IF(Tabla_Consulta_desde_Reporte_de_Valorización_de_Instrumentos[[#This Row],[PORTAFOLIO]]="IN-FONDO0",Tabla_Consulta_desde_Reporte_de_Valorización_de_Instrumentos[[#This Row],[Inv MM$]],0)</f>
        <v>0</v>
      </c>
      <c r="AF461" s="25">
        <f>IF(Tabla_Consulta_desde_Reporte_de_Valorización_de_Instrumentos[[#This Row],[PORTAFOLIO]]="IN-FONDO1",Tabla_Consulta_desde_Reporte_de_Valorización_de_Instrumentos[[#This Row],[Inv MM$]],0)</f>
        <v>0</v>
      </c>
      <c r="AG461" s="25">
        <f>IF(Tabla_Consulta_desde_Reporte_de_Valorización_de_Instrumentos[[#This Row],[PORTAFOLIO]]="IN-FONDO2",Tabla_Consulta_desde_Reporte_de_Valorización_de_Instrumentos[[#This Row],[Inv MM$]],0)</f>
        <v>0</v>
      </c>
      <c r="AH461" s="25">
        <f>IF(Tabla_Consulta_desde_Reporte_de_Valorización_de_Instrumentos[[#This Row],[PORTAFOLIO]]="IN-FONDO3",Tabla_Consulta_desde_Reporte_de_Valorización_de_Instrumentos[[#This Row],[Inv MM$]],0)</f>
        <v>1.7608217168011737</v>
      </c>
      <c r="AI4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1.7608217168011737</v>
      </c>
      <c r="AJ4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Row],[CODIGO_SBS]],'BD(MSCI)'!$C:$C,0),1)),AL6596)</f>
        <v>0</v>
      </c>
      <c r="AK461" s="25">
        <f>Tabla_Consulta_desde_Reporte_de_Valorización_de_Instrumentos[[#This Row],[CO2-H]]*Tabla_Consulta_desde_Reporte_de_Valorización_de_Instrumentos[[#This Row],[Inv MM$]]</f>
        <v>0</v>
      </c>
      <c r="AL461" s="25">
        <f>Tabla_Consulta_desde_Reporte_de_Valorización_de_Instrumentos[[#This Row],[CO2-H]]*Tabla_Consulta_desde_Reporte_de_Valorización_de_Instrumentos[[#This Row],[Weight]]</f>
        <v>0</v>
      </c>
      <c r="AM461" s="25">
        <f>INDEX(Parametria!G:G,MATCH(Tabla_Consulta_desde_Reporte_de_Valorización_de_Instrumentos[[#This Row],[CODIGO_SBS]],Parametria!C:C,0))</f>
        <v>0</v>
      </c>
      <c r="AN461" s="25" t="str">
        <f>INDEX(Parametria!F:F,MATCH(Tabla_Consulta_desde_Reporte_de_Valorización_de_Instrumentos[[#This Row],[CODIGO_SBS]],Parametria!C:C,0))</f>
        <v>Cash</v>
      </c>
      <c r="AO461" s="25" t="str">
        <f>+INDEX(Parametria!J:J,MATCH(Tabla_Consulta_desde_Reporte_de_Valorización_de_Instrumentos[[#This Row],[CODIGO_SBS]],Parametria!C:C,0))</f>
        <v>Cash</v>
      </c>
      <c r="AP461" s="25">
        <f>Tabla_Consulta_desde_Reporte_de_Valorización_de_Instrumentos[[#This Row],[Huella]]/$AT$4</f>
        <v>0</v>
      </c>
      <c r="AQ46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1" s="25" t="str">
        <f>IFERROR(INDEX('BD(MSCI)'!X:X,MATCH(Tabla_Consulta_desde_Reporte_de_Valorización_de_Instrumentos[[#This Row],[CODIGO_ISIN]],'BD(MSCI)'!C:C,0)),"Cuestionario Integra")</f>
        <v>Cuestionario Integra</v>
      </c>
      <c r="AT461" s="25"/>
    </row>
    <row r="462" spans="2:46" x14ac:dyDescent="0.35">
      <c r="B462" s="14" t="s">
        <v>6337</v>
      </c>
      <c r="C462" t="s">
        <v>811</v>
      </c>
      <c r="D462" t="s">
        <v>10</v>
      </c>
      <c r="E462" t="s">
        <v>812</v>
      </c>
      <c r="F462" t="s">
        <v>5927</v>
      </c>
      <c r="G462">
        <f>INDEX(Parametria!H:H,MATCH(Tabla_Consulta_desde_Reporte_de_Valorización_de_Instrumentos[[#This Row],[CODIGO_SBS]],Parametria!C:C,0),1)</f>
        <v>0</v>
      </c>
      <c r="H462" t="s">
        <v>90</v>
      </c>
      <c r="I462" t="s">
        <v>813</v>
      </c>
      <c r="J462" t="s">
        <v>361</v>
      </c>
      <c r="K462" t="s">
        <v>90</v>
      </c>
      <c r="L462">
        <v>1</v>
      </c>
      <c r="M462" s="5">
        <v>0</v>
      </c>
      <c r="N462">
        <v>0</v>
      </c>
      <c r="O462">
        <v>0</v>
      </c>
      <c r="P462" s="15">
        <v>46203</v>
      </c>
      <c r="Q462">
        <v>0</v>
      </c>
      <c r="R462">
        <v>1</v>
      </c>
      <c r="S462" t="s">
        <v>155</v>
      </c>
      <c r="T462">
        <v>148054390</v>
      </c>
      <c r="U462" s="5">
        <v>148054390</v>
      </c>
      <c r="V462" t="s">
        <v>192</v>
      </c>
      <c r="W462">
        <v>4565854000</v>
      </c>
      <c r="X462">
        <v>3638173000</v>
      </c>
      <c r="Y462">
        <v>927681000</v>
      </c>
      <c r="Z462">
        <v>0</v>
      </c>
      <c r="AA462" t="str">
        <f>+MID(Tabla_Consulta_desde_Reporte_de_Valorización_de_Instrumentos[[#This Row],[CODIGO_SBS]],7,1)</f>
        <v>1</v>
      </c>
      <c r="AB462">
        <f>INDEX('Cálculo Caja'!F:F,MATCH(Tabla_Consulta_desde_Reporte_de_Valorización_de_Instrumentos[[#This Row],[PORTAFOLIO]],'Cálculo Caja'!A:A,0),1)</f>
        <v>27857085026.771736</v>
      </c>
      <c r="AC462" s="17">
        <f>Tabla_Consulta_desde_Reporte_de_Valorización_de_Instrumentos[[#This Row],[VALOR_VECTOR_LOCAL]]/Tabla_Consulta_desde_Reporte_de_Valorización_de_Instrumentos[[#This Row],[Patrimonio]]</f>
        <v>0</v>
      </c>
      <c r="AD462" s="4">
        <f>(Tabla_Consulta_desde_Reporte_de_Valorización_de_Instrumentos[[#This Row],[VALOR_VECTOR_LOCAL]]/INDEX('Tipo de Cambio'!$D:$D,MATCH("2",'Tipo de Cambio'!$E:$E,0),1))/1000000</f>
        <v>0</v>
      </c>
      <c r="AE462">
        <f>IF(Tabla_Consulta_desde_Reporte_de_Valorización_de_Instrumentos[[#This Row],[PORTAFOLIO]]="IN-FONDO0",Tabla_Consulta_desde_Reporte_de_Valorización_de_Instrumentos[[#This Row],[Inv MM$]],0)</f>
        <v>0</v>
      </c>
      <c r="AF462" s="25">
        <f>IF(Tabla_Consulta_desde_Reporte_de_Valorización_de_Instrumentos[[#This Row],[PORTAFOLIO]]="IN-FONDO1",Tabla_Consulta_desde_Reporte_de_Valorización_de_Instrumentos[[#This Row],[Inv MM$]],0)</f>
        <v>0</v>
      </c>
      <c r="AG462" s="25">
        <f>IF(Tabla_Consulta_desde_Reporte_de_Valorización_de_Instrumentos[[#This Row],[PORTAFOLIO]]="IN-FONDO2",Tabla_Consulta_desde_Reporte_de_Valorización_de_Instrumentos[[#This Row],[Inv MM$]],0)</f>
        <v>0</v>
      </c>
      <c r="AH462" s="25">
        <f>IF(Tabla_Consulta_desde_Reporte_de_Valorización_de_Instrumentos[[#This Row],[PORTAFOLIO]]="IN-FONDO3",Tabla_Consulta_desde_Reporte_de_Valorización_de_Instrumentos[[#This Row],[Inv MM$]],0)</f>
        <v>0</v>
      </c>
      <c r="AI4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Row],[CODIGO_SBS]],'BD(MSCI)'!$C:$C,0),1)),AL6597)</f>
        <v>0</v>
      </c>
      <c r="AK462" s="25">
        <f>Tabla_Consulta_desde_Reporte_de_Valorización_de_Instrumentos[[#This Row],[CO2-H]]*Tabla_Consulta_desde_Reporte_de_Valorización_de_Instrumentos[[#This Row],[Inv MM$]]</f>
        <v>0</v>
      </c>
      <c r="AL462" s="25">
        <f>Tabla_Consulta_desde_Reporte_de_Valorización_de_Instrumentos[[#This Row],[CO2-H]]*Tabla_Consulta_desde_Reporte_de_Valorización_de_Instrumentos[[#This Row],[Weight]]</f>
        <v>0</v>
      </c>
      <c r="AM462" s="25">
        <f>INDEX(Parametria!G:G,MATCH(Tabla_Consulta_desde_Reporte_de_Valorización_de_Instrumentos[[#This Row],[CODIGO_SBS]],Parametria!C:C,0))</f>
        <v>0</v>
      </c>
      <c r="AN462" s="25" t="str">
        <f>INDEX(Parametria!F:F,MATCH(Tabla_Consulta_desde_Reporte_de_Valorización_de_Instrumentos[[#This Row],[CODIGO_SBS]],Parametria!C:C,0))</f>
        <v>Cash</v>
      </c>
      <c r="AO462" s="25" t="str">
        <f>+INDEX(Parametria!J:J,MATCH(Tabla_Consulta_desde_Reporte_de_Valorización_de_Instrumentos[[#This Row],[CODIGO_SBS]],Parametria!C:C,0))</f>
        <v>Cash</v>
      </c>
      <c r="AP462" s="25">
        <f>Tabla_Consulta_desde_Reporte_de_Valorización_de_Instrumentos[[#This Row],[Huella]]/$AT$4</f>
        <v>0</v>
      </c>
      <c r="AQ46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2" s="25" t="str">
        <f>IFERROR(INDEX('BD(MSCI)'!X:X,MATCH(Tabla_Consulta_desde_Reporte_de_Valorización_de_Instrumentos[[#This Row],[CODIGO_ISIN]],'BD(MSCI)'!C:C,0)),"Cuestionario Integra")</f>
        <v>Cuestionario Integra</v>
      </c>
      <c r="AT462" s="25"/>
    </row>
    <row r="463" spans="2:46" x14ac:dyDescent="0.35">
      <c r="B463" s="14" t="s">
        <v>6337</v>
      </c>
      <c r="C463" t="s">
        <v>811</v>
      </c>
      <c r="D463" t="s">
        <v>11</v>
      </c>
      <c r="E463" t="s">
        <v>812</v>
      </c>
      <c r="F463" t="s">
        <v>5932</v>
      </c>
      <c r="G463">
        <f>INDEX(Parametria!H:H,MATCH(Tabla_Consulta_desde_Reporte_de_Valorización_de_Instrumentos[[#This Row],[CODIGO_SBS]],Parametria!C:C,0),1)</f>
        <v>0</v>
      </c>
      <c r="H463" t="s">
        <v>90</v>
      </c>
      <c r="I463" t="s">
        <v>813</v>
      </c>
      <c r="J463" t="s">
        <v>361</v>
      </c>
      <c r="K463" t="s">
        <v>90</v>
      </c>
      <c r="L463">
        <v>1</v>
      </c>
      <c r="M463" s="5">
        <v>0</v>
      </c>
      <c r="N463">
        <v>0</v>
      </c>
      <c r="O463">
        <v>0</v>
      </c>
      <c r="P463" s="15">
        <v>46203</v>
      </c>
      <c r="Q463">
        <v>0</v>
      </c>
      <c r="R463">
        <v>1</v>
      </c>
      <c r="S463" t="s">
        <v>155</v>
      </c>
      <c r="T463">
        <v>6002205</v>
      </c>
      <c r="U463" s="5">
        <v>6002205</v>
      </c>
      <c r="V463" t="s">
        <v>192</v>
      </c>
      <c r="W463">
        <v>4565854000</v>
      </c>
      <c r="X463">
        <v>3638173000</v>
      </c>
      <c r="Y463">
        <v>927681000</v>
      </c>
      <c r="Z463">
        <v>0</v>
      </c>
      <c r="AA463" t="str">
        <f>+MID(Tabla_Consulta_desde_Reporte_de_Valorización_de_Instrumentos[[#This Row],[CODIGO_SBS]],7,1)</f>
        <v>1</v>
      </c>
      <c r="AB463">
        <f>INDEX('Cálculo Caja'!F:F,MATCH(Tabla_Consulta_desde_Reporte_de_Valorización_de_Instrumentos[[#This Row],[PORTAFOLIO]],'Cálculo Caja'!A:A,0),1)</f>
        <v>3525404726.9048524</v>
      </c>
      <c r="AC463" s="17">
        <f>Tabla_Consulta_desde_Reporte_de_Valorización_de_Instrumentos[[#This Row],[VALOR_VECTOR_LOCAL]]/Tabla_Consulta_desde_Reporte_de_Valorización_de_Instrumentos[[#This Row],[Patrimonio]]</f>
        <v>0</v>
      </c>
      <c r="AD463" s="4">
        <f>(Tabla_Consulta_desde_Reporte_de_Valorización_de_Instrumentos[[#This Row],[VALOR_VECTOR_LOCAL]]/INDEX('Tipo de Cambio'!$D:$D,MATCH("2",'Tipo de Cambio'!$E:$E,0),1))/1000000</f>
        <v>0</v>
      </c>
      <c r="AE463">
        <f>IF(Tabla_Consulta_desde_Reporte_de_Valorización_de_Instrumentos[[#This Row],[PORTAFOLIO]]="IN-FONDO0",Tabla_Consulta_desde_Reporte_de_Valorización_de_Instrumentos[[#This Row],[Inv MM$]],0)</f>
        <v>0</v>
      </c>
      <c r="AF463" s="25">
        <f>IF(Tabla_Consulta_desde_Reporte_de_Valorización_de_Instrumentos[[#This Row],[PORTAFOLIO]]="IN-FONDO1",Tabla_Consulta_desde_Reporte_de_Valorización_de_Instrumentos[[#This Row],[Inv MM$]],0)</f>
        <v>0</v>
      </c>
      <c r="AG463" s="25">
        <f>IF(Tabla_Consulta_desde_Reporte_de_Valorización_de_Instrumentos[[#This Row],[PORTAFOLIO]]="IN-FONDO2",Tabla_Consulta_desde_Reporte_de_Valorización_de_Instrumentos[[#This Row],[Inv MM$]],0)</f>
        <v>0</v>
      </c>
      <c r="AH463" s="25">
        <f>IF(Tabla_Consulta_desde_Reporte_de_Valorización_de_Instrumentos[[#This Row],[PORTAFOLIO]]="IN-FONDO3",Tabla_Consulta_desde_Reporte_de_Valorización_de_Instrumentos[[#This Row],[Inv MM$]],0)</f>
        <v>0</v>
      </c>
      <c r="AI4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Row],[CODIGO_SBS]],'BD(MSCI)'!$C:$C,0),1)),AL6598)</f>
        <v>0</v>
      </c>
      <c r="AK463" s="25">
        <f>Tabla_Consulta_desde_Reporte_de_Valorización_de_Instrumentos[[#This Row],[CO2-H]]*Tabla_Consulta_desde_Reporte_de_Valorización_de_Instrumentos[[#This Row],[Inv MM$]]</f>
        <v>0</v>
      </c>
      <c r="AL463" s="25">
        <f>Tabla_Consulta_desde_Reporte_de_Valorización_de_Instrumentos[[#This Row],[CO2-H]]*Tabla_Consulta_desde_Reporte_de_Valorización_de_Instrumentos[[#This Row],[Weight]]</f>
        <v>0</v>
      </c>
      <c r="AM463" s="25">
        <f>INDEX(Parametria!G:G,MATCH(Tabla_Consulta_desde_Reporte_de_Valorización_de_Instrumentos[[#This Row],[CODIGO_SBS]],Parametria!C:C,0))</f>
        <v>0</v>
      </c>
      <c r="AN463" s="25" t="str">
        <f>INDEX(Parametria!F:F,MATCH(Tabla_Consulta_desde_Reporte_de_Valorización_de_Instrumentos[[#This Row],[CODIGO_SBS]],Parametria!C:C,0))</f>
        <v>Cash</v>
      </c>
      <c r="AO463" s="25" t="str">
        <f>+INDEX(Parametria!J:J,MATCH(Tabla_Consulta_desde_Reporte_de_Valorización_de_Instrumentos[[#This Row],[CODIGO_SBS]],Parametria!C:C,0))</f>
        <v>Cash</v>
      </c>
      <c r="AP463" s="25">
        <f>Tabla_Consulta_desde_Reporte_de_Valorización_de_Instrumentos[[#This Row],[Huella]]/$AT$4</f>
        <v>0</v>
      </c>
      <c r="AQ46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463" s="25" t="str">
        <f>IFERROR(INDEX('BD(MSCI)'!X:X,MATCH(Tabla_Consulta_desde_Reporte_de_Valorización_de_Instrumentos[[#This Row],[CODIGO_ISIN]],'BD(MSCI)'!C:C,0)),"Cuestionario Integra")</f>
        <v>Cuestionario Integra</v>
      </c>
      <c r="AT463" s="25"/>
    </row>
    <row r="464" spans="2:46" x14ac:dyDescent="0.35">
      <c r="B464" s="14" t="s">
        <v>6337</v>
      </c>
      <c r="C464" t="s">
        <v>811</v>
      </c>
      <c r="D464" t="s">
        <v>9</v>
      </c>
      <c r="E464" t="s">
        <v>812</v>
      </c>
      <c r="F464" t="s">
        <v>5747</v>
      </c>
      <c r="G464" t="e">
        <f>INDEX(Parametria!H:H,MATCH(Tabla_Consulta_desde_Reporte_de_Valorización_de_Instrumentos[[#This Row],[CODIGO_SBS]],Parametria!C:C,0),1)</f>
        <v>#N/A</v>
      </c>
      <c r="H464" t="s">
        <v>90</v>
      </c>
      <c r="I464" t="s">
        <v>813</v>
      </c>
      <c r="J464" t="s">
        <v>241</v>
      </c>
      <c r="K464" t="s">
        <v>90</v>
      </c>
      <c r="L464">
        <v>1</v>
      </c>
      <c r="M464" s="5">
        <v>47302118.273999996</v>
      </c>
      <c r="N464">
        <v>47302118.273999996</v>
      </c>
      <c r="O464">
        <v>0</v>
      </c>
      <c r="P464" s="15">
        <v>46294</v>
      </c>
      <c r="Q464">
        <v>91</v>
      </c>
      <c r="R464">
        <v>1</v>
      </c>
      <c r="S464" t="s">
        <v>155</v>
      </c>
      <c r="T464">
        <v>47296432.167999998</v>
      </c>
      <c r="U464" s="5">
        <v>47296432.167999998</v>
      </c>
      <c r="V464" t="s">
        <v>192</v>
      </c>
      <c r="W464">
        <v>4565854000</v>
      </c>
      <c r="X464">
        <v>3638173000</v>
      </c>
      <c r="Y464">
        <v>927681000</v>
      </c>
      <c r="Z464">
        <v>0</v>
      </c>
      <c r="AA464" t="str">
        <f>+MID(Tabla_Consulta_desde_Reporte_de_Valorización_de_Instrumentos[[#This Row],[CODIGO_SBS]],7,1)</f>
        <v>1</v>
      </c>
      <c r="AB464">
        <f>INDEX('Cálculo Caja'!F:F,MATCH(Tabla_Consulta_desde_Reporte_de_Valorización_de_Instrumentos[[#This Row],[PORTAFOLIO]],'Cálculo Caja'!A:A,0),1)</f>
        <v>2998225111.1967454</v>
      </c>
      <c r="AC464" s="17">
        <f>Tabla_Consulta_desde_Reporte_de_Valorización_de_Instrumentos[[#This Row],[VALOR_VECTOR_LOCAL]]/Tabla_Consulta_desde_Reporte_de_Valorización_de_Instrumentos[[#This Row],[Patrimonio]]</f>
        <v>1.577670672470597E-2</v>
      </c>
      <c r="AD464" s="4">
        <f>(Tabla_Consulta_desde_Reporte_de_Valorización_de_Instrumentos[[#This Row],[VALOR_VECTOR_LOCAL]]/INDEX('Tipo de Cambio'!$D:$D,MATCH("2",'Tipo de Cambio'!$E:$E,0),1))/1000000</f>
        <v>13.881766184592808</v>
      </c>
      <c r="AE464">
        <f>IF(Tabla_Consulta_desde_Reporte_de_Valorización_de_Instrumentos[[#This Row],[PORTAFOLIO]]="IN-FONDO0",Tabla_Consulta_desde_Reporte_de_Valorización_de_Instrumentos[[#This Row],[Inv MM$]],0)</f>
        <v>13.881766184592808</v>
      </c>
      <c r="AF464" s="25">
        <f>IF(Tabla_Consulta_desde_Reporte_de_Valorización_de_Instrumentos[[#This Row],[PORTAFOLIO]]="IN-FONDO1",Tabla_Consulta_desde_Reporte_de_Valorización_de_Instrumentos[[#This Row],[Inv MM$]],0)</f>
        <v>0</v>
      </c>
      <c r="AG464" s="25">
        <f>IF(Tabla_Consulta_desde_Reporte_de_Valorización_de_Instrumentos[[#This Row],[PORTAFOLIO]]="IN-FONDO2",Tabla_Consulta_desde_Reporte_de_Valorización_de_Instrumentos[[#This Row],[Inv MM$]],0)</f>
        <v>0</v>
      </c>
      <c r="AH464" s="25">
        <f>IF(Tabla_Consulta_desde_Reporte_de_Valorización_de_Instrumentos[[#This Row],[PORTAFOLIO]]="IN-FONDO3",Tabla_Consulta_desde_Reporte_de_Valorización_de_Instrumentos[[#This Row],[Inv MM$]],0)</f>
        <v>0</v>
      </c>
      <c r="AI4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Row],[CODIGO_SBS]],'BD(MSCI)'!$C:$C,0),1)),AL6599)</f>
        <v>0</v>
      </c>
      <c r="AK464" s="25">
        <f>Tabla_Consulta_desde_Reporte_de_Valorización_de_Instrumentos[[#This Row],[CO2-H]]*Tabla_Consulta_desde_Reporte_de_Valorización_de_Instrumentos[[#This Row],[Inv MM$]]</f>
        <v>0</v>
      </c>
      <c r="AL464" s="25">
        <f>Tabla_Consulta_desde_Reporte_de_Valorización_de_Instrumentos[[#This Row],[CO2-H]]*Tabla_Consulta_desde_Reporte_de_Valorización_de_Instrumentos[[#This Row],[Weight]]</f>
        <v>0</v>
      </c>
      <c r="AM464" s="25" t="e">
        <f>INDEX(Parametria!G:G,MATCH(Tabla_Consulta_desde_Reporte_de_Valorización_de_Instrumentos[[#This Row],[CODIGO_SBS]],Parametria!C:C,0))</f>
        <v>#N/A</v>
      </c>
      <c r="AN464" s="25" t="e">
        <f>INDEX(Parametria!F:F,MATCH(Tabla_Consulta_desde_Reporte_de_Valorización_de_Instrumentos[[#This Row],[CODIGO_SBS]],Parametria!C:C,0))</f>
        <v>#N/A</v>
      </c>
      <c r="AO464" s="25" t="e">
        <f>+INDEX(Parametria!J:J,MATCH(Tabla_Consulta_desde_Reporte_de_Valorización_de_Instrumentos[[#This Row],[CODIGO_SBS]],Parametria!C:C,0))</f>
        <v>#N/A</v>
      </c>
      <c r="AP464" s="25">
        <f>Tabla_Consulta_desde_Reporte_de_Valorización_de_Instrumentos[[#This Row],[Huella]]/$AT$4</f>
        <v>0</v>
      </c>
      <c r="AQ46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4" s="25" t="str">
        <f>IFERROR(INDEX('BD(MSCI)'!X:X,MATCH(Tabla_Consulta_desde_Reporte_de_Valorización_de_Instrumentos[[#This Row],[CODIGO_ISIN]],'BD(MSCI)'!C:C,0)),"Cuestionario Integra")</f>
        <v>Cuestionario Integra</v>
      </c>
      <c r="AT464" s="25"/>
    </row>
    <row r="465" spans="2:46" x14ac:dyDescent="0.35">
      <c r="B465" s="14" t="s">
        <v>6337</v>
      </c>
      <c r="C465" t="s">
        <v>811</v>
      </c>
      <c r="D465" t="s">
        <v>9</v>
      </c>
      <c r="E465" t="s">
        <v>812</v>
      </c>
      <c r="F465" t="s">
        <v>5761</v>
      </c>
      <c r="G465" t="e">
        <f>INDEX(Parametria!H:H,MATCH(Tabla_Consulta_desde_Reporte_de_Valorización_de_Instrumentos[[#This Row],[CODIGO_SBS]],Parametria!C:C,0),1)</f>
        <v>#N/A</v>
      </c>
      <c r="H465" t="s">
        <v>90</v>
      </c>
      <c r="I465" t="s">
        <v>813</v>
      </c>
      <c r="J465" t="s">
        <v>241</v>
      </c>
      <c r="K465" t="s">
        <v>90</v>
      </c>
      <c r="L465">
        <v>1</v>
      </c>
      <c r="M465" s="5">
        <v>10330783.630000001</v>
      </c>
      <c r="N465">
        <v>10330783.630000001</v>
      </c>
      <c r="O465">
        <v>0</v>
      </c>
      <c r="P465" s="15">
        <v>46296</v>
      </c>
      <c r="Q465">
        <v>93</v>
      </c>
      <c r="R465">
        <v>1</v>
      </c>
      <c r="S465" t="s">
        <v>155</v>
      </c>
      <c r="T465">
        <v>10329544.74</v>
      </c>
      <c r="U465" s="5">
        <v>10329544.74</v>
      </c>
      <c r="V465" t="s">
        <v>192</v>
      </c>
      <c r="W465">
        <v>4565854000</v>
      </c>
      <c r="X465">
        <v>3638173000</v>
      </c>
      <c r="Y465">
        <v>927681000</v>
      </c>
      <c r="Z465">
        <v>0</v>
      </c>
      <c r="AA465" t="str">
        <f>+MID(Tabla_Consulta_desde_Reporte_de_Valorización_de_Instrumentos[[#This Row],[CODIGO_SBS]],7,1)</f>
        <v>1</v>
      </c>
      <c r="AB465">
        <f>INDEX('Cálculo Caja'!F:F,MATCH(Tabla_Consulta_desde_Reporte_de_Valorización_de_Instrumentos[[#This Row],[PORTAFOLIO]],'Cálculo Caja'!A:A,0),1)</f>
        <v>2998225111.1967454</v>
      </c>
      <c r="AC465" s="17">
        <f>Tabla_Consulta_desde_Reporte_de_Valorización_de_Instrumentos[[#This Row],[VALOR_VECTOR_LOCAL]]/Tabla_Consulta_desde_Reporte_de_Valorización_de_Instrumentos[[#This Row],[Patrimonio]]</f>
        <v>3.4456330818590387E-3</v>
      </c>
      <c r="AD465" s="4">
        <f>(Tabla_Consulta_desde_Reporte_de_Valorización_de_Instrumentos[[#This Row],[VALOR_VECTOR_LOCAL]]/INDEX('Tipo de Cambio'!$D:$D,MATCH("2",'Tipo de Cambio'!$E:$E,0),1))/1000000</f>
        <v>3.0317780278796773</v>
      </c>
      <c r="AE465">
        <f>IF(Tabla_Consulta_desde_Reporte_de_Valorización_de_Instrumentos[[#This Row],[PORTAFOLIO]]="IN-FONDO0",Tabla_Consulta_desde_Reporte_de_Valorización_de_Instrumentos[[#This Row],[Inv MM$]],0)</f>
        <v>3.0317780278796773</v>
      </c>
      <c r="AF465" s="25">
        <f>IF(Tabla_Consulta_desde_Reporte_de_Valorización_de_Instrumentos[[#This Row],[PORTAFOLIO]]="IN-FONDO1",Tabla_Consulta_desde_Reporte_de_Valorización_de_Instrumentos[[#This Row],[Inv MM$]],0)</f>
        <v>0</v>
      </c>
      <c r="AG465" s="25">
        <f>IF(Tabla_Consulta_desde_Reporte_de_Valorización_de_Instrumentos[[#This Row],[PORTAFOLIO]]="IN-FONDO2",Tabla_Consulta_desde_Reporte_de_Valorización_de_Instrumentos[[#This Row],[Inv MM$]],0)</f>
        <v>0</v>
      </c>
      <c r="AH465" s="25">
        <f>IF(Tabla_Consulta_desde_Reporte_de_Valorización_de_Instrumentos[[#This Row],[PORTAFOLIO]]="IN-FONDO3",Tabla_Consulta_desde_Reporte_de_Valorización_de_Instrumentos[[#This Row],[Inv MM$]],0)</f>
        <v>0</v>
      </c>
      <c r="AI4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Row],[CODIGO_SBS]],'BD(MSCI)'!$C:$C,0),1)),AL6600)</f>
        <v>0</v>
      </c>
      <c r="AK465" s="25">
        <f>Tabla_Consulta_desde_Reporte_de_Valorización_de_Instrumentos[[#This Row],[CO2-H]]*Tabla_Consulta_desde_Reporte_de_Valorización_de_Instrumentos[[#This Row],[Inv MM$]]</f>
        <v>0</v>
      </c>
      <c r="AL465" s="25">
        <f>Tabla_Consulta_desde_Reporte_de_Valorización_de_Instrumentos[[#This Row],[CO2-H]]*Tabla_Consulta_desde_Reporte_de_Valorización_de_Instrumentos[[#This Row],[Weight]]</f>
        <v>0</v>
      </c>
      <c r="AM465" s="25" t="e">
        <f>INDEX(Parametria!G:G,MATCH(Tabla_Consulta_desde_Reporte_de_Valorización_de_Instrumentos[[#This Row],[CODIGO_SBS]],Parametria!C:C,0))</f>
        <v>#N/A</v>
      </c>
      <c r="AN465" s="25" t="e">
        <f>INDEX(Parametria!F:F,MATCH(Tabla_Consulta_desde_Reporte_de_Valorización_de_Instrumentos[[#This Row],[CODIGO_SBS]],Parametria!C:C,0))</f>
        <v>#N/A</v>
      </c>
      <c r="AO465" s="25" t="e">
        <f>+INDEX(Parametria!J:J,MATCH(Tabla_Consulta_desde_Reporte_de_Valorización_de_Instrumentos[[#This Row],[CODIGO_SBS]],Parametria!C:C,0))</f>
        <v>#N/A</v>
      </c>
      <c r="AP465" s="25">
        <f>Tabla_Consulta_desde_Reporte_de_Valorización_de_Instrumentos[[#This Row],[Huella]]/$AT$4</f>
        <v>0</v>
      </c>
      <c r="AQ46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5" s="25" t="str">
        <f>IFERROR(INDEX('BD(MSCI)'!X:X,MATCH(Tabla_Consulta_desde_Reporte_de_Valorización_de_Instrumentos[[#This Row],[CODIGO_ISIN]],'BD(MSCI)'!C:C,0)),"Cuestionario Integra")</f>
        <v>Cuestionario Integra</v>
      </c>
      <c r="AT465" s="25"/>
    </row>
    <row r="466" spans="2:46" x14ac:dyDescent="0.35">
      <c r="B466" s="14" t="s">
        <v>6337</v>
      </c>
      <c r="C466" t="s">
        <v>811</v>
      </c>
      <c r="D466" t="s">
        <v>9</v>
      </c>
      <c r="E466" t="s">
        <v>812</v>
      </c>
      <c r="F466" t="s">
        <v>5762</v>
      </c>
      <c r="G466" t="e">
        <f>INDEX(Parametria!H:H,MATCH(Tabla_Consulta_desde_Reporte_de_Valorización_de_Instrumentos[[#This Row],[CODIGO_SBS]],Parametria!C:C,0),1)</f>
        <v>#N/A</v>
      </c>
      <c r="H466" t="s">
        <v>90</v>
      </c>
      <c r="I466" t="s">
        <v>813</v>
      </c>
      <c r="J466" t="s">
        <v>242</v>
      </c>
      <c r="K466" t="s">
        <v>90</v>
      </c>
      <c r="L466">
        <v>1</v>
      </c>
      <c r="M466" s="5">
        <v>30992350.890000001</v>
      </c>
      <c r="N466">
        <v>30992350.890000001</v>
      </c>
      <c r="O466">
        <v>0</v>
      </c>
      <c r="P466" s="15">
        <v>46296</v>
      </c>
      <c r="Q466">
        <v>93</v>
      </c>
      <c r="R466">
        <v>1</v>
      </c>
      <c r="S466" t="s">
        <v>155</v>
      </c>
      <c r="T466">
        <v>30988634.219999999</v>
      </c>
      <c r="U466" s="5">
        <v>30988634.219999999</v>
      </c>
      <c r="V466" t="s">
        <v>192</v>
      </c>
      <c r="W466">
        <v>4565854000</v>
      </c>
      <c r="X466">
        <v>3638173000</v>
      </c>
      <c r="Y466">
        <v>927681000</v>
      </c>
      <c r="Z466">
        <v>0</v>
      </c>
      <c r="AA466" t="str">
        <f>+MID(Tabla_Consulta_desde_Reporte_de_Valorización_de_Instrumentos[[#This Row],[CODIGO_SBS]],7,1)</f>
        <v>1</v>
      </c>
      <c r="AB466">
        <f>INDEX('Cálculo Caja'!F:F,MATCH(Tabla_Consulta_desde_Reporte_de_Valorización_de_Instrumentos[[#This Row],[PORTAFOLIO]],'Cálculo Caja'!A:A,0),1)</f>
        <v>2998225111.1967454</v>
      </c>
      <c r="AC466" s="17">
        <f>Tabla_Consulta_desde_Reporte_de_Valorización_de_Instrumentos[[#This Row],[VALOR_VECTOR_LOCAL]]/Tabla_Consulta_desde_Reporte_de_Valorización_de_Instrumentos[[#This Row],[Patrimonio]]</f>
        <v>1.0336899245577116E-2</v>
      </c>
      <c r="AD466" s="4">
        <f>(Tabla_Consulta_desde_Reporte_de_Valorización_de_Instrumentos[[#This Row],[VALOR_VECTOR_LOCAL]]/INDEX('Tipo de Cambio'!$D:$D,MATCH("2",'Tipo de Cambio'!$E:$E,0),1))/1000000</f>
        <v>9.0953340836390311</v>
      </c>
      <c r="AE466">
        <f>IF(Tabla_Consulta_desde_Reporte_de_Valorización_de_Instrumentos[[#This Row],[PORTAFOLIO]]="IN-FONDO0",Tabla_Consulta_desde_Reporte_de_Valorización_de_Instrumentos[[#This Row],[Inv MM$]],0)</f>
        <v>9.0953340836390311</v>
      </c>
      <c r="AF466" s="25">
        <f>IF(Tabla_Consulta_desde_Reporte_de_Valorización_de_Instrumentos[[#This Row],[PORTAFOLIO]]="IN-FONDO1",Tabla_Consulta_desde_Reporte_de_Valorización_de_Instrumentos[[#This Row],[Inv MM$]],0)</f>
        <v>0</v>
      </c>
      <c r="AG466" s="25">
        <f>IF(Tabla_Consulta_desde_Reporte_de_Valorización_de_Instrumentos[[#This Row],[PORTAFOLIO]]="IN-FONDO2",Tabla_Consulta_desde_Reporte_de_Valorización_de_Instrumentos[[#This Row],[Inv MM$]],0)</f>
        <v>0</v>
      </c>
      <c r="AH466" s="25">
        <f>IF(Tabla_Consulta_desde_Reporte_de_Valorización_de_Instrumentos[[#This Row],[PORTAFOLIO]]="IN-FONDO3",Tabla_Consulta_desde_Reporte_de_Valorización_de_Instrumentos[[#This Row],[Inv MM$]],0)</f>
        <v>0</v>
      </c>
      <c r="AI4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Row],[CODIGO_SBS]],'BD(MSCI)'!$C:$C,0),1)),AL6601)</f>
        <v>0</v>
      </c>
      <c r="AK466" s="25">
        <f>Tabla_Consulta_desde_Reporte_de_Valorización_de_Instrumentos[[#This Row],[CO2-H]]*Tabla_Consulta_desde_Reporte_de_Valorización_de_Instrumentos[[#This Row],[Inv MM$]]</f>
        <v>0</v>
      </c>
      <c r="AL466" s="25">
        <f>Tabla_Consulta_desde_Reporte_de_Valorización_de_Instrumentos[[#This Row],[CO2-H]]*Tabla_Consulta_desde_Reporte_de_Valorización_de_Instrumentos[[#This Row],[Weight]]</f>
        <v>0</v>
      </c>
      <c r="AM466" s="25" t="e">
        <f>INDEX(Parametria!G:G,MATCH(Tabla_Consulta_desde_Reporte_de_Valorización_de_Instrumentos[[#This Row],[CODIGO_SBS]],Parametria!C:C,0))</f>
        <v>#N/A</v>
      </c>
      <c r="AN466" s="25" t="e">
        <f>INDEX(Parametria!F:F,MATCH(Tabla_Consulta_desde_Reporte_de_Valorización_de_Instrumentos[[#This Row],[CODIGO_SBS]],Parametria!C:C,0))</f>
        <v>#N/A</v>
      </c>
      <c r="AO466" s="25" t="e">
        <f>+INDEX(Parametria!J:J,MATCH(Tabla_Consulta_desde_Reporte_de_Valorización_de_Instrumentos[[#This Row],[CODIGO_SBS]],Parametria!C:C,0))</f>
        <v>#N/A</v>
      </c>
      <c r="AP466" s="25">
        <f>Tabla_Consulta_desde_Reporte_de_Valorización_de_Instrumentos[[#This Row],[Huella]]/$AT$4</f>
        <v>0</v>
      </c>
      <c r="AQ46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6" s="25" t="str">
        <f>IFERROR(INDEX('BD(MSCI)'!X:X,MATCH(Tabla_Consulta_desde_Reporte_de_Valorización_de_Instrumentos[[#This Row],[CODIGO_ISIN]],'BD(MSCI)'!C:C,0)),"Cuestionario Integra")</f>
        <v>Cuestionario Integra</v>
      </c>
      <c r="AT466" s="25"/>
    </row>
    <row r="467" spans="2:46" x14ac:dyDescent="0.35">
      <c r="B467" s="14" t="s">
        <v>6337</v>
      </c>
      <c r="C467" t="s">
        <v>811</v>
      </c>
      <c r="D467" t="s">
        <v>9</v>
      </c>
      <c r="E467" t="s">
        <v>812</v>
      </c>
      <c r="F467" t="s">
        <v>5765</v>
      </c>
      <c r="G467" t="e">
        <f>INDEX(Parametria!H:H,MATCH(Tabla_Consulta_desde_Reporte_de_Valorización_de_Instrumentos[[#This Row],[CODIGO_SBS]],Parametria!C:C,0),1)</f>
        <v>#N/A</v>
      </c>
      <c r="H467" t="s">
        <v>90</v>
      </c>
      <c r="I467" t="s">
        <v>813</v>
      </c>
      <c r="J467" t="s">
        <v>242</v>
      </c>
      <c r="K467" t="s">
        <v>90</v>
      </c>
      <c r="L467">
        <v>1</v>
      </c>
      <c r="M467" s="5">
        <v>32320007.71875</v>
      </c>
      <c r="N467">
        <v>32320007.71875</v>
      </c>
      <c r="O467">
        <v>0</v>
      </c>
      <c r="P467" s="15">
        <v>46254</v>
      </c>
      <c r="Q467">
        <v>51</v>
      </c>
      <c r="R467">
        <v>1</v>
      </c>
      <c r="S467" t="s">
        <v>155</v>
      </c>
      <c r="T467">
        <v>32316144.875</v>
      </c>
      <c r="U467" s="5">
        <v>32316144.875</v>
      </c>
      <c r="V467" t="s">
        <v>192</v>
      </c>
      <c r="W467">
        <v>4565854000</v>
      </c>
      <c r="X467">
        <v>3638173000</v>
      </c>
      <c r="Y467">
        <v>927681000</v>
      </c>
      <c r="Z467">
        <v>0</v>
      </c>
      <c r="AA467" t="str">
        <f>+MID(Tabla_Consulta_desde_Reporte_de_Valorización_de_Instrumentos[[#This Row],[CODIGO_SBS]],7,1)</f>
        <v>1</v>
      </c>
      <c r="AB467">
        <f>INDEX('Cálculo Caja'!F:F,MATCH(Tabla_Consulta_desde_Reporte_de_Valorización_de_Instrumentos[[#This Row],[PORTAFOLIO]],'Cálculo Caja'!A:A,0),1)</f>
        <v>2998225111.1967454</v>
      </c>
      <c r="AC467" s="17">
        <f>Tabla_Consulta_desde_Reporte_de_Valorización_de_Instrumentos[[#This Row],[VALOR_VECTOR_LOCAL]]/Tabla_Consulta_desde_Reporte_de_Valorización_de_Instrumentos[[#This Row],[Patrimonio]]</f>
        <v>1.0779713503850092E-2</v>
      </c>
      <c r="AD467" s="4">
        <f>(Tabla_Consulta_desde_Reporte_de_Valorización_de_Instrumentos[[#This Row],[VALOR_VECTOR_LOCAL]]/INDEX('Tipo de Cambio'!$D:$D,MATCH("2",'Tipo de Cambio'!$E:$E,0),1))/1000000</f>
        <v>9.4849619130594256</v>
      </c>
      <c r="AE467">
        <f>IF(Tabla_Consulta_desde_Reporte_de_Valorización_de_Instrumentos[[#This Row],[PORTAFOLIO]]="IN-FONDO0",Tabla_Consulta_desde_Reporte_de_Valorización_de_Instrumentos[[#This Row],[Inv MM$]],0)</f>
        <v>9.4849619130594256</v>
      </c>
      <c r="AF467" s="25">
        <f>IF(Tabla_Consulta_desde_Reporte_de_Valorización_de_Instrumentos[[#This Row],[PORTAFOLIO]]="IN-FONDO1",Tabla_Consulta_desde_Reporte_de_Valorización_de_Instrumentos[[#This Row],[Inv MM$]],0)</f>
        <v>0</v>
      </c>
      <c r="AG467" s="25">
        <f>IF(Tabla_Consulta_desde_Reporte_de_Valorización_de_Instrumentos[[#This Row],[PORTAFOLIO]]="IN-FONDO2",Tabla_Consulta_desde_Reporte_de_Valorización_de_Instrumentos[[#This Row],[Inv MM$]],0)</f>
        <v>0</v>
      </c>
      <c r="AH467" s="25">
        <f>IF(Tabla_Consulta_desde_Reporte_de_Valorización_de_Instrumentos[[#This Row],[PORTAFOLIO]]="IN-FONDO3",Tabla_Consulta_desde_Reporte_de_Valorización_de_Instrumentos[[#This Row],[Inv MM$]],0)</f>
        <v>0</v>
      </c>
      <c r="AI4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Row],[CODIGO_SBS]],'BD(MSCI)'!$C:$C,0),1)),AL6602)</f>
        <v>0</v>
      </c>
      <c r="AK467" s="25">
        <f>Tabla_Consulta_desde_Reporte_de_Valorización_de_Instrumentos[[#This Row],[CO2-H]]*Tabla_Consulta_desde_Reporte_de_Valorización_de_Instrumentos[[#This Row],[Inv MM$]]</f>
        <v>0</v>
      </c>
      <c r="AL467" s="25">
        <f>Tabla_Consulta_desde_Reporte_de_Valorización_de_Instrumentos[[#This Row],[CO2-H]]*Tabla_Consulta_desde_Reporte_de_Valorización_de_Instrumentos[[#This Row],[Weight]]</f>
        <v>0</v>
      </c>
      <c r="AM467" s="25" t="e">
        <f>INDEX(Parametria!G:G,MATCH(Tabla_Consulta_desde_Reporte_de_Valorización_de_Instrumentos[[#This Row],[CODIGO_SBS]],Parametria!C:C,0))</f>
        <v>#N/A</v>
      </c>
      <c r="AN467" s="25" t="e">
        <f>INDEX(Parametria!F:F,MATCH(Tabla_Consulta_desde_Reporte_de_Valorización_de_Instrumentos[[#This Row],[CODIGO_SBS]],Parametria!C:C,0))</f>
        <v>#N/A</v>
      </c>
      <c r="AO467" s="25" t="e">
        <f>+INDEX(Parametria!J:J,MATCH(Tabla_Consulta_desde_Reporte_de_Valorización_de_Instrumentos[[#This Row],[CODIGO_SBS]],Parametria!C:C,0))</f>
        <v>#N/A</v>
      </c>
      <c r="AP467" s="25">
        <f>Tabla_Consulta_desde_Reporte_de_Valorización_de_Instrumentos[[#This Row],[Huella]]/$AT$4</f>
        <v>0</v>
      </c>
      <c r="AQ46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7" s="25" t="str">
        <f>IFERROR(INDEX('BD(MSCI)'!X:X,MATCH(Tabla_Consulta_desde_Reporte_de_Valorización_de_Instrumentos[[#This Row],[CODIGO_ISIN]],'BD(MSCI)'!C:C,0)),"Cuestionario Integra")</f>
        <v>Cuestionario Integra</v>
      </c>
      <c r="AT467" s="25"/>
    </row>
    <row r="468" spans="2:46" x14ac:dyDescent="0.35">
      <c r="B468" s="14" t="s">
        <v>6337</v>
      </c>
      <c r="C468" t="s">
        <v>811</v>
      </c>
      <c r="D468" t="s">
        <v>9</v>
      </c>
      <c r="E468" t="s">
        <v>812</v>
      </c>
      <c r="F468" t="s">
        <v>5773</v>
      </c>
      <c r="G468" t="e">
        <f>INDEX(Parametria!H:H,MATCH(Tabla_Consulta_desde_Reporte_de_Valorización_de_Instrumentos[[#This Row],[CODIGO_SBS]],Parametria!C:C,0),1)</f>
        <v>#N/A</v>
      </c>
      <c r="H468" t="s">
        <v>90</v>
      </c>
      <c r="I468" t="s">
        <v>813</v>
      </c>
      <c r="J468" t="s">
        <v>242</v>
      </c>
      <c r="K468" t="s">
        <v>90</v>
      </c>
      <c r="L468">
        <v>1</v>
      </c>
      <c r="M468" s="5">
        <v>26428764.978</v>
      </c>
      <c r="N468">
        <v>26428764.978</v>
      </c>
      <c r="O468">
        <v>0</v>
      </c>
      <c r="P468" s="15">
        <v>46259</v>
      </c>
      <c r="Q468">
        <v>56</v>
      </c>
      <c r="R468">
        <v>1</v>
      </c>
      <c r="S468" t="s">
        <v>155</v>
      </c>
      <c r="T468">
        <v>26425648.317000002</v>
      </c>
      <c r="U468" s="5">
        <v>26425648.317000002</v>
      </c>
      <c r="V468" t="s">
        <v>192</v>
      </c>
      <c r="W468">
        <v>4565854000</v>
      </c>
      <c r="X468">
        <v>3638173000</v>
      </c>
      <c r="Y468">
        <v>927681000</v>
      </c>
      <c r="Z468">
        <v>0</v>
      </c>
      <c r="AA468" t="str">
        <f>+MID(Tabla_Consulta_desde_Reporte_de_Valorización_de_Instrumentos[[#This Row],[CODIGO_SBS]],7,1)</f>
        <v>1</v>
      </c>
      <c r="AB468">
        <f>INDEX('Cálculo Caja'!F:F,MATCH(Tabla_Consulta_desde_Reporte_de_Valorización_de_Instrumentos[[#This Row],[PORTAFOLIO]],'Cálculo Caja'!A:A,0),1)</f>
        <v>2998225111.1967454</v>
      </c>
      <c r="AC468" s="17">
        <f>Tabla_Consulta_desde_Reporte_de_Valorización_de_Instrumentos[[#This Row],[VALOR_VECTOR_LOCAL]]/Tabla_Consulta_desde_Reporte_de_Valorización_de_Instrumentos[[#This Row],[Patrimonio]]</f>
        <v>8.8148034246337582E-3</v>
      </c>
      <c r="AD468" s="4">
        <f>(Tabla_Consulta_desde_Reporte_de_Valorización_de_Instrumentos[[#This Row],[VALOR_VECTOR_LOCAL]]/INDEX('Tipo de Cambio'!$D:$D,MATCH("2",'Tipo de Cambio'!$E:$E,0),1))/1000000</f>
        <v>7.7560572202494491</v>
      </c>
      <c r="AE468">
        <f>IF(Tabla_Consulta_desde_Reporte_de_Valorización_de_Instrumentos[[#This Row],[PORTAFOLIO]]="IN-FONDO0",Tabla_Consulta_desde_Reporte_de_Valorización_de_Instrumentos[[#This Row],[Inv MM$]],0)</f>
        <v>7.7560572202494491</v>
      </c>
      <c r="AF468" s="25">
        <f>IF(Tabla_Consulta_desde_Reporte_de_Valorización_de_Instrumentos[[#This Row],[PORTAFOLIO]]="IN-FONDO1",Tabla_Consulta_desde_Reporte_de_Valorización_de_Instrumentos[[#This Row],[Inv MM$]],0)</f>
        <v>0</v>
      </c>
      <c r="AG468" s="25">
        <f>IF(Tabla_Consulta_desde_Reporte_de_Valorización_de_Instrumentos[[#This Row],[PORTAFOLIO]]="IN-FONDO2",Tabla_Consulta_desde_Reporte_de_Valorización_de_Instrumentos[[#This Row],[Inv MM$]],0)</f>
        <v>0</v>
      </c>
      <c r="AH468" s="25">
        <f>IF(Tabla_Consulta_desde_Reporte_de_Valorización_de_Instrumentos[[#This Row],[PORTAFOLIO]]="IN-FONDO3",Tabla_Consulta_desde_Reporte_de_Valorización_de_Instrumentos[[#This Row],[Inv MM$]],0)</f>
        <v>0</v>
      </c>
      <c r="AI4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Row],[CODIGO_SBS]],'BD(MSCI)'!$C:$C,0),1)),AL6603)</f>
        <v>0</v>
      </c>
      <c r="AK468" s="25">
        <f>Tabla_Consulta_desde_Reporte_de_Valorización_de_Instrumentos[[#This Row],[CO2-H]]*Tabla_Consulta_desde_Reporte_de_Valorización_de_Instrumentos[[#This Row],[Inv MM$]]</f>
        <v>0</v>
      </c>
      <c r="AL468" s="25">
        <f>Tabla_Consulta_desde_Reporte_de_Valorización_de_Instrumentos[[#This Row],[CO2-H]]*Tabla_Consulta_desde_Reporte_de_Valorización_de_Instrumentos[[#This Row],[Weight]]</f>
        <v>0</v>
      </c>
      <c r="AM468" s="25" t="e">
        <f>INDEX(Parametria!G:G,MATCH(Tabla_Consulta_desde_Reporte_de_Valorización_de_Instrumentos[[#This Row],[CODIGO_SBS]],Parametria!C:C,0))</f>
        <v>#N/A</v>
      </c>
      <c r="AN468" s="25" t="e">
        <f>INDEX(Parametria!F:F,MATCH(Tabla_Consulta_desde_Reporte_de_Valorización_de_Instrumentos[[#This Row],[CODIGO_SBS]],Parametria!C:C,0))</f>
        <v>#N/A</v>
      </c>
      <c r="AO468" s="25" t="e">
        <f>+INDEX(Parametria!J:J,MATCH(Tabla_Consulta_desde_Reporte_de_Valorización_de_Instrumentos[[#This Row],[CODIGO_SBS]],Parametria!C:C,0))</f>
        <v>#N/A</v>
      </c>
      <c r="AP468" s="25">
        <f>Tabla_Consulta_desde_Reporte_de_Valorización_de_Instrumentos[[#This Row],[Huella]]/$AT$4</f>
        <v>0</v>
      </c>
      <c r="AQ46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8" s="25" t="str">
        <f>IFERROR(INDEX('BD(MSCI)'!X:X,MATCH(Tabla_Consulta_desde_Reporte_de_Valorización_de_Instrumentos[[#This Row],[CODIGO_ISIN]],'BD(MSCI)'!C:C,0)),"Cuestionario Integra")</f>
        <v>Cuestionario Integra</v>
      </c>
      <c r="AT468" s="25"/>
    </row>
    <row r="469" spans="2:46" x14ac:dyDescent="0.35">
      <c r="B469" s="14" t="s">
        <v>6337</v>
      </c>
      <c r="C469" t="s">
        <v>811</v>
      </c>
      <c r="D469" t="s">
        <v>9</v>
      </c>
      <c r="E469" t="s">
        <v>812</v>
      </c>
      <c r="F469" t="s">
        <v>5774</v>
      </c>
      <c r="G469" t="e">
        <f>INDEX(Parametria!H:H,MATCH(Tabla_Consulta_desde_Reporte_de_Valorización_de_Instrumentos[[#This Row],[CODIGO_SBS]],Parametria!C:C,0),1)</f>
        <v>#N/A</v>
      </c>
      <c r="H469" t="s">
        <v>90</v>
      </c>
      <c r="I469" t="s">
        <v>813</v>
      </c>
      <c r="J469" t="s">
        <v>241</v>
      </c>
      <c r="K469" t="s">
        <v>90</v>
      </c>
      <c r="L469">
        <v>1</v>
      </c>
      <c r="M469" s="5">
        <v>26428764.978</v>
      </c>
      <c r="N469">
        <v>26428764.978</v>
      </c>
      <c r="O469">
        <v>0</v>
      </c>
      <c r="P469" s="15">
        <v>46259</v>
      </c>
      <c r="Q469">
        <v>56</v>
      </c>
      <c r="R469">
        <v>1</v>
      </c>
      <c r="S469" t="s">
        <v>155</v>
      </c>
      <c r="T469">
        <v>26425648.317000002</v>
      </c>
      <c r="U469" s="5">
        <v>26425648.317000002</v>
      </c>
      <c r="V469" t="s">
        <v>192</v>
      </c>
      <c r="W469">
        <v>4565854000</v>
      </c>
      <c r="X469">
        <v>3638173000</v>
      </c>
      <c r="Y469">
        <v>927681000</v>
      </c>
      <c r="Z469">
        <v>0</v>
      </c>
      <c r="AA469" t="str">
        <f>+MID(Tabla_Consulta_desde_Reporte_de_Valorización_de_Instrumentos[[#This Row],[CODIGO_SBS]],7,1)</f>
        <v>1</v>
      </c>
      <c r="AB469">
        <f>INDEX('Cálculo Caja'!F:F,MATCH(Tabla_Consulta_desde_Reporte_de_Valorización_de_Instrumentos[[#This Row],[PORTAFOLIO]],'Cálculo Caja'!A:A,0),1)</f>
        <v>2998225111.1967454</v>
      </c>
      <c r="AC469" s="17">
        <f>Tabla_Consulta_desde_Reporte_de_Valorización_de_Instrumentos[[#This Row],[VALOR_VECTOR_LOCAL]]/Tabla_Consulta_desde_Reporte_de_Valorización_de_Instrumentos[[#This Row],[Patrimonio]]</f>
        <v>8.8148034246337582E-3</v>
      </c>
      <c r="AD469" s="4">
        <f>(Tabla_Consulta_desde_Reporte_de_Valorización_de_Instrumentos[[#This Row],[VALOR_VECTOR_LOCAL]]/INDEX('Tipo de Cambio'!$D:$D,MATCH("2",'Tipo de Cambio'!$E:$E,0),1))/1000000</f>
        <v>7.7560572202494491</v>
      </c>
      <c r="AE469">
        <f>IF(Tabla_Consulta_desde_Reporte_de_Valorización_de_Instrumentos[[#This Row],[PORTAFOLIO]]="IN-FONDO0",Tabla_Consulta_desde_Reporte_de_Valorización_de_Instrumentos[[#This Row],[Inv MM$]],0)</f>
        <v>7.7560572202494491</v>
      </c>
      <c r="AF469" s="25">
        <f>IF(Tabla_Consulta_desde_Reporte_de_Valorización_de_Instrumentos[[#This Row],[PORTAFOLIO]]="IN-FONDO1",Tabla_Consulta_desde_Reporte_de_Valorización_de_Instrumentos[[#This Row],[Inv MM$]],0)</f>
        <v>0</v>
      </c>
      <c r="AG469" s="25">
        <f>IF(Tabla_Consulta_desde_Reporte_de_Valorización_de_Instrumentos[[#This Row],[PORTAFOLIO]]="IN-FONDO2",Tabla_Consulta_desde_Reporte_de_Valorización_de_Instrumentos[[#This Row],[Inv MM$]],0)</f>
        <v>0</v>
      </c>
      <c r="AH469" s="25">
        <f>IF(Tabla_Consulta_desde_Reporte_de_Valorización_de_Instrumentos[[#This Row],[PORTAFOLIO]]="IN-FONDO3",Tabla_Consulta_desde_Reporte_de_Valorización_de_Instrumentos[[#This Row],[Inv MM$]],0)</f>
        <v>0</v>
      </c>
      <c r="AI4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Row],[CODIGO_SBS]],'BD(MSCI)'!$C:$C,0),1)),AL6604)</f>
        <v>0</v>
      </c>
      <c r="AK469" s="25">
        <f>Tabla_Consulta_desde_Reporte_de_Valorización_de_Instrumentos[[#This Row],[CO2-H]]*Tabla_Consulta_desde_Reporte_de_Valorización_de_Instrumentos[[#This Row],[Inv MM$]]</f>
        <v>0</v>
      </c>
      <c r="AL469" s="25">
        <f>Tabla_Consulta_desde_Reporte_de_Valorización_de_Instrumentos[[#This Row],[CO2-H]]*Tabla_Consulta_desde_Reporte_de_Valorización_de_Instrumentos[[#This Row],[Weight]]</f>
        <v>0</v>
      </c>
      <c r="AM469" s="25" t="e">
        <f>INDEX(Parametria!G:G,MATCH(Tabla_Consulta_desde_Reporte_de_Valorización_de_Instrumentos[[#This Row],[CODIGO_SBS]],Parametria!C:C,0))</f>
        <v>#N/A</v>
      </c>
      <c r="AN469" s="25" t="e">
        <f>INDEX(Parametria!F:F,MATCH(Tabla_Consulta_desde_Reporte_de_Valorización_de_Instrumentos[[#This Row],[CODIGO_SBS]],Parametria!C:C,0))</f>
        <v>#N/A</v>
      </c>
      <c r="AO469" s="25" t="e">
        <f>+INDEX(Parametria!J:J,MATCH(Tabla_Consulta_desde_Reporte_de_Valorización_de_Instrumentos[[#This Row],[CODIGO_SBS]],Parametria!C:C,0))</f>
        <v>#N/A</v>
      </c>
      <c r="AP469" s="25">
        <f>Tabla_Consulta_desde_Reporte_de_Valorización_de_Instrumentos[[#This Row],[Huella]]/$AT$4</f>
        <v>0</v>
      </c>
      <c r="AQ46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69" s="25" t="str">
        <f>IFERROR(INDEX('BD(MSCI)'!X:X,MATCH(Tabla_Consulta_desde_Reporte_de_Valorización_de_Instrumentos[[#This Row],[CODIGO_ISIN]],'BD(MSCI)'!C:C,0)),"Cuestionario Integra")</f>
        <v>Cuestionario Integra</v>
      </c>
      <c r="AT469" s="25"/>
    </row>
    <row r="470" spans="2:46" x14ac:dyDescent="0.35">
      <c r="B470" s="14" t="s">
        <v>6337</v>
      </c>
      <c r="C470" t="s">
        <v>811</v>
      </c>
      <c r="D470" t="s">
        <v>9</v>
      </c>
      <c r="E470" t="s">
        <v>812</v>
      </c>
      <c r="F470" t="s">
        <v>5745</v>
      </c>
      <c r="G470" t="e">
        <f>INDEX(Parametria!H:H,MATCH(Tabla_Consulta_desde_Reporte_de_Valorización_de_Instrumentos[[#This Row],[CODIGO_SBS]],Parametria!C:C,0),1)</f>
        <v>#N/A</v>
      </c>
      <c r="H470" t="s">
        <v>90</v>
      </c>
      <c r="I470" t="s">
        <v>813</v>
      </c>
      <c r="J470" t="s">
        <v>243</v>
      </c>
      <c r="K470" t="s">
        <v>90</v>
      </c>
      <c r="L470">
        <v>1</v>
      </c>
      <c r="M470" s="5">
        <v>12310500</v>
      </c>
      <c r="N470">
        <v>12310500</v>
      </c>
      <c r="O470">
        <v>0</v>
      </c>
      <c r="P470" s="15">
        <v>46338</v>
      </c>
      <c r="Q470">
        <v>135</v>
      </c>
      <c r="R470">
        <v>1</v>
      </c>
      <c r="S470" t="s">
        <v>155</v>
      </c>
      <c r="T470">
        <v>12309000</v>
      </c>
      <c r="U470" s="5">
        <v>12309000</v>
      </c>
      <c r="V470" t="s">
        <v>192</v>
      </c>
      <c r="W470">
        <v>4565854000</v>
      </c>
      <c r="X470">
        <v>3638173000</v>
      </c>
      <c r="Y470">
        <v>927681000</v>
      </c>
      <c r="Z470">
        <v>0</v>
      </c>
      <c r="AA470" t="str">
        <f>+MID(Tabla_Consulta_desde_Reporte_de_Valorización_de_Instrumentos[[#This Row],[CODIGO_SBS]],7,1)</f>
        <v>1</v>
      </c>
      <c r="AB470">
        <f>INDEX('Cálculo Caja'!F:F,MATCH(Tabla_Consulta_desde_Reporte_de_Valorización_de_Instrumentos[[#This Row],[PORTAFOLIO]],'Cálculo Caja'!A:A,0),1)</f>
        <v>2998225111.1967454</v>
      </c>
      <c r="AC470" s="17">
        <f>Tabla_Consulta_desde_Reporte_de_Valorización_de_Instrumentos[[#This Row],[VALOR_VECTOR_LOCAL]]/Tabla_Consulta_desde_Reporte_de_Valorización_de_Instrumentos[[#This Row],[Patrimonio]]</f>
        <v>4.1059291892483179E-3</v>
      </c>
      <c r="AD470" s="4">
        <f>(Tabla_Consulta_desde_Reporte_de_Valorización_de_Instrumentos[[#This Row],[VALOR_VECTOR_LOCAL]]/INDEX('Tipo de Cambio'!$D:$D,MATCH("2",'Tipo de Cambio'!$E:$E,0),1))/1000000</f>
        <v>3.6127659574468085</v>
      </c>
      <c r="AE470">
        <f>IF(Tabla_Consulta_desde_Reporte_de_Valorización_de_Instrumentos[[#This Row],[PORTAFOLIO]]="IN-FONDO0",Tabla_Consulta_desde_Reporte_de_Valorización_de_Instrumentos[[#This Row],[Inv MM$]],0)</f>
        <v>3.6127659574468085</v>
      </c>
      <c r="AF470" s="25">
        <f>IF(Tabla_Consulta_desde_Reporte_de_Valorización_de_Instrumentos[[#This Row],[PORTAFOLIO]]="IN-FONDO1",Tabla_Consulta_desde_Reporte_de_Valorización_de_Instrumentos[[#This Row],[Inv MM$]],0)</f>
        <v>0</v>
      </c>
      <c r="AG470" s="25">
        <f>IF(Tabla_Consulta_desde_Reporte_de_Valorización_de_Instrumentos[[#This Row],[PORTAFOLIO]]="IN-FONDO2",Tabla_Consulta_desde_Reporte_de_Valorización_de_Instrumentos[[#This Row],[Inv MM$]],0)</f>
        <v>0</v>
      </c>
      <c r="AH470" s="25">
        <f>IF(Tabla_Consulta_desde_Reporte_de_Valorización_de_Instrumentos[[#This Row],[PORTAFOLIO]]="IN-FONDO3",Tabla_Consulta_desde_Reporte_de_Valorización_de_Instrumentos[[#This Row],[Inv MM$]],0)</f>
        <v>0</v>
      </c>
      <c r="AI4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Row],[CODIGO_SBS]],'BD(MSCI)'!$C:$C,0),1)),AL6605)</f>
        <v>0</v>
      </c>
      <c r="AK470" s="25">
        <f>Tabla_Consulta_desde_Reporte_de_Valorización_de_Instrumentos[[#This Row],[CO2-H]]*Tabla_Consulta_desde_Reporte_de_Valorización_de_Instrumentos[[#This Row],[Inv MM$]]</f>
        <v>0</v>
      </c>
      <c r="AL470" s="25">
        <f>Tabla_Consulta_desde_Reporte_de_Valorización_de_Instrumentos[[#This Row],[CO2-H]]*Tabla_Consulta_desde_Reporte_de_Valorización_de_Instrumentos[[#This Row],[Weight]]</f>
        <v>0</v>
      </c>
      <c r="AM470" s="25" t="e">
        <f>INDEX(Parametria!G:G,MATCH(Tabla_Consulta_desde_Reporte_de_Valorización_de_Instrumentos[[#This Row],[CODIGO_SBS]],Parametria!C:C,0))</f>
        <v>#N/A</v>
      </c>
      <c r="AN470" s="25" t="e">
        <f>INDEX(Parametria!F:F,MATCH(Tabla_Consulta_desde_Reporte_de_Valorización_de_Instrumentos[[#This Row],[CODIGO_SBS]],Parametria!C:C,0))</f>
        <v>#N/A</v>
      </c>
      <c r="AO470" s="25" t="e">
        <f>+INDEX(Parametria!J:J,MATCH(Tabla_Consulta_desde_Reporte_de_Valorización_de_Instrumentos[[#This Row],[CODIGO_SBS]],Parametria!C:C,0))</f>
        <v>#N/A</v>
      </c>
      <c r="AP470" s="25">
        <f>Tabla_Consulta_desde_Reporte_de_Valorización_de_Instrumentos[[#This Row],[Huella]]/$AT$4</f>
        <v>0</v>
      </c>
      <c r="AQ47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0" s="25" t="str">
        <f>IFERROR(INDEX('BD(MSCI)'!X:X,MATCH(Tabla_Consulta_desde_Reporte_de_Valorización_de_Instrumentos[[#This Row],[CODIGO_ISIN]],'BD(MSCI)'!C:C,0)),"Cuestionario Integra")</f>
        <v>Cuestionario Integra</v>
      </c>
      <c r="AT470" s="25"/>
    </row>
    <row r="471" spans="2:46" x14ac:dyDescent="0.35">
      <c r="B471" s="14" t="s">
        <v>6337</v>
      </c>
      <c r="C471" t="s">
        <v>811</v>
      </c>
      <c r="D471" t="s">
        <v>9</v>
      </c>
      <c r="E471" t="s">
        <v>812</v>
      </c>
      <c r="F471" t="s">
        <v>5763</v>
      </c>
      <c r="G471" t="e">
        <f>INDEX(Parametria!H:H,MATCH(Tabla_Consulta_desde_Reporte_de_Valorización_de_Instrumentos[[#This Row],[CODIGO_SBS]],Parametria!C:C,0),1)</f>
        <v>#N/A</v>
      </c>
      <c r="H471" t="s">
        <v>90</v>
      </c>
      <c r="I471" t="s">
        <v>813</v>
      </c>
      <c r="J471" t="s">
        <v>4579</v>
      </c>
      <c r="K471" t="s">
        <v>90</v>
      </c>
      <c r="L471">
        <v>1</v>
      </c>
      <c r="M471" s="5">
        <v>10332265.48</v>
      </c>
      <c r="N471">
        <v>10332265.48</v>
      </c>
      <c r="O471">
        <v>0</v>
      </c>
      <c r="P471" s="15">
        <v>46296</v>
      </c>
      <c r="Q471">
        <v>93</v>
      </c>
      <c r="R471">
        <v>1</v>
      </c>
      <c r="S471" t="s">
        <v>155</v>
      </c>
      <c r="T471">
        <v>10331021.039999999</v>
      </c>
      <c r="U471" s="5">
        <v>10331021.039999999</v>
      </c>
      <c r="V471" t="s">
        <v>192</v>
      </c>
      <c r="W471">
        <v>4565854000</v>
      </c>
      <c r="X471">
        <v>3638173000</v>
      </c>
      <c r="Y471">
        <v>927681000</v>
      </c>
      <c r="Z471">
        <v>0</v>
      </c>
      <c r="AA471" t="str">
        <f>+MID(Tabla_Consulta_desde_Reporte_de_Valorización_de_Instrumentos[[#This Row],[CODIGO_SBS]],7,1)</f>
        <v>1</v>
      </c>
      <c r="AB471">
        <f>INDEX('Cálculo Caja'!F:F,MATCH(Tabla_Consulta_desde_Reporte_de_Valorización_de_Instrumentos[[#This Row],[PORTAFOLIO]],'Cálculo Caja'!A:A,0),1)</f>
        <v>2998225111.1967454</v>
      </c>
      <c r="AC471" s="17">
        <f>Tabla_Consulta_desde_Reporte_de_Valorización_de_Instrumentos[[#This Row],[VALOR_VECTOR_LOCAL]]/Tabla_Consulta_desde_Reporte_de_Valorización_de_Instrumentos[[#This Row],[Patrimonio]]</f>
        <v>3.4461273242674777E-3</v>
      </c>
      <c r="AD471" s="4">
        <f>(Tabla_Consulta_desde_Reporte_de_Valorización_de_Instrumentos[[#This Row],[VALOR_VECTOR_LOCAL]]/INDEX('Tipo de Cambio'!$D:$D,MATCH("2",'Tipo de Cambio'!$E:$E,0),1))/1000000</f>
        <v>3.0322129068231845</v>
      </c>
      <c r="AE471">
        <f>IF(Tabla_Consulta_desde_Reporte_de_Valorización_de_Instrumentos[[#This Row],[PORTAFOLIO]]="IN-FONDO0",Tabla_Consulta_desde_Reporte_de_Valorización_de_Instrumentos[[#This Row],[Inv MM$]],0)</f>
        <v>3.0322129068231845</v>
      </c>
      <c r="AF471" s="25">
        <f>IF(Tabla_Consulta_desde_Reporte_de_Valorización_de_Instrumentos[[#This Row],[PORTAFOLIO]]="IN-FONDO1",Tabla_Consulta_desde_Reporte_de_Valorización_de_Instrumentos[[#This Row],[Inv MM$]],0)</f>
        <v>0</v>
      </c>
      <c r="AG471" s="25">
        <f>IF(Tabla_Consulta_desde_Reporte_de_Valorización_de_Instrumentos[[#This Row],[PORTAFOLIO]]="IN-FONDO2",Tabla_Consulta_desde_Reporte_de_Valorización_de_Instrumentos[[#This Row],[Inv MM$]],0)</f>
        <v>0</v>
      </c>
      <c r="AH471" s="25">
        <f>IF(Tabla_Consulta_desde_Reporte_de_Valorización_de_Instrumentos[[#This Row],[PORTAFOLIO]]="IN-FONDO3",Tabla_Consulta_desde_Reporte_de_Valorización_de_Instrumentos[[#This Row],[Inv MM$]],0)</f>
        <v>0</v>
      </c>
      <c r="AI4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Row],[CODIGO_SBS]],'BD(MSCI)'!$C:$C,0),1)),AL6606)</f>
        <v>0</v>
      </c>
      <c r="AK471" s="25">
        <f>Tabla_Consulta_desde_Reporte_de_Valorización_de_Instrumentos[[#This Row],[CO2-H]]*Tabla_Consulta_desde_Reporte_de_Valorización_de_Instrumentos[[#This Row],[Inv MM$]]</f>
        <v>0</v>
      </c>
      <c r="AL471" s="25">
        <f>Tabla_Consulta_desde_Reporte_de_Valorización_de_Instrumentos[[#This Row],[CO2-H]]*Tabla_Consulta_desde_Reporte_de_Valorización_de_Instrumentos[[#This Row],[Weight]]</f>
        <v>0</v>
      </c>
      <c r="AM471" s="25" t="e">
        <f>INDEX(Parametria!G:G,MATCH(Tabla_Consulta_desde_Reporte_de_Valorización_de_Instrumentos[[#This Row],[CODIGO_SBS]],Parametria!C:C,0))</f>
        <v>#N/A</v>
      </c>
      <c r="AN471" s="25" t="e">
        <f>INDEX(Parametria!F:F,MATCH(Tabla_Consulta_desde_Reporte_de_Valorización_de_Instrumentos[[#This Row],[CODIGO_SBS]],Parametria!C:C,0))</f>
        <v>#N/A</v>
      </c>
      <c r="AO471" s="25" t="e">
        <f>+INDEX(Parametria!J:J,MATCH(Tabla_Consulta_desde_Reporte_de_Valorización_de_Instrumentos[[#This Row],[CODIGO_SBS]],Parametria!C:C,0))</f>
        <v>#N/A</v>
      </c>
      <c r="AP471" s="25">
        <f>Tabla_Consulta_desde_Reporte_de_Valorización_de_Instrumentos[[#This Row],[Huella]]/$AT$4</f>
        <v>0</v>
      </c>
      <c r="AQ47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1" s="25" t="str">
        <f>IFERROR(INDEX('BD(MSCI)'!X:X,MATCH(Tabla_Consulta_desde_Reporte_de_Valorización_de_Instrumentos[[#This Row],[CODIGO_ISIN]],'BD(MSCI)'!C:C,0)),"Cuestionario Integra")</f>
        <v>Cuestionario Integra</v>
      </c>
      <c r="AT471" s="25"/>
    </row>
    <row r="472" spans="2:46" x14ac:dyDescent="0.35">
      <c r="B472" s="14" t="s">
        <v>6337</v>
      </c>
      <c r="C472" t="s">
        <v>811</v>
      </c>
      <c r="D472" t="s">
        <v>9</v>
      </c>
      <c r="E472" t="s">
        <v>812</v>
      </c>
      <c r="F472" t="s">
        <v>5758</v>
      </c>
      <c r="G472" t="e">
        <f>INDEX(Parametria!H:H,MATCH(Tabla_Consulta_desde_Reporte_de_Valorización_de_Instrumentos[[#This Row],[CODIGO_SBS]],Parametria!C:C,0),1)</f>
        <v>#N/A</v>
      </c>
      <c r="H472" t="s">
        <v>90</v>
      </c>
      <c r="I472" t="s">
        <v>813</v>
      </c>
      <c r="J472" t="s">
        <v>242</v>
      </c>
      <c r="K472" t="s">
        <v>90</v>
      </c>
      <c r="L472">
        <v>1</v>
      </c>
      <c r="M472" s="5">
        <v>41285554.399999999</v>
      </c>
      <c r="N472">
        <v>41285554.399999999</v>
      </c>
      <c r="O472">
        <v>0</v>
      </c>
      <c r="P472" s="15">
        <v>46302</v>
      </c>
      <c r="Q472">
        <v>99</v>
      </c>
      <c r="R472">
        <v>1</v>
      </c>
      <c r="S472" t="s">
        <v>155</v>
      </c>
      <c r="T472">
        <v>41280609.960000001</v>
      </c>
      <c r="U472" s="5">
        <v>41280609.960000001</v>
      </c>
      <c r="V472" t="s">
        <v>192</v>
      </c>
      <c r="W472">
        <v>4565854000</v>
      </c>
      <c r="X472">
        <v>3638173000</v>
      </c>
      <c r="Y472">
        <v>927681000</v>
      </c>
      <c r="Z472">
        <v>0</v>
      </c>
      <c r="AA472" t="str">
        <f>+MID(Tabla_Consulta_desde_Reporte_de_Valorización_de_Instrumentos[[#This Row],[CODIGO_SBS]],7,1)</f>
        <v>1</v>
      </c>
      <c r="AB472">
        <f>INDEX('Cálculo Caja'!F:F,MATCH(Tabla_Consulta_desde_Reporte_de_Valorización_de_Instrumentos[[#This Row],[PORTAFOLIO]],'Cálculo Caja'!A:A,0),1)</f>
        <v>2998225111.1967454</v>
      </c>
      <c r="AC472" s="17">
        <f>Tabla_Consulta_desde_Reporte_de_Valorización_de_Instrumentos[[#This Row],[VALOR_VECTOR_LOCAL]]/Tabla_Consulta_desde_Reporte_de_Valorización_de_Instrumentos[[#This Row],[Patrimonio]]</f>
        <v>1.3769998205211754E-2</v>
      </c>
      <c r="AD472" s="4">
        <f>(Tabla_Consulta_desde_Reporte_de_Valorización_de_Instrumentos[[#This Row],[VALOR_VECTOR_LOCAL]]/INDEX('Tipo de Cambio'!$D:$D,MATCH("2",'Tipo de Cambio'!$E:$E,0),1))/1000000</f>
        <v>12.116083462949375</v>
      </c>
      <c r="AE472">
        <f>IF(Tabla_Consulta_desde_Reporte_de_Valorización_de_Instrumentos[[#This Row],[PORTAFOLIO]]="IN-FONDO0",Tabla_Consulta_desde_Reporte_de_Valorización_de_Instrumentos[[#This Row],[Inv MM$]],0)</f>
        <v>12.116083462949375</v>
      </c>
      <c r="AF472" s="25">
        <f>IF(Tabla_Consulta_desde_Reporte_de_Valorización_de_Instrumentos[[#This Row],[PORTAFOLIO]]="IN-FONDO1",Tabla_Consulta_desde_Reporte_de_Valorización_de_Instrumentos[[#This Row],[Inv MM$]],0)</f>
        <v>0</v>
      </c>
      <c r="AG472" s="25">
        <f>IF(Tabla_Consulta_desde_Reporte_de_Valorización_de_Instrumentos[[#This Row],[PORTAFOLIO]]="IN-FONDO2",Tabla_Consulta_desde_Reporte_de_Valorización_de_Instrumentos[[#This Row],[Inv MM$]],0)</f>
        <v>0</v>
      </c>
      <c r="AH472" s="25">
        <f>IF(Tabla_Consulta_desde_Reporte_de_Valorización_de_Instrumentos[[#This Row],[PORTAFOLIO]]="IN-FONDO3",Tabla_Consulta_desde_Reporte_de_Valorización_de_Instrumentos[[#This Row],[Inv MM$]],0)</f>
        <v>0</v>
      </c>
      <c r="AI4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Row],[CODIGO_SBS]],'BD(MSCI)'!$C:$C,0),1)),AL6607)</f>
        <v>0</v>
      </c>
      <c r="AK472" s="25">
        <f>Tabla_Consulta_desde_Reporte_de_Valorización_de_Instrumentos[[#This Row],[CO2-H]]*Tabla_Consulta_desde_Reporte_de_Valorización_de_Instrumentos[[#This Row],[Inv MM$]]</f>
        <v>0</v>
      </c>
      <c r="AL472" s="25">
        <f>Tabla_Consulta_desde_Reporte_de_Valorización_de_Instrumentos[[#This Row],[CO2-H]]*Tabla_Consulta_desde_Reporte_de_Valorización_de_Instrumentos[[#This Row],[Weight]]</f>
        <v>0</v>
      </c>
      <c r="AM472" s="25" t="e">
        <f>INDEX(Parametria!G:G,MATCH(Tabla_Consulta_desde_Reporte_de_Valorización_de_Instrumentos[[#This Row],[CODIGO_SBS]],Parametria!C:C,0))</f>
        <v>#N/A</v>
      </c>
      <c r="AN472" s="25" t="e">
        <f>INDEX(Parametria!F:F,MATCH(Tabla_Consulta_desde_Reporte_de_Valorización_de_Instrumentos[[#This Row],[CODIGO_SBS]],Parametria!C:C,0))</f>
        <v>#N/A</v>
      </c>
      <c r="AO472" s="25" t="e">
        <f>+INDEX(Parametria!J:J,MATCH(Tabla_Consulta_desde_Reporte_de_Valorización_de_Instrumentos[[#This Row],[CODIGO_SBS]],Parametria!C:C,0))</f>
        <v>#N/A</v>
      </c>
      <c r="AP472" s="25">
        <f>Tabla_Consulta_desde_Reporte_de_Valorización_de_Instrumentos[[#This Row],[Huella]]/$AT$4</f>
        <v>0</v>
      </c>
      <c r="AQ47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2" s="25" t="str">
        <f>IFERROR(INDEX('BD(MSCI)'!X:X,MATCH(Tabla_Consulta_desde_Reporte_de_Valorización_de_Instrumentos[[#This Row],[CODIGO_ISIN]],'BD(MSCI)'!C:C,0)),"Cuestionario Integra")</f>
        <v>Cuestionario Integra</v>
      </c>
      <c r="AT472" s="25"/>
    </row>
    <row r="473" spans="2:46" x14ac:dyDescent="0.35">
      <c r="B473" s="14" t="s">
        <v>6337</v>
      </c>
      <c r="C473" t="s">
        <v>811</v>
      </c>
      <c r="D473" t="s">
        <v>9</v>
      </c>
      <c r="E473" t="s">
        <v>812</v>
      </c>
      <c r="F473" t="s">
        <v>5759</v>
      </c>
      <c r="G473" t="e">
        <f>INDEX(Parametria!H:H,MATCH(Tabla_Consulta_desde_Reporte_de_Valorización_de_Instrumentos[[#This Row],[CODIGO_SBS]],Parametria!C:C,0),1)</f>
        <v>#N/A</v>
      </c>
      <c r="H473" t="s">
        <v>90</v>
      </c>
      <c r="I473" t="s">
        <v>813</v>
      </c>
      <c r="J473" t="s">
        <v>242</v>
      </c>
      <c r="K473" t="s">
        <v>90</v>
      </c>
      <c r="L473">
        <v>1</v>
      </c>
      <c r="M473" s="5">
        <v>17535233.644000001</v>
      </c>
      <c r="N473">
        <v>17535233.644000001</v>
      </c>
      <c r="O473">
        <v>0</v>
      </c>
      <c r="P473" s="15">
        <v>46308</v>
      </c>
      <c r="Q473">
        <v>105</v>
      </c>
      <c r="R473">
        <v>1</v>
      </c>
      <c r="S473" t="s">
        <v>155</v>
      </c>
      <c r="T473">
        <v>17533118.096000001</v>
      </c>
      <c r="U473" s="5">
        <v>17533118.096000001</v>
      </c>
      <c r="V473" t="s">
        <v>192</v>
      </c>
      <c r="W473">
        <v>4565854000</v>
      </c>
      <c r="X473">
        <v>3638173000</v>
      </c>
      <c r="Y473">
        <v>927681000</v>
      </c>
      <c r="Z473">
        <v>0</v>
      </c>
      <c r="AA473" t="str">
        <f>+MID(Tabla_Consulta_desde_Reporte_de_Valorización_de_Instrumentos[[#This Row],[CODIGO_SBS]],7,1)</f>
        <v>1</v>
      </c>
      <c r="AB473">
        <f>INDEX('Cálculo Caja'!F:F,MATCH(Tabla_Consulta_desde_Reporte_de_Valorización_de_Instrumentos[[#This Row],[PORTAFOLIO]],'Cálculo Caja'!A:A,0),1)</f>
        <v>2998225111.1967454</v>
      </c>
      <c r="AC473" s="17">
        <f>Tabla_Consulta_desde_Reporte_de_Valorización_de_Instrumentos[[#This Row],[VALOR_VECTOR_LOCAL]]/Tabla_Consulta_desde_Reporte_de_Valorización_de_Instrumentos[[#This Row],[Patrimonio]]</f>
        <v>5.8485380495665283E-3</v>
      </c>
      <c r="AD473" s="4">
        <f>(Tabla_Consulta_desde_Reporte_de_Valorización_de_Instrumentos[[#This Row],[VALOR_VECTOR_LOCAL]]/INDEX('Tipo de Cambio'!$D:$D,MATCH("2",'Tipo de Cambio'!$E:$E,0),1))/1000000</f>
        <v>5.146070034922964</v>
      </c>
      <c r="AE473">
        <f>IF(Tabla_Consulta_desde_Reporte_de_Valorización_de_Instrumentos[[#This Row],[PORTAFOLIO]]="IN-FONDO0",Tabla_Consulta_desde_Reporte_de_Valorización_de_Instrumentos[[#This Row],[Inv MM$]],0)</f>
        <v>5.146070034922964</v>
      </c>
      <c r="AF473" s="25">
        <f>IF(Tabla_Consulta_desde_Reporte_de_Valorización_de_Instrumentos[[#This Row],[PORTAFOLIO]]="IN-FONDO1",Tabla_Consulta_desde_Reporte_de_Valorización_de_Instrumentos[[#This Row],[Inv MM$]],0)</f>
        <v>0</v>
      </c>
      <c r="AG473" s="25">
        <f>IF(Tabla_Consulta_desde_Reporte_de_Valorización_de_Instrumentos[[#This Row],[PORTAFOLIO]]="IN-FONDO2",Tabla_Consulta_desde_Reporte_de_Valorización_de_Instrumentos[[#This Row],[Inv MM$]],0)</f>
        <v>0</v>
      </c>
      <c r="AH473" s="25">
        <f>IF(Tabla_Consulta_desde_Reporte_de_Valorización_de_Instrumentos[[#This Row],[PORTAFOLIO]]="IN-FONDO3",Tabla_Consulta_desde_Reporte_de_Valorización_de_Instrumentos[[#This Row],[Inv MM$]],0)</f>
        <v>0</v>
      </c>
      <c r="AI4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Row],[CODIGO_SBS]],'BD(MSCI)'!$C:$C,0),1)),AL6608)</f>
        <v>0</v>
      </c>
      <c r="AK473" s="25">
        <f>Tabla_Consulta_desde_Reporte_de_Valorización_de_Instrumentos[[#This Row],[CO2-H]]*Tabla_Consulta_desde_Reporte_de_Valorización_de_Instrumentos[[#This Row],[Inv MM$]]</f>
        <v>0</v>
      </c>
      <c r="AL473" s="25">
        <f>Tabla_Consulta_desde_Reporte_de_Valorización_de_Instrumentos[[#This Row],[CO2-H]]*Tabla_Consulta_desde_Reporte_de_Valorización_de_Instrumentos[[#This Row],[Weight]]</f>
        <v>0</v>
      </c>
      <c r="AM473" s="25" t="e">
        <f>INDEX(Parametria!G:G,MATCH(Tabla_Consulta_desde_Reporte_de_Valorización_de_Instrumentos[[#This Row],[CODIGO_SBS]],Parametria!C:C,0))</f>
        <v>#N/A</v>
      </c>
      <c r="AN473" s="25" t="e">
        <f>INDEX(Parametria!F:F,MATCH(Tabla_Consulta_desde_Reporte_de_Valorización_de_Instrumentos[[#This Row],[CODIGO_SBS]],Parametria!C:C,0))</f>
        <v>#N/A</v>
      </c>
      <c r="AO473" s="25" t="e">
        <f>+INDEX(Parametria!J:J,MATCH(Tabla_Consulta_desde_Reporte_de_Valorización_de_Instrumentos[[#This Row],[CODIGO_SBS]],Parametria!C:C,0))</f>
        <v>#N/A</v>
      </c>
      <c r="AP473" s="25">
        <f>Tabla_Consulta_desde_Reporte_de_Valorización_de_Instrumentos[[#This Row],[Huella]]/$AT$4</f>
        <v>0</v>
      </c>
      <c r="AQ47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3" s="25" t="str">
        <f>IFERROR(INDEX('BD(MSCI)'!X:X,MATCH(Tabla_Consulta_desde_Reporte_de_Valorización_de_Instrumentos[[#This Row],[CODIGO_ISIN]],'BD(MSCI)'!C:C,0)),"Cuestionario Integra")</f>
        <v>Cuestionario Integra</v>
      </c>
      <c r="AT473" s="25"/>
    </row>
    <row r="474" spans="2:46" x14ac:dyDescent="0.35">
      <c r="B474" s="14" t="s">
        <v>6337</v>
      </c>
      <c r="C474" t="s">
        <v>811</v>
      </c>
      <c r="D474" t="s">
        <v>9</v>
      </c>
      <c r="E474" t="s">
        <v>812</v>
      </c>
      <c r="F474" t="s">
        <v>5752</v>
      </c>
      <c r="G474" t="e">
        <f>INDEX(Parametria!H:H,MATCH(Tabla_Consulta_desde_Reporte_de_Valorización_de_Instrumentos[[#This Row],[CODIGO_SBS]],Parametria!C:C,0),1)</f>
        <v>#N/A</v>
      </c>
      <c r="H474" t="s">
        <v>90</v>
      </c>
      <c r="I474" t="s">
        <v>813</v>
      </c>
      <c r="J474" t="s">
        <v>245</v>
      </c>
      <c r="K474" t="s">
        <v>90</v>
      </c>
      <c r="L474">
        <v>1</v>
      </c>
      <c r="M474" s="5">
        <v>15411624.630000001</v>
      </c>
      <c r="N474">
        <v>15411624.630000001</v>
      </c>
      <c r="O474">
        <v>0</v>
      </c>
      <c r="P474" s="15">
        <v>46310</v>
      </c>
      <c r="Q474">
        <v>107</v>
      </c>
      <c r="R474">
        <v>1</v>
      </c>
      <c r="S474" t="s">
        <v>155</v>
      </c>
      <c r="T474">
        <v>15409770.465</v>
      </c>
      <c r="U474" s="5">
        <v>15409770.465</v>
      </c>
      <c r="V474" t="s">
        <v>192</v>
      </c>
      <c r="W474">
        <v>4565854000</v>
      </c>
      <c r="X474">
        <v>3638173000</v>
      </c>
      <c r="Y474">
        <v>927681000</v>
      </c>
      <c r="Z474">
        <v>0</v>
      </c>
      <c r="AA474" t="str">
        <f>+MID(Tabla_Consulta_desde_Reporte_de_Valorización_de_Instrumentos[[#This Row],[CODIGO_SBS]],7,1)</f>
        <v>1</v>
      </c>
      <c r="AB474">
        <f>INDEX('Cálculo Caja'!F:F,MATCH(Tabla_Consulta_desde_Reporte_de_Valorización_de_Instrumentos[[#This Row],[PORTAFOLIO]],'Cálculo Caja'!A:A,0),1)</f>
        <v>2998225111.1967454</v>
      </c>
      <c r="AC474" s="17">
        <f>Tabla_Consulta_desde_Reporte_de_Valorización_de_Instrumentos[[#This Row],[VALOR_VECTOR_LOCAL]]/Tabla_Consulta_desde_Reporte_de_Valorización_de_Instrumentos[[#This Row],[Patrimonio]]</f>
        <v>5.1402493336627523E-3</v>
      </c>
      <c r="AD474" s="4">
        <f>(Tabla_Consulta_desde_Reporte_de_Valorización_de_Instrumentos[[#This Row],[VALOR_VECTOR_LOCAL]]/INDEX('Tipo de Cambio'!$D:$D,MATCH("2",'Tipo de Cambio'!$E:$E,0),1))/1000000</f>
        <v>4.5228538899486432</v>
      </c>
      <c r="AE474">
        <f>IF(Tabla_Consulta_desde_Reporte_de_Valorización_de_Instrumentos[[#This Row],[PORTAFOLIO]]="IN-FONDO0",Tabla_Consulta_desde_Reporte_de_Valorización_de_Instrumentos[[#This Row],[Inv MM$]],0)</f>
        <v>4.5228538899486432</v>
      </c>
      <c r="AF474" s="25">
        <f>IF(Tabla_Consulta_desde_Reporte_de_Valorización_de_Instrumentos[[#This Row],[PORTAFOLIO]]="IN-FONDO1",Tabla_Consulta_desde_Reporte_de_Valorización_de_Instrumentos[[#This Row],[Inv MM$]],0)</f>
        <v>0</v>
      </c>
      <c r="AG474" s="25">
        <f>IF(Tabla_Consulta_desde_Reporte_de_Valorización_de_Instrumentos[[#This Row],[PORTAFOLIO]]="IN-FONDO2",Tabla_Consulta_desde_Reporte_de_Valorización_de_Instrumentos[[#This Row],[Inv MM$]],0)</f>
        <v>0</v>
      </c>
      <c r="AH474" s="25">
        <f>IF(Tabla_Consulta_desde_Reporte_de_Valorización_de_Instrumentos[[#This Row],[PORTAFOLIO]]="IN-FONDO3",Tabla_Consulta_desde_Reporte_de_Valorización_de_Instrumentos[[#This Row],[Inv MM$]],0)</f>
        <v>0</v>
      </c>
      <c r="AI4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Row],[CODIGO_SBS]],'BD(MSCI)'!$C:$C,0),1)),AL6609)</f>
        <v>0</v>
      </c>
      <c r="AK474" s="25">
        <f>Tabla_Consulta_desde_Reporte_de_Valorización_de_Instrumentos[[#This Row],[CO2-H]]*Tabla_Consulta_desde_Reporte_de_Valorización_de_Instrumentos[[#This Row],[Inv MM$]]</f>
        <v>0</v>
      </c>
      <c r="AL474" s="25">
        <f>Tabla_Consulta_desde_Reporte_de_Valorización_de_Instrumentos[[#This Row],[CO2-H]]*Tabla_Consulta_desde_Reporte_de_Valorización_de_Instrumentos[[#This Row],[Weight]]</f>
        <v>0</v>
      </c>
      <c r="AM474" s="25" t="e">
        <f>INDEX(Parametria!G:G,MATCH(Tabla_Consulta_desde_Reporte_de_Valorización_de_Instrumentos[[#This Row],[CODIGO_SBS]],Parametria!C:C,0))</f>
        <v>#N/A</v>
      </c>
      <c r="AN474" s="25" t="e">
        <f>INDEX(Parametria!F:F,MATCH(Tabla_Consulta_desde_Reporte_de_Valorización_de_Instrumentos[[#This Row],[CODIGO_SBS]],Parametria!C:C,0))</f>
        <v>#N/A</v>
      </c>
      <c r="AO474" s="25" t="e">
        <f>+INDEX(Parametria!J:J,MATCH(Tabla_Consulta_desde_Reporte_de_Valorización_de_Instrumentos[[#This Row],[CODIGO_SBS]],Parametria!C:C,0))</f>
        <v>#N/A</v>
      </c>
      <c r="AP474" s="25">
        <f>Tabla_Consulta_desde_Reporte_de_Valorización_de_Instrumentos[[#This Row],[Huella]]/$AT$4</f>
        <v>0</v>
      </c>
      <c r="AQ47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4" s="25" t="str">
        <f>IFERROR(INDEX('BD(MSCI)'!X:X,MATCH(Tabla_Consulta_desde_Reporte_de_Valorización_de_Instrumentos[[#This Row],[CODIGO_ISIN]],'BD(MSCI)'!C:C,0)),"Cuestionario Integra")</f>
        <v>Cuestionario Integra</v>
      </c>
      <c r="AT474" s="25"/>
    </row>
    <row r="475" spans="2:46" x14ac:dyDescent="0.35">
      <c r="B475" s="14" t="s">
        <v>6337</v>
      </c>
      <c r="C475" t="s">
        <v>811</v>
      </c>
      <c r="D475" t="s">
        <v>9</v>
      </c>
      <c r="E475" t="s">
        <v>812</v>
      </c>
      <c r="F475" t="s">
        <v>5753</v>
      </c>
      <c r="G475" t="e">
        <f>INDEX(Parametria!H:H,MATCH(Tabla_Consulta_desde_Reporte_de_Valorización_de_Instrumentos[[#This Row],[CODIGO_SBS]],Parametria!C:C,0),1)</f>
        <v>#N/A</v>
      </c>
      <c r="H475" t="s">
        <v>90</v>
      </c>
      <c r="I475" t="s">
        <v>813</v>
      </c>
      <c r="J475" t="s">
        <v>242</v>
      </c>
      <c r="K475" t="s">
        <v>90</v>
      </c>
      <c r="L475">
        <v>1</v>
      </c>
      <c r="M475" s="5">
        <v>30929596.68</v>
      </c>
      <c r="N475">
        <v>30929596.68</v>
      </c>
      <c r="O475">
        <v>0</v>
      </c>
      <c r="P475" s="15">
        <v>46314</v>
      </c>
      <c r="Q475">
        <v>111</v>
      </c>
      <c r="R475">
        <v>1</v>
      </c>
      <c r="S475" t="s">
        <v>155</v>
      </c>
      <c r="T475">
        <v>30925863.359999999</v>
      </c>
      <c r="U475" s="5">
        <v>30925863.359999999</v>
      </c>
      <c r="V475" t="s">
        <v>192</v>
      </c>
      <c r="W475">
        <v>4565854000</v>
      </c>
      <c r="X475">
        <v>3638173000</v>
      </c>
      <c r="Y475">
        <v>927681000</v>
      </c>
      <c r="Z475">
        <v>0</v>
      </c>
      <c r="AA475" t="str">
        <f>+MID(Tabla_Consulta_desde_Reporte_de_Valorización_de_Instrumentos[[#This Row],[CODIGO_SBS]],7,1)</f>
        <v>1</v>
      </c>
      <c r="AB475">
        <f>INDEX('Cálculo Caja'!F:F,MATCH(Tabla_Consulta_desde_Reporte_de_Valorización_de_Instrumentos[[#This Row],[PORTAFOLIO]],'Cálculo Caja'!A:A,0),1)</f>
        <v>2998225111.1967454</v>
      </c>
      <c r="AC475" s="17">
        <f>Tabla_Consulta_desde_Reporte_de_Valorización_de_Instrumentos[[#This Row],[VALOR_VECTOR_LOCAL]]/Tabla_Consulta_desde_Reporte_de_Valorización_de_Instrumentos[[#This Row],[Patrimonio]]</f>
        <v>1.0315968792501512E-2</v>
      </c>
      <c r="AD475" s="4">
        <f>(Tabla_Consulta_desde_Reporte_de_Valorización_de_Instrumentos[[#This Row],[VALOR_VECTOR_LOCAL]]/INDEX('Tipo de Cambio'!$D:$D,MATCH("2",'Tipo de Cambio'!$E:$E,0),1))/1000000</f>
        <v>9.0769175876742469</v>
      </c>
      <c r="AE475">
        <f>IF(Tabla_Consulta_desde_Reporte_de_Valorización_de_Instrumentos[[#This Row],[PORTAFOLIO]]="IN-FONDO0",Tabla_Consulta_desde_Reporte_de_Valorización_de_Instrumentos[[#This Row],[Inv MM$]],0)</f>
        <v>9.0769175876742469</v>
      </c>
      <c r="AF475" s="25">
        <f>IF(Tabla_Consulta_desde_Reporte_de_Valorización_de_Instrumentos[[#This Row],[PORTAFOLIO]]="IN-FONDO1",Tabla_Consulta_desde_Reporte_de_Valorización_de_Instrumentos[[#This Row],[Inv MM$]],0)</f>
        <v>0</v>
      </c>
      <c r="AG475" s="25">
        <f>IF(Tabla_Consulta_desde_Reporte_de_Valorización_de_Instrumentos[[#This Row],[PORTAFOLIO]]="IN-FONDO2",Tabla_Consulta_desde_Reporte_de_Valorización_de_Instrumentos[[#This Row],[Inv MM$]],0)</f>
        <v>0</v>
      </c>
      <c r="AH475" s="25">
        <f>IF(Tabla_Consulta_desde_Reporte_de_Valorización_de_Instrumentos[[#This Row],[PORTAFOLIO]]="IN-FONDO3",Tabla_Consulta_desde_Reporte_de_Valorización_de_Instrumentos[[#This Row],[Inv MM$]],0)</f>
        <v>0</v>
      </c>
      <c r="AI4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Row],[CODIGO_SBS]],'BD(MSCI)'!$C:$C,0),1)),AL6610)</f>
        <v>0</v>
      </c>
      <c r="AK475" s="25">
        <f>Tabla_Consulta_desde_Reporte_de_Valorización_de_Instrumentos[[#This Row],[CO2-H]]*Tabla_Consulta_desde_Reporte_de_Valorización_de_Instrumentos[[#This Row],[Inv MM$]]</f>
        <v>0</v>
      </c>
      <c r="AL475" s="25">
        <f>Tabla_Consulta_desde_Reporte_de_Valorización_de_Instrumentos[[#This Row],[CO2-H]]*Tabla_Consulta_desde_Reporte_de_Valorización_de_Instrumentos[[#This Row],[Weight]]</f>
        <v>0</v>
      </c>
      <c r="AM475" s="25" t="e">
        <f>INDEX(Parametria!G:G,MATCH(Tabla_Consulta_desde_Reporte_de_Valorización_de_Instrumentos[[#This Row],[CODIGO_SBS]],Parametria!C:C,0))</f>
        <v>#N/A</v>
      </c>
      <c r="AN475" s="25" t="e">
        <f>INDEX(Parametria!F:F,MATCH(Tabla_Consulta_desde_Reporte_de_Valorización_de_Instrumentos[[#This Row],[CODIGO_SBS]],Parametria!C:C,0))</f>
        <v>#N/A</v>
      </c>
      <c r="AO475" s="25" t="e">
        <f>+INDEX(Parametria!J:J,MATCH(Tabla_Consulta_desde_Reporte_de_Valorización_de_Instrumentos[[#This Row],[CODIGO_SBS]],Parametria!C:C,0))</f>
        <v>#N/A</v>
      </c>
      <c r="AP475" s="25">
        <f>Tabla_Consulta_desde_Reporte_de_Valorización_de_Instrumentos[[#This Row],[Huella]]/$AT$4</f>
        <v>0</v>
      </c>
      <c r="AQ47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5" s="25" t="str">
        <f>IFERROR(INDEX('BD(MSCI)'!X:X,MATCH(Tabla_Consulta_desde_Reporte_de_Valorización_de_Instrumentos[[#This Row],[CODIGO_ISIN]],'BD(MSCI)'!C:C,0)),"Cuestionario Integra")</f>
        <v>Cuestionario Integra</v>
      </c>
      <c r="AT475" s="25"/>
    </row>
    <row r="476" spans="2:46" x14ac:dyDescent="0.35">
      <c r="B476" s="14" t="s">
        <v>6337</v>
      </c>
      <c r="C476" t="s">
        <v>811</v>
      </c>
      <c r="D476" t="s">
        <v>9</v>
      </c>
      <c r="E476" t="s">
        <v>812</v>
      </c>
      <c r="F476" t="s">
        <v>5741</v>
      </c>
      <c r="G476" t="e">
        <f>INDEX(Parametria!H:H,MATCH(Tabla_Consulta_desde_Reporte_de_Valorización_de_Instrumentos[[#This Row],[CODIGO_SBS]],Parametria!C:C,0),1)</f>
        <v>#N/A</v>
      </c>
      <c r="H476" t="s">
        <v>90</v>
      </c>
      <c r="I476" t="s">
        <v>813</v>
      </c>
      <c r="J476" t="s">
        <v>245</v>
      </c>
      <c r="K476" t="s">
        <v>90</v>
      </c>
      <c r="L476">
        <v>1</v>
      </c>
      <c r="M476" s="5">
        <v>20545000</v>
      </c>
      <c r="N476">
        <v>20545000</v>
      </c>
      <c r="O476">
        <v>0</v>
      </c>
      <c r="P476" s="15">
        <v>46324</v>
      </c>
      <c r="Q476">
        <v>121</v>
      </c>
      <c r="R476">
        <v>1</v>
      </c>
      <c r="S476" t="s">
        <v>155</v>
      </c>
      <c r="T476">
        <v>20542500</v>
      </c>
      <c r="U476" s="5">
        <v>20542500</v>
      </c>
      <c r="V476" t="s">
        <v>192</v>
      </c>
      <c r="W476">
        <v>4565854000</v>
      </c>
      <c r="X476">
        <v>3638173000</v>
      </c>
      <c r="Y476">
        <v>927681000</v>
      </c>
      <c r="Z476">
        <v>0</v>
      </c>
      <c r="AA476" t="str">
        <f>+MID(Tabla_Consulta_desde_Reporte_de_Valorización_de_Instrumentos[[#This Row],[CODIGO_SBS]],7,1)</f>
        <v>1</v>
      </c>
      <c r="AB476">
        <f>INDEX('Cálculo Caja'!F:F,MATCH(Tabla_Consulta_desde_Reporte_de_Valorización_de_Instrumentos[[#This Row],[PORTAFOLIO]],'Cálculo Caja'!A:A,0),1)</f>
        <v>2998225111.1967454</v>
      </c>
      <c r="AC476" s="17">
        <f>Tabla_Consulta_desde_Reporte_de_Valorización_de_Instrumentos[[#This Row],[VALOR_VECTOR_LOCAL]]/Tabla_Consulta_desde_Reporte_de_Valorización_de_Instrumentos[[#This Row],[Patrimonio]]</f>
        <v>6.8523874085623399E-3</v>
      </c>
      <c r="AD476" s="4">
        <f>(Tabla_Consulta_desde_Reporte_de_Valorización_de_Instrumentos[[#This Row],[VALOR_VECTOR_LOCAL]]/INDEX('Tipo de Cambio'!$D:$D,MATCH("2",'Tipo de Cambio'!$E:$E,0),1))/1000000</f>
        <v>6.0293470286133521</v>
      </c>
      <c r="AE476">
        <f>IF(Tabla_Consulta_desde_Reporte_de_Valorización_de_Instrumentos[[#This Row],[PORTAFOLIO]]="IN-FONDO0",Tabla_Consulta_desde_Reporte_de_Valorización_de_Instrumentos[[#This Row],[Inv MM$]],0)</f>
        <v>6.0293470286133521</v>
      </c>
      <c r="AF476" s="25">
        <f>IF(Tabla_Consulta_desde_Reporte_de_Valorización_de_Instrumentos[[#This Row],[PORTAFOLIO]]="IN-FONDO1",Tabla_Consulta_desde_Reporte_de_Valorización_de_Instrumentos[[#This Row],[Inv MM$]],0)</f>
        <v>0</v>
      </c>
      <c r="AG476" s="25">
        <f>IF(Tabla_Consulta_desde_Reporte_de_Valorización_de_Instrumentos[[#This Row],[PORTAFOLIO]]="IN-FONDO2",Tabla_Consulta_desde_Reporte_de_Valorización_de_Instrumentos[[#This Row],[Inv MM$]],0)</f>
        <v>0</v>
      </c>
      <c r="AH476" s="25">
        <f>IF(Tabla_Consulta_desde_Reporte_de_Valorización_de_Instrumentos[[#This Row],[PORTAFOLIO]]="IN-FONDO3",Tabla_Consulta_desde_Reporte_de_Valorización_de_Instrumentos[[#This Row],[Inv MM$]],0)</f>
        <v>0</v>
      </c>
      <c r="AI4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Row],[CODIGO_SBS]],'BD(MSCI)'!$C:$C,0),1)),AL6611)</f>
        <v>0</v>
      </c>
      <c r="AK476" s="25">
        <f>Tabla_Consulta_desde_Reporte_de_Valorización_de_Instrumentos[[#This Row],[CO2-H]]*Tabla_Consulta_desde_Reporte_de_Valorización_de_Instrumentos[[#This Row],[Inv MM$]]</f>
        <v>0</v>
      </c>
      <c r="AL476" s="25">
        <f>Tabla_Consulta_desde_Reporte_de_Valorización_de_Instrumentos[[#This Row],[CO2-H]]*Tabla_Consulta_desde_Reporte_de_Valorización_de_Instrumentos[[#This Row],[Weight]]</f>
        <v>0</v>
      </c>
      <c r="AM476" s="25" t="e">
        <f>INDEX(Parametria!G:G,MATCH(Tabla_Consulta_desde_Reporte_de_Valorización_de_Instrumentos[[#This Row],[CODIGO_SBS]],Parametria!C:C,0))</f>
        <v>#N/A</v>
      </c>
      <c r="AN476" s="25" t="e">
        <f>INDEX(Parametria!F:F,MATCH(Tabla_Consulta_desde_Reporte_de_Valorización_de_Instrumentos[[#This Row],[CODIGO_SBS]],Parametria!C:C,0))</f>
        <v>#N/A</v>
      </c>
      <c r="AO476" s="25" t="e">
        <f>+INDEX(Parametria!J:J,MATCH(Tabla_Consulta_desde_Reporte_de_Valorización_de_Instrumentos[[#This Row],[CODIGO_SBS]],Parametria!C:C,0))</f>
        <v>#N/A</v>
      </c>
      <c r="AP476" s="25">
        <f>Tabla_Consulta_desde_Reporte_de_Valorización_de_Instrumentos[[#This Row],[Huella]]/$AT$4</f>
        <v>0</v>
      </c>
      <c r="AQ47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6" s="25" t="str">
        <f>IFERROR(INDEX('BD(MSCI)'!X:X,MATCH(Tabla_Consulta_desde_Reporte_de_Valorización_de_Instrumentos[[#This Row],[CODIGO_ISIN]],'BD(MSCI)'!C:C,0)),"Cuestionario Integra")</f>
        <v>Cuestionario Integra</v>
      </c>
      <c r="AT476" s="25"/>
    </row>
    <row r="477" spans="2:46" x14ac:dyDescent="0.35">
      <c r="B477" s="14" t="s">
        <v>6337</v>
      </c>
      <c r="C477" t="s">
        <v>811</v>
      </c>
      <c r="D477" t="s">
        <v>9</v>
      </c>
      <c r="E477" t="s">
        <v>812</v>
      </c>
      <c r="F477" t="s">
        <v>5751</v>
      </c>
      <c r="G477" t="e">
        <f>INDEX(Parametria!H:H,MATCH(Tabla_Consulta_desde_Reporte_de_Valorización_de_Instrumentos[[#This Row],[CODIGO_SBS]],Parametria!C:C,0),1)</f>
        <v>#N/A</v>
      </c>
      <c r="H477" t="s">
        <v>90</v>
      </c>
      <c r="I477" t="s">
        <v>813</v>
      </c>
      <c r="J477" t="s">
        <v>243</v>
      </c>
      <c r="K477" t="s">
        <v>90</v>
      </c>
      <c r="L477">
        <v>1</v>
      </c>
      <c r="M477" s="5">
        <v>15416250</v>
      </c>
      <c r="N477">
        <v>15416250</v>
      </c>
      <c r="O477">
        <v>0</v>
      </c>
      <c r="P477" s="15">
        <v>46280</v>
      </c>
      <c r="Q477">
        <v>77</v>
      </c>
      <c r="R477">
        <v>1</v>
      </c>
      <c r="S477" t="s">
        <v>155</v>
      </c>
      <c r="T477">
        <v>15414375</v>
      </c>
      <c r="U477" s="5">
        <v>15414375</v>
      </c>
      <c r="V477" t="s">
        <v>192</v>
      </c>
      <c r="W477">
        <v>4565854000</v>
      </c>
      <c r="X477">
        <v>3638173000</v>
      </c>
      <c r="Y477">
        <v>927681000</v>
      </c>
      <c r="Z477">
        <v>0</v>
      </c>
      <c r="AA477" t="str">
        <f>+MID(Tabla_Consulta_desde_Reporte_de_Valorización_de_Instrumentos[[#This Row],[CODIGO_SBS]],7,1)</f>
        <v>1</v>
      </c>
      <c r="AB477">
        <f>INDEX('Cálculo Caja'!F:F,MATCH(Tabla_Consulta_desde_Reporte_de_Valorización_de_Instrumentos[[#This Row],[PORTAFOLIO]],'Cálculo Caja'!A:A,0),1)</f>
        <v>2998225111.1967454</v>
      </c>
      <c r="AC477" s="17">
        <f>Tabla_Consulta_desde_Reporte_de_Valorización_de_Instrumentos[[#This Row],[VALOR_VECTOR_LOCAL]]/Tabla_Consulta_desde_Reporte_de_Valorización_de_Instrumentos[[#This Row],[Patrimonio]]</f>
        <v>5.14179203637134E-3</v>
      </c>
      <c r="AD477" s="4">
        <f>(Tabla_Consulta_desde_Reporte_de_Valorización_de_Instrumentos[[#This Row],[VALOR_VECTOR_LOCAL]]/INDEX('Tipo de Cambio'!$D:$D,MATCH("2",'Tipo de Cambio'!$E:$E,0),1))/1000000</f>
        <v>4.5242112986060157</v>
      </c>
      <c r="AE477">
        <f>IF(Tabla_Consulta_desde_Reporte_de_Valorización_de_Instrumentos[[#This Row],[PORTAFOLIO]]="IN-FONDO0",Tabla_Consulta_desde_Reporte_de_Valorización_de_Instrumentos[[#This Row],[Inv MM$]],0)</f>
        <v>4.5242112986060157</v>
      </c>
      <c r="AF477" s="25">
        <f>IF(Tabla_Consulta_desde_Reporte_de_Valorización_de_Instrumentos[[#This Row],[PORTAFOLIO]]="IN-FONDO1",Tabla_Consulta_desde_Reporte_de_Valorización_de_Instrumentos[[#This Row],[Inv MM$]],0)</f>
        <v>0</v>
      </c>
      <c r="AG477" s="25">
        <f>IF(Tabla_Consulta_desde_Reporte_de_Valorización_de_Instrumentos[[#This Row],[PORTAFOLIO]]="IN-FONDO2",Tabla_Consulta_desde_Reporte_de_Valorización_de_Instrumentos[[#This Row],[Inv MM$]],0)</f>
        <v>0</v>
      </c>
      <c r="AH477" s="25">
        <f>IF(Tabla_Consulta_desde_Reporte_de_Valorización_de_Instrumentos[[#This Row],[PORTAFOLIO]]="IN-FONDO3",Tabla_Consulta_desde_Reporte_de_Valorización_de_Instrumentos[[#This Row],[Inv MM$]],0)</f>
        <v>0</v>
      </c>
      <c r="AI4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Row],[CODIGO_SBS]],'BD(MSCI)'!$C:$C,0),1)),AL6612)</f>
        <v>0</v>
      </c>
      <c r="AK477" s="25">
        <f>Tabla_Consulta_desde_Reporte_de_Valorización_de_Instrumentos[[#This Row],[CO2-H]]*Tabla_Consulta_desde_Reporte_de_Valorización_de_Instrumentos[[#This Row],[Inv MM$]]</f>
        <v>0</v>
      </c>
      <c r="AL477" s="25">
        <f>Tabla_Consulta_desde_Reporte_de_Valorización_de_Instrumentos[[#This Row],[CO2-H]]*Tabla_Consulta_desde_Reporte_de_Valorización_de_Instrumentos[[#This Row],[Weight]]</f>
        <v>0</v>
      </c>
      <c r="AM477" s="25" t="e">
        <f>INDEX(Parametria!G:G,MATCH(Tabla_Consulta_desde_Reporte_de_Valorización_de_Instrumentos[[#This Row],[CODIGO_SBS]],Parametria!C:C,0))</f>
        <v>#N/A</v>
      </c>
      <c r="AN477" s="25" t="e">
        <f>INDEX(Parametria!F:F,MATCH(Tabla_Consulta_desde_Reporte_de_Valorización_de_Instrumentos[[#This Row],[CODIGO_SBS]],Parametria!C:C,0))</f>
        <v>#N/A</v>
      </c>
      <c r="AO477" s="25" t="e">
        <f>+INDEX(Parametria!J:J,MATCH(Tabla_Consulta_desde_Reporte_de_Valorización_de_Instrumentos[[#This Row],[CODIGO_SBS]],Parametria!C:C,0))</f>
        <v>#N/A</v>
      </c>
      <c r="AP477" s="25">
        <f>Tabla_Consulta_desde_Reporte_de_Valorización_de_Instrumentos[[#This Row],[Huella]]/$AT$4</f>
        <v>0</v>
      </c>
      <c r="AQ47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7" s="25" t="str">
        <f>IFERROR(INDEX('BD(MSCI)'!X:X,MATCH(Tabla_Consulta_desde_Reporte_de_Valorización_de_Instrumentos[[#This Row],[CODIGO_ISIN]],'BD(MSCI)'!C:C,0)),"Cuestionario Integra")</f>
        <v>Cuestionario Integra</v>
      </c>
      <c r="AT477" s="25"/>
    </row>
    <row r="478" spans="2:46" x14ac:dyDescent="0.35">
      <c r="B478" s="14" t="s">
        <v>6337</v>
      </c>
      <c r="C478" t="s">
        <v>811</v>
      </c>
      <c r="D478" t="s">
        <v>9</v>
      </c>
      <c r="E478" t="s">
        <v>812</v>
      </c>
      <c r="F478" t="s">
        <v>5767</v>
      </c>
      <c r="G478" t="e">
        <f>INDEX(Parametria!H:H,MATCH(Tabla_Consulta_desde_Reporte_de_Valorización_de_Instrumentos[[#This Row],[CODIGO_SBS]],Parametria!C:C,0),1)</f>
        <v>#N/A</v>
      </c>
      <c r="H478" t="s">
        <v>90</v>
      </c>
      <c r="I478" t="s">
        <v>813</v>
      </c>
      <c r="J478" t="s">
        <v>242</v>
      </c>
      <c r="K478" t="s">
        <v>90</v>
      </c>
      <c r="L478">
        <v>1</v>
      </c>
      <c r="M478" s="5">
        <v>31016082.420000002</v>
      </c>
      <c r="N478">
        <v>31016082.420000002</v>
      </c>
      <c r="O478">
        <v>0</v>
      </c>
      <c r="P478" s="15">
        <v>46282</v>
      </c>
      <c r="Q478">
        <v>79</v>
      </c>
      <c r="R478">
        <v>1</v>
      </c>
      <c r="S478" t="s">
        <v>155</v>
      </c>
      <c r="T478">
        <v>31012374.09</v>
      </c>
      <c r="U478" s="5">
        <v>31012374.09</v>
      </c>
      <c r="V478" t="s">
        <v>192</v>
      </c>
      <c r="W478">
        <v>4565854000</v>
      </c>
      <c r="X478">
        <v>3638173000</v>
      </c>
      <c r="Y478">
        <v>927681000</v>
      </c>
      <c r="Z478">
        <v>0</v>
      </c>
      <c r="AA478" t="str">
        <f>+MID(Tabla_Consulta_desde_Reporte_de_Valorización_de_Instrumentos[[#This Row],[CODIGO_SBS]],7,1)</f>
        <v>1</v>
      </c>
      <c r="AB478">
        <f>INDEX('Cálculo Caja'!F:F,MATCH(Tabla_Consulta_desde_Reporte_de_Valorización_de_Instrumentos[[#This Row],[PORTAFOLIO]],'Cálculo Caja'!A:A,0),1)</f>
        <v>2998225111.1967454</v>
      </c>
      <c r="AC478" s="17">
        <f>Tabla_Consulta_desde_Reporte_de_Valorización_de_Instrumentos[[#This Row],[VALOR_VECTOR_LOCAL]]/Tabla_Consulta_desde_Reporte_de_Valorización_de_Instrumentos[[#This Row],[Patrimonio]]</f>
        <v>1.0344814438439511E-2</v>
      </c>
      <c r="AD478" s="4">
        <f>(Tabla_Consulta_desde_Reporte_de_Valorización_de_Instrumentos[[#This Row],[VALOR_VECTOR_LOCAL]]/INDEX('Tipo de Cambio'!$D:$D,MATCH("2",'Tipo de Cambio'!$E:$E,0),1))/1000000</f>
        <v>9.1022985825385163</v>
      </c>
      <c r="AE478">
        <f>IF(Tabla_Consulta_desde_Reporte_de_Valorización_de_Instrumentos[[#This Row],[PORTAFOLIO]]="IN-FONDO0",Tabla_Consulta_desde_Reporte_de_Valorización_de_Instrumentos[[#This Row],[Inv MM$]],0)</f>
        <v>9.1022985825385163</v>
      </c>
      <c r="AF478" s="25">
        <f>IF(Tabla_Consulta_desde_Reporte_de_Valorización_de_Instrumentos[[#This Row],[PORTAFOLIO]]="IN-FONDO1",Tabla_Consulta_desde_Reporte_de_Valorización_de_Instrumentos[[#This Row],[Inv MM$]],0)</f>
        <v>0</v>
      </c>
      <c r="AG478" s="25">
        <f>IF(Tabla_Consulta_desde_Reporte_de_Valorización_de_Instrumentos[[#This Row],[PORTAFOLIO]]="IN-FONDO2",Tabla_Consulta_desde_Reporte_de_Valorización_de_Instrumentos[[#This Row],[Inv MM$]],0)</f>
        <v>0</v>
      </c>
      <c r="AH478" s="25">
        <f>IF(Tabla_Consulta_desde_Reporte_de_Valorización_de_Instrumentos[[#This Row],[PORTAFOLIO]]="IN-FONDO3",Tabla_Consulta_desde_Reporte_de_Valorización_de_Instrumentos[[#This Row],[Inv MM$]],0)</f>
        <v>0</v>
      </c>
      <c r="AI4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Row],[CODIGO_SBS]],'BD(MSCI)'!$C:$C,0),1)),AL6613)</f>
        <v>0</v>
      </c>
      <c r="AK478" s="25">
        <f>Tabla_Consulta_desde_Reporte_de_Valorización_de_Instrumentos[[#This Row],[CO2-H]]*Tabla_Consulta_desde_Reporte_de_Valorización_de_Instrumentos[[#This Row],[Inv MM$]]</f>
        <v>0</v>
      </c>
      <c r="AL478" s="25">
        <f>Tabla_Consulta_desde_Reporte_de_Valorización_de_Instrumentos[[#This Row],[CO2-H]]*Tabla_Consulta_desde_Reporte_de_Valorización_de_Instrumentos[[#This Row],[Weight]]</f>
        <v>0</v>
      </c>
      <c r="AM478" s="25" t="e">
        <f>INDEX(Parametria!G:G,MATCH(Tabla_Consulta_desde_Reporte_de_Valorización_de_Instrumentos[[#This Row],[CODIGO_SBS]],Parametria!C:C,0))</f>
        <v>#N/A</v>
      </c>
      <c r="AN478" s="25" t="e">
        <f>INDEX(Parametria!F:F,MATCH(Tabla_Consulta_desde_Reporte_de_Valorización_de_Instrumentos[[#This Row],[CODIGO_SBS]],Parametria!C:C,0))</f>
        <v>#N/A</v>
      </c>
      <c r="AO478" s="25" t="e">
        <f>+INDEX(Parametria!J:J,MATCH(Tabla_Consulta_desde_Reporte_de_Valorización_de_Instrumentos[[#This Row],[CODIGO_SBS]],Parametria!C:C,0))</f>
        <v>#N/A</v>
      </c>
      <c r="AP478" s="25">
        <f>Tabla_Consulta_desde_Reporte_de_Valorización_de_Instrumentos[[#This Row],[Huella]]/$AT$4</f>
        <v>0</v>
      </c>
      <c r="AQ47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8" s="25" t="str">
        <f>IFERROR(INDEX('BD(MSCI)'!X:X,MATCH(Tabla_Consulta_desde_Reporte_de_Valorización_de_Instrumentos[[#This Row],[CODIGO_ISIN]],'BD(MSCI)'!C:C,0)),"Cuestionario Integra")</f>
        <v>Cuestionario Integra</v>
      </c>
      <c r="AT478" s="25"/>
    </row>
    <row r="479" spans="2:46" x14ac:dyDescent="0.35">
      <c r="B479" s="14" t="s">
        <v>6337</v>
      </c>
      <c r="C479" t="s">
        <v>811</v>
      </c>
      <c r="D479" t="s">
        <v>9</v>
      </c>
      <c r="E479" t="s">
        <v>812</v>
      </c>
      <c r="F479" t="s">
        <v>5768</v>
      </c>
      <c r="G479" t="e">
        <f>INDEX(Parametria!H:H,MATCH(Tabla_Consulta_desde_Reporte_de_Valorización_de_Instrumentos[[#This Row],[CODIGO_SBS]],Parametria!C:C,0),1)</f>
        <v>#N/A</v>
      </c>
      <c r="H479" t="s">
        <v>90</v>
      </c>
      <c r="I479" t="s">
        <v>813</v>
      </c>
      <c r="J479" t="s">
        <v>243</v>
      </c>
      <c r="K479" t="s">
        <v>90</v>
      </c>
      <c r="L479">
        <v>1</v>
      </c>
      <c r="M479" s="5">
        <v>20674346.879999999</v>
      </c>
      <c r="N479">
        <v>20674346.879999999</v>
      </c>
      <c r="O479">
        <v>0</v>
      </c>
      <c r="P479" s="15">
        <v>46268</v>
      </c>
      <c r="Q479">
        <v>65</v>
      </c>
      <c r="R479">
        <v>1</v>
      </c>
      <c r="S479" t="s">
        <v>155</v>
      </c>
      <c r="T479">
        <v>20671885.760000002</v>
      </c>
      <c r="U479" s="5">
        <v>20671885.760000002</v>
      </c>
      <c r="V479" t="s">
        <v>192</v>
      </c>
      <c r="W479">
        <v>4565854000</v>
      </c>
      <c r="X479">
        <v>3638173000</v>
      </c>
      <c r="Y479">
        <v>927681000</v>
      </c>
      <c r="Z479">
        <v>0</v>
      </c>
      <c r="AA479" t="str">
        <f>+MID(Tabla_Consulta_desde_Reporte_de_Valorización_de_Instrumentos[[#This Row],[CODIGO_SBS]],7,1)</f>
        <v>1</v>
      </c>
      <c r="AB479">
        <f>INDEX('Cálculo Caja'!F:F,MATCH(Tabla_Consulta_desde_Reporte_de_Valorización_de_Instrumentos[[#This Row],[PORTAFOLIO]],'Cálculo Caja'!A:A,0),1)</f>
        <v>2998225111.1967454</v>
      </c>
      <c r="AC479" s="17">
        <f>Tabla_Consulta_desde_Reporte_de_Valorización_de_Instrumentos[[#This Row],[VALOR_VECTOR_LOCAL]]/Tabla_Consulta_desde_Reporte_de_Valorización_de_Instrumentos[[#This Row],[Patrimonio]]</f>
        <v>6.8955285588105184E-3</v>
      </c>
      <c r="AD479" s="4">
        <f>(Tabla_Consulta_desde_Reporte_de_Valorización_de_Instrumentos[[#This Row],[VALOR_VECTOR_LOCAL]]/INDEX('Tipo de Cambio'!$D:$D,MATCH("2",'Tipo de Cambio'!$E:$E,0),1))/1000000</f>
        <v>6.0673064944974318</v>
      </c>
      <c r="AE479">
        <f>IF(Tabla_Consulta_desde_Reporte_de_Valorización_de_Instrumentos[[#This Row],[PORTAFOLIO]]="IN-FONDO0",Tabla_Consulta_desde_Reporte_de_Valorización_de_Instrumentos[[#This Row],[Inv MM$]],0)</f>
        <v>6.0673064944974318</v>
      </c>
      <c r="AF479" s="25">
        <f>IF(Tabla_Consulta_desde_Reporte_de_Valorización_de_Instrumentos[[#This Row],[PORTAFOLIO]]="IN-FONDO1",Tabla_Consulta_desde_Reporte_de_Valorización_de_Instrumentos[[#This Row],[Inv MM$]],0)</f>
        <v>0</v>
      </c>
      <c r="AG479" s="25">
        <f>IF(Tabla_Consulta_desde_Reporte_de_Valorización_de_Instrumentos[[#This Row],[PORTAFOLIO]]="IN-FONDO2",Tabla_Consulta_desde_Reporte_de_Valorización_de_Instrumentos[[#This Row],[Inv MM$]],0)</f>
        <v>0</v>
      </c>
      <c r="AH479" s="25">
        <f>IF(Tabla_Consulta_desde_Reporte_de_Valorización_de_Instrumentos[[#This Row],[PORTAFOLIO]]="IN-FONDO3",Tabla_Consulta_desde_Reporte_de_Valorización_de_Instrumentos[[#This Row],[Inv MM$]],0)</f>
        <v>0</v>
      </c>
      <c r="AI4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Row],[CODIGO_SBS]],'BD(MSCI)'!$C:$C,0),1)),AL6614)</f>
        <v>0</v>
      </c>
      <c r="AK479" s="25">
        <f>Tabla_Consulta_desde_Reporte_de_Valorización_de_Instrumentos[[#This Row],[CO2-H]]*Tabla_Consulta_desde_Reporte_de_Valorización_de_Instrumentos[[#This Row],[Inv MM$]]</f>
        <v>0</v>
      </c>
      <c r="AL479" s="25">
        <f>Tabla_Consulta_desde_Reporte_de_Valorización_de_Instrumentos[[#This Row],[CO2-H]]*Tabla_Consulta_desde_Reporte_de_Valorización_de_Instrumentos[[#This Row],[Weight]]</f>
        <v>0</v>
      </c>
      <c r="AM479" s="25" t="e">
        <f>INDEX(Parametria!G:G,MATCH(Tabla_Consulta_desde_Reporte_de_Valorización_de_Instrumentos[[#This Row],[CODIGO_SBS]],Parametria!C:C,0))</f>
        <v>#N/A</v>
      </c>
      <c r="AN479" s="25" t="e">
        <f>INDEX(Parametria!F:F,MATCH(Tabla_Consulta_desde_Reporte_de_Valorización_de_Instrumentos[[#This Row],[CODIGO_SBS]],Parametria!C:C,0))</f>
        <v>#N/A</v>
      </c>
      <c r="AO479" s="25" t="e">
        <f>+INDEX(Parametria!J:J,MATCH(Tabla_Consulta_desde_Reporte_de_Valorización_de_Instrumentos[[#This Row],[CODIGO_SBS]],Parametria!C:C,0))</f>
        <v>#N/A</v>
      </c>
      <c r="AP479" s="25">
        <f>Tabla_Consulta_desde_Reporte_de_Valorización_de_Instrumentos[[#This Row],[Huella]]/$AT$4</f>
        <v>0</v>
      </c>
      <c r="AQ47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79" s="25" t="str">
        <f>IFERROR(INDEX('BD(MSCI)'!X:X,MATCH(Tabla_Consulta_desde_Reporte_de_Valorización_de_Instrumentos[[#This Row],[CODIGO_ISIN]],'BD(MSCI)'!C:C,0)),"Cuestionario Integra")</f>
        <v>Cuestionario Integra</v>
      </c>
      <c r="AT479" s="25"/>
    </row>
    <row r="480" spans="2:46" x14ac:dyDescent="0.35">
      <c r="B480" s="14" t="s">
        <v>6337</v>
      </c>
      <c r="C480" t="s">
        <v>811</v>
      </c>
      <c r="D480" t="s">
        <v>9</v>
      </c>
      <c r="E480" t="s">
        <v>812</v>
      </c>
      <c r="F480" t="s">
        <v>5769</v>
      </c>
      <c r="G480" t="e">
        <f>INDEX(Parametria!H:H,MATCH(Tabla_Consulta_desde_Reporte_de_Valorización_de_Instrumentos[[#This Row],[CODIGO_SBS]],Parametria!C:C,0),1)</f>
        <v>#N/A</v>
      </c>
      <c r="H480" t="s">
        <v>90</v>
      </c>
      <c r="I480" t="s">
        <v>813</v>
      </c>
      <c r="J480" t="s">
        <v>242</v>
      </c>
      <c r="K480" t="s">
        <v>90</v>
      </c>
      <c r="L480">
        <v>1</v>
      </c>
      <c r="M480" s="5">
        <v>10335650</v>
      </c>
      <c r="N480">
        <v>10335650</v>
      </c>
      <c r="O480">
        <v>0</v>
      </c>
      <c r="P480" s="15">
        <v>46268</v>
      </c>
      <c r="Q480">
        <v>65</v>
      </c>
      <c r="R480">
        <v>1</v>
      </c>
      <c r="S480" t="s">
        <v>155</v>
      </c>
      <c r="T480">
        <v>10334425</v>
      </c>
      <c r="U480" s="5">
        <v>10334425</v>
      </c>
      <c r="V480" t="s">
        <v>192</v>
      </c>
      <c r="W480">
        <v>4565854000</v>
      </c>
      <c r="X480">
        <v>3638173000</v>
      </c>
      <c r="Y480">
        <v>927681000</v>
      </c>
      <c r="Z480">
        <v>0</v>
      </c>
      <c r="AA480" t="str">
        <f>+MID(Tabla_Consulta_desde_Reporte_de_Valorización_de_Instrumentos[[#This Row],[CODIGO_SBS]],7,1)</f>
        <v>1</v>
      </c>
      <c r="AB480">
        <f>INDEX('Cálculo Caja'!F:F,MATCH(Tabla_Consulta_desde_Reporte_de_Valorización_de_Instrumentos[[#This Row],[PORTAFOLIO]],'Cálculo Caja'!A:A,0),1)</f>
        <v>2998225111.1967454</v>
      </c>
      <c r="AC480" s="17">
        <f>Tabla_Consulta_desde_Reporte_de_Valorización_de_Instrumentos[[#This Row],[VALOR_VECTOR_LOCAL]]/Tabla_Consulta_desde_Reporte_de_Valorización_de_Instrumentos[[#This Row],[Patrimonio]]</f>
        <v>3.4472561654566732E-3</v>
      </c>
      <c r="AD480" s="4">
        <f>(Tabla_Consulta_desde_Reporte_de_Valorización_de_Instrumentos[[#This Row],[VALOR_VECTOR_LOCAL]]/INDEX('Tipo de Cambio'!$D:$D,MATCH("2",'Tipo de Cambio'!$E:$E,0),1))/1000000</f>
        <v>3.0332061628760085</v>
      </c>
      <c r="AE480">
        <f>IF(Tabla_Consulta_desde_Reporte_de_Valorización_de_Instrumentos[[#This Row],[PORTAFOLIO]]="IN-FONDO0",Tabla_Consulta_desde_Reporte_de_Valorización_de_Instrumentos[[#This Row],[Inv MM$]],0)</f>
        <v>3.0332061628760085</v>
      </c>
      <c r="AF480" s="25">
        <f>IF(Tabla_Consulta_desde_Reporte_de_Valorización_de_Instrumentos[[#This Row],[PORTAFOLIO]]="IN-FONDO1",Tabla_Consulta_desde_Reporte_de_Valorización_de_Instrumentos[[#This Row],[Inv MM$]],0)</f>
        <v>0</v>
      </c>
      <c r="AG480" s="25">
        <f>IF(Tabla_Consulta_desde_Reporte_de_Valorización_de_Instrumentos[[#This Row],[PORTAFOLIO]]="IN-FONDO2",Tabla_Consulta_desde_Reporte_de_Valorización_de_Instrumentos[[#This Row],[Inv MM$]],0)</f>
        <v>0</v>
      </c>
      <c r="AH480" s="25">
        <f>IF(Tabla_Consulta_desde_Reporte_de_Valorización_de_Instrumentos[[#This Row],[PORTAFOLIO]]="IN-FONDO3",Tabla_Consulta_desde_Reporte_de_Valorización_de_Instrumentos[[#This Row],[Inv MM$]],0)</f>
        <v>0</v>
      </c>
      <c r="AI4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Row],[CODIGO_SBS]],'BD(MSCI)'!$C:$C,0),1)),AL6615)</f>
        <v>0</v>
      </c>
      <c r="AK480" s="25">
        <f>Tabla_Consulta_desde_Reporte_de_Valorización_de_Instrumentos[[#This Row],[CO2-H]]*Tabla_Consulta_desde_Reporte_de_Valorización_de_Instrumentos[[#This Row],[Inv MM$]]</f>
        <v>0</v>
      </c>
      <c r="AL480" s="25">
        <f>Tabla_Consulta_desde_Reporte_de_Valorización_de_Instrumentos[[#This Row],[CO2-H]]*Tabla_Consulta_desde_Reporte_de_Valorización_de_Instrumentos[[#This Row],[Weight]]</f>
        <v>0</v>
      </c>
      <c r="AM480" s="25" t="e">
        <f>INDEX(Parametria!G:G,MATCH(Tabla_Consulta_desde_Reporte_de_Valorización_de_Instrumentos[[#This Row],[CODIGO_SBS]],Parametria!C:C,0))</f>
        <v>#N/A</v>
      </c>
      <c r="AN480" s="25" t="e">
        <f>INDEX(Parametria!F:F,MATCH(Tabla_Consulta_desde_Reporte_de_Valorización_de_Instrumentos[[#This Row],[CODIGO_SBS]],Parametria!C:C,0))</f>
        <v>#N/A</v>
      </c>
      <c r="AO480" s="25" t="e">
        <f>+INDEX(Parametria!J:J,MATCH(Tabla_Consulta_desde_Reporte_de_Valorización_de_Instrumentos[[#This Row],[CODIGO_SBS]],Parametria!C:C,0))</f>
        <v>#N/A</v>
      </c>
      <c r="AP480" s="25">
        <f>Tabla_Consulta_desde_Reporte_de_Valorización_de_Instrumentos[[#This Row],[Huella]]/$AT$4</f>
        <v>0</v>
      </c>
      <c r="AQ48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0" s="25" t="str">
        <f>IFERROR(INDEX('BD(MSCI)'!X:X,MATCH(Tabla_Consulta_desde_Reporte_de_Valorización_de_Instrumentos[[#This Row],[CODIGO_ISIN]],'BD(MSCI)'!C:C,0)),"Cuestionario Integra")</f>
        <v>Cuestionario Integra</v>
      </c>
      <c r="AT480" s="25"/>
    </row>
    <row r="481" spans="2:46" x14ac:dyDescent="0.35">
      <c r="B481" s="14" t="s">
        <v>6337</v>
      </c>
      <c r="C481" t="s">
        <v>811</v>
      </c>
      <c r="D481" t="s">
        <v>9</v>
      </c>
      <c r="E481" t="s">
        <v>812</v>
      </c>
      <c r="F481" t="s">
        <v>5757</v>
      </c>
      <c r="G481" t="e">
        <f>INDEX(Parametria!H:H,MATCH(Tabla_Consulta_desde_Reporte_de_Valorización_de_Instrumentos[[#This Row],[CODIGO_SBS]],Parametria!C:C,0),1)</f>
        <v>#N/A</v>
      </c>
      <c r="H481" t="s">
        <v>90</v>
      </c>
      <c r="I481" t="s">
        <v>813</v>
      </c>
      <c r="J481" t="s">
        <v>242</v>
      </c>
      <c r="K481" t="s">
        <v>90</v>
      </c>
      <c r="L481">
        <v>1</v>
      </c>
      <c r="M481" s="5">
        <v>26860037.438000001</v>
      </c>
      <c r="N481">
        <v>26860037.438000001</v>
      </c>
      <c r="O481">
        <v>0</v>
      </c>
      <c r="P481" s="15">
        <v>46274</v>
      </c>
      <c r="Q481">
        <v>71</v>
      </c>
      <c r="R481">
        <v>1</v>
      </c>
      <c r="S481" t="s">
        <v>155</v>
      </c>
      <c r="T481">
        <v>26856816.324000001</v>
      </c>
      <c r="U481" s="5">
        <v>26856816.324000001</v>
      </c>
      <c r="V481" t="s">
        <v>192</v>
      </c>
      <c r="W481">
        <v>4565854000</v>
      </c>
      <c r="X481">
        <v>3638173000</v>
      </c>
      <c r="Y481">
        <v>927681000</v>
      </c>
      <c r="Z481">
        <v>0</v>
      </c>
      <c r="AA481" t="str">
        <f>+MID(Tabla_Consulta_desde_Reporte_de_Valorización_de_Instrumentos[[#This Row],[CODIGO_SBS]],7,1)</f>
        <v>1</v>
      </c>
      <c r="AB481">
        <f>INDEX('Cálculo Caja'!F:F,MATCH(Tabla_Consulta_desde_Reporte_de_Valorización_de_Instrumentos[[#This Row],[PORTAFOLIO]],'Cálculo Caja'!A:A,0),1)</f>
        <v>2998225111.1967454</v>
      </c>
      <c r="AC481" s="17">
        <f>Tabla_Consulta_desde_Reporte_de_Valorización_de_Instrumentos[[#This Row],[VALOR_VECTOR_LOCAL]]/Tabla_Consulta_desde_Reporte_de_Valorización_de_Instrumentos[[#This Row],[Patrimonio]]</f>
        <v>8.9586460128335006E-3</v>
      </c>
      <c r="AD481" s="4">
        <f>(Tabla_Consulta_desde_Reporte_de_Valorización_de_Instrumentos[[#This Row],[VALOR_VECTOR_LOCAL]]/INDEX('Tipo de Cambio'!$D:$D,MATCH("2",'Tipo de Cambio'!$E:$E,0),1))/1000000</f>
        <v>7.8826228724871603</v>
      </c>
      <c r="AE481">
        <f>IF(Tabla_Consulta_desde_Reporte_de_Valorización_de_Instrumentos[[#This Row],[PORTAFOLIO]]="IN-FONDO0",Tabla_Consulta_desde_Reporte_de_Valorización_de_Instrumentos[[#This Row],[Inv MM$]],0)</f>
        <v>7.8826228724871603</v>
      </c>
      <c r="AF481" s="25">
        <f>IF(Tabla_Consulta_desde_Reporte_de_Valorización_de_Instrumentos[[#This Row],[PORTAFOLIO]]="IN-FONDO1",Tabla_Consulta_desde_Reporte_de_Valorización_de_Instrumentos[[#This Row],[Inv MM$]],0)</f>
        <v>0</v>
      </c>
      <c r="AG481" s="25">
        <f>IF(Tabla_Consulta_desde_Reporte_de_Valorización_de_Instrumentos[[#This Row],[PORTAFOLIO]]="IN-FONDO2",Tabla_Consulta_desde_Reporte_de_Valorización_de_Instrumentos[[#This Row],[Inv MM$]],0)</f>
        <v>0</v>
      </c>
      <c r="AH481" s="25">
        <f>IF(Tabla_Consulta_desde_Reporte_de_Valorización_de_Instrumentos[[#This Row],[PORTAFOLIO]]="IN-FONDO3",Tabla_Consulta_desde_Reporte_de_Valorización_de_Instrumentos[[#This Row],[Inv MM$]],0)</f>
        <v>0</v>
      </c>
      <c r="AI4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Row],[CODIGO_SBS]],'BD(MSCI)'!$C:$C,0),1)),AL6616)</f>
        <v>0</v>
      </c>
      <c r="AK481" s="25">
        <f>Tabla_Consulta_desde_Reporte_de_Valorización_de_Instrumentos[[#This Row],[CO2-H]]*Tabla_Consulta_desde_Reporte_de_Valorización_de_Instrumentos[[#This Row],[Inv MM$]]</f>
        <v>0</v>
      </c>
      <c r="AL481" s="25">
        <f>Tabla_Consulta_desde_Reporte_de_Valorización_de_Instrumentos[[#This Row],[CO2-H]]*Tabla_Consulta_desde_Reporte_de_Valorización_de_Instrumentos[[#This Row],[Weight]]</f>
        <v>0</v>
      </c>
      <c r="AM481" s="25" t="e">
        <f>INDEX(Parametria!G:G,MATCH(Tabla_Consulta_desde_Reporte_de_Valorización_de_Instrumentos[[#This Row],[CODIGO_SBS]],Parametria!C:C,0))</f>
        <v>#N/A</v>
      </c>
      <c r="AN481" s="25" t="e">
        <f>INDEX(Parametria!F:F,MATCH(Tabla_Consulta_desde_Reporte_de_Valorización_de_Instrumentos[[#This Row],[CODIGO_SBS]],Parametria!C:C,0))</f>
        <v>#N/A</v>
      </c>
      <c r="AO481" s="25" t="e">
        <f>+INDEX(Parametria!J:J,MATCH(Tabla_Consulta_desde_Reporte_de_Valorización_de_Instrumentos[[#This Row],[CODIGO_SBS]],Parametria!C:C,0))</f>
        <v>#N/A</v>
      </c>
      <c r="AP481" s="25">
        <f>Tabla_Consulta_desde_Reporte_de_Valorización_de_Instrumentos[[#This Row],[Huella]]/$AT$4</f>
        <v>0</v>
      </c>
      <c r="AQ48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1" s="25" t="str">
        <f>IFERROR(INDEX('BD(MSCI)'!X:X,MATCH(Tabla_Consulta_desde_Reporte_de_Valorización_de_Instrumentos[[#This Row],[CODIGO_ISIN]],'BD(MSCI)'!C:C,0)),"Cuestionario Integra")</f>
        <v>Cuestionario Integra</v>
      </c>
      <c r="AT481" s="25"/>
    </row>
    <row r="482" spans="2:46" x14ac:dyDescent="0.35">
      <c r="B482" s="14" t="s">
        <v>6337</v>
      </c>
      <c r="C482" t="s">
        <v>811</v>
      </c>
      <c r="D482" t="s">
        <v>9</v>
      </c>
      <c r="E482" t="s">
        <v>812</v>
      </c>
      <c r="F482" t="s">
        <v>5777</v>
      </c>
      <c r="G482" t="e">
        <f>INDEX(Parametria!H:H,MATCH(Tabla_Consulta_desde_Reporte_de_Valorización_de_Instrumentos[[#This Row],[CODIGO_SBS]],Parametria!C:C,0),1)</f>
        <v>#N/A</v>
      </c>
      <c r="H482" t="s">
        <v>90</v>
      </c>
      <c r="I482" t="s">
        <v>813</v>
      </c>
      <c r="J482" t="s">
        <v>242</v>
      </c>
      <c r="K482" t="s">
        <v>90</v>
      </c>
      <c r="L482">
        <v>1</v>
      </c>
      <c r="M482" s="5">
        <v>12493112.471999999</v>
      </c>
      <c r="N482">
        <v>12493112.471999999</v>
      </c>
      <c r="O482">
        <v>0</v>
      </c>
      <c r="P482" s="15">
        <v>46239</v>
      </c>
      <c r="Q482">
        <v>36</v>
      </c>
      <c r="R482">
        <v>1</v>
      </c>
      <c r="S482" t="s">
        <v>155</v>
      </c>
      <c r="T482">
        <v>12491585.808</v>
      </c>
      <c r="U482" s="5">
        <v>12491585.808</v>
      </c>
      <c r="V482" t="s">
        <v>192</v>
      </c>
      <c r="W482">
        <v>4565854000</v>
      </c>
      <c r="X482">
        <v>3638173000</v>
      </c>
      <c r="Y482">
        <v>927681000</v>
      </c>
      <c r="Z482">
        <v>0</v>
      </c>
      <c r="AA482" t="str">
        <f>+MID(Tabla_Consulta_desde_Reporte_de_Valorización_de_Instrumentos[[#This Row],[CODIGO_SBS]],7,1)</f>
        <v>1</v>
      </c>
      <c r="AB482">
        <f>INDEX('Cálculo Caja'!F:F,MATCH(Tabla_Consulta_desde_Reporte_de_Valorización_de_Instrumentos[[#This Row],[PORTAFOLIO]],'Cálculo Caja'!A:A,0),1)</f>
        <v>2998225111.1967454</v>
      </c>
      <c r="AC482" s="17">
        <f>Tabla_Consulta_desde_Reporte_de_Valorización_de_Instrumentos[[#This Row],[VALOR_VECTOR_LOCAL]]/Tabla_Consulta_desde_Reporte_de_Valorización_de_Instrumentos[[#This Row],[Patrimonio]]</f>
        <v>4.1668360475485972E-3</v>
      </c>
      <c r="AD482" s="4">
        <f>(Tabla_Consulta_desde_Reporte_de_Valorización_de_Instrumentos[[#This Row],[VALOR_VECTOR_LOCAL]]/INDEX('Tipo de Cambio'!$D:$D,MATCH("2",'Tipo de Cambio'!$E:$E,0),1))/1000000</f>
        <v>3.6663572918561989</v>
      </c>
      <c r="AE482">
        <f>IF(Tabla_Consulta_desde_Reporte_de_Valorización_de_Instrumentos[[#This Row],[PORTAFOLIO]]="IN-FONDO0",Tabla_Consulta_desde_Reporte_de_Valorización_de_Instrumentos[[#This Row],[Inv MM$]],0)</f>
        <v>3.6663572918561989</v>
      </c>
      <c r="AF482" s="25">
        <f>IF(Tabla_Consulta_desde_Reporte_de_Valorización_de_Instrumentos[[#This Row],[PORTAFOLIO]]="IN-FONDO1",Tabla_Consulta_desde_Reporte_de_Valorización_de_Instrumentos[[#This Row],[Inv MM$]],0)</f>
        <v>0</v>
      </c>
      <c r="AG482" s="25">
        <f>IF(Tabla_Consulta_desde_Reporte_de_Valorización_de_Instrumentos[[#This Row],[PORTAFOLIO]]="IN-FONDO2",Tabla_Consulta_desde_Reporte_de_Valorización_de_Instrumentos[[#This Row],[Inv MM$]],0)</f>
        <v>0</v>
      </c>
      <c r="AH482" s="25">
        <f>IF(Tabla_Consulta_desde_Reporte_de_Valorización_de_Instrumentos[[#This Row],[PORTAFOLIO]]="IN-FONDO3",Tabla_Consulta_desde_Reporte_de_Valorización_de_Instrumentos[[#This Row],[Inv MM$]],0)</f>
        <v>0</v>
      </c>
      <c r="AI4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Row],[CODIGO_SBS]],'BD(MSCI)'!$C:$C,0),1)),AL6617)</f>
        <v>0</v>
      </c>
      <c r="AK482" s="25">
        <f>Tabla_Consulta_desde_Reporte_de_Valorización_de_Instrumentos[[#This Row],[CO2-H]]*Tabla_Consulta_desde_Reporte_de_Valorización_de_Instrumentos[[#This Row],[Inv MM$]]</f>
        <v>0</v>
      </c>
      <c r="AL482" s="25">
        <f>Tabla_Consulta_desde_Reporte_de_Valorización_de_Instrumentos[[#This Row],[CO2-H]]*Tabla_Consulta_desde_Reporte_de_Valorización_de_Instrumentos[[#This Row],[Weight]]</f>
        <v>0</v>
      </c>
      <c r="AM482" s="25" t="e">
        <f>INDEX(Parametria!G:G,MATCH(Tabla_Consulta_desde_Reporte_de_Valorización_de_Instrumentos[[#This Row],[CODIGO_SBS]],Parametria!C:C,0))</f>
        <v>#N/A</v>
      </c>
      <c r="AN482" s="25" t="e">
        <f>INDEX(Parametria!F:F,MATCH(Tabla_Consulta_desde_Reporte_de_Valorización_de_Instrumentos[[#This Row],[CODIGO_SBS]],Parametria!C:C,0))</f>
        <v>#N/A</v>
      </c>
      <c r="AO482" s="25" t="e">
        <f>+INDEX(Parametria!J:J,MATCH(Tabla_Consulta_desde_Reporte_de_Valorización_de_Instrumentos[[#This Row],[CODIGO_SBS]],Parametria!C:C,0))</f>
        <v>#N/A</v>
      </c>
      <c r="AP482" s="25">
        <f>Tabla_Consulta_desde_Reporte_de_Valorización_de_Instrumentos[[#This Row],[Huella]]/$AT$4</f>
        <v>0</v>
      </c>
      <c r="AQ48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2" s="25" t="str">
        <f>IFERROR(INDEX('BD(MSCI)'!X:X,MATCH(Tabla_Consulta_desde_Reporte_de_Valorización_de_Instrumentos[[#This Row],[CODIGO_ISIN]],'BD(MSCI)'!C:C,0)),"Cuestionario Integra")</f>
        <v>Cuestionario Integra</v>
      </c>
      <c r="AT482" s="25"/>
    </row>
    <row r="483" spans="2:46" x14ac:dyDescent="0.35">
      <c r="B483" s="14" t="s">
        <v>6337</v>
      </c>
      <c r="C483" t="s">
        <v>811</v>
      </c>
      <c r="D483" t="s">
        <v>9</v>
      </c>
      <c r="E483" t="s">
        <v>812</v>
      </c>
      <c r="F483" t="s">
        <v>5766</v>
      </c>
      <c r="G483" t="e">
        <f>INDEX(Parametria!H:H,MATCH(Tabla_Consulta_desde_Reporte_de_Valorización_de_Instrumentos[[#This Row],[CODIGO_SBS]],Parametria!C:C,0),1)</f>
        <v>#N/A</v>
      </c>
      <c r="H483" t="s">
        <v>90</v>
      </c>
      <c r="I483" t="s">
        <v>813</v>
      </c>
      <c r="J483" t="s">
        <v>242</v>
      </c>
      <c r="K483" t="s">
        <v>90</v>
      </c>
      <c r="L483">
        <v>1</v>
      </c>
      <c r="M483" s="5">
        <v>32320007.71875</v>
      </c>
      <c r="N483">
        <v>32320007.71875</v>
      </c>
      <c r="O483">
        <v>0</v>
      </c>
      <c r="P483" s="15">
        <v>46245</v>
      </c>
      <c r="Q483">
        <v>42</v>
      </c>
      <c r="R483">
        <v>1</v>
      </c>
      <c r="S483" t="s">
        <v>155</v>
      </c>
      <c r="T483">
        <v>32316144.875</v>
      </c>
      <c r="U483" s="5">
        <v>32316144.875</v>
      </c>
      <c r="V483" t="s">
        <v>192</v>
      </c>
      <c r="W483">
        <v>4565854000</v>
      </c>
      <c r="X483">
        <v>3638173000</v>
      </c>
      <c r="Y483">
        <v>927681000</v>
      </c>
      <c r="Z483">
        <v>0</v>
      </c>
      <c r="AA483" t="str">
        <f>+MID(Tabla_Consulta_desde_Reporte_de_Valorización_de_Instrumentos[[#This Row],[CODIGO_SBS]],7,1)</f>
        <v>1</v>
      </c>
      <c r="AB483">
        <f>INDEX('Cálculo Caja'!F:F,MATCH(Tabla_Consulta_desde_Reporte_de_Valorización_de_Instrumentos[[#This Row],[PORTAFOLIO]],'Cálculo Caja'!A:A,0),1)</f>
        <v>2998225111.1967454</v>
      </c>
      <c r="AC483" s="17">
        <f>Tabla_Consulta_desde_Reporte_de_Valorización_de_Instrumentos[[#This Row],[VALOR_VECTOR_LOCAL]]/Tabla_Consulta_desde_Reporte_de_Valorización_de_Instrumentos[[#This Row],[Patrimonio]]</f>
        <v>1.0779713503850092E-2</v>
      </c>
      <c r="AD483" s="4">
        <f>(Tabla_Consulta_desde_Reporte_de_Valorización_de_Instrumentos[[#This Row],[VALOR_VECTOR_LOCAL]]/INDEX('Tipo de Cambio'!$D:$D,MATCH("2",'Tipo de Cambio'!$E:$E,0),1))/1000000</f>
        <v>9.4849619130594256</v>
      </c>
      <c r="AE483">
        <f>IF(Tabla_Consulta_desde_Reporte_de_Valorización_de_Instrumentos[[#This Row],[PORTAFOLIO]]="IN-FONDO0",Tabla_Consulta_desde_Reporte_de_Valorización_de_Instrumentos[[#This Row],[Inv MM$]],0)</f>
        <v>9.4849619130594256</v>
      </c>
      <c r="AF483" s="25">
        <f>IF(Tabla_Consulta_desde_Reporte_de_Valorización_de_Instrumentos[[#This Row],[PORTAFOLIO]]="IN-FONDO1",Tabla_Consulta_desde_Reporte_de_Valorización_de_Instrumentos[[#This Row],[Inv MM$]],0)</f>
        <v>0</v>
      </c>
      <c r="AG483" s="25">
        <f>IF(Tabla_Consulta_desde_Reporte_de_Valorización_de_Instrumentos[[#This Row],[PORTAFOLIO]]="IN-FONDO2",Tabla_Consulta_desde_Reporte_de_Valorización_de_Instrumentos[[#This Row],[Inv MM$]],0)</f>
        <v>0</v>
      </c>
      <c r="AH483" s="25">
        <f>IF(Tabla_Consulta_desde_Reporte_de_Valorización_de_Instrumentos[[#This Row],[PORTAFOLIO]]="IN-FONDO3",Tabla_Consulta_desde_Reporte_de_Valorización_de_Instrumentos[[#This Row],[Inv MM$]],0)</f>
        <v>0</v>
      </c>
      <c r="AI4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Row],[CODIGO_SBS]],'BD(MSCI)'!$C:$C,0),1)),AL6618)</f>
        <v>0</v>
      </c>
      <c r="AK483" s="25">
        <f>Tabla_Consulta_desde_Reporte_de_Valorización_de_Instrumentos[[#This Row],[CO2-H]]*Tabla_Consulta_desde_Reporte_de_Valorización_de_Instrumentos[[#This Row],[Inv MM$]]</f>
        <v>0</v>
      </c>
      <c r="AL483" s="25">
        <f>Tabla_Consulta_desde_Reporte_de_Valorización_de_Instrumentos[[#This Row],[CO2-H]]*Tabla_Consulta_desde_Reporte_de_Valorización_de_Instrumentos[[#This Row],[Weight]]</f>
        <v>0</v>
      </c>
      <c r="AM483" s="25" t="e">
        <f>INDEX(Parametria!G:G,MATCH(Tabla_Consulta_desde_Reporte_de_Valorización_de_Instrumentos[[#This Row],[CODIGO_SBS]],Parametria!C:C,0))</f>
        <v>#N/A</v>
      </c>
      <c r="AN483" s="25" t="e">
        <f>INDEX(Parametria!F:F,MATCH(Tabla_Consulta_desde_Reporte_de_Valorización_de_Instrumentos[[#This Row],[CODIGO_SBS]],Parametria!C:C,0))</f>
        <v>#N/A</v>
      </c>
      <c r="AO483" s="25" t="e">
        <f>+INDEX(Parametria!J:J,MATCH(Tabla_Consulta_desde_Reporte_de_Valorización_de_Instrumentos[[#This Row],[CODIGO_SBS]],Parametria!C:C,0))</f>
        <v>#N/A</v>
      </c>
      <c r="AP483" s="25">
        <f>Tabla_Consulta_desde_Reporte_de_Valorización_de_Instrumentos[[#This Row],[Huella]]/$AT$4</f>
        <v>0</v>
      </c>
      <c r="AQ48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3" s="25" t="str">
        <f>IFERROR(INDEX('BD(MSCI)'!X:X,MATCH(Tabla_Consulta_desde_Reporte_de_Valorización_de_Instrumentos[[#This Row],[CODIGO_ISIN]],'BD(MSCI)'!C:C,0)),"Cuestionario Integra")</f>
        <v>Cuestionario Integra</v>
      </c>
      <c r="AT483" s="25"/>
    </row>
    <row r="484" spans="2:46" x14ac:dyDescent="0.35">
      <c r="B484" s="14" t="s">
        <v>6337</v>
      </c>
      <c r="C484" t="s">
        <v>811</v>
      </c>
      <c r="D484" t="s">
        <v>9</v>
      </c>
      <c r="E484" t="s">
        <v>812</v>
      </c>
      <c r="F484" t="s">
        <v>5770</v>
      </c>
      <c r="G484" t="e">
        <f>INDEX(Parametria!H:H,MATCH(Tabla_Consulta_desde_Reporte_de_Valorización_de_Instrumentos[[#This Row],[CODIGO_SBS]],Parametria!C:C,0),1)</f>
        <v>#N/A</v>
      </c>
      <c r="H484" t="s">
        <v>90</v>
      </c>
      <c r="I484" t="s">
        <v>813</v>
      </c>
      <c r="J484" t="s">
        <v>245</v>
      </c>
      <c r="K484" t="s">
        <v>90</v>
      </c>
      <c r="L484">
        <v>1</v>
      </c>
      <c r="M484" s="5">
        <v>20767554.16</v>
      </c>
      <c r="N484">
        <v>20767554.16</v>
      </c>
      <c r="O484">
        <v>0</v>
      </c>
      <c r="P484" s="15">
        <v>46248</v>
      </c>
      <c r="Q484">
        <v>45</v>
      </c>
      <c r="R484">
        <v>1</v>
      </c>
      <c r="S484" t="s">
        <v>155</v>
      </c>
      <c r="T484">
        <v>20765109.719999999</v>
      </c>
      <c r="U484" s="5">
        <v>20765109.719999999</v>
      </c>
      <c r="V484" t="s">
        <v>192</v>
      </c>
      <c r="W484">
        <v>4565854000</v>
      </c>
      <c r="X484">
        <v>3638173000</v>
      </c>
      <c r="Y484">
        <v>927681000</v>
      </c>
      <c r="Z484">
        <v>0</v>
      </c>
      <c r="AA484" t="str">
        <f>+MID(Tabla_Consulta_desde_Reporte_de_Valorización_de_Instrumentos[[#This Row],[CODIGO_SBS]],7,1)</f>
        <v>1</v>
      </c>
      <c r="AB484">
        <f>INDEX('Cálculo Caja'!F:F,MATCH(Tabla_Consulta_desde_Reporte_de_Valorización_de_Instrumentos[[#This Row],[PORTAFOLIO]],'Cálculo Caja'!A:A,0),1)</f>
        <v>2998225111.1967454</v>
      </c>
      <c r="AC484" s="17">
        <f>Tabla_Consulta_desde_Reporte_de_Valorización_de_Instrumentos[[#This Row],[VALOR_VECTOR_LOCAL]]/Tabla_Consulta_desde_Reporte_de_Valorización_de_Instrumentos[[#This Row],[Patrimonio]]</f>
        <v>6.9266160444205619E-3</v>
      </c>
      <c r="AD484" s="4">
        <f>(Tabla_Consulta_desde_Reporte_de_Valorización_de_Instrumentos[[#This Row],[VALOR_VECTOR_LOCAL]]/INDEX('Tipo de Cambio'!$D:$D,MATCH("2",'Tipo de Cambio'!$E:$E,0),1))/1000000</f>
        <v>6.0946600616287601</v>
      </c>
      <c r="AE484">
        <f>IF(Tabla_Consulta_desde_Reporte_de_Valorización_de_Instrumentos[[#This Row],[PORTAFOLIO]]="IN-FONDO0",Tabla_Consulta_desde_Reporte_de_Valorización_de_Instrumentos[[#This Row],[Inv MM$]],0)</f>
        <v>6.0946600616287601</v>
      </c>
      <c r="AF484" s="25">
        <f>IF(Tabla_Consulta_desde_Reporte_de_Valorización_de_Instrumentos[[#This Row],[PORTAFOLIO]]="IN-FONDO1",Tabla_Consulta_desde_Reporte_de_Valorización_de_Instrumentos[[#This Row],[Inv MM$]],0)</f>
        <v>0</v>
      </c>
      <c r="AG484" s="25">
        <f>IF(Tabla_Consulta_desde_Reporte_de_Valorización_de_Instrumentos[[#This Row],[PORTAFOLIO]]="IN-FONDO2",Tabla_Consulta_desde_Reporte_de_Valorización_de_Instrumentos[[#This Row],[Inv MM$]],0)</f>
        <v>0</v>
      </c>
      <c r="AH484" s="25">
        <f>IF(Tabla_Consulta_desde_Reporte_de_Valorización_de_Instrumentos[[#This Row],[PORTAFOLIO]]="IN-FONDO3",Tabla_Consulta_desde_Reporte_de_Valorización_de_Instrumentos[[#This Row],[Inv MM$]],0)</f>
        <v>0</v>
      </c>
      <c r="AI4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Row],[CODIGO_SBS]],'BD(MSCI)'!$C:$C,0),1)),AL6619)</f>
        <v>0</v>
      </c>
      <c r="AK484" s="25">
        <f>Tabla_Consulta_desde_Reporte_de_Valorización_de_Instrumentos[[#This Row],[CO2-H]]*Tabla_Consulta_desde_Reporte_de_Valorización_de_Instrumentos[[#This Row],[Inv MM$]]</f>
        <v>0</v>
      </c>
      <c r="AL484" s="25">
        <f>Tabla_Consulta_desde_Reporte_de_Valorización_de_Instrumentos[[#This Row],[CO2-H]]*Tabla_Consulta_desde_Reporte_de_Valorización_de_Instrumentos[[#This Row],[Weight]]</f>
        <v>0</v>
      </c>
      <c r="AM484" s="25" t="e">
        <f>INDEX(Parametria!G:G,MATCH(Tabla_Consulta_desde_Reporte_de_Valorización_de_Instrumentos[[#This Row],[CODIGO_SBS]],Parametria!C:C,0))</f>
        <v>#N/A</v>
      </c>
      <c r="AN484" s="25" t="e">
        <f>INDEX(Parametria!F:F,MATCH(Tabla_Consulta_desde_Reporte_de_Valorización_de_Instrumentos[[#This Row],[CODIGO_SBS]],Parametria!C:C,0))</f>
        <v>#N/A</v>
      </c>
      <c r="AO484" s="25" t="e">
        <f>+INDEX(Parametria!J:J,MATCH(Tabla_Consulta_desde_Reporte_de_Valorización_de_Instrumentos[[#This Row],[CODIGO_SBS]],Parametria!C:C,0))</f>
        <v>#N/A</v>
      </c>
      <c r="AP484" s="25">
        <f>Tabla_Consulta_desde_Reporte_de_Valorización_de_Instrumentos[[#This Row],[Huella]]/$AT$4</f>
        <v>0</v>
      </c>
      <c r="AQ48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4" s="25" t="str">
        <f>IFERROR(INDEX('BD(MSCI)'!X:X,MATCH(Tabla_Consulta_desde_Reporte_de_Valorización_de_Instrumentos[[#This Row],[CODIGO_ISIN]],'BD(MSCI)'!C:C,0)),"Cuestionario Integra")</f>
        <v>Cuestionario Integra</v>
      </c>
      <c r="AT484" s="25"/>
    </row>
    <row r="485" spans="2:46" x14ac:dyDescent="0.35">
      <c r="B485" s="14" t="s">
        <v>6337</v>
      </c>
      <c r="C485" t="s">
        <v>811</v>
      </c>
      <c r="D485" t="s">
        <v>9</v>
      </c>
      <c r="E485" t="s">
        <v>812</v>
      </c>
      <c r="F485" t="s">
        <v>5771</v>
      </c>
      <c r="G485" t="e">
        <f>INDEX(Parametria!H:H,MATCH(Tabla_Consulta_desde_Reporte_de_Valorización_de_Instrumentos[[#This Row],[CODIGO_SBS]],Parametria!C:C,0),1)</f>
        <v>#N/A</v>
      </c>
      <c r="H485" t="s">
        <v>90</v>
      </c>
      <c r="I485" t="s">
        <v>813</v>
      </c>
      <c r="J485" t="s">
        <v>243</v>
      </c>
      <c r="K485" t="s">
        <v>90</v>
      </c>
      <c r="L485">
        <v>1</v>
      </c>
      <c r="M485" s="5">
        <v>10388138.539999999</v>
      </c>
      <c r="N485">
        <v>10388138.539999999</v>
      </c>
      <c r="O485">
        <v>0</v>
      </c>
      <c r="P485" s="15">
        <v>46248</v>
      </c>
      <c r="Q485">
        <v>45</v>
      </c>
      <c r="R485">
        <v>1</v>
      </c>
      <c r="S485" t="s">
        <v>155</v>
      </c>
      <c r="T485">
        <v>10386902.43</v>
      </c>
      <c r="U485" s="5">
        <v>10386902.43</v>
      </c>
      <c r="V485" t="s">
        <v>192</v>
      </c>
      <c r="W485">
        <v>4565854000</v>
      </c>
      <c r="X485">
        <v>3638173000</v>
      </c>
      <c r="Y485">
        <v>927681000</v>
      </c>
      <c r="Z485">
        <v>0</v>
      </c>
      <c r="AA485" t="str">
        <f>+MID(Tabla_Consulta_desde_Reporte_de_Valorización_de_Instrumentos[[#This Row],[CODIGO_SBS]],7,1)</f>
        <v>1</v>
      </c>
      <c r="AB485">
        <f>INDEX('Cálculo Caja'!F:F,MATCH(Tabla_Consulta_desde_Reporte_de_Valorización_de_Instrumentos[[#This Row],[PORTAFOLIO]],'Cálculo Caja'!A:A,0),1)</f>
        <v>2998225111.1967454</v>
      </c>
      <c r="AC485" s="17">
        <f>Tabla_Consulta_desde_Reporte_de_Valorización_de_Instrumentos[[#This Row],[VALOR_VECTOR_LOCAL]]/Tabla_Consulta_desde_Reporte_de_Valorización_de_Instrumentos[[#This Row],[Patrimonio]]</f>
        <v>3.4647627028424029E-3</v>
      </c>
      <c r="AD485" s="4">
        <f>(Tabla_Consulta_desde_Reporte_de_Valorización_de_Instrumentos[[#This Row],[VALOR_VECTOR_LOCAL]]/INDEX('Tipo de Cambio'!$D:$D,MATCH("2",'Tipo de Cambio'!$E:$E,0),1))/1000000</f>
        <v>3.0486099897285399</v>
      </c>
      <c r="AE485">
        <f>IF(Tabla_Consulta_desde_Reporte_de_Valorización_de_Instrumentos[[#This Row],[PORTAFOLIO]]="IN-FONDO0",Tabla_Consulta_desde_Reporte_de_Valorización_de_Instrumentos[[#This Row],[Inv MM$]],0)</f>
        <v>3.0486099897285399</v>
      </c>
      <c r="AF485" s="25">
        <f>IF(Tabla_Consulta_desde_Reporte_de_Valorización_de_Instrumentos[[#This Row],[PORTAFOLIO]]="IN-FONDO1",Tabla_Consulta_desde_Reporte_de_Valorización_de_Instrumentos[[#This Row],[Inv MM$]],0)</f>
        <v>0</v>
      </c>
      <c r="AG485" s="25">
        <f>IF(Tabla_Consulta_desde_Reporte_de_Valorización_de_Instrumentos[[#This Row],[PORTAFOLIO]]="IN-FONDO2",Tabla_Consulta_desde_Reporte_de_Valorización_de_Instrumentos[[#This Row],[Inv MM$]],0)</f>
        <v>0</v>
      </c>
      <c r="AH485" s="25">
        <f>IF(Tabla_Consulta_desde_Reporte_de_Valorización_de_Instrumentos[[#This Row],[PORTAFOLIO]]="IN-FONDO3",Tabla_Consulta_desde_Reporte_de_Valorización_de_Instrumentos[[#This Row],[Inv MM$]],0)</f>
        <v>0</v>
      </c>
      <c r="AI4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Row],[CODIGO_SBS]],'BD(MSCI)'!$C:$C,0),1)),AL6620)</f>
        <v>0</v>
      </c>
      <c r="AK485" s="25">
        <f>Tabla_Consulta_desde_Reporte_de_Valorización_de_Instrumentos[[#This Row],[CO2-H]]*Tabla_Consulta_desde_Reporte_de_Valorización_de_Instrumentos[[#This Row],[Inv MM$]]</f>
        <v>0</v>
      </c>
      <c r="AL485" s="25">
        <f>Tabla_Consulta_desde_Reporte_de_Valorización_de_Instrumentos[[#This Row],[CO2-H]]*Tabla_Consulta_desde_Reporte_de_Valorización_de_Instrumentos[[#This Row],[Weight]]</f>
        <v>0</v>
      </c>
      <c r="AM485" s="25" t="e">
        <f>INDEX(Parametria!G:G,MATCH(Tabla_Consulta_desde_Reporte_de_Valorización_de_Instrumentos[[#This Row],[CODIGO_SBS]],Parametria!C:C,0))</f>
        <v>#N/A</v>
      </c>
      <c r="AN485" s="25" t="e">
        <f>INDEX(Parametria!F:F,MATCH(Tabla_Consulta_desde_Reporte_de_Valorización_de_Instrumentos[[#This Row],[CODIGO_SBS]],Parametria!C:C,0))</f>
        <v>#N/A</v>
      </c>
      <c r="AO485" s="25" t="e">
        <f>+INDEX(Parametria!J:J,MATCH(Tabla_Consulta_desde_Reporte_de_Valorización_de_Instrumentos[[#This Row],[CODIGO_SBS]],Parametria!C:C,0))</f>
        <v>#N/A</v>
      </c>
      <c r="AP485" s="25">
        <f>Tabla_Consulta_desde_Reporte_de_Valorización_de_Instrumentos[[#This Row],[Huella]]/$AT$4</f>
        <v>0</v>
      </c>
      <c r="AQ48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5" s="25" t="str">
        <f>IFERROR(INDEX('BD(MSCI)'!X:X,MATCH(Tabla_Consulta_desde_Reporte_de_Valorización_de_Instrumentos[[#This Row],[CODIGO_ISIN]],'BD(MSCI)'!C:C,0)),"Cuestionario Integra")</f>
        <v>Cuestionario Integra</v>
      </c>
      <c r="AT485" s="25"/>
    </row>
    <row r="486" spans="2:46" x14ac:dyDescent="0.35">
      <c r="B486" s="14" t="s">
        <v>6337</v>
      </c>
      <c r="C486" t="s">
        <v>811</v>
      </c>
      <c r="D486" t="s">
        <v>9</v>
      </c>
      <c r="E486" t="s">
        <v>812</v>
      </c>
      <c r="F486" t="s">
        <v>5748</v>
      </c>
      <c r="G486" t="e">
        <f>INDEX(Parametria!H:H,MATCH(Tabla_Consulta_desde_Reporte_de_Valorización_de_Instrumentos[[#This Row],[CODIGO_SBS]],Parametria!C:C,0),1)</f>
        <v>#N/A</v>
      </c>
      <c r="H486" t="s">
        <v>90</v>
      </c>
      <c r="I486" t="s">
        <v>813</v>
      </c>
      <c r="J486" t="s">
        <v>242</v>
      </c>
      <c r="K486" t="s">
        <v>90</v>
      </c>
      <c r="L486">
        <v>1</v>
      </c>
      <c r="M486" s="5">
        <v>4109013.6320000002</v>
      </c>
      <c r="N486">
        <v>4109013.6320000002</v>
      </c>
      <c r="O486">
        <v>0</v>
      </c>
      <c r="P486" s="15">
        <v>46251</v>
      </c>
      <c r="Q486">
        <v>48</v>
      </c>
      <c r="R486">
        <v>1</v>
      </c>
      <c r="S486" t="s">
        <v>155</v>
      </c>
      <c r="T486">
        <v>4108526.9640000002</v>
      </c>
      <c r="U486" s="5">
        <v>4108526.9640000002</v>
      </c>
      <c r="V486" t="s">
        <v>192</v>
      </c>
      <c r="W486">
        <v>4565854000</v>
      </c>
      <c r="X486">
        <v>3638173000</v>
      </c>
      <c r="Y486">
        <v>927681000</v>
      </c>
      <c r="Z486">
        <v>0</v>
      </c>
      <c r="AA486" t="str">
        <f>+MID(Tabla_Consulta_desde_Reporte_de_Valorización_de_Instrumentos[[#This Row],[CODIGO_SBS]],7,1)</f>
        <v>1</v>
      </c>
      <c r="AB486">
        <f>INDEX('Cálculo Caja'!F:F,MATCH(Tabla_Consulta_desde_Reporte_de_Valorización_de_Instrumentos[[#This Row],[PORTAFOLIO]],'Cálculo Caja'!A:A,0),1)</f>
        <v>2998225111.1967454</v>
      </c>
      <c r="AC486" s="17">
        <f>Tabla_Consulta_desde_Reporte_de_Valorización_de_Instrumentos[[#This Row],[VALOR_VECTOR_LOCAL]]/Tabla_Consulta_desde_Reporte_de_Valorización_de_Instrumentos[[#This Row],[Patrimonio]]</f>
        <v>1.3704820284024244E-3</v>
      </c>
      <c r="AD486" s="4">
        <f>(Tabla_Consulta_desde_Reporte_de_Valorización_de_Instrumentos[[#This Row],[VALOR_VECTOR_LOCAL]]/INDEX('Tipo de Cambio'!$D:$D,MATCH("2",'Tipo de Cambio'!$E:$E,0),1))/1000000</f>
        <v>1.2058734063096113</v>
      </c>
      <c r="AE486">
        <f>IF(Tabla_Consulta_desde_Reporte_de_Valorización_de_Instrumentos[[#This Row],[PORTAFOLIO]]="IN-FONDO0",Tabla_Consulta_desde_Reporte_de_Valorización_de_Instrumentos[[#This Row],[Inv MM$]],0)</f>
        <v>1.2058734063096113</v>
      </c>
      <c r="AF486" s="25">
        <f>IF(Tabla_Consulta_desde_Reporte_de_Valorización_de_Instrumentos[[#This Row],[PORTAFOLIO]]="IN-FONDO1",Tabla_Consulta_desde_Reporte_de_Valorización_de_Instrumentos[[#This Row],[Inv MM$]],0)</f>
        <v>0</v>
      </c>
      <c r="AG486" s="25">
        <f>IF(Tabla_Consulta_desde_Reporte_de_Valorización_de_Instrumentos[[#This Row],[PORTAFOLIO]]="IN-FONDO2",Tabla_Consulta_desde_Reporte_de_Valorización_de_Instrumentos[[#This Row],[Inv MM$]],0)</f>
        <v>0</v>
      </c>
      <c r="AH486" s="25">
        <f>IF(Tabla_Consulta_desde_Reporte_de_Valorización_de_Instrumentos[[#This Row],[PORTAFOLIO]]="IN-FONDO3",Tabla_Consulta_desde_Reporte_de_Valorización_de_Instrumentos[[#This Row],[Inv MM$]],0)</f>
        <v>0</v>
      </c>
      <c r="AI4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Row],[CODIGO_SBS]],'BD(MSCI)'!$C:$C,0),1)),AL6621)</f>
        <v>0</v>
      </c>
      <c r="AK486" s="25">
        <f>Tabla_Consulta_desde_Reporte_de_Valorización_de_Instrumentos[[#This Row],[CO2-H]]*Tabla_Consulta_desde_Reporte_de_Valorización_de_Instrumentos[[#This Row],[Inv MM$]]</f>
        <v>0</v>
      </c>
      <c r="AL486" s="25">
        <f>Tabla_Consulta_desde_Reporte_de_Valorización_de_Instrumentos[[#This Row],[CO2-H]]*Tabla_Consulta_desde_Reporte_de_Valorización_de_Instrumentos[[#This Row],[Weight]]</f>
        <v>0</v>
      </c>
      <c r="AM486" s="25" t="e">
        <f>INDEX(Parametria!G:G,MATCH(Tabla_Consulta_desde_Reporte_de_Valorización_de_Instrumentos[[#This Row],[CODIGO_SBS]],Parametria!C:C,0))</f>
        <v>#N/A</v>
      </c>
      <c r="AN486" s="25" t="e">
        <f>INDEX(Parametria!F:F,MATCH(Tabla_Consulta_desde_Reporte_de_Valorización_de_Instrumentos[[#This Row],[CODIGO_SBS]],Parametria!C:C,0))</f>
        <v>#N/A</v>
      </c>
      <c r="AO486" s="25" t="e">
        <f>+INDEX(Parametria!J:J,MATCH(Tabla_Consulta_desde_Reporte_de_Valorización_de_Instrumentos[[#This Row],[CODIGO_SBS]],Parametria!C:C,0))</f>
        <v>#N/A</v>
      </c>
      <c r="AP486" s="25">
        <f>Tabla_Consulta_desde_Reporte_de_Valorización_de_Instrumentos[[#This Row],[Huella]]/$AT$4</f>
        <v>0</v>
      </c>
      <c r="AQ48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6" s="25" t="str">
        <f>IFERROR(INDEX('BD(MSCI)'!X:X,MATCH(Tabla_Consulta_desde_Reporte_de_Valorización_de_Instrumentos[[#This Row],[CODIGO_ISIN]],'BD(MSCI)'!C:C,0)),"Cuestionario Integra")</f>
        <v>Cuestionario Integra</v>
      </c>
      <c r="AT486" s="25"/>
    </row>
    <row r="487" spans="2:46" x14ac:dyDescent="0.35">
      <c r="B487" s="14" t="s">
        <v>6337</v>
      </c>
      <c r="C487" t="s">
        <v>811</v>
      </c>
      <c r="D487" t="s">
        <v>9</v>
      </c>
      <c r="E487" t="s">
        <v>812</v>
      </c>
      <c r="F487" t="s">
        <v>5749</v>
      </c>
      <c r="G487" t="e">
        <f>INDEX(Parametria!H:H,MATCH(Tabla_Consulta_desde_Reporte_de_Valorización_de_Instrumentos[[#This Row],[CODIGO_SBS]],Parametria!C:C,0),1)</f>
        <v>#N/A</v>
      </c>
      <c r="H487" t="s">
        <v>90</v>
      </c>
      <c r="I487" t="s">
        <v>813</v>
      </c>
      <c r="J487" t="s">
        <v>816</v>
      </c>
      <c r="K487" t="s">
        <v>90</v>
      </c>
      <c r="L487">
        <v>1</v>
      </c>
      <c r="M487" s="5">
        <v>9252000</v>
      </c>
      <c r="N487">
        <v>9252000</v>
      </c>
      <c r="O487">
        <v>0</v>
      </c>
      <c r="P487" s="15">
        <v>46251</v>
      </c>
      <c r="Q487">
        <v>48</v>
      </c>
      <c r="R487">
        <v>1</v>
      </c>
      <c r="S487" t="s">
        <v>155</v>
      </c>
      <c r="T487">
        <v>9250875</v>
      </c>
      <c r="U487" s="5">
        <v>9250875</v>
      </c>
      <c r="V487" t="s">
        <v>192</v>
      </c>
      <c r="W487">
        <v>4565854000</v>
      </c>
      <c r="X487">
        <v>3638173000</v>
      </c>
      <c r="Y487">
        <v>927681000</v>
      </c>
      <c r="Z487">
        <v>0</v>
      </c>
      <c r="AA487" t="str">
        <f>+MID(Tabla_Consulta_desde_Reporte_de_Valorización_de_Instrumentos[[#This Row],[CODIGO_SBS]],7,1)</f>
        <v>1</v>
      </c>
      <c r="AB487">
        <f>INDEX('Cálculo Caja'!F:F,MATCH(Tabla_Consulta_desde_Reporte_de_Valorización_de_Instrumentos[[#This Row],[PORTAFOLIO]],'Cálculo Caja'!A:A,0),1)</f>
        <v>2998225111.1967454</v>
      </c>
      <c r="AC487" s="17">
        <f>Tabla_Consulta_desde_Reporte_de_Valorización_de_Instrumentos[[#This Row],[VALOR_VECTOR_LOCAL]]/Tabla_Consulta_desde_Reporte_de_Valorización_de_Instrumentos[[#This Row],[Patrimonio]]</f>
        <v>3.0858256658076793E-3</v>
      </c>
      <c r="AD487" s="4">
        <f>(Tabla_Consulta_desde_Reporte_de_Valorización_de_Instrumentos[[#This Row],[VALOR_VECTOR_LOCAL]]/INDEX('Tipo de Cambio'!$D:$D,MATCH("2",'Tipo de Cambio'!$E:$E,0),1))/1000000</f>
        <v>2.71518708730741</v>
      </c>
      <c r="AE487">
        <f>IF(Tabla_Consulta_desde_Reporte_de_Valorización_de_Instrumentos[[#This Row],[PORTAFOLIO]]="IN-FONDO0",Tabla_Consulta_desde_Reporte_de_Valorización_de_Instrumentos[[#This Row],[Inv MM$]],0)</f>
        <v>2.71518708730741</v>
      </c>
      <c r="AF487" s="25">
        <f>IF(Tabla_Consulta_desde_Reporte_de_Valorización_de_Instrumentos[[#This Row],[PORTAFOLIO]]="IN-FONDO1",Tabla_Consulta_desde_Reporte_de_Valorización_de_Instrumentos[[#This Row],[Inv MM$]],0)</f>
        <v>0</v>
      </c>
      <c r="AG487" s="25">
        <f>IF(Tabla_Consulta_desde_Reporte_de_Valorización_de_Instrumentos[[#This Row],[PORTAFOLIO]]="IN-FONDO2",Tabla_Consulta_desde_Reporte_de_Valorización_de_Instrumentos[[#This Row],[Inv MM$]],0)</f>
        <v>0</v>
      </c>
      <c r="AH487" s="25">
        <f>IF(Tabla_Consulta_desde_Reporte_de_Valorización_de_Instrumentos[[#This Row],[PORTAFOLIO]]="IN-FONDO3",Tabla_Consulta_desde_Reporte_de_Valorización_de_Instrumentos[[#This Row],[Inv MM$]],0)</f>
        <v>0</v>
      </c>
      <c r="AI4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Row],[CODIGO_SBS]],'BD(MSCI)'!$C:$C,0),1)),AL6622)</f>
        <v>0</v>
      </c>
      <c r="AK487" s="25">
        <f>Tabla_Consulta_desde_Reporte_de_Valorización_de_Instrumentos[[#This Row],[CO2-H]]*Tabla_Consulta_desde_Reporte_de_Valorización_de_Instrumentos[[#This Row],[Inv MM$]]</f>
        <v>0</v>
      </c>
      <c r="AL487" s="25">
        <f>Tabla_Consulta_desde_Reporte_de_Valorización_de_Instrumentos[[#This Row],[CO2-H]]*Tabla_Consulta_desde_Reporte_de_Valorización_de_Instrumentos[[#This Row],[Weight]]</f>
        <v>0</v>
      </c>
      <c r="AM487" s="25" t="e">
        <f>INDEX(Parametria!G:G,MATCH(Tabla_Consulta_desde_Reporte_de_Valorización_de_Instrumentos[[#This Row],[CODIGO_SBS]],Parametria!C:C,0))</f>
        <v>#N/A</v>
      </c>
      <c r="AN487" s="25" t="e">
        <f>INDEX(Parametria!F:F,MATCH(Tabla_Consulta_desde_Reporte_de_Valorización_de_Instrumentos[[#This Row],[CODIGO_SBS]],Parametria!C:C,0))</f>
        <v>#N/A</v>
      </c>
      <c r="AO487" s="25" t="e">
        <f>+INDEX(Parametria!J:J,MATCH(Tabla_Consulta_desde_Reporte_de_Valorización_de_Instrumentos[[#This Row],[CODIGO_SBS]],Parametria!C:C,0))</f>
        <v>#N/A</v>
      </c>
      <c r="AP487" s="25">
        <f>Tabla_Consulta_desde_Reporte_de_Valorización_de_Instrumentos[[#This Row],[Huella]]/$AT$4</f>
        <v>0</v>
      </c>
      <c r="AQ48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7" s="25" t="str">
        <f>IFERROR(INDEX('BD(MSCI)'!X:X,MATCH(Tabla_Consulta_desde_Reporte_de_Valorización_de_Instrumentos[[#This Row],[CODIGO_ISIN]],'BD(MSCI)'!C:C,0)),"Cuestionario Integra")</f>
        <v>Cuestionario Integra</v>
      </c>
      <c r="AT487" s="25"/>
    </row>
    <row r="488" spans="2:46" x14ac:dyDescent="0.35">
      <c r="B488" s="14" t="s">
        <v>6337</v>
      </c>
      <c r="C488" t="s">
        <v>811</v>
      </c>
      <c r="D488" t="s">
        <v>9</v>
      </c>
      <c r="E488" t="s">
        <v>812</v>
      </c>
      <c r="F488" t="s">
        <v>6378</v>
      </c>
      <c r="G488" t="e">
        <f>INDEX(Parametria!H:H,MATCH(Tabla_Consulta_desde_Reporte_de_Valorización_de_Instrumentos[[#This Row],[CODIGO_SBS]],Parametria!C:C,0),1)</f>
        <v>#N/A</v>
      </c>
      <c r="H488" t="s">
        <v>90</v>
      </c>
      <c r="I488" t="s">
        <v>813</v>
      </c>
      <c r="J488" t="s">
        <v>361</v>
      </c>
      <c r="K488" t="s">
        <v>90</v>
      </c>
      <c r="L488">
        <v>1</v>
      </c>
      <c r="M488" s="5">
        <v>0</v>
      </c>
      <c r="N488">
        <v>0</v>
      </c>
      <c r="O488">
        <v>0</v>
      </c>
      <c r="P488" s="15">
        <v>46203</v>
      </c>
      <c r="Q488">
        <v>0</v>
      </c>
      <c r="R488">
        <v>1</v>
      </c>
      <c r="S488" t="s">
        <v>155</v>
      </c>
      <c r="T488">
        <v>119043732.5</v>
      </c>
      <c r="U488" s="5">
        <v>119043732.5</v>
      </c>
      <c r="V488" t="s">
        <v>192</v>
      </c>
      <c r="W488">
        <v>4565854000</v>
      </c>
      <c r="X488">
        <v>3638173000</v>
      </c>
      <c r="Y488">
        <v>927681000</v>
      </c>
      <c r="Z488">
        <v>0</v>
      </c>
      <c r="AA488" t="str">
        <f>+MID(Tabla_Consulta_desde_Reporte_de_Valorización_de_Instrumentos[[#This Row],[CODIGO_SBS]],7,1)</f>
        <v>1</v>
      </c>
      <c r="AB488">
        <f>INDEX('Cálculo Caja'!F:F,MATCH(Tabla_Consulta_desde_Reporte_de_Valorización_de_Instrumentos[[#This Row],[PORTAFOLIO]],'Cálculo Caja'!A:A,0),1)</f>
        <v>2998225111.1967454</v>
      </c>
      <c r="AC488" s="17">
        <f>Tabla_Consulta_desde_Reporte_de_Valorización_de_Instrumentos[[#This Row],[VALOR_VECTOR_LOCAL]]/Tabla_Consulta_desde_Reporte_de_Valorización_de_Instrumentos[[#This Row],[Patrimonio]]</f>
        <v>0</v>
      </c>
      <c r="AD488" s="4">
        <f>(Tabla_Consulta_desde_Reporte_de_Valorización_de_Instrumentos[[#This Row],[VALOR_VECTOR_LOCAL]]/INDEX('Tipo de Cambio'!$D:$D,MATCH("2",'Tipo de Cambio'!$E:$E,0),1))/1000000</f>
        <v>0</v>
      </c>
      <c r="AE488">
        <f>IF(Tabla_Consulta_desde_Reporte_de_Valorización_de_Instrumentos[[#This Row],[PORTAFOLIO]]="IN-FONDO0",Tabla_Consulta_desde_Reporte_de_Valorización_de_Instrumentos[[#This Row],[Inv MM$]],0)</f>
        <v>0</v>
      </c>
      <c r="AF488" s="25">
        <f>IF(Tabla_Consulta_desde_Reporte_de_Valorización_de_Instrumentos[[#This Row],[PORTAFOLIO]]="IN-FONDO1",Tabla_Consulta_desde_Reporte_de_Valorización_de_Instrumentos[[#This Row],[Inv MM$]],0)</f>
        <v>0</v>
      </c>
      <c r="AG488" s="25">
        <f>IF(Tabla_Consulta_desde_Reporte_de_Valorización_de_Instrumentos[[#This Row],[PORTAFOLIO]]="IN-FONDO2",Tabla_Consulta_desde_Reporte_de_Valorización_de_Instrumentos[[#This Row],[Inv MM$]],0)</f>
        <v>0</v>
      </c>
      <c r="AH488" s="25">
        <f>IF(Tabla_Consulta_desde_Reporte_de_Valorización_de_Instrumentos[[#This Row],[PORTAFOLIO]]="IN-FONDO3",Tabla_Consulta_desde_Reporte_de_Valorización_de_Instrumentos[[#This Row],[Inv MM$]],0)</f>
        <v>0</v>
      </c>
      <c r="AI4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Row],[CODIGO_SBS]],'BD(MSCI)'!$C:$C,0),1)),AL6623)</f>
        <v>0</v>
      </c>
      <c r="AK488" s="25">
        <f>Tabla_Consulta_desde_Reporte_de_Valorización_de_Instrumentos[[#This Row],[CO2-H]]*Tabla_Consulta_desde_Reporte_de_Valorización_de_Instrumentos[[#This Row],[Inv MM$]]</f>
        <v>0</v>
      </c>
      <c r="AL488" s="25">
        <f>Tabla_Consulta_desde_Reporte_de_Valorización_de_Instrumentos[[#This Row],[CO2-H]]*Tabla_Consulta_desde_Reporte_de_Valorización_de_Instrumentos[[#This Row],[Weight]]</f>
        <v>0</v>
      </c>
      <c r="AM488" s="25" t="e">
        <f>INDEX(Parametria!G:G,MATCH(Tabla_Consulta_desde_Reporte_de_Valorización_de_Instrumentos[[#This Row],[CODIGO_SBS]],Parametria!C:C,0))</f>
        <v>#N/A</v>
      </c>
      <c r="AN488" s="25" t="e">
        <f>INDEX(Parametria!F:F,MATCH(Tabla_Consulta_desde_Reporte_de_Valorización_de_Instrumentos[[#This Row],[CODIGO_SBS]],Parametria!C:C,0))</f>
        <v>#N/A</v>
      </c>
      <c r="AO488" s="25" t="e">
        <f>+INDEX(Parametria!J:J,MATCH(Tabla_Consulta_desde_Reporte_de_Valorización_de_Instrumentos[[#This Row],[CODIGO_SBS]],Parametria!C:C,0))</f>
        <v>#N/A</v>
      </c>
      <c r="AP488" s="25">
        <f>Tabla_Consulta_desde_Reporte_de_Valorización_de_Instrumentos[[#This Row],[Huella]]/$AT$4</f>
        <v>0</v>
      </c>
      <c r="AQ48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8" s="25" t="str">
        <f>IFERROR(INDEX('BD(MSCI)'!X:X,MATCH(Tabla_Consulta_desde_Reporte_de_Valorización_de_Instrumentos[[#This Row],[CODIGO_ISIN]],'BD(MSCI)'!C:C,0)),"Cuestionario Integra")</f>
        <v>Cuestionario Integra</v>
      </c>
      <c r="AT488" s="25"/>
    </row>
    <row r="489" spans="2:46" x14ac:dyDescent="0.35">
      <c r="B489" s="14" t="s">
        <v>6337</v>
      </c>
      <c r="C489" t="s">
        <v>811</v>
      </c>
      <c r="D489" t="s">
        <v>9</v>
      </c>
      <c r="E489" t="s">
        <v>812</v>
      </c>
      <c r="F489" t="s">
        <v>5778</v>
      </c>
      <c r="G489" t="e">
        <f>INDEX(Parametria!H:H,MATCH(Tabla_Consulta_desde_Reporte_de_Valorización_de_Instrumentos[[#This Row],[CODIGO_SBS]],Parametria!C:C,0),1)</f>
        <v>#N/A</v>
      </c>
      <c r="H489" t="s">
        <v>90</v>
      </c>
      <c r="I489" t="s">
        <v>813</v>
      </c>
      <c r="J489" t="s">
        <v>245</v>
      </c>
      <c r="K489" t="s">
        <v>90</v>
      </c>
      <c r="L489">
        <v>1</v>
      </c>
      <c r="M489" s="5">
        <v>41831420.640000001</v>
      </c>
      <c r="N489">
        <v>41831420.640000001</v>
      </c>
      <c r="O489">
        <v>0</v>
      </c>
      <c r="P489" s="15">
        <v>46206</v>
      </c>
      <c r="Q489">
        <v>3</v>
      </c>
      <c r="R489">
        <v>1</v>
      </c>
      <c r="S489" t="s">
        <v>155</v>
      </c>
      <c r="T489">
        <v>41826276.200000003</v>
      </c>
      <c r="U489" s="5">
        <v>41826276.200000003</v>
      </c>
      <c r="V489" t="s">
        <v>192</v>
      </c>
      <c r="W489">
        <v>4565854000</v>
      </c>
      <c r="X489">
        <v>3638173000</v>
      </c>
      <c r="Y489">
        <v>927681000</v>
      </c>
      <c r="Z489">
        <v>0</v>
      </c>
      <c r="AA489" t="str">
        <f>+MID(Tabla_Consulta_desde_Reporte_de_Valorización_de_Instrumentos[[#This Row],[CODIGO_SBS]],7,1)</f>
        <v>1</v>
      </c>
      <c r="AB489">
        <f>INDEX('Cálculo Caja'!F:F,MATCH(Tabla_Consulta_desde_Reporte_de_Valorización_de_Instrumentos[[#This Row],[PORTAFOLIO]],'Cálculo Caja'!A:A,0),1)</f>
        <v>2998225111.1967454</v>
      </c>
      <c r="AC489" s="17">
        <f>Tabla_Consulta_desde_Reporte_de_Valorización_de_Instrumentos[[#This Row],[VALOR_VECTOR_LOCAL]]/Tabla_Consulta_desde_Reporte_de_Valorización_de_Instrumentos[[#This Row],[Patrimonio]]</f>
        <v>1.3952061332480448E-2</v>
      </c>
      <c r="AD489" s="4">
        <f>(Tabla_Consulta_desde_Reporte_de_Valorización_de_Instrumentos[[#This Row],[VALOR_VECTOR_LOCAL]]/INDEX('Tipo de Cambio'!$D:$D,MATCH("2",'Tipo de Cambio'!$E:$E,0),1))/1000000</f>
        <v>12.27627898459281</v>
      </c>
      <c r="AE489">
        <f>IF(Tabla_Consulta_desde_Reporte_de_Valorización_de_Instrumentos[[#This Row],[PORTAFOLIO]]="IN-FONDO0",Tabla_Consulta_desde_Reporte_de_Valorización_de_Instrumentos[[#This Row],[Inv MM$]],0)</f>
        <v>12.27627898459281</v>
      </c>
      <c r="AF489" s="25">
        <f>IF(Tabla_Consulta_desde_Reporte_de_Valorización_de_Instrumentos[[#This Row],[PORTAFOLIO]]="IN-FONDO1",Tabla_Consulta_desde_Reporte_de_Valorización_de_Instrumentos[[#This Row],[Inv MM$]],0)</f>
        <v>0</v>
      </c>
      <c r="AG489" s="25">
        <f>IF(Tabla_Consulta_desde_Reporte_de_Valorización_de_Instrumentos[[#This Row],[PORTAFOLIO]]="IN-FONDO2",Tabla_Consulta_desde_Reporte_de_Valorización_de_Instrumentos[[#This Row],[Inv MM$]],0)</f>
        <v>0</v>
      </c>
      <c r="AH489" s="25">
        <f>IF(Tabla_Consulta_desde_Reporte_de_Valorización_de_Instrumentos[[#This Row],[PORTAFOLIO]]="IN-FONDO3",Tabla_Consulta_desde_Reporte_de_Valorización_de_Instrumentos[[#This Row],[Inv MM$]],0)</f>
        <v>0</v>
      </c>
      <c r="AI4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Row],[CODIGO_SBS]],'BD(MSCI)'!$C:$C,0),1)),AL6624)</f>
        <v>0</v>
      </c>
      <c r="AK489" s="25">
        <f>Tabla_Consulta_desde_Reporte_de_Valorización_de_Instrumentos[[#This Row],[CO2-H]]*Tabla_Consulta_desde_Reporte_de_Valorización_de_Instrumentos[[#This Row],[Inv MM$]]</f>
        <v>0</v>
      </c>
      <c r="AL489" s="25">
        <f>Tabla_Consulta_desde_Reporte_de_Valorización_de_Instrumentos[[#This Row],[CO2-H]]*Tabla_Consulta_desde_Reporte_de_Valorización_de_Instrumentos[[#This Row],[Weight]]</f>
        <v>0</v>
      </c>
      <c r="AM489" s="25" t="e">
        <f>INDEX(Parametria!G:G,MATCH(Tabla_Consulta_desde_Reporte_de_Valorización_de_Instrumentos[[#This Row],[CODIGO_SBS]],Parametria!C:C,0))</f>
        <v>#N/A</v>
      </c>
      <c r="AN489" s="25" t="e">
        <f>INDEX(Parametria!F:F,MATCH(Tabla_Consulta_desde_Reporte_de_Valorización_de_Instrumentos[[#This Row],[CODIGO_SBS]],Parametria!C:C,0))</f>
        <v>#N/A</v>
      </c>
      <c r="AO489" s="25" t="e">
        <f>+INDEX(Parametria!J:J,MATCH(Tabla_Consulta_desde_Reporte_de_Valorización_de_Instrumentos[[#This Row],[CODIGO_SBS]],Parametria!C:C,0))</f>
        <v>#N/A</v>
      </c>
      <c r="AP489" s="25">
        <f>Tabla_Consulta_desde_Reporte_de_Valorización_de_Instrumentos[[#This Row],[Huella]]/$AT$4</f>
        <v>0</v>
      </c>
      <c r="AQ48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89" s="25" t="str">
        <f>IFERROR(INDEX('BD(MSCI)'!X:X,MATCH(Tabla_Consulta_desde_Reporte_de_Valorización_de_Instrumentos[[#This Row],[CODIGO_ISIN]],'BD(MSCI)'!C:C,0)),"Cuestionario Integra")</f>
        <v>Cuestionario Integra</v>
      </c>
      <c r="AT489" s="25"/>
    </row>
    <row r="490" spans="2:46" x14ac:dyDescent="0.35">
      <c r="B490" s="14" t="s">
        <v>6337</v>
      </c>
      <c r="C490" t="s">
        <v>811</v>
      </c>
      <c r="D490" t="s">
        <v>9</v>
      </c>
      <c r="E490" t="s">
        <v>812</v>
      </c>
      <c r="F490" t="s">
        <v>5779</v>
      </c>
      <c r="G490" t="e">
        <f>INDEX(Parametria!H:H,MATCH(Tabla_Consulta_desde_Reporte_de_Valorización_de_Instrumentos[[#This Row],[CODIGO_SBS]],Parametria!C:C,0),1)</f>
        <v>#N/A</v>
      </c>
      <c r="H490" t="s">
        <v>90</v>
      </c>
      <c r="I490" t="s">
        <v>813</v>
      </c>
      <c r="J490" t="s">
        <v>242</v>
      </c>
      <c r="K490" t="s">
        <v>90</v>
      </c>
      <c r="L490">
        <v>1</v>
      </c>
      <c r="M490" s="5">
        <v>15684853.574999999</v>
      </c>
      <c r="N490">
        <v>15684853.574999999</v>
      </c>
      <c r="O490">
        <v>0</v>
      </c>
      <c r="P490" s="15">
        <v>46206</v>
      </c>
      <c r="Q490">
        <v>3</v>
      </c>
      <c r="R490">
        <v>1</v>
      </c>
      <c r="S490" t="s">
        <v>155</v>
      </c>
      <c r="T490">
        <v>15682924.41</v>
      </c>
      <c r="U490" s="5">
        <v>15682924.41</v>
      </c>
      <c r="V490" t="s">
        <v>192</v>
      </c>
      <c r="W490">
        <v>4565854000</v>
      </c>
      <c r="X490">
        <v>3638173000</v>
      </c>
      <c r="Y490">
        <v>927681000</v>
      </c>
      <c r="Z490">
        <v>0</v>
      </c>
      <c r="AA490" t="str">
        <f>+MID(Tabla_Consulta_desde_Reporte_de_Valorización_de_Instrumentos[[#This Row],[CODIGO_SBS]],7,1)</f>
        <v>1</v>
      </c>
      <c r="AB490">
        <f>INDEX('Cálculo Caja'!F:F,MATCH(Tabla_Consulta_desde_Reporte_de_Valorización_de_Instrumentos[[#This Row],[PORTAFOLIO]],'Cálculo Caja'!A:A,0),1)</f>
        <v>2998225111.1967454</v>
      </c>
      <c r="AC490" s="17">
        <f>Tabla_Consulta_desde_Reporte_de_Valorización_de_Instrumentos[[#This Row],[VALOR_VECTOR_LOCAL]]/Tabla_Consulta_desde_Reporte_de_Valorización_de_Instrumentos[[#This Row],[Patrimonio]]</f>
        <v>5.2313795640045752E-3</v>
      </c>
      <c r="AD490" s="4">
        <f>(Tabla_Consulta_desde_Reporte_de_Valorización_de_Instrumentos[[#This Row],[VALOR_VECTOR_LOCAL]]/INDEX('Tipo de Cambio'!$D:$D,MATCH("2",'Tipo de Cambio'!$E:$E,0),1))/1000000</f>
        <v>4.6030384666177548</v>
      </c>
      <c r="AE490">
        <f>IF(Tabla_Consulta_desde_Reporte_de_Valorización_de_Instrumentos[[#This Row],[PORTAFOLIO]]="IN-FONDO0",Tabla_Consulta_desde_Reporte_de_Valorización_de_Instrumentos[[#This Row],[Inv MM$]],0)</f>
        <v>4.6030384666177548</v>
      </c>
      <c r="AF490" s="25">
        <f>IF(Tabla_Consulta_desde_Reporte_de_Valorización_de_Instrumentos[[#This Row],[PORTAFOLIO]]="IN-FONDO1",Tabla_Consulta_desde_Reporte_de_Valorización_de_Instrumentos[[#This Row],[Inv MM$]],0)</f>
        <v>0</v>
      </c>
      <c r="AG490" s="25">
        <f>IF(Tabla_Consulta_desde_Reporte_de_Valorización_de_Instrumentos[[#This Row],[PORTAFOLIO]]="IN-FONDO2",Tabla_Consulta_desde_Reporte_de_Valorización_de_Instrumentos[[#This Row],[Inv MM$]],0)</f>
        <v>0</v>
      </c>
      <c r="AH490" s="25">
        <f>IF(Tabla_Consulta_desde_Reporte_de_Valorización_de_Instrumentos[[#This Row],[PORTAFOLIO]]="IN-FONDO3",Tabla_Consulta_desde_Reporte_de_Valorización_de_Instrumentos[[#This Row],[Inv MM$]],0)</f>
        <v>0</v>
      </c>
      <c r="AI4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Row],[CODIGO_SBS]],'BD(MSCI)'!$C:$C,0),1)),AL6625)</f>
        <v>0</v>
      </c>
      <c r="AK490" s="25">
        <f>Tabla_Consulta_desde_Reporte_de_Valorización_de_Instrumentos[[#This Row],[CO2-H]]*Tabla_Consulta_desde_Reporte_de_Valorización_de_Instrumentos[[#This Row],[Inv MM$]]</f>
        <v>0</v>
      </c>
      <c r="AL490" s="25">
        <f>Tabla_Consulta_desde_Reporte_de_Valorización_de_Instrumentos[[#This Row],[CO2-H]]*Tabla_Consulta_desde_Reporte_de_Valorización_de_Instrumentos[[#This Row],[Weight]]</f>
        <v>0</v>
      </c>
      <c r="AM490" s="25" t="e">
        <f>INDEX(Parametria!G:G,MATCH(Tabla_Consulta_desde_Reporte_de_Valorización_de_Instrumentos[[#This Row],[CODIGO_SBS]],Parametria!C:C,0))</f>
        <v>#N/A</v>
      </c>
      <c r="AN490" s="25" t="e">
        <f>INDEX(Parametria!F:F,MATCH(Tabla_Consulta_desde_Reporte_de_Valorización_de_Instrumentos[[#This Row],[CODIGO_SBS]],Parametria!C:C,0))</f>
        <v>#N/A</v>
      </c>
      <c r="AO490" s="25" t="e">
        <f>+INDEX(Parametria!J:J,MATCH(Tabla_Consulta_desde_Reporte_de_Valorización_de_Instrumentos[[#This Row],[CODIGO_SBS]],Parametria!C:C,0))</f>
        <v>#N/A</v>
      </c>
      <c r="AP490" s="25">
        <f>Tabla_Consulta_desde_Reporte_de_Valorización_de_Instrumentos[[#This Row],[Huella]]/$AT$4</f>
        <v>0</v>
      </c>
      <c r="AQ49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0" s="25" t="str">
        <f>IFERROR(INDEX('BD(MSCI)'!X:X,MATCH(Tabla_Consulta_desde_Reporte_de_Valorización_de_Instrumentos[[#This Row],[CODIGO_ISIN]],'BD(MSCI)'!C:C,0)),"Cuestionario Integra")</f>
        <v>Cuestionario Integra</v>
      </c>
      <c r="AT490" s="25"/>
    </row>
    <row r="491" spans="2:46" x14ac:dyDescent="0.35">
      <c r="B491" s="14" t="s">
        <v>6337</v>
      </c>
      <c r="C491" t="s">
        <v>811</v>
      </c>
      <c r="D491" t="s">
        <v>9</v>
      </c>
      <c r="E491" t="s">
        <v>812</v>
      </c>
      <c r="F491" t="s">
        <v>5780</v>
      </c>
      <c r="G491" t="e">
        <f>INDEX(Parametria!H:H,MATCH(Tabla_Consulta_desde_Reporte_de_Valorización_de_Instrumentos[[#This Row],[CODIGO_SBS]],Parametria!C:C,0),1)</f>
        <v>#N/A</v>
      </c>
      <c r="H491" t="s">
        <v>90</v>
      </c>
      <c r="I491" t="s">
        <v>813</v>
      </c>
      <c r="J491" t="s">
        <v>4579</v>
      </c>
      <c r="K491" t="s">
        <v>90</v>
      </c>
      <c r="L491">
        <v>1</v>
      </c>
      <c r="M491" s="5">
        <v>20915111.899999999</v>
      </c>
      <c r="N491">
        <v>20915111.899999999</v>
      </c>
      <c r="O491">
        <v>0</v>
      </c>
      <c r="P491" s="15">
        <v>46206</v>
      </c>
      <c r="Q491">
        <v>3</v>
      </c>
      <c r="R491">
        <v>1</v>
      </c>
      <c r="S491" t="s">
        <v>155</v>
      </c>
      <c r="T491">
        <v>20912534.120000001</v>
      </c>
      <c r="U491" s="5">
        <v>20912534.120000001</v>
      </c>
      <c r="V491" t="s">
        <v>192</v>
      </c>
      <c r="W491">
        <v>4565854000</v>
      </c>
      <c r="X491">
        <v>3638173000</v>
      </c>
      <c r="Y491">
        <v>927681000</v>
      </c>
      <c r="Z491">
        <v>0</v>
      </c>
      <c r="AA491" t="str">
        <f>+MID(Tabla_Consulta_desde_Reporte_de_Valorización_de_Instrumentos[[#This Row],[CODIGO_SBS]],7,1)</f>
        <v>1</v>
      </c>
      <c r="AB491">
        <f>INDEX('Cálculo Caja'!F:F,MATCH(Tabla_Consulta_desde_Reporte_de_Valorización_de_Instrumentos[[#This Row],[PORTAFOLIO]],'Cálculo Caja'!A:A,0),1)</f>
        <v>2998225111.1967454</v>
      </c>
      <c r="AC491" s="17">
        <f>Tabla_Consulta_desde_Reporte_de_Valorización_de_Instrumentos[[#This Row],[VALOR_VECTOR_LOCAL]]/Tabla_Consulta_desde_Reporte_de_Valorización_de_Instrumentos[[#This Row],[Patrimonio]]</f>
        <v>6.9758310748226993E-3</v>
      </c>
      <c r="AD491" s="4">
        <f>(Tabla_Consulta_desde_Reporte_de_Valorización_de_Instrumentos[[#This Row],[VALOR_VECTOR_LOCAL]]/INDEX('Tipo de Cambio'!$D:$D,MATCH("2",'Tipo de Cambio'!$E:$E,0),1))/1000000</f>
        <v>6.1379638738077755</v>
      </c>
      <c r="AE491">
        <f>IF(Tabla_Consulta_desde_Reporte_de_Valorización_de_Instrumentos[[#This Row],[PORTAFOLIO]]="IN-FONDO0",Tabla_Consulta_desde_Reporte_de_Valorización_de_Instrumentos[[#This Row],[Inv MM$]],0)</f>
        <v>6.1379638738077755</v>
      </c>
      <c r="AF491" s="25">
        <f>IF(Tabla_Consulta_desde_Reporte_de_Valorización_de_Instrumentos[[#This Row],[PORTAFOLIO]]="IN-FONDO1",Tabla_Consulta_desde_Reporte_de_Valorización_de_Instrumentos[[#This Row],[Inv MM$]],0)</f>
        <v>0</v>
      </c>
      <c r="AG491" s="25">
        <f>IF(Tabla_Consulta_desde_Reporte_de_Valorización_de_Instrumentos[[#This Row],[PORTAFOLIO]]="IN-FONDO2",Tabla_Consulta_desde_Reporte_de_Valorización_de_Instrumentos[[#This Row],[Inv MM$]],0)</f>
        <v>0</v>
      </c>
      <c r="AH491" s="25">
        <f>IF(Tabla_Consulta_desde_Reporte_de_Valorización_de_Instrumentos[[#This Row],[PORTAFOLIO]]="IN-FONDO3",Tabla_Consulta_desde_Reporte_de_Valorización_de_Instrumentos[[#This Row],[Inv MM$]],0)</f>
        <v>0</v>
      </c>
      <c r="AI4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Row],[CODIGO_SBS]],'BD(MSCI)'!$C:$C,0),1)),AL6626)</f>
        <v>0</v>
      </c>
      <c r="AK491" s="25">
        <f>Tabla_Consulta_desde_Reporte_de_Valorización_de_Instrumentos[[#This Row],[CO2-H]]*Tabla_Consulta_desde_Reporte_de_Valorización_de_Instrumentos[[#This Row],[Inv MM$]]</f>
        <v>0</v>
      </c>
      <c r="AL491" s="25">
        <f>Tabla_Consulta_desde_Reporte_de_Valorización_de_Instrumentos[[#This Row],[CO2-H]]*Tabla_Consulta_desde_Reporte_de_Valorización_de_Instrumentos[[#This Row],[Weight]]</f>
        <v>0</v>
      </c>
      <c r="AM491" s="25" t="e">
        <f>INDEX(Parametria!G:G,MATCH(Tabla_Consulta_desde_Reporte_de_Valorización_de_Instrumentos[[#This Row],[CODIGO_SBS]],Parametria!C:C,0))</f>
        <v>#N/A</v>
      </c>
      <c r="AN491" s="25" t="e">
        <f>INDEX(Parametria!F:F,MATCH(Tabla_Consulta_desde_Reporte_de_Valorización_de_Instrumentos[[#This Row],[CODIGO_SBS]],Parametria!C:C,0))</f>
        <v>#N/A</v>
      </c>
      <c r="AO491" s="25" t="e">
        <f>+INDEX(Parametria!J:J,MATCH(Tabla_Consulta_desde_Reporte_de_Valorización_de_Instrumentos[[#This Row],[CODIGO_SBS]],Parametria!C:C,0))</f>
        <v>#N/A</v>
      </c>
      <c r="AP491" s="25">
        <f>Tabla_Consulta_desde_Reporte_de_Valorización_de_Instrumentos[[#This Row],[Huella]]/$AT$4</f>
        <v>0</v>
      </c>
      <c r="AQ49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1" s="25" t="str">
        <f>IFERROR(INDEX('BD(MSCI)'!X:X,MATCH(Tabla_Consulta_desde_Reporte_de_Valorización_de_Instrumentos[[#This Row],[CODIGO_ISIN]],'BD(MSCI)'!C:C,0)),"Cuestionario Integra")</f>
        <v>Cuestionario Integra</v>
      </c>
      <c r="AT491" s="25"/>
    </row>
    <row r="492" spans="2:46" x14ac:dyDescent="0.35">
      <c r="B492" s="14" t="s">
        <v>6337</v>
      </c>
      <c r="C492" t="s">
        <v>811</v>
      </c>
      <c r="D492" t="s">
        <v>9</v>
      </c>
      <c r="E492" t="s">
        <v>812</v>
      </c>
      <c r="F492" t="s">
        <v>5775</v>
      </c>
      <c r="G492" t="e">
        <f>INDEX(Parametria!H:H,MATCH(Tabla_Consulta_desde_Reporte_de_Valorización_de_Instrumentos[[#This Row],[CODIGO_SBS]],Parametria!C:C,0),1)</f>
        <v>#N/A</v>
      </c>
      <c r="H492" t="s">
        <v>90</v>
      </c>
      <c r="I492" t="s">
        <v>813</v>
      </c>
      <c r="J492" t="s">
        <v>241</v>
      </c>
      <c r="K492" t="s">
        <v>90</v>
      </c>
      <c r="L492">
        <v>1</v>
      </c>
      <c r="M492" s="5">
        <v>31341669</v>
      </c>
      <c r="N492">
        <v>31341669</v>
      </c>
      <c r="O492">
        <v>0</v>
      </c>
      <c r="P492" s="15">
        <v>46213</v>
      </c>
      <c r="Q492">
        <v>10</v>
      </c>
      <c r="R492">
        <v>1</v>
      </c>
      <c r="S492" t="s">
        <v>155</v>
      </c>
      <c r="T492">
        <v>31337835.66</v>
      </c>
      <c r="U492" s="5">
        <v>31337835.66</v>
      </c>
      <c r="V492" t="s">
        <v>192</v>
      </c>
      <c r="W492">
        <v>4565854000</v>
      </c>
      <c r="X492">
        <v>3638173000</v>
      </c>
      <c r="Y492">
        <v>927681000</v>
      </c>
      <c r="Z492">
        <v>0</v>
      </c>
      <c r="AA492" t="str">
        <f>+MID(Tabla_Consulta_desde_Reporte_de_Valorización_de_Instrumentos[[#This Row],[CODIGO_SBS]],7,1)</f>
        <v>1</v>
      </c>
      <c r="AB492">
        <f>INDEX('Cálculo Caja'!F:F,MATCH(Tabla_Consulta_desde_Reporte_de_Valorización_de_Instrumentos[[#This Row],[PORTAFOLIO]],'Cálculo Caja'!A:A,0),1)</f>
        <v>2998225111.1967454</v>
      </c>
      <c r="AC492" s="17">
        <f>Tabla_Consulta_desde_Reporte_de_Valorización_de_Instrumentos[[#This Row],[VALOR_VECTOR_LOCAL]]/Tabla_Consulta_desde_Reporte_de_Valorización_de_Instrumentos[[#This Row],[Patrimonio]]</f>
        <v>1.0453407545336024E-2</v>
      </c>
      <c r="AD492" s="4">
        <f>(Tabla_Consulta_desde_Reporte_de_Valorización_de_Instrumentos[[#This Row],[VALOR_VECTOR_LOCAL]]/INDEX('Tipo de Cambio'!$D:$D,MATCH("2",'Tipo de Cambio'!$E:$E,0),1))/1000000</f>
        <v>9.1978485693323542</v>
      </c>
      <c r="AE492">
        <f>IF(Tabla_Consulta_desde_Reporte_de_Valorización_de_Instrumentos[[#This Row],[PORTAFOLIO]]="IN-FONDO0",Tabla_Consulta_desde_Reporte_de_Valorización_de_Instrumentos[[#This Row],[Inv MM$]],0)</f>
        <v>9.1978485693323542</v>
      </c>
      <c r="AF492" s="25">
        <f>IF(Tabla_Consulta_desde_Reporte_de_Valorización_de_Instrumentos[[#This Row],[PORTAFOLIO]]="IN-FONDO1",Tabla_Consulta_desde_Reporte_de_Valorización_de_Instrumentos[[#This Row],[Inv MM$]],0)</f>
        <v>0</v>
      </c>
      <c r="AG492" s="25">
        <f>IF(Tabla_Consulta_desde_Reporte_de_Valorización_de_Instrumentos[[#This Row],[PORTAFOLIO]]="IN-FONDO2",Tabla_Consulta_desde_Reporte_de_Valorización_de_Instrumentos[[#This Row],[Inv MM$]],0)</f>
        <v>0</v>
      </c>
      <c r="AH492" s="25">
        <f>IF(Tabla_Consulta_desde_Reporte_de_Valorización_de_Instrumentos[[#This Row],[PORTAFOLIO]]="IN-FONDO3",Tabla_Consulta_desde_Reporte_de_Valorización_de_Instrumentos[[#This Row],[Inv MM$]],0)</f>
        <v>0</v>
      </c>
      <c r="AI4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Row],[CODIGO_SBS]],'BD(MSCI)'!$C:$C,0),1)),AL6627)</f>
        <v>0</v>
      </c>
      <c r="AK492" s="25">
        <f>Tabla_Consulta_desde_Reporte_de_Valorización_de_Instrumentos[[#This Row],[CO2-H]]*Tabla_Consulta_desde_Reporte_de_Valorización_de_Instrumentos[[#This Row],[Inv MM$]]</f>
        <v>0</v>
      </c>
      <c r="AL492" s="25">
        <f>Tabla_Consulta_desde_Reporte_de_Valorización_de_Instrumentos[[#This Row],[CO2-H]]*Tabla_Consulta_desde_Reporte_de_Valorización_de_Instrumentos[[#This Row],[Weight]]</f>
        <v>0</v>
      </c>
      <c r="AM492" s="25" t="e">
        <f>INDEX(Parametria!G:G,MATCH(Tabla_Consulta_desde_Reporte_de_Valorización_de_Instrumentos[[#This Row],[CODIGO_SBS]],Parametria!C:C,0))</f>
        <v>#N/A</v>
      </c>
      <c r="AN492" s="25" t="e">
        <f>INDEX(Parametria!F:F,MATCH(Tabla_Consulta_desde_Reporte_de_Valorización_de_Instrumentos[[#This Row],[CODIGO_SBS]],Parametria!C:C,0))</f>
        <v>#N/A</v>
      </c>
      <c r="AO492" s="25" t="e">
        <f>+INDEX(Parametria!J:J,MATCH(Tabla_Consulta_desde_Reporte_de_Valorización_de_Instrumentos[[#This Row],[CODIGO_SBS]],Parametria!C:C,0))</f>
        <v>#N/A</v>
      </c>
      <c r="AP492" s="25">
        <f>Tabla_Consulta_desde_Reporte_de_Valorización_de_Instrumentos[[#This Row],[Huella]]/$AT$4</f>
        <v>0</v>
      </c>
      <c r="AQ49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2" s="25" t="str">
        <f>IFERROR(INDEX('BD(MSCI)'!X:X,MATCH(Tabla_Consulta_desde_Reporte_de_Valorización_de_Instrumentos[[#This Row],[CODIGO_ISIN]],'BD(MSCI)'!C:C,0)),"Cuestionario Integra")</f>
        <v>Cuestionario Integra</v>
      </c>
      <c r="AT492" s="25"/>
    </row>
    <row r="493" spans="2:46" x14ac:dyDescent="0.35">
      <c r="B493" s="14" t="s">
        <v>6337</v>
      </c>
      <c r="C493" t="s">
        <v>811</v>
      </c>
      <c r="D493" t="s">
        <v>9</v>
      </c>
      <c r="E493" t="s">
        <v>812</v>
      </c>
      <c r="F493" t="s">
        <v>5760</v>
      </c>
      <c r="G493" t="e">
        <f>INDEX(Parametria!H:H,MATCH(Tabla_Consulta_desde_Reporte_de_Valorización_de_Instrumentos[[#This Row],[CODIGO_SBS]],Parametria!C:C,0),1)</f>
        <v>#N/A</v>
      </c>
      <c r="H493" t="s">
        <v>90</v>
      </c>
      <c r="I493" t="s">
        <v>813</v>
      </c>
      <c r="J493" t="s">
        <v>241</v>
      </c>
      <c r="K493" t="s">
        <v>90</v>
      </c>
      <c r="L493">
        <v>1</v>
      </c>
      <c r="M493" s="5">
        <v>26874176.991999999</v>
      </c>
      <c r="N493">
        <v>26874176.991999999</v>
      </c>
      <c r="O493">
        <v>0</v>
      </c>
      <c r="P493" s="15">
        <v>46217</v>
      </c>
      <c r="Q493">
        <v>14</v>
      </c>
      <c r="R493">
        <v>1</v>
      </c>
      <c r="S493" t="s">
        <v>155</v>
      </c>
      <c r="T493">
        <v>26870963.105999999</v>
      </c>
      <c r="U493" s="5">
        <v>26870963.105999999</v>
      </c>
      <c r="V493" t="s">
        <v>192</v>
      </c>
      <c r="W493">
        <v>4565854000</v>
      </c>
      <c r="X493">
        <v>3638173000</v>
      </c>
      <c r="Y493">
        <v>927681000</v>
      </c>
      <c r="Z493">
        <v>0</v>
      </c>
      <c r="AA493" t="str">
        <f>+MID(Tabla_Consulta_desde_Reporte_de_Valorización_de_Instrumentos[[#This Row],[CODIGO_SBS]],7,1)</f>
        <v>1</v>
      </c>
      <c r="AB493">
        <f>INDEX('Cálculo Caja'!F:F,MATCH(Tabla_Consulta_desde_Reporte_de_Valorización_de_Instrumentos[[#This Row],[PORTAFOLIO]],'Cálculo Caja'!A:A,0),1)</f>
        <v>2998225111.1967454</v>
      </c>
      <c r="AC493" s="17">
        <f>Tabla_Consulta_desde_Reporte_de_Valorización_de_Instrumentos[[#This Row],[VALOR_VECTOR_LOCAL]]/Tabla_Consulta_desde_Reporte_de_Valorización_de_Instrumentos[[#This Row],[Patrimonio]]</f>
        <v>8.9633619876104426E-3</v>
      </c>
      <c r="AD493" s="4">
        <f>(Tabla_Consulta_desde_Reporte_de_Valorización_de_Instrumentos[[#This Row],[VALOR_VECTOR_LOCAL]]/INDEX('Tipo de Cambio'!$D:$D,MATCH("2",'Tipo de Cambio'!$E:$E,0),1))/1000000</f>
        <v>7.8867724114453406</v>
      </c>
      <c r="AE493">
        <f>IF(Tabla_Consulta_desde_Reporte_de_Valorización_de_Instrumentos[[#This Row],[PORTAFOLIO]]="IN-FONDO0",Tabla_Consulta_desde_Reporte_de_Valorización_de_Instrumentos[[#This Row],[Inv MM$]],0)</f>
        <v>7.8867724114453406</v>
      </c>
      <c r="AF493" s="25">
        <f>IF(Tabla_Consulta_desde_Reporte_de_Valorización_de_Instrumentos[[#This Row],[PORTAFOLIO]]="IN-FONDO1",Tabla_Consulta_desde_Reporte_de_Valorización_de_Instrumentos[[#This Row],[Inv MM$]],0)</f>
        <v>0</v>
      </c>
      <c r="AG493" s="25">
        <f>IF(Tabla_Consulta_desde_Reporte_de_Valorización_de_Instrumentos[[#This Row],[PORTAFOLIO]]="IN-FONDO2",Tabla_Consulta_desde_Reporte_de_Valorización_de_Instrumentos[[#This Row],[Inv MM$]],0)</f>
        <v>0</v>
      </c>
      <c r="AH493" s="25">
        <f>IF(Tabla_Consulta_desde_Reporte_de_Valorización_de_Instrumentos[[#This Row],[PORTAFOLIO]]="IN-FONDO3",Tabla_Consulta_desde_Reporte_de_Valorización_de_Instrumentos[[#This Row],[Inv MM$]],0)</f>
        <v>0</v>
      </c>
      <c r="AI4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Row],[CODIGO_SBS]],'BD(MSCI)'!$C:$C,0),1)),AL6628)</f>
        <v>0</v>
      </c>
      <c r="AK493" s="25">
        <f>Tabla_Consulta_desde_Reporte_de_Valorización_de_Instrumentos[[#This Row],[CO2-H]]*Tabla_Consulta_desde_Reporte_de_Valorización_de_Instrumentos[[#This Row],[Inv MM$]]</f>
        <v>0</v>
      </c>
      <c r="AL493" s="25">
        <f>Tabla_Consulta_desde_Reporte_de_Valorización_de_Instrumentos[[#This Row],[CO2-H]]*Tabla_Consulta_desde_Reporte_de_Valorización_de_Instrumentos[[#This Row],[Weight]]</f>
        <v>0</v>
      </c>
      <c r="AM493" s="25" t="e">
        <f>INDEX(Parametria!G:G,MATCH(Tabla_Consulta_desde_Reporte_de_Valorización_de_Instrumentos[[#This Row],[CODIGO_SBS]],Parametria!C:C,0))</f>
        <v>#N/A</v>
      </c>
      <c r="AN493" s="25" t="e">
        <f>INDEX(Parametria!F:F,MATCH(Tabla_Consulta_desde_Reporte_de_Valorización_de_Instrumentos[[#This Row],[CODIGO_SBS]],Parametria!C:C,0))</f>
        <v>#N/A</v>
      </c>
      <c r="AO493" s="25" t="e">
        <f>+INDEX(Parametria!J:J,MATCH(Tabla_Consulta_desde_Reporte_de_Valorización_de_Instrumentos[[#This Row],[CODIGO_SBS]],Parametria!C:C,0))</f>
        <v>#N/A</v>
      </c>
      <c r="AP493" s="25">
        <f>Tabla_Consulta_desde_Reporte_de_Valorización_de_Instrumentos[[#This Row],[Huella]]/$AT$4</f>
        <v>0</v>
      </c>
      <c r="AQ49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3" s="25" t="str">
        <f>IFERROR(INDEX('BD(MSCI)'!X:X,MATCH(Tabla_Consulta_desde_Reporte_de_Valorización_de_Instrumentos[[#This Row],[CODIGO_ISIN]],'BD(MSCI)'!C:C,0)),"Cuestionario Integra")</f>
        <v>Cuestionario Integra</v>
      </c>
      <c r="AT493" s="25"/>
    </row>
    <row r="494" spans="2:46" x14ac:dyDescent="0.35">
      <c r="B494" s="14" t="s">
        <v>6337</v>
      </c>
      <c r="C494" t="s">
        <v>811</v>
      </c>
      <c r="D494" t="s">
        <v>9</v>
      </c>
      <c r="E494" t="s">
        <v>812</v>
      </c>
      <c r="F494" t="s">
        <v>6379</v>
      </c>
      <c r="G494" t="e">
        <f>INDEX(Parametria!H:H,MATCH(Tabla_Consulta_desde_Reporte_de_Valorización_de_Instrumentos[[#This Row],[CODIGO_SBS]],Parametria!C:C,0),1)</f>
        <v>#N/A</v>
      </c>
      <c r="H494" t="s">
        <v>90</v>
      </c>
      <c r="I494" t="s">
        <v>813</v>
      </c>
      <c r="J494" t="s">
        <v>241</v>
      </c>
      <c r="K494" t="s">
        <v>90</v>
      </c>
      <c r="L494">
        <v>1</v>
      </c>
      <c r="M494" s="5">
        <v>35060569.390000001</v>
      </c>
      <c r="N494">
        <v>35060569.390000001</v>
      </c>
      <c r="O494">
        <v>0</v>
      </c>
      <c r="P494" s="15">
        <v>46547</v>
      </c>
      <c r="Q494">
        <v>344</v>
      </c>
      <c r="R494">
        <v>1</v>
      </c>
      <c r="S494" t="s">
        <v>155</v>
      </c>
      <c r="T494">
        <v>35056243.005000003</v>
      </c>
      <c r="U494" s="5">
        <v>35056243.005000003</v>
      </c>
      <c r="V494" t="s">
        <v>192</v>
      </c>
      <c r="W494">
        <v>4565854000</v>
      </c>
      <c r="X494">
        <v>3638173000</v>
      </c>
      <c r="Y494">
        <v>927681000</v>
      </c>
      <c r="Z494">
        <v>0</v>
      </c>
      <c r="AA494" t="str">
        <f>+MID(Tabla_Consulta_desde_Reporte_de_Valorización_de_Instrumentos[[#This Row],[CODIGO_SBS]],7,1)</f>
        <v>1</v>
      </c>
      <c r="AB494">
        <f>INDEX('Cálculo Caja'!F:F,MATCH(Tabla_Consulta_desde_Reporte_de_Valorización_de_Instrumentos[[#This Row],[PORTAFOLIO]],'Cálculo Caja'!A:A,0),1)</f>
        <v>2998225111.1967454</v>
      </c>
      <c r="AC494" s="17">
        <f>Tabla_Consulta_desde_Reporte_de_Valorización_de_Instrumentos[[#This Row],[VALOR_VECTOR_LOCAL]]/Tabla_Consulta_desde_Reporte_de_Valorización_de_Instrumentos[[#This Row],[Patrimonio]]</f>
        <v>1.1693774846681052E-2</v>
      </c>
      <c r="AD494" s="4">
        <f>(Tabla_Consulta_desde_Reporte_de_Valorización_de_Instrumentos[[#This Row],[VALOR_VECTOR_LOCAL]]/INDEX('Tipo de Cambio'!$D:$D,MATCH("2",'Tipo de Cambio'!$E:$E,0),1))/1000000</f>
        <v>10.289235330887747</v>
      </c>
      <c r="AE494">
        <f>IF(Tabla_Consulta_desde_Reporte_de_Valorización_de_Instrumentos[[#This Row],[PORTAFOLIO]]="IN-FONDO0",Tabla_Consulta_desde_Reporte_de_Valorización_de_Instrumentos[[#This Row],[Inv MM$]],0)</f>
        <v>10.289235330887747</v>
      </c>
      <c r="AF494" s="25">
        <f>IF(Tabla_Consulta_desde_Reporte_de_Valorización_de_Instrumentos[[#This Row],[PORTAFOLIO]]="IN-FONDO1",Tabla_Consulta_desde_Reporte_de_Valorización_de_Instrumentos[[#This Row],[Inv MM$]],0)</f>
        <v>0</v>
      </c>
      <c r="AG494" s="25">
        <f>IF(Tabla_Consulta_desde_Reporte_de_Valorización_de_Instrumentos[[#This Row],[PORTAFOLIO]]="IN-FONDO2",Tabla_Consulta_desde_Reporte_de_Valorización_de_Instrumentos[[#This Row],[Inv MM$]],0)</f>
        <v>0</v>
      </c>
      <c r="AH494" s="25">
        <f>IF(Tabla_Consulta_desde_Reporte_de_Valorización_de_Instrumentos[[#This Row],[PORTAFOLIO]]="IN-FONDO3",Tabla_Consulta_desde_Reporte_de_Valorización_de_Instrumentos[[#This Row],[Inv MM$]],0)</f>
        <v>0</v>
      </c>
      <c r="AI4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Row],[CODIGO_SBS]],'BD(MSCI)'!$C:$C,0),1)),AL6629)</f>
        <v>0</v>
      </c>
      <c r="AK494" s="25">
        <f>Tabla_Consulta_desde_Reporte_de_Valorización_de_Instrumentos[[#This Row],[CO2-H]]*Tabla_Consulta_desde_Reporte_de_Valorización_de_Instrumentos[[#This Row],[Inv MM$]]</f>
        <v>0</v>
      </c>
      <c r="AL494" s="25">
        <f>Tabla_Consulta_desde_Reporte_de_Valorización_de_Instrumentos[[#This Row],[CO2-H]]*Tabla_Consulta_desde_Reporte_de_Valorización_de_Instrumentos[[#This Row],[Weight]]</f>
        <v>0</v>
      </c>
      <c r="AM494" s="25" t="e">
        <f>INDEX(Parametria!G:G,MATCH(Tabla_Consulta_desde_Reporte_de_Valorización_de_Instrumentos[[#This Row],[CODIGO_SBS]],Parametria!C:C,0))</f>
        <v>#N/A</v>
      </c>
      <c r="AN494" s="25" t="e">
        <f>INDEX(Parametria!F:F,MATCH(Tabla_Consulta_desde_Reporte_de_Valorización_de_Instrumentos[[#This Row],[CODIGO_SBS]],Parametria!C:C,0))</f>
        <v>#N/A</v>
      </c>
      <c r="AO494" s="25" t="e">
        <f>+INDEX(Parametria!J:J,MATCH(Tabla_Consulta_desde_Reporte_de_Valorización_de_Instrumentos[[#This Row],[CODIGO_SBS]],Parametria!C:C,0))</f>
        <v>#N/A</v>
      </c>
      <c r="AP494" s="25">
        <f>Tabla_Consulta_desde_Reporte_de_Valorización_de_Instrumentos[[#This Row],[Huella]]/$AT$4</f>
        <v>0</v>
      </c>
      <c r="AQ49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4" s="25" t="str">
        <f>IFERROR(INDEX('BD(MSCI)'!X:X,MATCH(Tabla_Consulta_desde_Reporte_de_Valorización_de_Instrumentos[[#This Row],[CODIGO_ISIN]],'BD(MSCI)'!C:C,0)),"Cuestionario Integra")</f>
        <v>Cuestionario Integra</v>
      </c>
      <c r="AT494" s="25"/>
    </row>
    <row r="495" spans="2:46" x14ac:dyDescent="0.35">
      <c r="B495" s="14" t="s">
        <v>6337</v>
      </c>
      <c r="C495" t="s">
        <v>811</v>
      </c>
      <c r="D495" t="s">
        <v>9</v>
      </c>
      <c r="E495" t="s">
        <v>812</v>
      </c>
      <c r="F495" t="s">
        <v>6380</v>
      </c>
      <c r="G495" t="e">
        <f>INDEX(Parametria!H:H,MATCH(Tabla_Consulta_desde_Reporte_de_Valorización_de_Instrumentos[[#This Row],[CODIGO_SBS]],Parametria!C:C,0),1)</f>
        <v>#N/A</v>
      </c>
      <c r="H495" t="s">
        <v>90</v>
      </c>
      <c r="I495" t="s">
        <v>813</v>
      </c>
      <c r="J495" t="s">
        <v>243</v>
      </c>
      <c r="K495" t="s">
        <v>90</v>
      </c>
      <c r="L495">
        <v>1</v>
      </c>
      <c r="M495" s="5">
        <v>5008750</v>
      </c>
      <c r="N495">
        <v>5008750</v>
      </c>
      <c r="O495">
        <v>0</v>
      </c>
      <c r="P495" s="15">
        <v>46549</v>
      </c>
      <c r="Q495">
        <v>346</v>
      </c>
      <c r="R495">
        <v>1</v>
      </c>
      <c r="S495" t="s">
        <v>155</v>
      </c>
      <c r="T495">
        <v>5008125</v>
      </c>
      <c r="U495" s="5">
        <v>5008125</v>
      </c>
      <c r="V495" t="s">
        <v>192</v>
      </c>
      <c r="W495">
        <v>4565854000</v>
      </c>
      <c r="X495">
        <v>3638173000</v>
      </c>
      <c r="Y495">
        <v>927681000</v>
      </c>
      <c r="Z495">
        <v>0</v>
      </c>
      <c r="AA495" t="str">
        <f>+MID(Tabla_Consulta_desde_Reporte_de_Valorización_de_Instrumentos[[#This Row],[CODIGO_SBS]],7,1)</f>
        <v>1</v>
      </c>
      <c r="AB495">
        <f>INDEX('Cálculo Caja'!F:F,MATCH(Tabla_Consulta_desde_Reporte_de_Valorización_de_Instrumentos[[#This Row],[PORTAFOLIO]],'Cálculo Caja'!A:A,0),1)</f>
        <v>2998225111.1967454</v>
      </c>
      <c r="AC495" s="17">
        <f>Tabla_Consulta_desde_Reporte_de_Valorización_de_Instrumentos[[#This Row],[VALOR_VECTOR_LOCAL]]/Tabla_Consulta_desde_Reporte_de_Valorización_de_Instrumentos[[#This Row],[Patrimonio]]</f>
        <v>1.6705716929976452E-3</v>
      </c>
      <c r="AD495" s="4">
        <f>(Tabla_Consulta_desde_Reporte_de_Valorización_de_Instrumentos[[#This Row],[VALOR_VECTOR_LOCAL]]/INDEX('Tipo de Cambio'!$D:$D,MATCH("2",'Tipo de Cambio'!$E:$E,0),1))/1000000</f>
        <v>1.4699192956713134</v>
      </c>
      <c r="AE495">
        <f>IF(Tabla_Consulta_desde_Reporte_de_Valorización_de_Instrumentos[[#This Row],[PORTAFOLIO]]="IN-FONDO0",Tabla_Consulta_desde_Reporte_de_Valorización_de_Instrumentos[[#This Row],[Inv MM$]],0)</f>
        <v>1.4699192956713134</v>
      </c>
      <c r="AF495" s="25">
        <f>IF(Tabla_Consulta_desde_Reporte_de_Valorización_de_Instrumentos[[#This Row],[PORTAFOLIO]]="IN-FONDO1",Tabla_Consulta_desde_Reporte_de_Valorización_de_Instrumentos[[#This Row],[Inv MM$]],0)</f>
        <v>0</v>
      </c>
      <c r="AG495" s="25">
        <f>IF(Tabla_Consulta_desde_Reporte_de_Valorización_de_Instrumentos[[#This Row],[PORTAFOLIO]]="IN-FONDO2",Tabla_Consulta_desde_Reporte_de_Valorización_de_Instrumentos[[#This Row],[Inv MM$]],0)</f>
        <v>0</v>
      </c>
      <c r="AH495" s="25">
        <f>IF(Tabla_Consulta_desde_Reporte_de_Valorización_de_Instrumentos[[#This Row],[PORTAFOLIO]]="IN-FONDO3",Tabla_Consulta_desde_Reporte_de_Valorización_de_Instrumentos[[#This Row],[Inv MM$]],0)</f>
        <v>0</v>
      </c>
      <c r="AI4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Row],[CODIGO_SBS]],'BD(MSCI)'!$C:$C,0),1)),AL6630)</f>
        <v>0</v>
      </c>
      <c r="AK495" s="25">
        <f>Tabla_Consulta_desde_Reporte_de_Valorización_de_Instrumentos[[#This Row],[CO2-H]]*Tabla_Consulta_desde_Reporte_de_Valorización_de_Instrumentos[[#This Row],[Inv MM$]]</f>
        <v>0</v>
      </c>
      <c r="AL495" s="25">
        <f>Tabla_Consulta_desde_Reporte_de_Valorización_de_Instrumentos[[#This Row],[CO2-H]]*Tabla_Consulta_desde_Reporte_de_Valorización_de_Instrumentos[[#This Row],[Weight]]</f>
        <v>0</v>
      </c>
      <c r="AM495" s="25" t="e">
        <f>INDEX(Parametria!G:G,MATCH(Tabla_Consulta_desde_Reporte_de_Valorización_de_Instrumentos[[#This Row],[CODIGO_SBS]],Parametria!C:C,0))</f>
        <v>#N/A</v>
      </c>
      <c r="AN495" s="25" t="e">
        <f>INDEX(Parametria!F:F,MATCH(Tabla_Consulta_desde_Reporte_de_Valorización_de_Instrumentos[[#This Row],[CODIGO_SBS]],Parametria!C:C,0))</f>
        <v>#N/A</v>
      </c>
      <c r="AO495" s="25" t="e">
        <f>+INDEX(Parametria!J:J,MATCH(Tabla_Consulta_desde_Reporte_de_Valorización_de_Instrumentos[[#This Row],[CODIGO_SBS]],Parametria!C:C,0))</f>
        <v>#N/A</v>
      </c>
      <c r="AP495" s="25">
        <f>Tabla_Consulta_desde_Reporte_de_Valorización_de_Instrumentos[[#This Row],[Huella]]/$AT$4</f>
        <v>0</v>
      </c>
      <c r="AQ49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5" s="25" t="str">
        <f>IFERROR(INDEX('BD(MSCI)'!X:X,MATCH(Tabla_Consulta_desde_Reporte_de_Valorización_de_Instrumentos[[#This Row],[CODIGO_ISIN]],'BD(MSCI)'!C:C,0)),"Cuestionario Integra")</f>
        <v>Cuestionario Integra</v>
      </c>
      <c r="AT495" s="25"/>
    </row>
    <row r="496" spans="2:46" x14ac:dyDescent="0.35">
      <c r="B496" s="14" t="s">
        <v>6337</v>
      </c>
      <c r="C496" t="s">
        <v>811</v>
      </c>
      <c r="D496" t="s">
        <v>9</v>
      </c>
      <c r="E496" t="s">
        <v>812</v>
      </c>
      <c r="F496" t="s">
        <v>6381</v>
      </c>
      <c r="G496" t="e">
        <f>INDEX(Parametria!H:H,MATCH(Tabla_Consulta_desde_Reporte_de_Valorización_de_Instrumentos[[#This Row],[CODIGO_SBS]],Parametria!C:C,0),1)</f>
        <v>#N/A</v>
      </c>
      <c r="H496" t="s">
        <v>90</v>
      </c>
      <c r="I496" t="s">
        <v>813</v>
      </c>
      <c r="J496" t="s">
        <v>242</v>
      </c>
      <c r="K496" t="s">
        <v>90</v>
      </c>
      <c r="L496">
        <v>1</v>
      </c>
      <c r="M496" s="5">
        <v>15026016.689999999</v>
      </c>
      <c r="N496">
        <v>15026016.689999999</v>
      </c>
      <c r="O496">
        <v>0</v>
      </c>
      <c r="P496" s="15">
        <v>46549</v>
      </c>
      <c r="Q496">
        <v>346</v>
      </c>
      <c r="R496">
        <v>1</v>
      </c>
      <c r="S496" t="s">
        <v>155</v>
      </c>
      <c r="T496">
        <v>15024158.355</v>
      </c>
      <c r="U496" s="5">
        <v>15024158.355</v>
      </c>
      <c r="V496" t="s">
        <v>192</v>
      </c>
      <c r="W496">
        <v>4565854000</v>
      </c>
      <c r="X496">
        <v>3638173000</v>
      </c>
      <c r="Y496">
        <v>927681000</v>
      </c>
      <c r="Z496">
        <v>0</v>
      </c>
      <c r="AA496" t="str">
        <f>+MID(Tabla_Consulta_desde_Reporte_de_Valorización_de_Instrumentos[[#This Row],[CODIGO_SBS]],7,1)</f>
        <v>1</v>
      </c>
      <c r="AB496">
        <f>INDEX('Cálculo Caja'!F:F,MATCH(Tabla_Consulta_desde_Reporte_de_Valorización_de_Instrumentos[[#This Row],[PORTAFOLIO]],'Cálculo Caja'!A:A,0),1)</f>
        <v>2998225111.1967454</v>
      </c>
      <c r="AC496" s="17">
        <f>Tabla_Consulta_desde_Reporte_de_Valorización_de_Instrumentos[[#This Row],[VALOR_VECTOR_LOCAL]]/Tabla_Consulta_desde_Reporte_de_Valorización_de_Instrumentos[[#This Row],[Patrimonio]]</f>
        <v>5.0116372629546635E-3</v>
      </c>
      <c r="AD496" s="4">
        <f>(Tabla_Consulta_desde_Reporte_de_Valorización_de_Instrumentos[[#This Row],[VALOR_VECTOR_LOCAL]]/INDEX('Tipo de Cambio'!$D:$D,MATCH("2",'Tipo de Cambio'!$E:$E,0),1))/1000000</f>
        <v>4.4096894174614816</v>
      </c>
      <c r="AE496">
        <f>IF(Tabla_Consulta_desde_Reporte_de_Valorización_de_Instrumentos[[#This Row],[PORTAFOLIO]]="IN-FONDO0",Tabla_Consulta_desde_Reporte_de_Valorización_de_Instrumentos[[#This Row],[Inv MM$]],0)</f>
        <v>4.4096894174614816</v>
      </c>
      <c r="AF496" s="25">
        <f>IF(Tabla_Consulta_desde_Reporte_de_Valorización_de_Instrumentos[[#This Row],[PORTAFOLIO]]="IN-FONDO1",Tabla_Consulta_desde_Reporte_de_Valorización_de_Instrumentos[[#This Row],[Inv MM$]],0)</f>
        <v>0</v>
      </c>
      <c r="AG496" s="25">
        <f>IF(Tabla_Consulta_desde_Reporte_de_Valorización_de_Instrumentos[[#This Row],[PORTAFOLIO]]="IN-FONDO2",Tabla_Consulta_desde_Reporte_de_Valorización_de_Instrumentos[[#This Row],[Inv MM$]],0)</f>
        <v>0</v>
      </c>
      <c r="AH496" s="25">
        <f>IF(Tabla_Consulta_desde_Reporte_de_Valorización_de_Instrumentos[[#This Row],[PORTAFOLIO]]="IN-FONDO3",Tabla_Consulta_desde_Reporte_de_Valorización_de_Instrumentos[[#This Row],[Inv MM$]],0)</f>
        <v>0</v>
      </c>
      <c r="AI4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Row],[CODIGO_SBS]],'BD(MSCI)'!$C:$C,0),1)),AL6631)</f>
        <v>0</v>
      </c>
      <c r="AK496" s="25">
        <f>Tabla_Consulta_desde_Reporte_de_Valorización_de_Instrumentos[[#This Row],[CO2-H]]*Tabla_Consulta_desde_Reporte_de_Valorización_de_Instrumentos[[#This Row],[Inv MM$]]</f>
        <v>0</v>
      </c>
      <c r="AL496" s="25">
        <f>Tabla_Consulta_desde_Reporte_de_Valorización_de_Instrumentos[[#This Row],[CO2-H]]*Tabla_Consulta_desde_Reporte_de_Valorización_de_Instrumentos[[#This Row],[Weight]]</f>
        <v>0</v>
      </c>
      <c r="AM496" s="25" t="e">
        <f>INDEX(Parametria!G:G,MATCH(Tabla_Consulta_desde_Reporte_de_Valorización_de_Instrumentos[[#This Row],[CODIGO_SBS]],Parametria!C:C,0))</f>
        <v>#N/A</v>
      </c>
      <c r="AN496" s="25" t="e">
        <f>INDEX(Parametria!F:F,MATCH(Tabla_Consulta_desde_Reporte_de_Valorización_de_Instrumentos[[#This Row],[CODIGO_SBS]],Parametria!C:C,0))</f>
        <v>#N/A</v>
      </c>
      <c r="AO496" s="25" t="e">
        <f>+INDEX(Parametria!J:J,MATCH(Tabla_Consulta_desde_Reporte_de_Valorización_de_Instrumentos[[#This Row],[CODIGO_SBS]],Parametria!C:C,0))</f>
        <v>#N/A</v>
      </c>
      <c r="AP496" s="25">
        <f>Tabla_Consulta_desde_Reporte_de_Valorización_de_Instrumentos[[#This Row],[Huella]]/$AT$4</f>
        <v>0</v>
      </c>
      <c r="AQ49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6" s="25" t="str">
        <f>IFERROR(INDEX('BD(MSCI)'!X:X,MATCH(Tabla_Consulta_desde_Reporte_de_Valorización_de_Instrumentos[[#This Row],[CODIGO_ISIN]],'BD(MSCI)'!C:C,0)),"Cuestionario Integra")</f>
        <v>Cuestionario Integra</v>
      </c>
      <c r="AT496" s="25"/>
    </row>
    <row r="497" spans="2:46" x14ac:dyDescent="0.35">
      <c r="B497" s="14" t="s">
        <v>6337</v>
      </c>
      <c r="C497" t="s">
        <v>811</v>
      </c>
      <c r="D497" t="s">
        <v>9</v>
      </c>
      <c r="E497" t="s">
        <v>812</v>
      </c>
      <c r="F497" t="s">
        <v>6382</v>
      </c>
      <c r="G497" t="e">
        <f>INDEX(Parametria!H:H,MATCH(Tabla_Consulta_desde_Reporte_de_Valorización_de_Instrumentos[[#This Row],[CODIGO_SBS]],Parametria!C:C,0),1)</f>
        <v>#N/A</v>
      </c>
      <c r="H497" t="s">
        <v>90</v>
      </c>
      <c r="I497" t="s">
        <v>813</v>
      </c>
      <c r="J497" t="s">
        <v>241</v>
      </c>
      <c r="K497" t="s">
        <v>90</v>
      </c>
      <c r="L497">
        <v>1</v>
      </c>
      <c r="M497" s="5">
        <v>15025958.310000001</v>
      </c>
      <c r="N497">
        <v>15025958.310000001</v>
      </c>
      <c r="O497">
        <v>0</v>
      </c>
      <c r="P497" s="15">
        <v>46549</v>
      </c>
      <c r="Q497">
        <v>346</v>
      </c>
      <c r="R497">
        <v>1</v>
      </c>
      <c r="S497" t="s">
        <v>155</v>
      </c>
      <c r="T497">
        <v>15024104.145</v>
      </c>
      <c r="U497" s="5">
        <v>15024104.145</v>
      </c>
      <c r="V497" t="s">
        <v>192</v>
      </c>
      <c r="W497">
        <v>4565854000</v>
      </c>
      <c r="X497">
        <v>3638173000</v>
      </c>
      <c r="Y497">
        <v>927681000</v>
      </c>
      <c r="Z497">
        <v>0</v>
      </c>
      <c r="AA497" t="str">
        <f>+MID(Tabla_Consulta_desde_Reporte_de_Valorización_de_Instrumentos[[#This Row],[CODIGO_SBS]],7,1)</f>
        <v>1</v>
      </c>
      <c r="AB497">
        <f>INDEX('Cálculo Caja'!F:F,MATCH(Tabla_Consulta_desde_Reporte_de_Valorización_de_Instrumentos[[#This Row],[PORTAFOLIO]],'Cálculo Caja'!A:A,0),1)</f>
        <v>2998225111.1967454</v>
      </c>
      <c r="AC497" s="17">
        <f>Tabla_Consulta_desde_Reporte_de_Valorización_de_Instrumentos[[#This Row],[VALOR_VECTOR_LOCAL]]/Tabla_Consulta_desde_Reporte_de_Valorización_de_Instrumentos[[#This Row],[Patrimonio]]</f>
        <v>5.0116177914347367E-3</v>
      </c>
      <c r="AD497" s="4">
        <f>(Tabla_Consulta_desde_Reporte_de_Valorización_de_Instrumentos[[#This Row],[VALOR_VECTOR_LOCAL]]/INDEX('Tipo de Cambio'!$D:$D,MATCH("2",'Tipo de Cambio'!$E:$E,0),1))/1000000</f>
        <v>4.4096722846661782</v>
      </c>
      <c r="AE497">
        <f>IF(Tabla_Consulta_desde_Reporte_de_Valorización_de_Instrumentos[[#This Row],[PORTAFOLIO]]="IN-FONDO0",Tabla_Consulta_desde_Reporte_de_Valorización_de_Instrumentos[[#This Row],[Inv MM$]],0)</f>
        <v>4.4096722846661782</v>
      </c>
      <c r="AF497" s="25">
        <f>IF(Tabla_Consulta_desde_Reporte_de_Valorización_de_Instrumentos[[#This Row],[PORTAFOLIO]]="IN-FONDO1",Tabla_Consulta_desde_Reporte_de_Valorización_de_Instrumentos[[#This Row],[Inv MM$]],0)</f>
        <v>0</v>
      </c>
      <c r="AG497" s="25">
        <f>IF(Tabla_Consulta_desde_Reporte_de_Valorización_de_Instrumentos[[#This Row],[PORTAFOLIO]]="IN-FONDO2",Tabla_Consulta_desde_Reporte_de_Valorización_de_Instrumentos[[#This Row],[Inv MM$]],0)</f>
        <v>0</v>
      </c>
      <c r="AH497" s="25">
        <f>IF(Tabla_Consulta_desde_Reporte_de_Valorización_de_Instrumentos[[#This Row],[PORTAFOLIO]]="IN-FONDO3",Tabla_Consulta_desde_Reporte_de_Valorización_de_Instrumentos[[#This Row],[Inv MM$]],0)</f>
        <v>0</v>
      </c>
      <c r="AI4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Row],[CODIGO_SBS]],'BD(MSCI)'!$C:$C,0),1)),AL6632)</f>
        <v>0</v>
      </c>
      <c r="AK497" s="25">
        <f>Tabla_Consulta_desde_Reporte_de_Valorización_de_Instrumentos[[#This Row],[CO2-H]]*Tabla_Consulta_desde_Reporte_de_Valorización_de_Instrumentos[[#This Row],[Inv MM$]]</f>
        <v>0</v>
      </c>
      <c r="AL497" s="25">
        <f>Tabla_Consulta_desde_Reporte_de_Valorización_de_Instrumentos[[#This Row],[CO2-H]]*Tabla_Consulta_desde_Reporte_de_Valorización_de_Instrumentos[[#This Row],[Weight]]</f>
        <v>0</v>
      </c>
      <c r="AM497" s="25" t="e">
        <f>INDEX(Parametria!G:G,MATCH(Tabla_Consulta_desde_Reporte_de_Valorización_de_Instrumentos[[#This Row],[CODIGO_SBS]],Parametria!C:C,0))</f>
        <v>#N/A</v>
      </c>
      <c r="AN497" s="25" t="e">
        <f>INDEX(Parametria!F:F,MATCH(Tabla_Consulta_desde_Reporte_de_Valorización_de_Instrumentos[[#This Row],[CODIGO_SBS]],Parametria!C:C,0))</f>
        <v>#N/A</v>
      </c>
      <c r="AO497" s="25" t="e">
        <f>+INDEX(Parametria!J:J,MATCH(Tabla_Consulta_desde_Reporte_de_Valorización_de_Instrumentos[[#This Row],[CODIGO_SBS]],Parametria!C:C,0))</f>
        <v>#N/A</v>
      </c>
      <c r="AP497" s="25">
        <f>Tabla_Consulta_desde_Reporte_de_Valorización_de_Instrumentos[[#This Row],[Huella]]/$AT$4</f>
        <v>0</v>
      </c>
      <c r="AQ49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7" s="25" t="str">
        <f>IFERROR(INDEX('BD(MSCI)'!X:X,MATCH(Tabla_Consulta_desde_Reporte_de_Valorización_de_Instrumentos[[#This Row],[CODIGO_ISIN]],'BD(MSCI)'!C:C,0)),"Cuestionario Integra")</f>
        <v>Cuestionario Integra</v>
      </c>
      <c r="AT497" s="25"/>
    </row>
    <row r="498" spans="2:46" x14ac:dyDescent="0.35">
      <c r="B498" s="14" t="s">
        <v>6337</v>
      </c>
      <c r="C498" t="s">
        <v>811</v>
      </c>
      <c r="D498" t="s">
        <v>9</v>
      </c>
      <c r="E498" t="s">
        <v>812</v>
      </c>
      <c r="F498" t="s">
        <v>6383</v>
      </c>
      <c r="G498" t="e">
        <f>INDEX(Parametria!H:H,MATCH(Tabla_Consulta_desde_Reporte_de_Valorización_de_Instrumentos[[#This Row],[CODIGO_SBS]],Parametria!C:C,0),1)</f>
        <v>#N/A</v>
      </c>
      <c r="H498" t="s">
        <v>90</v>
      </c>
      <c r="I498" t="s">
        <v>813</v>
      </c>
      <c r="J498" t="s">
        <v>241</v>
      </c>
      <c r="K498" t="s">
        <v>90</v>
      </c>
      <c r="L498">
        <v>1</v>
      </c>
      <c r="M498" s="5">
        <v>34103888.700000003</v>
      </c>
      <c r="N498">
        <v>34103888.700000003</v>
      </c>
      <c r="O498">
        <v>0</v>
      </c>
      <c r="P498" s="15">
        <v>46505</v>
      </c>
      <c r="Q498">
        <v>302</v>
      </c>
      <c r="R498">
        <v>1</v>
      </c>
      <c r="S498" t="s">
        <v>155</v>
      </c>
      <c r="T498">
        <v>34099733.152000003</v>
      </c>
      <c r="U498" s="5">
        <v>34099733.152000003</v>
      </c>
      <c r="V498" t="s">
        <v>192</v>
      </c>
      <c r="W498">
        <v>4565854000</v>
      </c>
      <c r="X498">
        <v>3638173000</v>
      </c>
      <c r="Y498">
        <v>927681000</v>
      </c>
      <c r="Z498">
        <v>0</v>
      </c>
      <c r="AA498" t="str">
        <f>+MID(Tabla_Consulta_desde_Reporte_de_Valorización_de_Instrumentos[[#This Row],[CODIGO_SBS]],7,1)</f>
        <v>1</v>
      </c>
      <c r="AB498">
        <f>INDEX('Cálculo Caja'!F:F,MATCH(Tabla_Consulta_desde_Reporte_de_Valorización_de_Instrumentos[[#This Row],[PORTAFOLIO]],'Cálculo Caja'!A:A,0),1)</f>
        <v>2998225111.1967454</v>
      </c>
      <c r="AC498" s="17">
        <f>Tabla_Consulta_desde_Reporte_de_Valorización_de_Instrumentos[[#This Row],[VALOR_VECTOR_LOCAL]]/Tabla_Consulta_desde_Reporte_de_Valorización_de_Instrumentos[[#This Row],[Patrimonio]]</f>
        <v>1.1374692504789072E-2</v>
      </c>
      <c r="AD498" s="4">
        <f>(Tabla_Consulta_desde_Reporte_de_Valorización_de_Instrumentos[[#This Row],[VALOR_VECTOR_LOCAL]]/INDEX('Tipo de Cambio'!$D:$D,MATCH("2",'Tipo de Cambio'!$E:$E,0),1))/1000000</f>
        <v>10.008477975055026</v>
      </c>
      <c r="AE498">
        <f>IF(Tabla_Consulta_desde_Reporte_de_Valorización_de_Instrumentos[[#This Row],[PORTAFOLIO]]="IN-FONDO0",Tabla_Consulta_desde_Reporte_de_Valorización_de_Instrumentos[[#This Row],[Inv MM$]],0)</f>
        <v>10.008477975055026</v>
      </c>
      <c r="AF498" s="25">
        <f>IF(Tabla_Consulta_desde_Reporte_de_Valorización_de_Instrumentos[[#This Row],[PORTAFOLIO]]="IN-FONDO1",Tabla_Consulta_desde_Reporte_de_Valorización_de_Instrumentos[[#This Row],[Inv MM$]],0)</f>
        <v>0</v>
      </c>
      <c r="AG498" s="25">
        <f>IF(Tabla_Consulta_desde_Reporte_de_Valorización_de_Instrumentos[[#This Row],[PORTAFOLIO]]="IN-FONDO2",Tabla_Consulta_desde_Reporte_de_Valorización_de_Instrumentos[[#This Row],[Inv MM$]],0)</f>
        <v>0</v>
      </c>
      <c r="AH498" s="25">
        <f>IF(Tabla_Consulta_desde_Reporte_de_Valorización_de_Instrumentos[[#This Row],[PORTAFOLIO]]="IN-FONDO3",Tabla_Consulta_desde_Reporte_de_Valorización_de_Instrumentos[[#This Row],[Inv MM$]],0)</f>
        <v>0</v>
      </c>
      <c r="AI4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Row],[CODIGO_SBS]],'BD(MSCI)'!$C:$C,0),1)),AL6633)</f>
        <v>0</v>
      </c>
      <c r="AK498" s="25">
        <f>Tabla_Consulta_desde_Reporte_de_Valorización_de_Instrumentos[[#This Row],[CO2-H]]*Tabla_Consulta_desde_Reporte_de_Valorización_de_Instrumentos[[#This Row],[Inv MM$]]</f>
        <v>0</v>
      </c>
      <c r="AL498" s="25">
        <f>Tabla_Consulta_desde_Reporte_de_Valorización_de_Instrumentos[[#This Row],[CO2-H]]*Tabla_Consulta_desde_Reporte_de_Valorización_de_Instrumentos[[#This Row],[Weight]]</f>
        <v>0</v>
      </c>
      <c r="AM498" s="25" t="e">
        <f>INDEX(Parametria!G:G,MATCH(Tabla_Consulta_desde_Reporte_de_Valorización_de_Instrumentos[[#This Row],[CODIGO_SBS]],Parametria!C:C,0))</f>
        <v>#N/A</v>
      </c>
      <c r="AN498" s="25" t="e">
        <f>INDEX(Parametria!F:F,MATCH(Tabla_Consulta_desde_Reporte_de_Valorización_de_Instrumentos[[#This Row],[CODIGO_SBS]],Parametria!C:C,0))</f>
        <v>#N/A</v>
      </c>
      <c r="AO498" s="25" t="e">
        <f>+INDEX(Parametria!J:J,MATCH(Tabla_Consulta_desde_Reporte_de_Valorización_de_Instrumentos[[#This Row],[CODIGO_SBS]],Parametria!C:C,0))</f>
        <v>#N/A</v>
      </c>
      <c r="AP498" s="25">
        <f>Tabla_Consulta_desde_Reporte_de_Valorización_de_Instrumentos[[#This Row],[Huella]]/$AT$4</f>
        <v>0</v>
      </c>
      <c r="AQ49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8" s="25" t="str">
        <f>IFERROR(INDEX('BD(MSCI)'!X:X,MATCH(Tabla_Consulta_desde_Reporte_de_Valorización_de_Instrumentos[[#This Row],[CODIGO_ISIN]],'BD(MSCI)'!C:C,0)),"Cuestionario Integra")</f>
        <v>Cuestionario Integra</v>
      </c>
      <c r="AT498" s="25"/>
    </row>
    <row r="499" spans="2:46" x14ac:dyDescent="0.35">
      <c r="B499" s="14" t="s">
        <v>6337</v>
      </c>
      <c r="C499" t="s">
        <v>811</v>
      </c>
      <c r="D499" t="s">
        <v>9</v>
      </c>
      <c r="E499" t="s">
        <v>812</v>
      </c>
      <c r="F499" t="s">
        <v>6384</v>
      </c>
      <c r="G499" t="e">
        <f>INDEX(Parametria!H:H,MATCH(Tabla_Consulta_desde_Reporte_de_Valorización_de_Instrumentos[[#This Row],[CODIGO_SBS]],Parametria!C:C,0),1)</f>
        <v>#N/A</v>
      </c>
      <c r="H499" t="s">
        <v>90</v>
      </c>
      <c r="I499" t="s">
        <v>813</v>
      </c>
      <c r="J499" t="s">
        <v>241</v>
      </c>
      <c r="K499" t="s">
        <v>90</v>
      </c>
      <c r="L499">
        <v>1</v>
      </c>
      <c r="M499" s="5">
        <v>34103888.700000003</v>
      </c>
      <c r="N499">
        <v>34103888.700000003</v>
      </c>
      <c r="O499">
        <v>0</v>
      </c>
      <c r="P499" s="15">
        <v>46512</v>
      </c>
      <c r="Q499">
        <v>309</v>
      </c>
      <c r="R499">
        <v>1</v>
      </c>
      <c r="S499" t="s">
        <v>155</v>
      </c>
      <c r="T499">
        <v>34099733.152000003</v>
      </c>
      <c r="U499" s="5">
        <v>34099733.152000003</v>
      </c>
      <c r="V499" t="s">
        <v>192</v>
      </c>
      <c r="W499">
        <v>4565854000</v>
      </c>
      <c r="X499">
        <v>3638173000</v>
      </c>
      <c r="Y499">
        <v>927681000</v>
      </c>
      <c r="Z499">
        <v>0</v>
      </c>
      <c r="AA499" t="str">
        <f>+MID(Tabla_Consulta_desde_Reporte_de_Valorización_de_Instrumentos[[#This Row],[CODIGO_SBS]],7,1)</f>
        <v>1</v>
      </c>
      <c r="AB499">
        <f>INDEX('Cálculo Caja'!F:F,MATCH(Tabla_Consulta_desde_Reporte_de_Valorización_de_Instrumentos[[#This Row],[PORTAFOLIO]],'Cálculo Caja'!A:A,0),1)</f>
        <v>2998225111.1967454</v>
      </c>
      <c r="AC499" s="17">
        <f>Tabla_Consulta_desde_Reporte_de_Valorización_de_Instrumentos[[#This Row],[VALOR_VECTOR_LOCAL]]/Tabla_Consulta_desde_Reporte_de_Valorización_de_Instrumentos[[#This Row],[Patrimonio]]</f>
        <v>1.1374692504789072E-2</v>
      </c>
      <c r="AD499" s="4">
        <f>(Tabla_Consulta_desde_Reporte_de_Valorización_de_Instrumentos[[#This Row],[VALOR_VECTOR_LOCAL]]/INDEX('Tipo de Cambio'!$D:$D,MATCH("2",'Tipo de Cambio'!$E:$E,0),1))/1000000</f>
        <v>10.008477975055026</v>
      </c>
      <c r="AE499">
        <f>IF(Tabla_Consulta_desde_Reporte_de_Valorización_de_Instrumentos[[#This Row],[PORTAFOLIO]]="IN-FONDO0",Tabla_Consulta_desde_Reporte_de_Valorización_de_Instrumentos[[#This Row],[Inv MM$]],0)</f>
        <v>10.008477975055026</v>
      </c>
      <c r="AF499" s="25">
        <f>IF(Tabla_Consulta_desde_Reporte_de_Valorización_de_Instrumentos[[#This Row],[PORTAFOLIO]]="IN-FONDO1",Tabla_Consulta_desde_Reporte_de_Valorización_de_Instrumentos[[#This Row],[Inv MM$]],0)</f>
        <v>0</v>
      </c>
      <c r="AG499" s="25">
        <f>IF(Tabla_Consulta_desde_Reporte_de_Valorización_de_Instrumentos[[#This Row],[PORTAFOLIO]]="IN-FONDO2",Tabla_Consulta_desde_Reporte_de_Valorización_de_Instrumentos[[#This Row],[Inv MM$]],0)</f>
        <v>0</v>
      </c>
      <c r="AH499" s="25">
        <f>IF(Tabla_Consulta_desde_Reporte_de_Valorización_de_Instrumentos[[#This Row],[PORTAFOLIO]]="IN-FONDO3",Tabla_Consulta_desde_Reporte_de_Valorización_de_Instrumentos[[#This Row],[Inv MM$]],0)</f>
        <v>0</v>
      </c>
      <c r="AI4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4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Row],[CODIGO_SBS]],'BD(MSCI)'!$C:$C,0),1)),AL6634)</f>
        <v>0</v>
      </c>
      <c r="AK499" s="25">
        <f>Tabla_Consulta_desde_Reporte_de_Valorización_de_Instrumentos[[#This Row],[CO2-H]]*Tabla_Consulta_desde_Reporte_de_Valorización_de_Instrumentos[[#This Row],[Inv MM$]]</f>
        <v>0</v>
      </c>
      <c r="AL499" s="25">
        <f>Tabla_Consulta_desde_Reporte_de_Valorización_de_Instrumentos[[#This Row],[CO2-H]]*Tabla_Consulta_desde_Reporte_de_Valorización_de_Instrumentos[[#This Row],[Weight]]</f>
        <v>0</v>
      </c>
      <c r="AM499" s="25" t="e">
        <f>INDEX(Parametria!G:G,MATCH(Tabla_Consulta_desde_Reporte_de_Valorización_de_Instrumentos[[#This Row],[CODIGO_SBS]],Parametria!C:C,0))</f>
        <v>#N/A</v>
      </c>
      <c r="AN499" s="25" t="e">
        <f>INDEX(Parametria!F:F,MATCH(Tabla_Consulta_desde_Reporte_de_Valorización_de_Instrumentos[[#This Row],[CODIGO_SBS]],Parametria!C:C,0))</f>
        <v>#N/A</v>
      </c>
      <c r="AO499" s="25" t="e">
        <f>+INDEX(Parametria!J:J,MATCH(Tabla_Consulta_desde_Reporte_de_Valorización_de_Instrumentos[[#This Row],[CODIGO_SBS]],Parametria!C:C,0))</f>
        <v>#N/A</v>
      </c>
      <c r="AP499" s="25">
        <f>Tabla_Consulta_desde_Reporte_de_Valorización_de_Instrumentos[[#This Row],[Huella]]/$AT$4</f>
        <v>0</v>
      </c>
      <c r="AQ49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499" s="25" t="str">
        <f>IFERROR(INDEX('BD(MSCI)'!X:X,MATCH(Tabla_Consulta_desde_Reporte_de_Valorización_de_Instrumentos[[#This Row],[CODIGO_ISIN]],'BD(MSCI)'!C:C,0)),"Cuestionario Integra")</f>
        <v>Cuestionario Integra</v>
      </c>
      <c r="AT499" s="25"/>
    </row>
    <row r="500" spans="2:46" x14ac:dyDescent="0.35">
      <c r="B500" s="14" t="s">
        <v>6337</v>
      </c>
      <c r="C500" t="s">
        <v>811</v>
      </c>
      <c r="D500" t="s">
        <v>9</v>
      </c>
      <c r="E500" t="s">
        <v>812</v>
      </c>
      <c r="F500" t="s">
        <v>6385</v>
      </c>
      <c r="G500" t="e">
        <f>INDEX(Parametria!H:H,MATCH(Tabla_Consulta_desde_Reporte_de_Valorización_de_Instrumentos[[#This Row],[CODIGO_SBS]],Parametria!C:C,0),1)</f>
        <v>#N/A</v>
      </c>
      <c r="H500" t="s">
        <v>90</v>
      </c>
      <c r="I500" t="s">
        <v>813</v>
      </c>
      <c r="J500" t="s">
        <v>245</v>
      </c>
      <c r="K500" t="s">
        <v>90</v>
      </c>
      <c r="L500">
        <v>1</v>
      </c>
      <c r="M500" s="5">
        <v>34103888.700000003</v>
      </c>
      <c r="N500">
        <v>34103888.700000003</v>
      </c>
      <c r="O500">
        <v>0</v>
      </c>
      <c r="P500" s="15">
        <v>46526</v>
      </c>
      <c r="Q500">
        <v>323</v>
      </c>
      <c r="R500">
        <v>1</v>
      </c>
      <c r="S500" t="s">
        <v>155</v>
      </c>
      <c r="T500">
        <v>34099733.152000003</v>
      </c>
      <c r="U500" s="5">
        <v>34099733.152000003</v>
      </c>
      <c r="V500" t="s">
        <v>192</v>
      </c>
      <c r="W500">
        <v>4565854000</v>
      </c>
      <c r="X500">
        <v>3638173000</v>
      </c>
      <c r="Y500">
        <v>927681000</v>
      </c>
      <c r="Z500">
        <v>0</v>
      </c>
      <c r="AA500" t="str">
        <f>+MID(Tabla_Consulta_desde_Reporte_de_Valorización_de_Instrumentos[[#This Row],[CODIGO_SBS]],7,1)</f>
        <v>1</v>
      </c>
      <c r="AB500">
        <f>INDEX('Cálculo Caja'!F:F,MATCH(Tabla_Consulta_desde_Reporte_de_Valorización_de_Instrumentos[[#This Row],[PORTAFOLIO]],'Cálculo Caja'!A:A,0),1)</f>
        <v>2998225111.1967454</v>
      </c>
      <c r="AC500" s="17">
        <f>Tabla_Consulta_desde_Reporte_de_Valorización_de_Instrumentos[[#This Row],[VALOR_VECTOR_LOCAL]]/Tabla_Consulta_desde_Reporte_de_Valorización_de_Instrumentos[[#This Row],[Patrimonio]]</f>
        <v>1.1374692504789072E-2</v>
      </c>
      <c r="AD500" s="4">
        <f>(Tabla_Consulta_desde_Reporte_de_Valorización_de_Instrumentos[[#This Row],[VALOR_VECTOR_LOCAL]]/INDEX('Tipo de Cambio'!$D:$D,MATCH("2",'Tipo de Cambio'!$E:$E,0),1))/1000000</f>
        <v>10.008477975055026</v>
      </c>
      <c r="AE500">
        <f>IF(Tabla_Consulta_desde_Reporte_de_Valorización_de_Instrumentos[[#This Row],[PORTAFOLIO]]="IN-FONDO0",Tabla_Consulta_desde_Reporte_de_Valorización_de_Instrumentos[[#This Row],[Inv MM$]],0)</f>
        <v>10.008477975055026</v>
      </c>
      <c r="AF500" s="25">
        <f>IF(Tabla_Consulta_desde_Reporte_de_Valorización_de_Instrumentos[[#This Row],[PORTAFOLIO]]="IN-FONDO1",Tabla_Consulta_desde_Reporte_de_Valorización_de_Instrumentos[[#This Row],[Inv MM$]],0)</f>
        <v>0</v>
      </c>
      <c r="AG500" s="25">
        <f>IF(Tabla_Consulta_desde_Reporte_de_Valorización_de_Instrumentos[[#This Row],[PORTAFOLIO]]="IN-FONDO2",Tabla_Consulta_desde_Reporte_de_Valorización_de_Instrumentos[[#This Row],[Inv MM$]],0)</f>
        <v>0</v>
      </c>
      <c r="AH500" s="25">
        <f>IF(Tabla_Consulta_desde_Reporte_de_Valorización_de_Instrumentos[[#This Row],[PORTAFOLIO]]="IN-FONDO3",Tabla_Consulta_desde_Reporte_de_Valorización_de_Instrumentos[[#This Row],[Inv MM$]],0)</f>
        <v>0</v>
      </c>
      <c r="AI5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Row],[CODIGO_SBS]],'BD(MSCI)'!$C:$C,0),1)),AL6635)</f>
        <v>0</v>
      </c>
      <c r="AK500" s="25">
        <f>Tabla_Consulta_desde_Reporte_de_Valorización_de_Instrumentos[[#This Row],[CO2-H]]*Tabla_Consulta_desde_Reporte_de_Valorización_de_Instrumentos[[#This Row],[Inv MM$]]</f>
        <v>0</v>
      </c>
      <c r="AL500" s="25">
        <f>Tabla_Consulta_desde_Reporte_de_Valorización_de_Instrumentos[[#This Row],[CO2-H]]*Tabla_Consulta_desde_Reporte_de_Valorización_de_Instrumentos[[#This Row],[Weight]]</f>
        <v>0</v>
      </c>
      <c r="AM500" s="25" t="e">
        <f>INDEX(Parametria!G:G,MATCH(Tabla_Consulta_desde_Reporte_de_Valorización_de_Instrumentos[[#This Row],[CODIGO_SBS]],Parametria!C:C,0))</f>
        <v>#N/A</v>
      </c>
      <c r="AN500" s="25" t="e">
        <f>INDEX(Parametria!F:F,MATCH(Tabla_Consulta_desde_Reporte_de_Valorización_de_Instrumentos[[#This Row],[CODIGO_SBS]],Parametria!C:C,0))</f>
        <v>#N/A</v>
      </c>
      <c r="AO500" s="25" t="e">
        <f>+INDEX(Parametria!J:J,MATCH(Tabla_Consulta_desde_Reporte_de_Valorización_de_Instrumentos[[#This Row],[CODIGO_SBS]],Parametria!C:C,0))</f>
        <v>#N/A</v>
      </c>
      <c r="AP500" s="25">
        <f>Tabla_Consulta_desde_Reporte_de_Valorización_de_Instrumentos[[#This Row],[Huella]]/$AT$4</f>
        <v>0</v>
      </c>
      <c r="AQ50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0" s="25" t="str">
        <f>IFERROR(INDEX('BD(MSCI)'!X:X,MATCH(Tabla_Consulta_desde_Reporte_de_Valorización_de_Instrumentos[[#This Row],[CODIGO_ISIN]],'BD(MSCI)'!C:C,0)),"Cuestionario Integra")</f>
        <v>Cuestionario Integra</v>
      </c>
      <c r="AT500" s="25"/>
    </row>
    <row r="501" spans="2:46" x14ac:dyDescent="0.35">
      <c r="B501" s="14" t="s">
        <v>6337</v>
      </c>
      <c r="C501" t="s">
        <v>811</v>
      </c>
      <c r="D501" t="s">
        <v>9</v>
      </c>
      <c r="E501" t="s">
        <v>812</v>
      </c>
      <c r="F501" t="s">
        <v>6386</v>
      </c>
      <c r="G501" t="e">
        <f>INDEX(Parametria!H:H,MATCH(Tabla_Consulta_desde_Reporte_de_Valorización_de_Instrumentos[[#This Row],[CODIGO_SBS]],Parametria!C:C,0),1)</f>
        <v>#N/A</v>
      </c>
      <c r="H501" t="s">
        <v>90</v>
      </c>
      <c r="I501" t="s">
        <v>813</v>
      </c>
      <c r="J501" t="s">
        <v>243</v>
      </c>
      <c r="K501" t="s">
        <v>90</v>
      </c>
      <c r="L501">
        <v>1</v>
      </c>
      <c r="M501" s="5">
        <v>8022048.9280000003</v>
      </c>
      <c r="N501">
        <v>8022048.9280000003</v>
      </c>
      <c r="O501">
        <v>0</v>
      </c>
      <c r="P501" s="15">
        <v>46541</v>
      </c>
      <c r="Q501">
        <v>338</v>
      </c>
      <c r="R501">
        <v>1</v>
      </c>
      <c r="S501" t="s">
        <v>155</v>
      </c>
      <c r="T501">
        <v>8021046.7039999999</v>
      </c>
      <c r="U501" s="5">
        <v>8021046.7039999999</v>
      </c>
      <c r="V501" t="s">
        <v>192</v>
      </c>
      <c r="W501">
        <v>4565854000</v>
      </c>
      <c r="X501">
        <v>3638173000</v>
      </c>
      <c r="Y501">
        <v>927681000</v>
      </c>
      <c r="Z501">
        <v>0</v>
      </c>
      <c r="AA501" t="str">
        <f>+MID(Tabla_Consulta_desde_Reporte_de_Valorización_de_Instrumentos[[#This Row],[CODIGO_SBS]],7,1)</f>
        <v>1</v>
      </c>
      <c r="AB501">
        <f>INDEX('Cálculo Caja'!F:F,MATCH(Tabla_Consulta_desde_Reporte_de_Valorización_de_Instrumentos[[#This Row],[PORTAFOLIO]],'Cálculo Caja'!A:A,0),1)</f>
        <v>2998225111.1967454</v>
      </c>
      <c r="AC501" s="17">
        <f>Tabla_Consulta_desde_Reporte_de_Valorización_de_Instrumentos[[#This Row],[VALOR_VECTOR_LOCAL]]/Tabla_Consulta_desde_Reporte_de_Valorización_de_Instrumentos[[#This Row],[Patrimonio]]</f>
        <v>2.675599273063919E-3</v>
      </c>
      <c r="AD501" s="4">
        <f>(Tabla_Consulta_desde_Reporte_de_Valorización_de_Instrumentos[[#This Row],[VALOR_VECTOR_LOCAL]]/INDEX('Tipo de Cambio'!$D:$D,MATCH("2",'Tipo de Cambio'!$E:$E,0),1))/1000000</f>
        <v>2.354232994277329</v>
      </c>
      <c r="AE501">
        <f>IF(Tabla_Consulta_desde_Reporte_de_Valorización_de_Instrumentos[[#This Row],[PORTAFOLIO]]="IN-FONDO0",Tabla_Consulta_desde_Reporte_de_Valorización_de_Instrumentos[[#This Row],[Inv MM$]],0)</f>
        <v>2.354232994277329</v>
      </c>
      <c r="AF501" s="25">
        <f>IF(Tabla_Consulta_desde_Reporte_de_Valorización_de_Instrumentos[[#This Row],[PORTAFOLIO]]="IN-FONDO1",Tabla_Consulta_desde_Reporte_de_Valorización_de_Instrumentos[[#This Row],[Inv MM$]],0)</f>
        <v>0</v>
      </c>
      <c r="AG501" s="25">
        <f>IF(Tabla_Consulta_desde_Reporte_de_Valorización_de_Instrumentos[[#This Row],[PORTAFOLIO]]="IN-FONDO2",Tabla_Consulta_desde_Reporte_de_Valorización_de_Instrumentos[[#This Row],[Inv MM$]],0)</f>
        <v>0</v>
      </c>
      <c r="AH501" s="25">
        <f>IF(Tabla_Consulta_desde_Reporte_de_Valorización_de_Instrumentos[[#This Row],[PORTAFOLIO]]="IN-FONDO3",Tabla_Consulta_desde_Reporte_de_Valorización_de_Instrumentos[[#This Row],[Inv MM$]],0)</f>
        <v>0</v>
      </c>
      <c r="AI5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Row],[CODIGO_SBS]],'BD(MSCI)'!$C:$C,0),1)),AL6636)</f>
        <v>0</v>
      </c>
      <c r="AK501" s="25">
        <f>Tabla_Consulta_desde_Reporte_de_Valorización_de_Instrumentos[[#This Row],[CO2-H]]*Tabla_Consulta_desde_Reporte_de_Valorización_de_Instrumentos[[#This Row],[Inv MM$]]</f>
        <v>0</v>
      </c>
      <c r="AL501" s="25">
        <f>Tabla_Consulta_desde_Reporte_de_Valorización_de_Instrumentos[[#This Row],[CO2-H]]*Tabla_Consulta_desde_Reporte_de_Valorización_de_Instrumentos[[#This Row],[Weight]]</f>
        <v>0</v>
      </c>
      <c r="AM501" s="25" t="e">
        <f>INDEX(Parametria!G:G,MATCH(Tabla_Consulta_desde_Reporte_de_Valorización_de_Instrumentos[[#This Row],[CODIGO_SBS]],Parametria!C:C,0))</f>
        <v>#N/A</v>
      </c>
      <c r="AN501" s="25" t="e">
        <f>INDEX(Parametria!F:F,MATCH(Tabla_Consulta_desde_Reporte_de_Valorización_de_Instrumentos[[#This Row],[CODIGO_SBS]],Parametria!C:C,0))</f>
        <v>#N/A</v>
      </c>
      <c r="AO501" s="25" t="e">
        <f>+INDEX(Parametria!J:J,MATCH(Tabla_Consulta_desde_Reporte_de_Valorización_de_Instrumentos[[#This Row],[CODIGO_SBS]],Parametria!C:C,0))</f>
        <v>#N/A</v>
      </c>
      <c r="AP501" s="25">
        <f>Tabla_Consulta_desde_Reporte_de_Valorización_de_Instrumentos[[#This Row],[Huella]]/$AT$4</f>
        <v>0</v>
      </c>
      <c r="AQ50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1" s="25" t="str">
        <f>IFERROR(INDEX('BD(MSCI)'!X:X,MATCH(Tabla_Consulta_desde_Reporte_de_Valorización_de_Instrumentos[[#This Row],[CODIGO_ISIN]],'BD(MSCI)'!C:C,0)),"Cuestionario Integra")</f>
        <v>Cuestionario Integra</v>
      </c>
      <c r="AT501" s="25"/>
    </row>
    <row r="502" spans="2:46" x14ac:dyDescent="0.35">
      <c r="B502" s="14" t="s">
        <v>6337</v>
      </c>
      <c r="C502" t="s">
        <v>811</v>
      </c>
      <c r="D502" t="s">
        <v>9</v>
      </c>
      <c r="E502" t="s">
        <v>812</v>
      </c>
      <c r="F502" t="s">
        <v>6387</v>
      </c>
      <c r="G502" t="e">
        <f>INDEX(Parametria!H:H,MATCH(Tabla_Consulta_desde_Reporte_de_Valorización_de_Instrumentos[[#This Row],[CODIGO_SBS]],Parametria!C:C,0),1)</f>
        <v>#N/A</v>
      </c>
      <c r="H502" t="s">
        <v>90</v>
      </c>
      <c r="I502" t="s">
        <v>813</v>
      </c>
      <c r="J502" t="s">
        <v>242</v>
      </c>
      <c r="K502" t="s">
        <v>90</v>
      </c>
      <c r="L502">
        <v>1</v>
      </c>
      <c r="M502" s="5">
        <v>3008250</v>
      </c>
      <c r="N502">
        <v>3008250</v>
      </c>
      <c r="O502">
        <v>0</v>
      </c>
      <c r="P502" s="15">
        <v>46541</v>
      </c>
      <c r="Q502">
        <v>338</v>
      </c>
      <c r="R502">
        <v>1</v>
      </c>
      <c r="S502" t="s">
        <v>155</v>
      </c>
      <c r="T502">
        <v>3007875</v>
      </c>
      <c r="U502" s="5">
        <v>3007875</v>
      </c>
      <c r="V502" t="s">
        <v>192</v>
      </c>
      <c r="W502">
        <v>4565854000</v>
      </c>
      <c r="X502">
        <v>3638173000</v>
      </c>
      <c r="Y502">
        <v>927681000</v>
      </c>
      <c r="Z502">
        <v>0</v>
      </c>
      <c r="AA502" t="str">
        <f>+MID(Tabla_Consulta_desde_Reporte_de_Valorización_de_Instrumentos[[#This Row],[CODIGO_SBS]],7,1)</f>
        <v>1</v>
      </c>
      <c r="AB502">
        <f>INDEX('Cálculo Caja'!F:F,MATCH(Tabla_Consulta_desde_Reporte_de_Valorización_de_Instrumentos[[#This Row],[PORTAFOLIO]],'Cálculo Caja'!A:A,0),1)</f>
        <v>2998225111.1967454</v>
      </c>
      <c r="AC502" s="17">
        <f>Tabla_Consulta_desde_Reporte_de_Valorización_de_Instrumentos[[#This Row],[VALOR_VECTOR_LOCAL]]/Tabla_Consulta_desde_Reporte_de_Valorización_de_Instrumentos[[#This Row],[Patrimonio]]</f>
        <v>1.003343607778421E-3</v>
      </c>
      <c r="AD502" s="4">
        <f>(Tabla_Consulta_desde_Reporte_de_Valorización_de_Instrumentos[[#This Row],[VALOR_VECTOR_LOCAL]]/INDEX('Tipo de Cambio'!$D:$D,MATCH("2",'Tipo de Cambio'!$E:$E,0),1))/1000000</f>
        <v>0.88283198826118847</v>
      </c>
      <c r="AE502">
        <f>IF(Tabla_Consulta_desde_Reporte_de_Valorización_de_Instrumentos[[#This Row],[PORTAFOLIO]]="IN-FONDO0",Tabla_Consulta_desde_Reporte_de_Valorización_de_Instrumentos[[#This Row],[Inv MM$]],0)</f>
        <v>0.88283198826118847</v>
      </c>
      <c r="AF502" s="25">
        <f>IF(Tabla_Consulta_desde_Reporte_de_Valorización_de_Instrumentos[[#This Row],[PORTAFOLIO]]="IN-FONDO1",Tabla_Consulta_desde_Reporte_de_Valorización_de_Instrumentos[[#This Row],[Inv MM$]],0)</f>
        <v>0</v>
      </c>
      <c r="AG502" s="25">
        <f>IF(Tabla_Consulta_desde_Reporte_de_Valorización_de_Instrumentos[[#This Row],[PORTAFOLIO]]="IN-FONDO2",Tabla_Consulta_desde_Reporte_de_Valorización_de_Instrumentos[[#This Row],[Inv MM$]],0)</f>
        <v>0</v>
      </c>
      <c r="AH502" s="25">
        <f>IF(Tabla_Consulta_desde_Reporte_de_Valorización_de_Instrumentos[[#This Row],[PORTAFOLIO]]="IN-FONDO3",Tabla_Consulta_desde_Reporte_de_Valorización_de_Instrumentos[[#This Row],[Inv MM$]],0)</f>
        <v>0</v>
      </c>
      <c r="AI5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Row],[CODIGO_SBS]],'BD(MSCI)'!$C:$C,0),1)),AL6637)</f>
        <v>0</v>
      </c>
      <c r="AK502" s="25">
        <f>Tabla_Consulta_desde_Reporte_de_Valorización_de_Instrumentos[[#This Row],[CO2-H]]*Tabla_Consulta_desde_Reporte_de_Valorización_de_Instrumentos[[#This Row],[Inv MM$]]</f>
        <v>0</v>
      </c>
      <c r="AL502" s="25">
        <f>Tabla_Consulta_desde_Reporte_de_Valorización_de_Instrumentos[[#This Row],[CO2-H]]*Tabla_Consulta_desde_Reporte_de_Valorización_de_Instrumentos[[#This Row],[Weight]]</f>
        <v>0</v>
      </c>
      <c r="AM502" s="25" t="e">
        <f>INDEX(Parametria!G:G,MATCH(Tabla_Consulta_desde_Reporte_de_Valorización_de_Instrumentos[[#This Row],[CODIGO_SBS]],Parametria!C:C,0))</f>
        <v>#N/A</v>
      </c>
      <c r="AN502" s="25" t="e">
        <f>INDEX(Parametria!F:F,MATCH(Tabla_Consulta_desde_Reporte_de_Valorización_de_Instrumentos[[#This Row],[CODIGO_SBS]],Parametria!C:C,0))</f>
        <v>#N/A</v>
      </c>
      <c r="AO502" s="25" t="e">
        <f>+INDEX(Parametria!J:J,MATCH(Tabla_Consulta_desde_Reporte_de_Valorización_de_Instrumentos[[#This Row],[CODIGO_SBS]],Parametria!C:C,0))</f>
        <v>#N/A</v>
      </c>
      <c r="AP502" s="25">
        <f>Tabla_Consulta_desde_Reporte_de_Valorización_de_Instrumentos[[#This Row],[Huella]]/$AT$4</f>
        <v>0</v>
      </c>
      <c r="AQ50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2" s="25" t="str">
        <f>IFERROR(INDEX('BD(MSCI)'!X:X,MATCH(Tabla_Consulta_desde_Reporte_de_Valorización_de_Instrumentos[[#This Row],[CODIGO_ISIN]],'BD(MSCI)'!C:C,0)),"Cuestionario Integra")</f>
        <v>Cuestionario Integra</v>
      </c>
      <c r="AT502" s="25"/>
    </row>
    <row r="503" spans="2:46" x14ac:dyDescent="0.35">
      <c r="B503" s="14" t="s">
        <v>6337</v>
      </c>
      <c r="C503" t="s">
        <v>811</v>
      </c>
      <c r="D503" t="s">
        <v>9</v>
      </c>
      <c r="E503" t="s">
        <v>812</v>
      </c>
      <c r="F503" t="s">
        <v>6388</v>
      </c>
      <c r="G503" t="e">
        <f>INDEX(Parametria!H:H,MATCH(Tabla_Consulta_desde_Reporte_de_Valorización_de_Instrumentos[[#This Row],[CODIGO_SBS]],Parametria!C:C,0),1)</f>
        <v>#N/A</v>
      </c>
      <c r="H503" t="s">
        <v>90</v>
      </c>
      <c r="I503" t="s">
        <v>813</v>
      </c>
      <c r="J503" t="s">
        <v>243</v>
      </c>
      <c r="K503" t="s">
        <v>90</v>
      </c>
      <c r="L503">
        <v>1</v>
      </c>
      <c r="M503" s="5">
        <v>30308124.149999999</v>
      </c>
      <c r="N503">
        <v>30308124.149999999</v>
      </c>
      <c r="O503">
        <v>0</v>
      </c>
      <c r="P503" s="15">
        <v>46455</v>
      </c>
      <c r="Q503">
        <v>252</v>
      </c>
      <c r="R503">
        <v>1</v>
      </c>
      <c r="S503" t="s">
        <v>155</v>
      </c>
      <c r="T503">
        <v>30304499.16</v>
      </c>
      <c r="U503" s="5">
        <v>30304499.16</v>
      </c>
      <c r="V503" t="s">
        <v>192</v>
      </c>
      <c r="W503">
        <v>4565854000</v>
      </c>
      <c r="X503">
        <v>3638173000</v>
      </c>
      <c r="Y503">
        <v>927681000</v>
      </c>
      <c r="Z503">
        <v>0</v>
      </c>
      <c r="AA503" t="str">
        <f>+MID(Tabla_Consulta_desde_Reporte_de_Valorización_de_Instrumentos[[#This Row],[CODIGO_SBS]],7,1)</f>
        <v>1</v>
      </c>
      <c r="AB503">
        <f>INDEX('Cálculo Caja'!F:F,MATCH(Tabla_Consulta_desde_Reporte_de_Valorización_de_Instrumentos[[#This Row],[PORTAFOLIO]],'Cálculo Caja'!A:A,0),1)</f>
        <v>2998225111.1967454</v>
      </c>
      <c r="AC503" s="17">
        <f>Tabla_Consulta_desde_Reporte_de_Valorización_de_Instrumentos[[#This Row],[VALOR_VECTOR_LOCAL]]/Tabla_Consulta_desde_Reporte_de_Valorización_de_Instrumentos[[#This Row],[Patrimonio]]</f>
        <v>1.0108688649433154E-2</v>
      </c>
      <c r="AD503" s="4">
        <f>(Tabla_Consulta_desde_Reporte_de_Valorización_de_Instrumentos[[#This Row],[VALOR_VECTOR_LOCAL]]/INDEX('Tipo de Cambio'!$D:$D,MATCH("2",'Tipo de Cambio'!$E:$E,0),1))/1000000</f>
        <v>8.8945338664710185</v>
      </c>
      <c r="AE503">
        <f>IF(Tabla_Consulta_desde_Reporte_de_Valorización_de_Instrumentos[[#This Row],[PORTAFOLIO]]="IN-FONDO0",Tabla_Consulta_desde_Reporte_de_Valorización_de_Instrumentos[[#This Row],[Inv MM$]],0)</f>
        <v>8.8945338664710185</v>
      </c>
      <c r="AF503" s="25">
        <f>IF(Tabla_Consulta_desde_Reporte_de_Valorización_de_Instrumentos[[#This Row],[PORTAFOLIO]]="IN-FONDO1",Tabla_Consulta_desde_Reporte_de_Valorización_de_Instrumentos[[#This Row],[Inv MM$]],0)</f>
        <v>0</v>
      </c>
      <c r="AG503" s="25">
        <f>IF(Tabla_Consulta_desde_Reporte_de_Valorización_de_Instrumentos[[#This Row],[PORTAFOLIO]]="IN-FONDO2",Tabla_Consulta_desde_Reporte_de_Valorización_de_Instrumentos[[#This Row],[Inv MM$]],0)</f>
        <v>0</v>
      </c>
      <c r="AH503" s="25">
        <f>IF(Tabla_Consulta_desde_Reporte_de_Valorización_de_Instrumentos[[#This Row],[PORTAFOLIO]]="IN-FONDO3",Tabla_Consulta_desde_Reporte_de_Valorización_de_Instrumentos[[#This Row],[Inv MM$]],0)</f>
        <v>0</v>
      </c>
      <c r="AI5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Row],[CODIGO_SBS]],'BD(MSCI)'!$C:$C,0),1)),AL6638)</f>
        <v>0</v>
      </c>
      <c r="AK503" s="25">
        <f>Tabla_Consulta_desde_Reporte_de_Valorización_de_Instrumentos[[#This Row],[CO2-H]]*Tabla_Consulta_desde_Reporte_de_Valorización_de_Instrumentos[[#This Row],[Inv MM$]]</f>
        <v>0</v>
      </c>
      <c r="AL503" s="25">
        <f>Tabla_Consulta_desde_Reporte_de_Valorización_de_Instrumentos[[#This Row],[CO2-H]]*Tabla_Consulta_desde_Reporte_de_Valorización_de_Instrumentos[[#This Row],[Weight]]</f>
        <v>0</v>
      </c>
      <c r="AM503" s="25" t="e">
        <f>INDEX(Parametria!G:G,MATCH(Tabla_Consulta_desde_Reporte_de_Valorización_de_Instrumentos[[#This Row],[CODIGO_SBS]],Parametria!C:C,0))</f>
        <v>#N/A</v>
      </c>
      <c r="AN503" s="25" t="e">
        <f>INDEX(Parametria!F:F,MATCH(Tabla_Consulta_desde_Reporte_de_Valorización_de_Instrumentos[[#This Row],[CODIGO_SBS]],Parametria!C:C,0))</f>
        <v>#N/A</v>
      </c>
      <c r="AO503" s="25" t="e">
        <f>+INDEX(Parametria!J:J,MATCH(Tabla_Consulta_desde_Reporte_de_Valorización_de_Instrumentos[[#This Row],[CODIGO_SBS]],Parametria!C:C,0))</f>
        <v>#N/A</v>
      </c>
      <c r="AP503" s="25">
        <f>Tabla_Consulta_desde_Reporte_de_Valorización_de_Instrumentos[[#This Row],[Huella]]/$AT$4</f>
        <v>0</v>
      </c>
      <c r="AQ50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3" s="25" t="str">
        <f>IFERROR(INDEX('BD(MSCI)'!X:X,MATCH(Tabla_Consulta_desde_Reporte_de_Valorización_de_Instrumentos[[#This Row],[CODIGO_ISIN]],'BD(MSCI)'!C:C,0)),"Cuestionario Integra")</f>
        <v>Cuestionario Integra</v>
      </c>
      <c r="AT503" s="25"/>
    </row>
    <row r="504" spans="2:46" x14ac:dyDescent="0.35">
      <c r="B504" s="14" t="s">
        <v>6337</v>
      </c>
      <c r="C504" t="s">
        <v>811</v>
      </c>
      <c r="D504" t="s">
        <v>9</v>
      </c>
      <c r="E504" t="s">
        <v>812</v>
      </c>
      <c r="F504" t="s">
        <v>6389</v>
      </c>
      <c r="G504" t="e">
        <f>INDEX(Parametria!H:H,MATCH(Tabla_Consulta_desde_Reporte_de_Valorización_de_Instrumentos[[#This Row],[CODIGO_SBS]],Parametria!C:C,0),1)</f>
        <v>#N/A</v>
      </c>
      <c r="H504" t="s">
        <v>90</v>
      </c>
      <c r="I504" t="s">
        <v>813</v>
      </c>
      <c r="J504" t="s">
        <v>245</v>
      </c>
      <c r="K504" t="s">
        <v>90</v>
      </c>
      <c r="L504">
        <v>1</v>
      </c>
      <c r="M504" s="5">
        <v>10091000.26</v>
      </c>
      <c r="N504">
        <v>10091000.26</v>
      </c>
      <c r="O504">
        <v>0</v>
      </c>
      <c r="P504" s="15">
        <v>46457</v>
      </c>
      <c r="Q504">
        <v>254</v>
      </c>
      <c r="R504">
        <v>1</v>
      </c>
      <c r="S504" t="s">
        <v>155</v>
      </c>
      <c r="T504">
        <v>10089833.59</v>
      </c>
      <c r="U504" s="5">
        <v>10089833.59</v>
      </c>
      <c r="V504" t="s">
        <v>192</v>
      </c>
      <c r="W504">
        <v>4565854000</v>
      </c>
      <c r="X504">
        <v>3638173000</v>
      </c>
      <c r="Y504">
        <v>927681000</v>
      </c>
      <c r="Z504">
        <v>0</v>
      </c>
      <c r="AA504" t="str">
        <f>+MID(Tabla_Consulta_desde_Reporte_de_Valorización_de_Instrumentos[[#This Row],[CODIGO_SBS]],7,1)</f>
        <v>1</v>
      </c>
      <c r="AB504">
        <f>INDEX('Cálculo Caja'!F:F,MATCH(Tabla_Consulta_desde_Reporte_de_Valorización_de_Instrumentos[[#This Row],[PORTAFOLIO]],'Cálculo Caja'!A:A,0),1)</f>
        <v>2998225111.1967454</v>
      </c>
      <c r="AC504" s="17">
        <f>Tabla_Consulta_desde_Reporte_de_Valorización_de_Instrumentos[[#This Row],[VALOR_VECTOR_LOCAL]]/Tabla_Consulta_desde_Reporte_de_Valorización_de_Instrumentos[[#This Row],[Patrimonio]]</f>
        <v>3.3656579762191921E-3</v>
      </c>
      <c r="AD504" s="4">
        <f>(Tabla_Consulta_desde_Reporte_de_Valorización_de_Instrumentos[[#This Row],[VALOR_VECTOR_LOCAL]]/INDEX('Tipo de Cambio'!$D:$D,MATCH("2",'Tipo de Cambio'!$E:$E,0),1))/1000000</f>
        <v>2.9614087336757149</v>
      </c>
      <c r="AE504">
        <f>IF(Tabla_Consulta_desde_Reporte_de_Valorización_de_Instrumentos[[#This Row],[PORTAFOLIO]]="IN-FONDO0",Tabla_Consulta_desde_Reporte_de_Valorización_de_Instrumentos[[#This Row],[Inv MM$]],0)</f>
        <v>2.9614087336757149</v>
      </c>
      <c r="AF504" s="25">
        <f>IF(Tabla_Consulta_desde_Reporte_de_Valorización_de_Instrumentos[[#This Row],[PORTAFOLIO]]="IN-FONDO1",Tabla_Consulta_desde_Reporte_de_Valorización_de_Instrumentos[[#This Row],[Inv MM$]],0)</f>
        <v>0</v>
      </c>
      <c r="AG504" s="25">
        <f>IF(Tabla_Consulta_desde_Reporte_de_Valorización_de_Instrumentos[[#This Row],[PORTAFOLIO]]="IN-FONDO2",Tabla_Consulta_desde_Reporte_de_Valorización_de_Instrumentos[[#This Row],[Inv MM$]],0)</f>
        <v>0</v>
      </c>
      <c r="AH504" s="25">
        <f>IF(Tabla_Consulta_desde_Reporte_de_Valorización_de_Instrumentos[[#This Row],[PORTAFOLIO]]="IN-FONDO3",Tabla_Consulta_desde_Reporte_de_Valorización_de_Instrumentos[[#This Row],[Inv MM$]],0)</f>
        <v>0</v>
      </c>
      <c r="AI5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Row],[CODIGO_SBS]],'BD(MSCI)'!$C:$C,0),1)),AL6639)</f>
        <v>0</v>
      </c>
      <c r="AK504" s="25">
        <f>Tabla_Consulta_desde_Reporte_de_Valorización_de_Instrumentos[[#This Row],[CO2-H]]*Tabla_Consulta_desde_Reporte_de_Valorización_de_Instrumentos[[#This Row],[Inv MM$]]</f>
        <v>0</v>
      </c>
      <c r="AL504" s="25">
        <f>Tabla_Consulta_desde_Reporte_de_Valorización_de_Instrumentos[[#This Row],[CO2-H]]*Tabla_Consulta_desde_Reporte_de_Valorización_de_Instrumentos[[#This Row],[Weight]]</f>
        <v>0</v>
      </c>
      <c r="AM504" s="25" t="e">
        <f>INDEX(Parametria!G:G,MATCH(Tabla_Consulta_desde_Reporte_de_Valorización_de_Instrumentos[[#This Row],[CODIGO_SBS]],Parametria!C:C,0))</f>
        <v>#N/A</v>
      </c>
      <c r="AN504" s="25" t="e">
        <f>INDEX(Parametria!F:F,MATCH(Tabla_Consulta_desde_Reporte_de_Valorización_de_Instrumentos[[#This Row],[CODIGO_SBS]],Parametria!C:C,0))</f>
        <v>#N/A</v>
      </c>
      <c r="AO504" s="25" t="e">
        <f>+INDEX(Parametria!J:J,MATCH(Tabla_Consulta_desde_Reporte_de_Valorización_de_Instrumentos[[#This Row],[CODIGO_SBS]],Parametria!C:C,0))</f>
        <v>#N/A</v>
      </c>
      <c r="AP504" s="25">
        <f>Tabla_Consulta_desde_Reporte_de_Valorización_de_Instrumentos[[#This Row],[Huella]]/$AT$4</f>
        <v>0</v>
      </c>
      <c r="AQ50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4" s="25" t="str">
        <f>IFERROR(INDEX('BD(MSCI)'!X:X,MATCH(Tabla_Consulta_desde_Reporte_de_Valorización_de_Instrumentos[[#This Row],[CODIGO_ISIN]],'BD(MSCI)'!C:C,0)),"Cuestionario Integra")</f>
        <v>Cuestionario Integra</v>
      </c>
      <c r="AT504" s="25"/>
    </row>
    <row r="505" spans="2:46" x14ac:dyDescent="0.35">
      <c r="B505" s="14" t="s">
        <v>6337</v>
      </c>
      <c r="C505" t="s">
        <v>811</v>
      </c>
      <c r="D505" t="s">
        <v>9</v>
      </c>
      <c r="E505" t="s">
        <v>812</v>
      </c>
      <c r="F505" t="s">
        <v>6390</v>
      </c>
      <c r="G505" t="e">
        <f>INDEX(Parametria!H:H,MATCH(Tabla_Consulta_desde_Reporte_de_Valorización_de_Instrumentos[[#This Row],[CODIGO_SBS]],Parametria!C:C,0),1)</f>
        <v>#N/A</v>
      </c>
      <c r="H505" t="s">
        <v>90</v>
      </c>
      <c r="I505" t="s">
        <v>813</v>
      </c>
      <c r="J505" t="s">
        <v>361</v>
      </c>
      <c r="K505" t="s">
        <v>90</v>
      </c>
      <c r="L505">
        <v>1</v>
      </c>
      <c r="M505" s="5">
        <v>10091000.26</v>
      </c>
      <c r="N505">
        <v>10091000.26</v>
      </c>
      <c r="O505">
        <v>0</v>
      </c>
      <c r="P505" s="15">
        <v>46457</v>
      </c>
      <c r="Q505">
        <v>254</v>
      </c>
      <c r="R505">
        <v>1</v>
      </c>
      <c r="S505" t="s">
        <v>155</v>
      </c>
      <c r="T505">
        <v>10089833.59</v>
      </c>
      <c r="U505" s="5">
        <v>10089833.59</v>
      </c>
      <c r="V505" t="s">
        <v>192</v>
      </c>
      <c r="W505">
        <v>4565854000</v>
      </c>
      <c r="X505">
        <v>3638173000</v>
      </c>
      <c r="Y505">
        <v>927681000</v>
      </c>
      <c r="Z505">
        <v>0</v>
      </c>
      <c r="AA505" t="str">
        <f>+MID(Tabla_Consulta_desde_Reporte_de_Valorización_de_Instrumentos[[#This Row],[CODIGO_SBS]],7,1)</f>
        <v>1</v>
      </c>
      <c r="AB505">
        <f>INDEX('Cálculo Caja'!F:F,MATCH(Tabla_Consulta_desde_Reporte_de_Valorización_de_Instrumentos[[#This Row],[PORTAFOLIO]],'Cálculo Caja'!A:A,0),1)</f>
        <v>2998225111.1967454</v>
      </c>
      <c r="AC505" s="17">
        <f>Tabla_Consulta_desde_Reporte_de_Valorización_de_Instrumentos[[#This Row],[VALOR_VECTOR_LOCAL]]/Tabla_Consulta_desde_Reporte_de_Valorización_de_Instrumentos[[#This Row],[Patrimonio]]</f>
        <v>3.3656579762191921E-3</v>
      </c>
      <c r="AD505" s="4">
        <f>(Tabla_Consulta_desde_Reporte_de_Valorización_de_Instrumentos[[#This Row],[VALOR_VECTOR_LOCAL]]/INDEX('Tipo de Cambio'!$D:$D,MATCH("2",'Tipo de Cambio'!$E:$E,0),1))/1000000</f>
        <v>2.9614087336757149</v>
      </c>
      <c r="AE505">
        <f>IF(Tabla_Consulta_desde_Reporte_de_Valorización_de_Instrumentos[[#This Row],[PORTAFOLIO]]="IN-FONDO0",Tabla_Consulta_desde_Reporte_de_Valorización_de_Instrumentos[[#This Row],[Inv MM$]],0)</f>
        <v>2.9614087336757149</v>
      </c>
      <c r="AF505" s="25">
        <f>IF(Tabla_Consulta_desde_Reporte_de_Valorización_de_Instrumentos[[#This Row],[PORTAFOLIO]]="IN-FONDO1",Tabla_Consulta_desde_Reporte_de_Valorización_de_Instrumentos[[#This Row],[Inv MM$]],0)</f>
        <v>0</v>
      </c>
      <c r="AG505" s="25">
        <f>IF(Tabla_Consulta_desde_Reporte_de_Valorización_de_Instrumentos[[#This Row],[PORTAFOLIO]]="IN-FONDO2",Tabla_Consulta_desde_Reporte_de_Valorización_de_Instrumentos[[#This Row],[Inv MM$]],0)</f>
        <v>0</v>
      </c>
      <c r="AH505" s="25">
        <f>IF(Tabla_Consulta_desde_Reporte_de_Valorización_de_Instrumentos[[#This Row],[PORTAFOLIO]]="IN-FONDO3",Tabla_Consulta_desde_Reporte_de_Valorización_de_Instrumentos[[#This Row],[Inv MM$]],0)</f>
        <v>0</v>
      </c>
      <c r="AI5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Row],[CODIGO_SBS]],'BD(MSCI)'!$C:$C,0),1)),AL6640)</f>
        <v>0</v>
      </c>
      <c r="AK505" s="25">
        <f>Tabla_Consulta_desde_Reporte_de_Valorización_de_Instrumentos[[#This Row],[CO2-H]]*Tabla_Consulta_desde_Reporte_de_Valorización_de_Instrumentos[[#This Row],[Inv MM$]]</f>
        <v>0</v>
      </c>
      <c r="AL505" s="25">
        <f>Tabla_Consulta_desde_Reporte_de_Valorización_de_Instrumentos[[#This Row],[CO2-H]]*Tabla_Consulta_desde_Reporte_de_Valorización_de_Instrumentos[[#This Row],[Weight]]</f>
        <v>0</v>
      </c>
      <c r="AM505" s="25" t="e">
        <f>INDEX(Parametria!G:G,MATCH(Tabla_Consulta_desde_Reporte_de_Valorización_de_Instrumentos[[#This Row],[CODIGO_SBS]],Parametria!C:C,0))</f>
        <v>#N/A</v>
      </c>
      <c r="AN505" s="25" t="e">
        <f>INDEX(Parametria!F:F,MATCH(Tabla_Consulta_desde_Reporte_de_Valorización_de_Instrumentos[[#This Row],[CODIGO_SBS]],Parametria!C:C,0))</f>
        <v>#N/A</v>
      </c>
      <c r="AO505" s="25" t="e">
        <f>+INDEX(Parametria!J:J,MATCH(Tabla_Consulta_desde_Reporte_de_Valorización_de_Instrumentos[[#This Row],[CODIGO_SBS]],Parametria!C:C,0))</f>
        <v>#N/A</v>
      </c>
      <c r="AP505" s="25">
        <f>Tabla_Consulta_desde_Reporte_de_Valorización_de_Instrumentos[[#This Row],[Huella]]/$AT$4</f>
        <v>0</v>
      </c>
      <c r="AQ50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5" s="25" t="str">
        <f>IFERROR(INDEX('BD(MSCI)'!X:X,MATCH(Tabla_Consulta_desde_Reporte_de_Valorización_de_Instrumentos[[#This Row],[CODIGO_ISIN]],'BD(MSCI)'!C:C,0)),"Cuestionario Integra")</f>
        <v>Cuestionario Integra</v>
      </c>
      <c r="AT505" s="25"/>
    </row>
    <row r="506" spans="2:46" x14ac:dyDescent="0.35">
      <c r="B506" s="14" t="s">
        <v>6337</v>
      </c>
      <c r="C506" t="s">
        <v>811</v>
      </c>
      <c r="D506" t="s">
        <v>9</v>
      </c>
      <c r="E506" t="s">
        <v>812</v>
      </c>
      <c r="F506" t="s">
        <v>6391</v>
      </c>
      <c r="G506" t="e">
        <f>INDEX(Parametria!H:H,MATCH(Tabla_Consulta_desde_Reporte_de_Valorización_de_Instrumentos[[#This Row],[CODIGO_SBS]],Parametria!C:C,0),1)</f>
        <v>#N/A</v>
      </c>
      <c r="H506" t="s">
        <v>90</v>
      </c>
      <c r="I506" t="s">
        <v>813</v>
      </c>
      <c r="J506" t="s">
        <v>241</v>
      </c>
      <c r="K506" t="s">
        <v>90</v>
      </c>
      <c r="L506">
        <v>1</v>
      </c>
      <c r="M506" s="5">
        <v>10091000.26</v>
      </c>
      <c r="N506">
        <v>10091000.26</v>
      </c>
      <c r="O506">
        <v>0</v>
      </c>
      <c r="P506" s="15">
        <v>46457</v>
      </c>
      <c r="Q506">
        <v>254</v>
      </c>
      <c r="R506">
        <v>1</v>
      </c>
      <c r="S506" t="s">
        <v>155</v>
      </c>
      <c r="T506">
        <v>10089833.59</v>
      </c>
      <c r="U506" s="5">
        <v>10089833.59</v>
      </c>
      <c r="V506" t="s">
        <v>192</v>
      </c>
      <c r="W506">
        <v>4565854000</v>
      </c>
      <c r="X506">
        <v>3638173000</v>
      </c>
      <c r="Y506">
        <v>927681000</v>
      </c>
      <c r="Z506">
        <v>0</v>
      </c>
      <c r="AA506" t="str">
        <f>+MID(Tabla_Consulta_desde_Reporte_de_Valorización_de_Instrumentos[[#This Row],[CODIGO_SBS]],7,1)</f>
        <v>1</v>
      </c>
      <c r="AB506">
        <f>INDEX('Cálculo Caja'!F:F,MATCH(Tabla_Consulta_desde_Reporte_de_Valorización_de_Instrumentos[[#This Row],[PORTAFOLIO]],'Cálculo Caja'!A:A,0),1)</f>
        <v>2998225111.1967454</v>
      </c>
      <c r="AC506" s="17">
        <f>Tabla_Consulta_desde_Reporte_de_Valorización_de_Instrumentos[[#This Row],[VALOR_VECTOR_LOCAL]]/Tabla_Consulta_desde_Reporte_de_Valorización_de_Instrumentos[[#This Row],[Patrimonio]]</f>
        <v>3.3656579762191921E-3</v>
      </c>
      <c r="AD506" s="4">
        <f>(Tabla_Consulta_desde_Reporte_de_Valorización_de_Instrumentos[[#This Row],[VALOR_VECTOR_LOCAL]]/INDEX('Tipo de Cambio'!$D:$D,MATCH("2",'Tipo de Cambio'!$E:$E,0),1))/1000000</f>
        <v>2.9614087336757149</v>
      </c>
      <c r="AE506">
        <f>IF(Tabla_Consulta_desde_Reporte_de_Valorización_de_Instrumentos[[#This Row],[PORTAFOLIO]]="IN-FONDO0",Tabla_Consulta_desde_Reporte_de_Valorización_de_Instrumentos[[#This Row],[Inv MM$]],0)</f>
        <v>2.9614087336757149</v>
      </c>
      <c r="AF506" s="25">
        <f>IF(Tabla_Consulta_desde_Reporte_de_Valorización_de_Instrumentos[[#This Row],[PORTAFOLIO]]="IN-FONDO1",Tabla_Consulta_desde_Reporte_de_Valorización_de_Instrumentos[[#This Row],[Inv MM$]],0)</f>
        <v>0</v>
      </c>
      <c r="AG506" s="25">
        <f>IF(Tabla_Consulta_desde_Reporte_de_Valorización_de_Instrumentos[[#This Row],[PORTAFOLIO]]="IN-FONDO2",Tabla_Consulta_desde_Reporte_de_Valorización_de_Instrumentos[[#This Row],[Inv MM$]],0)</f>
        <v>0</v>
      </c>
      <c r="AH506" s="25">
        <f>IF(Tabla_Consulta_desde_Reporte_de_Valorización_de_Instrumentos[[#This Row],[PORTAFOLIO]]="IN-FONDO3",Tabla_Consulta_desde_Reporte_de_Valorización_de_Instrumentos[[#This Row],[Inv MM$]],0)</f>
        <v>0</v>
      </c>
      <c r="AI5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Row],[CODIGO_SBS]],'BD(MSCI)'!$C:$C,0),1)),AL6641)</f>
        <v>0</v>
      </c>
      <c r="AK506" s="25">
        <f>Tabla_Consulta_desde_Reporte_de_Valorización_de_Instrumentos[[#This Row],[CO2-H]]*Tabla_Consulta_desde_Reporte_de_Valorización_de_Instrumentos[[#This Row],[Inv MM$]]</f>
        <v>0</v>
      </c>
      <c r="AL506" s="25">
        <f>Tabla_Consulta_desde_Reporte_de_Valorización_de_Instrumentos[[#This Row],[CO2-H]]*Tabla_Consulta_desde_Reporte_de_Valorización_de_Instrumentos[[#This Row],[Weight]]</f>
        <v>0</v>
      </c>
      <c r="AM506" s="25" t="e">
        <f>INDEX(Parametria!G:G,MATCH(Tabla_Consulta_desde_Reporte_de_Valorización_de_Instrumentos[[#This Row],[CODIGO_SBS]],Parametria!C:C,0))</f>
        <v>#N/A</v>
      </c>
      <c r="AN506" s="25" t="e">
        <f>INDEX(Parametria!F:F,MATCH(Tabla_Consulta_desde_Reporte_de_Valorización_de_Instrumentos[[#This Row],[CODIGO_SBS]],Parametria!C:C,0))</f>
        <v>#N/A</v>
      </c>
      <c r="AO506" s="25" t="e">
        <f>+INDEX(Parametria!J:J,MATCH(Tabla_Consulta_desde_Reporte_de_Valorización_de_Instrumentos[[#This Row],[CODIGO_SBS]],Parametria!C:C,0))</f>
        <v>#N/A</v>
      </c>
      <c r="AP506" s="25">
        <f>Tabla_Consulta_desde_Reporte_de_Valorización_de_Instrumentos[[#This Row],[Huella]]/$AT$4</f>
        <v>0</v>
      </c>
      <c r="AQ50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6" s="25" t="str">
        <f>IFERROR(INDEX('BD(MSCI)'!X:X,MATCH(Tabla_Consulta_desde_Reporte_de_Valorización_de_Instrumentos[[#This Row],[CODIGO_ISIN]],'BD(MSCI)'!C:C,0)),"Cuestionario Integra")</f>
        <v>Cuestionario Integra</v>
      </c>
      <c r="AT506" s="25"/>
    </row>
    <row r="507" spans="2:46" x14ac:dyDescent="0.35">
      <c r="B507" s="14" t="s">
        <v>6337</v>
      </c>
      <c r="C507" t="s">
        <v>811</v>
      </c>
      <c r="D507" t="s">
        <v>9</v>
      </c>
      <c r="E507" t="s">
        <v>812</v>
      </c>
      <c r="F507" t="s">
        <v>6392</v>
      </c>
      <c r="G507" t="e">
        <f>INDEX(Parametria!H:H,MATCH(Tabla_Consulta_desde_Reporte_de_Valorización_de_Instrumentos[[#This Row],[CODIGO_SBS]],Parametria!C:C,0),1)</f>
        <v>#N/A</v>
      </c>
      <c r="H507" t="s">
        <v>90</v>
      </c>
      <c r="I507" t="s">
        <v>813</v>
      </c>
      <c r="J507" t="s">
        <v>230</v>
      </c>
      <c r="K507" t="s">
        <v>90</v>
      </c>
      <c r="L507">
        <v>1</v>
      </c>
      <c r="M507" s="5">
        <v>5076780.41</v>
      </c>
      <c r="N507">
        <v>5076780.41</v>
      </c>
      <c r="O507">
        <v>0</v>
      </c>
      <c r="P507" s="15">
        <v>46429</v>
      </c>
      <c r="Q507">
        <v>226</v>
      </c>
      <c r="R507">
        <v>1</v>
      </c>
      <c r="S507" t="s">
        <v>155</v>
      </c>
      <c r="T507">
        <v>5076194.3</v>
      </c>
      <c r="U507" s="5">
        <v>5076194.3</v>
      </c>
      <c r="V507" t="s">
        <v>192</v>
      </c>
      <c r="W507">
        <v>4565854000</v>
      </c>
      <c r="X507">
        <v>3638173000</v>
      </c>
      <c r="Y507">
        <v>927681000</v>
      </c>
      <c r="Z507">
        <v>0</v>
      </c>
      <c r="AA507" t="str">
        <f>+MID(Tabla_Consulta_desde_Reporte_de_Valorización_de_Instrumentos[[#This Row],[CODIGO_SBS]],7,1)</f>
        <v>1</v>
      </c>
      <c r="AB507">
        <f>INDEX('Cálculo Caja'!F:F,MATCH(Tabla_Consulta_desde_Reporte_de_Valorización_de_Instrumentos[[#This Row],[PORTAFOLIO]],'Cálculo Caja'!A:A,0),1)</f>
        <v>2998225111.1967454</v>
      </c>
      <c r="AC507" s="17">
        <f>Tabla_Consulta_desde_Reporte_de_Valorización_de_Instrumentos[[#This Row],[VALOR_VECTOR_LOCAL]]/Tabla_Consulta_desde_Reporte_de_Valorización_de_Instrumentos[[#This Row],[Patrimonio]]</f>
        <v>1.6932619205412486E-3</v>
      </c>
      <c r="AD507" s="4">
        <f>(Tabla_Consulta_desde_Reporte_de_Valorización_de_Instrumentos[[#This Row],[VALOR_VECTOR_LOCAL]]/INDEX('Tipo de Cambio'!$D:$D,MATCH("2",'Tipo de Cambio'!$E:$E,0),1))/1000000</f>
        <v>1.4898841995597945</v>
      </c>
      <c r="AE507">
        <f>IF(Tabla_Consulta_desde_Reporte_de_Valorización_de_Instrumentos[[#This Row],[PORTAFOLIO]]="IN-FONDO0",Tabla_Consulta_desde_Reporte_de_Valorización_de_Instrumentos[[#This Row],[Inv MM$]],0)</f>
        <v>1.4898841995597945</v>
      </c>
      <c r="AF507" s="25">
        <f>IF(Tabla_Consulta_desde_Reporte_de_Valorización_de_Instrumentos[[#This Row],[PORTAFOLIO]]="IN-FONDO1",Tabla_Consulta_desde_Reporte_de_Valorización_de_Instrumentos[[#This Row],[Inv MM$]],0)</f>
        <v>0</v>
      </c>
      <c r="AG507" s="25">
        <f>IF(Tabla_Consulta_desde_Reporte_de_Valorización_de_Instrumentos[[#This Row],[PORTAFOLIO]]="IN-FONDO2",Tabla_Consulta_desde_Reporte_de_Valorización_de_Instrumentos[[#This Row],[Inv MM$]],0)</f>
        <v>0</v>
      </c>
      <c r="AH507" s="25">
        <f>IF(Tabla_Consulta_desde_Reporte_de_Valorización_de_Instrumentos[[#This Row],[PORTAFOLIO]]="IN-FONDO3",Tabla_Consulta_desde_Reporte_de_Valorización_de_Instrumentos[[#This Row],[Inv MM$]],0)</f>
        <v>0</v>
      </c>
      <c r="AI5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Row],[CODIGO_SBS]],'BD(MSCI)'!$C:$C,0),1)),AL6642)</f>
        <v>0</v>
      </c>
      <c r="AK507" s="25">
        <f>Tabla_Consulta_desde_Reporte_de_Valorización_de_Instrumentos[[#This Row],[CO2-H]]*Tabla_Consulta_desde_Reporte_de_Valorización_de_Instrumentos[[#This Row],[Inv MM$]]</f>
        <v>0</v>
      </c>
      <c r="AL507" s="25">
        <f>Tabla_Consulta_desde_Reporte_de_Valorización_de_Instrumentos[[#This Row],[CO2-H]]*Tabla_Consulta_desde_Reporte_de_Valorización_de_Instrumentos[[#This Row],[Weight]]</f>
        <v>0</v>
      </c>
      <c r="AM507" s="25" t="e">
        <f>INDEX(Parametria!G:G,MATCH(Tabla_Consulta_desde_Reporte_de_Valorización_de_Instrumentos[[#This Row],[CODIGO_SBS]],Parametria!C:C,0))</f>
        <v>#N/A</v>
      </c>
      <c r="AN507" s="25" t="e">
        <f>INDEX(Parametria!F:F,MATCH(Tabla_Consulta_desde_Reporte_de_Valorización_de_Instrumentos[[#This Row],[CODIGO_SBS]],Parametria!C:C,0))</f>
        <v>#N/A</v>
      </c>
      <c r="AO507" s="25" t="e">
        <f>+INDEX(Parametria!J:J,MATCH(Tabla_Consulta_desde_Reporte_de_Valorización_de_Instrumentos[[#This Row],[CODIGO_SBS]],Parametria!C:C,0))</f>
        <v>#N/A</v>
      </c>
      <c r="AP507" s="25">
        <f>Tabla_Consulta_desde_Reporte_de_Valorización_de_Instrumentos[[#This Row],[Huella]]/$AT$4</f>
        <v>0</v>
      </c>
      <c r="AQ50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7" s="25" t="str">
        <f>IFERROR(INDEX('BD(MSCI)'!X:X,MATCH(Tabla_Consulta_desde_Reporte_de_Valorización_de_Instrumentos[[#This Row],[CODIGO_ISIN]],'BD(MSCI)'!C:C,0)),"Cuestionario Integra")</f>
        <v>Cuestionario Integra</v>
      </c>
      <c r="AT507" s="25"/>
    </row>
    <row r="508" spans="2:46" x14ac:dyDescent="0.35">
      <c r="B508" s="14" t="s">
        <v>6337</v>
      </c>
      <c r="C508" t="s">
        <v>811</v>
      </c>
      <c r="D508" t="s">
        <v>9</v>
      </c>
      <c r="E508" t="s">
        <v>812</v>
      </c>
      <c r="F508" t="s">
        <v>6393</v>
      </c>
      <c r="G508" t="e">
        <f>INDEX(Parametria!H:H,MATCH(Tabla_Consulta_desde_Reporte_de_Valorización_de_Instrumentos[[#This Row],[CODIGO_SBS]],Parametria!C:C,0),1)</f>
        <v>#N/A</v>
      </c>
      <c r="H508" t="s">
        <v>90</v>
      </c>
      <c r="I508" t="s">
        <v>813</v>
      </c>
      <c r="J508" t="s">
        <v>242</v>
      </c>
      <c r="K508" t="s">
        <v>90</v>
      </c>
      <c r="L508">
        <v>1</v>
      </c>
      <c r="M508" s="5">
        <v>34464240.386</v>
      </c>
      <c r="N508">
        <v>34464240.386</v>
      </c>
      <c r="O508">
        <v>0</v>
      </c>
      <c r="P508" s="15">
        <v>46436</v>
      </c>
      <c r="Q508">
        <v>233</v>
      </c>
      <c r="R508">
        <v>1</v>
      </c>
      <c r="S508" t="s">
        <v>155</v>
      </c>
      <c r="T508">
        <v>34460132.064000003</v>
      </c>
      <c r="U508" s="5">
        <v>34460132.064000003</v>
      </c>
      <c r="V508" t="s">
        <v>192</v>
      </c>
      <c r="W508">
        <v>4565854000</v>
      </c>
      <c r="X508">
        <v>3638173000</v>
      </c>
      <c r="Y508">
        <v>927681000</v>
      </c>
      <c r="Z508">
        <v>0</v>
      </c>
      <c r="AA508" t="str">
        <f>+MID(Tabla_Consulta_desde_Reporte_de_Valorización_de_Instrumentos[[#This Row],[CODIGO_SBS]],7,1)</f>
        <v>1</v>
      </c>
      <c r="AB508">
        <f>INDEX('Cálculo Caja'!F:F,MATCH(Tabla_Consulta_desde_Reporte_de_Valorización_de_Instrumentos[[#This Row],[PORTAFOLIO]],'Cálculo Caja'!A:A,0),1)</f>
        <v>2998225111.1967454</v>
      </c>
      <c r="AC508" s="17">
        <f>Tabla_Consulta_desde_Reporte_de_Valorización_de_Instrumentos[[#This Row],[VALOR_VECTOR_LOCAL]]/Tabla_Consulta_desde_Reporte_de_Valorización_de_Instrumentos[[#This Row],[Patrimonio]]</f>
        <v>1.1494880840432809E-2</v>
      </c>
      <c r="AD508" s="4">
        <f>(Tabla_Consulta_desde_Reporte_de_Valorización_de_Instrumentos[[#This Row],[VALOR_VECTOR_LOCAL]]/INDEX('Tipo de Cambio'!$D:$D,MATCH("2",'Tipo de Cambio'!$E:$E,0),1))/1000000</f>
        <v>10.114230487454144</v>
      </c>
      <c r="AE508">
        <f>IF(Tabla_Consulta_desde_Reporte_de_Valorización_de_Instrumentos[[#This Row],[PORTAFOLIO]]="IN-FONDO0",Tabla_Consulta_desde_Reporte_de_Valorización_de_Instrumentos[[#This Row],[Inv MM$]],0)</f>
        <v>10.114230487454144</v>
      </c>
      <c r="AF508" s="25">
        <f>IF(Tabla_Consulta_desde_Reporte_de_Valorización_de_Instrumentos[[#This Row],[PORTAFOLIO]]="IN-FONDO1",Tabla_Consulta_desde_Reporte_de_Valorización_de_Instrumentos[[#This Row],[Inv MM$]],0)</f>
        <v>0</v>
      </c>
      <c r="AG508" s="25">
        <f>IF(Tabla_Consulta_desde_Reporte_de_Valorización_de_Instrumentos[[#This Row],[PORTAFOLIO]]="IN-FONDO2",Tabla_Consulta_desde_Reporte_de_Valorización_de_Instrumentos[[#This Row],[Inv MM$]],0)</f>
        <v>0</v>
      </c>
      <c r="AH508" s="25">
        <f>IF(Tabla_Consulta_desde_Reporte_de_Valorización_de_Instrumentos[[#This Row],[PORTAFOLIO]]="IN-FONDO3",Tabla_Consulta_desde_Reporte_de_Valorización_de_Instrumentos[[#This Row],[Inv MM$]],0)</f>
        <v>0</v>
      </c>
      <c r="AI5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Row],[CODIGO_SBS]],'BD(MSCI)'!$C:$C,0),1)),AL6643)</f>
        <v>0</v>
      </c>
      <c r="AK508" s="25">
        <f>Tabla_Consulta_desde_Reporte_de_Valorización_de_Instrumentos[[#This Row],[CO2-H]]*Tabla_Consulta_desde_Reporte_de_Valorización_de_Instrumentos[[#This Row],[Inv MM$]]</f>
        <v>0</v>
      </c>
      <c r="AL508" s="25">
        <f>Tabla_Consulta_desde_Reporte_de_Valorización_de_Instrumentos[[#This Row],[CO2-H]]*Tabla_Consulta_desde_Reporte_de_Valorización_de_Instrumentos[[#This Row],[Weight]]</f>
        <v>0</v>
      </c>
      <c r="AM508" s="25" t="e">
        <f>INDEX(Parametria!G:G,MATCH(Tabla_Consulta_desde_Reporte_de_Valorización_de_Instrumentos[[#This Row],[CODIGO_SBS]],Parametria!C:C,0))</f>
        <v>#N/A</v>
      </c>
      <c r="AN508" s="25" t="e">
        <f>INDEX(Parametria!F:F,MATCH(Tabla_Consulta_desde_Reporte_de_Valorización_de_Instrumentos[[#This Row],[CODIGO_SBS]],Parametria!C:C,0))</f>
        <v>#N/A</v>
      </c>
      <c r="AO508" s="25" t="e">
        <f>+INDEX(Parametria!J:J,MATCH(Tabla_Consulta_desde_Reporte_de_Valorización_de_Instrumentos[[#This Row],[CODIGO_SBS]],Parametria!C:C,0))</f>
        <v>#N/A</v>
      </c>
      <c r="AP508" s="25">
        <f>Tabla_Consulta_desde_Reporte_de_Valorización_de_Instrumentos[[#This Row],[Huella]]/$AT$4</f>
        <v>0</v>
      </c>
      <c r="AQ50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8" s="25" t="str">
        <f>IFERROR(INDEX('BD(MSCI)'!X:X,MATCH(Tabla_Consulta_desde_Reporte_de_Valorización_de_Instrumentos[[#This Row],[CODIGO_ISIN]],'BD(MSCI)'!C:C,0)),"Cuestionario Integra")</f>
        <v>Cuestionario Integra</v>
      </c>
      <c r="AT508" s="25"/>
    </row>
    <row r="509" spans="2:46" x14ac:dyDescent="0.35">
      <c r="B509" s="14" t="s">
        <v>6337</v>
      </c>
      <c r="C509" t="s">
        <v>811</v>
      </c>
      <c r="D509" t="s">
        <v>9</v>
      </c>
      <c r="E509" t="s">
        <v>812</v>
      </c>
      <c r="F509" t="s">
        <v>6394</v>
      </c>
      <c r="G509" t="e">
        <f>INDEX(Parametria!H:H,MATCH(Tabla_Consulta_desde_Reporte_de_Valorización_de_Instrumentos[[#This Row],[CODIGO_SBS]],Parametria!C:C,0),1)</f>
        <v>#N/A</v>
      </c>
      <c r="H509" t="s">
        <v>90</v>
      </c>
      <c r="I509" t="s">
        <v>813</v>
      </c>
      <c r="J509" t="s">
        <v>241</v>
      </c>
      <c r="K509" t="s">
        <v>90</v>
      </c>
      <c r="L509">
        <v>1</v>
      </c>
      <c r="M509" s="5">
        <v>34458903.847999997</v>
      </c>
      <c r="N509">
        <v>34458903.847999997</v>
      </c>
      <c r="O509">
        <v>0</v>
      </c>
      <c r="P509" s="15">
        <v>46441</v>
      </c>
      <c r="Q509">
        <v>238</v>
      </c>
      <c r="R509">
        <v>1</v>
      </c>
      <c r="S509" t="s">
        <v>155</v>
      </c>
      <c r="T509">
        <v>34454842.751999997</v>
      </c>
      <c r="U509" s="5">
        <v>34454842.751999997</v>
      </c>
      <c r="V509" t="s">
        <v>192</v>
      </c>
      <c r="W509">
        <v>4565854000</v>
      </c>
      <c r="X509">
        <v>3638173000</v>
      </c>
      <c r="Y509">
        <v>927681000</v>
      </c>
      <c r="Z509">
        <v>0</v>
      </c>
      <c r="AA509" t="str">
        <f>+MID(Tabla_Consulta_desde_Reporte_de_Valorización_de_Instrumentos[[#This Row],[CODIGO_SBS]],7,1)</f>
        <v>1</v>
      </c>
      <c r="AB509">
        <f>INDEX('Cálculo Caja'!F:F,MATCH(Tabla_Consulta_desde_Reporte_de_Valorización_de_Instrumentos[[#This Row],[PORTAFOLIO]],'Cálculo Caja'!A:A,0),1)</f>
        <v>2998225111.1967454</v>
      </c>
      <c r="AC509" s="17">
        <f>Tabla_Consulta_desde_Reporte_de_Valorización_de_Instrumentos[[#This Row],[VALOR_VECTOR_LOCAL]]/Tabla_Consulta_desde_Reporte_de_Valorización_de_Instrumentos[[#This Row],[Patrimonio]]</f>
        <v>1.1493100941391849E-2</v>
      </c>
      <c r="AD509" s="4">
        <f>(Tabla_Consulta_desde_Reporte_de_Valorización_de_Instrumentos[[#This Row],[VALOR_VECTOR_LOCAL]]/INDEX('Tipo de Cambio'!$D:$D,MATCH("2",'Tipo de Cambio'!$E:$E,0),1))/1000000</f>
        <v>10.112664372120321</v>
      </c>
      <c r="AE509">
        <f>IF(Tabla_Consulta_desde_Reporte_de_Valorización_de_Instrumentos[[#This Row],[PORTAFOLIO]]="IN-FONDO0",Tabla_Consulta_desde_Reporte_de_Valorización_de_Instrumentos[[#This Row],[Inv MM$]],0)</f>
        <v>10.112664372120321</v>
      </c>
      <c r="AF509" s="25">
        <f>IF(Tabla_Consulta_desde_Reporte_de_Valorización_de_Instrumentos[[#This Row],[PORTAFOLIO]]="IN-FONDO1",Tabla_Consulta_desde_Reporte_de_Valorización_de_Instrumentos[[#This Row],[Inv MM$]],0)</f>
        <v>0</v>
      </c>
      <c r="AG509" s="25">
        <f>IF(Tabla_Consulta_desde_Reporte_de_Valorización_de_Instrumentos[[#This Row],[PORTAFOLIO]]="IN-FONDO2",Tabla_Consulta_desde_Reporte_de_Valorización_de_Instrumentos[[#This Row],[Inv MM$]],0)</f>
        <v>0</v>
      </c>
      <c r="AH509" s="25">
        <f>IF(Tabla_Consulta_desde_Reporte_de_Valorización_de_Instrumentos[[#This Row],[PORTAFOLIO]]="IN-FONDO3",Tabla_Consulta_desde_Reporte_de_Valorización_de_Instrumentos[[#This Row],[Inv MM$]],0)</f>
        <v>0</v>
      </c>
      <c r="AI5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Row],[CODIGO_SBS]],'BD(MSCI)'!$C:$C,0),1)),AL6644)</f>
        <v>0</v>
      </c>
      <c r="AK509" s="25">
        <f>Tabla_Consulta_desde_Reporte_de_Valorización_de_Instrumentos[[#This Row],[CO2-H]]*Tabla_Consulta_desde_Reporte_de_Valorización_de_Instrumentos[[#This Row],[Inv MM$]]</f>
        <v>0</v>
      </c>
      <c r="AL509" s="25">
        <f>Tabla_Consulta_desde_Reporte_de_Valorización_de_Instrumentos[[#This Row],[CO2-H]]*Tabla_Consulta_desde_Reporte_de_Valorización_de_Instrumentos[[#This Row],[Weight]]</f>
        <v>0</v>
      </c>
      <c r="AM509" s="25" t="e">
        <f>INDEX(Parametria!G:G,MATCH(Tabla_Consulta_desde_Reporte_de_Valorización_de_Instrumentos[[#This Row],[CODIGO_SBS]],Parametria!C:C,0))</f>
        <v>#N/A</v>
      </c>
      <c r="AN509" s="25" t="e">
        <f>INDEX(Parametria!F:F,MATCH(Tabla_Consulta_desde_Reporte_de_Valorización_de_Instrumentos[[#This Row],[CODIGO_SBS]],Parametria!C:C,0))</f>
        <v>#N/A</v>
      </c>
      <c r="AO509" s="25" t="e">
        <f>+INDEX(Parametria!J:J,MATCH(Tabla_Consulta_desde_Reporte_de_Valorización_de_Instrumentos[[#This Row],[CODIGO_SBS]],Parametria!C:C,0))</f>
        <v>#N/A</v>
      </c>
      <c r="AP509" s="25">
        <f>Tabla_Consulta_desde_Reporte_de_Valorización_de_Instrumentos[[#This Row],[Huella]]/$AT$4</f>
        <v>0</v>
      </c>
      <c r="AQ50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09" s="25" t="str">
        <f>IFERROR(INDEX('BD(MSCI)'!X:X,MATCH(Tabla_Consulta_desde_Reporte_de_Valorización_de_Instrumentos[[#This Row],[CODIGO_ISIN]],'BD(MSCI)'!C:C,0)),"Cuestionario Integra")</f>
        <v>Cuestionario Integra</v>
      </c>
      <c r="AT509" s="25"/>
    </row>
    <row r="510" spans="2:46" x14ac:dyDescent="0.35">
      <c r="B510" s="14" t="s">
        <v>6337</v>
      </c>
      <c r="C510" t="s">
        <v>811</v>
      </c>
      <c r="D510" t="s">
        <v>9</v>
      </c>
      <c r="E510" t="s">
        <v>812</v>
      </c>
      <c r="F510" t="s">
        <v>6395</v>
      </c>
      <c r="G510" t="e">
        <f>INDEX(Parametria!H:H,MATCH(Tabla_Consulta_desde_Reporte_de_Valorización_de_Instrumentos[[#This Row],[CODIGO_SBS]],Parametria!C:C,0),1)</f>
        <v>#N/A</v>
      </c>
      <c r="H510" t="s">
        <v>90</v>
      </c>
      <c r="I510" t="s">
        <v>813</v>
      </c>
      <c r="J510" t="s">
        <v>361</v>
      </c>
      <c r="K510" t="s">
        <v>90</v>
      </c>
      <c r="L510">
        <v>1</v>
      </c>
      <c r="M510" s="5">
        <v>24063946.607999999</v>
      </c>
      <c r="N510">
        <v>24063946.607999999</v>
      </c>
      <c r="O510">
        <v>0</v>
      </c>
      <c r="P510" s="15">
        <v>46541</v>
      </c>
      <c r="Q510">
        <v>338</v>
      </c>
      <c r="R510">
        <v>1</v>
      </c>
      <c r="S510" t="s">
        <v>155</v>
      </c>
      <c r="T510">
        <v>24061039.943999998</v>
      </c>
      <c r="U510" s="5">
        <v>24061039.943999998</v>
      </c>
      <c r="V510" t="s">
        <v>192</v>
      </c>
      <c r="W510">
        <v>4565854000</v>
      </c>
      <c r="X510">
        <v>3638173000</v>
      </c>
      <c r="Y510">
        <v>927681000</v>
      </c>
      <c r="Z510">
        <v>0</v>
      </c>
      <c r="AA510" t="str">
        <f>+MID(Tabla_Consulta_desde_Reporte_de_Valorización_de_Instrumentos[[#This Row],[CODIGO_SBS]],7,1)</f>
        <v>1</v>
      </c>
      <c r="AB510">
        <f>INDEX('Cálculo Caja'!F:F,MATCH(Tabla_Consulta_desde_Reporte_de_Valorización_de_Instrumentos[[#This Row],[PORTAFOLIO]],'Cálculo Caja'!A:A,0),1)</f>
        <v>2998225111.1967454</v>
      </c>
      <c r="AC510" s="17">
        <f>Tabla_Consulta_desde_Reporte_de_Valorización_de_Instrumentos[[#This Row],[VALOR_VECTOR_LOCAL]]/Tabla_Consulta_desde_Reporte_de_Valorización_de_Instrumentos[[#This Row],[Patrimonio]]</f>
        <v>8.026063993038483E-3</v>
      </c>
      <c r="AD510" s="4">
        <f>(Tabla_Consulta_desde_Reporte_de_Valorización_de_Instrumentos[[#This Row],[VALOR_VECTOR_LOCAL]]/INDEX('Tipo de Cambio'!$D:$D,MATCH("2",'Tipo de Cambio'!$E:$E,0),1))/1000000</f>
        <v>7.0620532965517233</v>
      </c>
      <c r="AE510">
        <f>IF(Tabla_Consulta_desde_Reporte_de_Valorización_de_Instrumentos[[#This Row],[PORTAFOLIO]]="IN-FONDO0",Tabla_Consulta_desde_Reporte_de_Valorización_de_Instrumentos[[#This Row],[Inv MM$]],0)</f>
        <v>7.0620532965517233</v>
      </c>
      <c r="AF510" s="25">
        <f>IF(Tabla_Consulta_desde_Reporte_de_Valorización_de_Instrumentos[[#This Row],[PORTAFOLIO]]="IN-FONDO1",Tabla_Consulta_desde_Reporte_de_Valorización_de_Instrumentos[[#This Row],[Inv MM$]],0)</f>
        <v>0</v>
      </c>
      <c r="AG510" s="25">
        <f>IF(Tabla_Consulta_desde_Reporte_de_Valorización_de_Instrumentos[[#This Row],[PORTAFOLIO]]="IN-FONDO2",Tabla_Consulta_desde_Reporte_de_Valorización_de_Instrumentos[[#This Row],[Inv MM$]],0)</f>
        <v>0</v>
      </c>
      <c r="AH510" s="25">
        <f>IF(Tabla_Consulta_desde_Reporte_de_Valorización_de_Instrumentos[[#This Row],[PORTAFOLIO]]="IN-FONDO3",Tabla_Consulta_desde_Reporte_de_Valorización_de_Instrumentos[[#This Row],[Inv MM$]],0)</f>
        <v>0</v>
      </c>
      <c r="AI5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Row],[CODIGO_SBS]],'BD(MSCI)'!$C:$C,0),1)),AL6645)</f>
        <v>0</v>
      </c>
      <c r="AK510" s="25">
        <f>Tabla_Consulta_desde_Reporte_de_Valorización_de_Instrumentos[[#This Row],[CO2-H]]*Tabla_Consulta_desde_Reporte_de_Valorización_de_Instrumentos[[#This Row],[Inv MM$]]</f>
        <v>0</v>
      </c>
      <c r="AL510" s="25">
        <f>Tabla_Consulta_desde_Reporte_de_Valorización_de_Instrumentos[[#This Row],[CO2-H]]*Tabla_Consulta_desde_Reporte_de_Valorización_de_Instrumentos[[#This Row],[Weight]]</f>
        <v>0</v>
      </c>
      <c r="AM510" s="25" t="e">
        <f>INDEX(Parametria!G:G,MATCH(Tabla_Consulta_desde_Reporte_de_Valorización_de_Instrumentos[[#This Row],[CODIGO_SBS]],Parametria!C:C,0))</f>
        <v>#N/A</v>
      </c>
      <c r="AN510" s="25" t="e">
        <f>INDEX(Parametria!F:F,MATCH(Tabla_Consulta_desde_Reporte_de_Valorización_de_Instrumentos[[#This Row],[CODIGO_SBS]],Parametria!C:C,0))</f>
        <v>#N/A</v>
      </c>
      <c r="AO510" s="25" t="e">
        <f>+INDEX(Parametria!J:J,MATCH(Tabla_Consulta_desde_Reporte_de_Valorización_de_Instrumentos[[#This Row],[CODIGO_SBS]],Parametria!C:C,0))</f>
        <v>#N/A</v>
      </c>
      <c r="AP510" s="25">
        <f>Tabla_Consulta_desde_Reporte_de_Valorización_de_Instrumentos[[#This Row],[Huella]]/$AT$4</f>
        <v>0</v>
      </c>
      <c r="AQ51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0" s="25" t="str">
        <f>IFERROR(INDEX('BD(MSCI)'!X:X,MATCH(Tabla_Consulta_desde_Reporte_de_Valorización_de_Instrumentos[[#This Row],[CODIGO_ISIN]],'BD(MSCI)'!C:C,0)),"Cuestionario Integra")</f>
        <v>Cuestionario Integra</v>
      </c>
      <c r="AT510" s="25"/>
    </row>
    <row r="511" spans="2:46" x14ac:dyDescent="0.35">
      <c r="B511" s="14" t="s">
        <v>6337</v>
      </c>
      <c r="C511" t="s">
        <v>811</v>
      </c>
      <c r="D511" t="s">
        <v>9</v>
      </c>
      <c r="E511" t="s">
        <v>812</v>
      </c>
      <c r="F511" t="s">
        <v>6396</v>
      </c>
      <c r="G511" t="e">
        <f>INDEX(Parametria!H:H,MATCH(Tabla_Consulta_desde_Reporte_de_Valorización_de_Instrumentos[[#This Row],[CODIGO_SBS]],Parametria!C:C,0),1)</f>
        <v>#N/A</v>
      </c>
      <c r="H511" t="s">
        <v>90</v>
      </c>
      <c r="I511" t="s">
        <v>813</v>
      </c>
      <c r="J511" t="s">
        <v>241</v>
      </c>
      <c r="K511" t="s">
        <v>90</v>
      </c>
      <c r="L511">
        <v>1</v>
      </c>
      <c r="M511" s="5">
        <v>15136500.390000001</v>
      </c>
      <c r="N511">
        <v>15136500.390000001</v>
      </c>
      <c r="O511">
        <v>0</v>
      </c>
      <c r="P511" s="15">
        <v>46462</v>
      </c>
      <c r="Q511">
        <v>259</v>
      </c>
      <c r="R511">
        <v>1</v>
      </c>
      <c r="S511" t="s">
        <v>155</v>
      </c>
      <c r="T511">
        <v>15134750.385</v>
      </c>
      <c r="U511" s="5">
        <v>15134750.385</v>
      </c>
      <c r="V511" t="s">
        <v>192</v>
      </c>
      <c r="W511">
        <v>4565854000</v>
      </c>
      <c r="X511">
        <v>3638173000</v>
      </c>
      <c r="Y511">
        <v>927681000</v>
      </c>
      <c r="Z511">
        <v>0</v>
      </c>
      <c r="AA511" t="str">
        <f>+MID(Tabla_Consulta_desde_Reporte_de_Valorización_de_Instrumentos[[#This Row],[CODIGO_SBS]],7,1)</f>
        <v>1</v>
      </c>
      <c r="AB511">
        <f>INDEX('Cálculo Caja'!F:F,MATCH(Tabla_Consulta_desde_Reporte_de_Valorización_de_Instrumentos[[#This Row],[PORTAFOLIO]],'Cálculo Caja'!A:A,0),1)</f>
        <v>2998225111.1967454</v>
      </c>
      <c r="AC511" s="17">
        <f>Tabla_Consulta_desde_Reporte_de_Valorización_de_Instrumentos[[#This Row],[VALOR_VECTOR_LOCAL]]/Tabla_Consulta_desde_Reporte_de_Valorización_de_Instrumentos[[#This Row],[Patrimonio]]</f>
        <v>5.0484869643287883E-3</v>
      </c>
      <c r="AD511" s="4">
        <f>(Tabla_Consulta_desde_Reporte_de_Valorización_de_Instrumentos[[#This Row],[VALOR_VECTOR_LOCAL]]/INDEX('Tipo de Cambio'!$D:$D,MATCH("2",'Tipo de Cambio'!$E:$E,0),1))/1000000</f>
        <v>4.4421131005135726</v>
      </c>
      <c r="AE511">
        <f>IF(Tabla_Consulta_desde_Reporte_de_Valorización_de_Instrumentos[[#This Row],[PORTAFOLIO]]="IN-FONDO0",Tabla_Consulta_desde_Reporte_de_Valorización_de_Instrumentos[[#This Row],[Inv MM$]],0)</f>
        <v>4.4421131005135726</v>
      </c>
      <c r="AF511" s="25">
        <f>IF(Tabla_Consulta_desde_Reporte_de_Valorización_de_Instrumentos[[#This Row],[PORTAFOLIO]]="IN-FONDO1",Tabla_Consulta_desde_Reporte_de_Valorización_de_Instrumentos[[#This Row],[Inv MM$]],0)</f>
        <v>0</v>
      </c>
      <c r="AG511" s="25">
        <f>IF(Tabla_Consulta_desde_Reporte_de_Valorización_de_Instrumentos[[#This Row],[PORTAFOLIO]]="IN-FONDO2",Tabla_Consulta_desde_Reporte_de_Valorización_de_Instrumentos[[#This Row],[Inv MM$]],0)</f>
        <v>0</v>
      </c>
      <c r="AH511" s="25">
        <f>IF(Tabla_Consulta_desde_Reporte_de_Valorización_de_Instrumentos[[#This Row],[PORTAFOLIO]]="IN-FONDO3",Tabla_Consulta_desde_Reporte_de_Valorización_de_Instrumentos[[#This Row],[Inv MM$]],0)</f>
        <v>0</v>
      </c>
      <c r="AI5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Row],[CODIGO_SBS]],'BD(MSCI)'!$C:$C,0),1)),AL6646)</f>
        <v>0</v>
      </c>
      <c r="AK511" s="25">
        <f>Tabla_Consulta_desde_Reporte_de_Valorización_de_Instrumentos[[#This Row],[CO2-H]]*Tabla_Consulta_desde_Reporte_de_Valorización_de_Instrumentos[[#This Row],[Inv MM$]]</f>
        <v>0</v>
      </c>
      <c r="AL511" s="25">
        <f>Tabla_Consulta_desde_Reporte_de_Valorización_de_Instrumentos[[#This Row],[CO2-H]]*Tabla_Consulta_desde_Reporte_de_Valorización_de_Instrumentos[[#This Row],[Weight]]</f>
        <v>0</v>
      </c>
      <c r="AM511" s="25" t="e">
        <f>INDEX(Parametria!G:G,MATCH(Tabla_Consulta_desde_Reporte_de_Valorización_de_Instrumentos[[#This Row],[CODIGO_SBS]],Parametria!C:C,0))</f>
        <v>#N/A</v>
      </c>
      <c r="AN511" s="25" t="e">
        <f>INDEX(Parametria!F:F,MATCH(Tabla_Consulta_desde_Reporte_de_Valorización_de_Instrumentos[[#This Row],[CODIGO_SBS]],Parametria!C:C,0))</f>
        <v>#N/A</v>
      </c>
      <c r="AO511" s="25" t="e">
        <f>+INDEX(Parametria!J:J,MATCH(Tabla_Consulta_desde_Reporte_de_Valorización_de_Instrumentos[[#This Row],[CODIGO_SBS]],Parametria!C:C,0))</f>
        <v>#N/A</v>
      </c>
      <c r="AP511" s="25">
        <f>Tabla_Consulta_desde_Reporte_de_Valorización_de_Instrumentos[[#This Row],[Huella]]/$AT$4</f>
        <v>0</v>
      </c>
      <c r="AQ51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1" s="25" t="str">
        <f>IFERROR(INDEX('BD(MSCI)'!X:X,MATCH(Tabla_Consulta_desde_Reporte_de_Valorización_de_Instrumentos[[#This Row],[CODIGO_ISIN]],'BD(MSCI)'!C:C,0)),"Cuestionario Integra")</f>
        <v>Cuestionario Integra</v>
      </c>
      <c r="AT511" s="25"/>
    </row>
    <row r="512" spans="2:46" x14ac:dyDescent="0.35">
      <c r="B512" s="14" t="s">
        <v>6337</v>
      </c>
      <c r="C512" t="s">
        <v>811</v>
      </c>
      <c r="D512" t="s">
        <v>9</v>
      </c>
      <c r="E512" t="s">
        <v>812</v>
      </c>
      <c r="F512" t="s">
        <v>6397</v>
      </c>
      <c r="G512" t="e">
        <f>INDEX(Parametria!H:H,MATCH(Tabla_Consulta_desde_Reporte_de_Valorización_de_Instrumentos[[#This Row],[CODIGO_SBS]],Parametria!C:C,0),1)</f>
        <v>#N/A</v>
      </c>
      <c r="H512" t="s">
        <v>90</v>
      </c>
      <c r="I512" t="s">
        <v>813</v>
      </c>
      <c r="J512" t="s">
        <v>361</v>
      </c>
      <c r="K512" t="s">
        <v>90</v>
      </c>
      <c r="L512">
        <v>1</v>
      </c>
      <c r="M512" s="5">
        <v>15136500.390000001</v>
      </c>
      <c r="N512">
        <v>15136500.390000001</v>
      </c>
      <c r="O512">
        <v>0</v>
      </c>
      <c r="P512" s="15">
        <v>46462</v>
      </c>
      <c r="Q512">
        <v>259</v>
      </c>
      <c r="R512">
        <v>1</v>
      </c>
      <c r="S512" t="s">
        <v>155</v>
      </c>
      <c r="T512">
        <v>15134750.385</v>
      </c>
      <c r="U512" s="5">
        <v>15134750.385</v>
      </c>
      <c r="V512" t="s">
        <v>192</v>
      </c>
      <c r="W512">
        <v>4565854000</v>
      </c>
      <c r="X512">
        <v>3638173000</v>
      </c>
      <c r="Y512">
        <v>927681000</v>
      </c>
      <c r="Z512">
        <v>0</v>
      </c>
      <c r="AA512" t="str">
        <f>+MID(Tabla_Consulta_desde_Reporte_de_Valorización_de_Instrumentos[[#This Row],[CODIGO_SBS]],7,1)</f>
        <v>1</v>
      </c>
      <c r="AB512">
        <f>INDEX('Cálculo Caja'!F:F,MATCH(Tabla_Consulta_desde_Reporte_de_Valorización_de_Instrumentos[[#This Row],[PORTAFOLIO]],'Cálculo Caja'!A:A,0),1)</f>
        <v>2998225111.1967454</v>
      </c>
      <c r="AC512" s="17">
        <f>Tabla_Consulta_desde_Reporte_de_Valorización_de_Instrumentos[[#This Row],[VALOR_VECTOR_LOCAL]]/Tabla_Consulta_desde_Reporte_de_Valorización_de_Instrumentos[[#This Row],[Patrimonio]]</f>
        <v>5.0484869643287883E-3</v>
      </c>
      <c r="AD512" s="4">
        <f>(Tabla_Consulta_desde_Reporte_de_Valorización_de_Instrumentos[[#This Row],[VALOR_VECTOR_LOCAL]]/INDEX('Tipo de Cambio'!$D:$D,MATCH("2",'Tipo de Cambio'!$E:$E,0),1))/1000000</f>
        <v>4.4421131005135726</v>
      </c>
      <c r="AE512">
        <f>IF(Tabla_Consulta_desde_Reporte_de_Valorización_de_Instrumentos[[#This Row],[PORTAFOLIO]]="IN-FONDO0",Tabla_Consulta_desde_Reporte_de_Valorización_de_Instrumentos[[#This Row],[Inv MM$]],0)</f>
        <v>4.4421131005135726</v>
      </c>
      <c r="AF512" s="25">
        <f>IF(Tabla_Consulta_desde_Reporte_de_Valorización_de_Instrumentos[[#This Row],[PORTAFOLIO]]="IN-FONDO1",Tabla_Consulta_desde_Reporte_de_Valorización_de_Instrumentos[[#This Row],[Inv MM$]],0)</f>
        <v>0</v>
      </c>
      <c r="AG512" s="25">
        <f>IF(Tabla_Consulta_desde_Reporte_de_Valorización_de_Instrumentos[[#This Row],[PORTAFOLIO]]="IN-FONDO2",Tabla_Consulta_desde_Reporte_de_Valorización_de_Instrumentos[[#This Row],[Inv MM$]],0)</f>
        <v>0</v>
      </c>
      <c r="AH512" s="25">
        <f>IF(Tabla_Consulta_desde_Reporte_de_Valorización_de_Instrumentos[[#This Row],[PORTAFOLIO]]="IN-FONDO3",Tabla_Consulta_desde_Reporte_de_Valorización_de_Instrumentos[[#This Row],[Inv MM$]],0)</f>
        <v>0</v>
      </c>
      <c r="AI5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Row],[CODIGO_SBS]],'BD(MSCI)'!$C:$C,0),1)),AL6647)</f>
        <v>0</v>
      </c>
      <c r="AK512" s="25">
        <f>Tabla_Consulta_desde_Reporte_de_Valorización_de_Instrumentos[[#This Row],[CO2-H]]*Tabla_Consulta_desde_Reporte_de_Valorización_de_Instrumentos[[#This Row],[Inv MM$]]</f>
        <v>0</v>
      </c>
      <c r="AL512" s="25">
        <f>Tabla_Consulta_desde_Reporte_de_Valorización_de_Instrumentos[[#This Row],[CO2-H]]*Tabla_Consulta_desde_Reporte_de_Valorización_de_Instrumentos[[#This Row],[Weight]]</f>
        <v>0</v>
      </c>
      <c r="AM512" s="25" t="e">
        <f>INDEX(Parametria!G:G,MATCH(Tabla_Consulta_desde_Reporte_de_Valorización_de_Instrumentos[[#This Row],[CODIGO_SBS]],Parametria!C:C,0))</f>
        <v>#N/A</v>
      </c>
      <c r="AN512" s="25" t="e">
        <f>INDEX(Parametria!F:F,MATCH(Tabla_Consulta_desde_Reporte_de_Valorización_de_Instrumentos[[#This Row],[CODIGO_SBS]],Parametria!C:C,0))</f>
        <v>#N/A</v>
      </c>
      <c r="AO512" s="25" t="e">
        <f>+INDEX(Parametria!J:J,MATCH(Tabla_Consulta_desde_Reporte_de_Valorización_de_Instrumentos[[#This Row],[CODIGO_SBS]],Parametria!C:C,0))</f>
        <v>#N/A</v>
      </c>
      <c r="AP512" s="25">
        <f>Tabla_Consulta_desde_Reporte_de_Valorización_de_Instrumentos[[#This Row],[Huella]]/$AT$4</f>
        <v>0</v>
      </c>
      <c r="AQ51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2" s="25" t="str">
        <f>IFERROR(INDEX('BD(MSCI)'!X:X,MATCH(Tabla_Consulta_desde_Reporte_de_Valorización_de_Instrumentos[[#This Row],[CODIGO_ISIN]],'BD(MSCI)'!C:C,0)),"Cuestionario Integra")</f>
        <v>Cuestionario Integra</v>
      </c>
      <c r="AT512" s="25"/>
    </row>
    <row r="513" spans="2:46" x14ac:dyDescent="0.35">
      <c r="B513" s="14" t="s">
        <v>6337</v>
      </c>
      <c r="C513" t="s">
        <v>811</v>
      </c>
      <c r="D513" t="s">
        <v>9</v>
      </c>
      <c r="E513" t="s">
        <v>812</v>
      </c>
      <c r="F513" t="s">
        <v>6398</v>
      </c>
      <c r="G513" t="e">
        <f>INDEX(Parametria!H:H,MATCH(Tabla_Consulta_desde_Reporte_de_Valorización_de_Instrumentos[[#This Row],[CODIGO_SBS]],Parametria!C:C,0),1)</f>
        <v>#N/A</v>
      </c>
      <c r="H513" t="s">
        <v>90</v>
      </c>
      <c r="I513" t="s">
        <v>813</v>
      </c>
      <c r="J513" t="s">
        <v>361</v>
      </c>
      <c r="K513" t="s">
        <v>90</v>
      </c>
      <c r="L513">
        <v>1</v>
      </c>
      <c r="M513" s="5">
        <v>30274299.48</v>
      </c>
      <c r="N513">
        <v>30274299.48</v>
      </c>
      <c r="O513">
        <v>0</v>
      </c>
      <c r="P513" s="15">
        <v>46464</v>
      </c>
      <c r="Q513">
        <v>261</v>
      </c>
      <c r="R513">
        <v>1</v>
      </c>
      <c r="S513" t="s">
        <v>155</v>
      </c>
      <c r="T513">
        <v>30270782.82</v>
      </c>
      <c r="U513" s="5">
        <v>30270782.82</v>
      </c>
      <c r="V513" t="s">
        <v>192</v>
      </c>
      <c r="W513">
        <v>4565854000</v>
      </c>
      <c r="X513">
        <v>3638173000</v>
      </c>
      <c r="Y513">
        <v>927681000</v>
      </c>
      <c r="Z513">
        <v>0</v>
      </c>
      <c r="AA513" t="str">
        <f>+MID(Tabla_Consulta_desde_Reporte_de_Valorización_de_Instrumentos[[#This Row],[CODIGO_SBS]],7,1)</f>
        <v>1</v>
      </c>
      <c r="AB513">
        <f>INDEX('Cálculo Caja'!F:F,MATCH(Tabla_Consulta_desde_Reporte_de_Valorización_de_Instrumentos[[#This Row],[PORTAFOLIO]],'Cálculo Caja'!A:A,0),1)</f>
        <v>2998225111.1967454</v>
      </c>
      <c r="AC513" s="17">
        <f>Tabla_Consulta_desde_Reporte_de_Valorización_de_Instrumentos[[#This Row],[VALOR_VECTOR_LOCAL]]/Tabla_Consulta_desde_Reporte_de_Valorización_de_Instrumentos[[#This Row],[Patrimonio]]</f>
        <v>1.0097407084925646E-2</v>
      </c>
      <c r="AD513" s="4">
        <f>(Tabla_Consulta_desde_Reporte_de_Valorización_de_Instrumentos[[#This Row],[VALOR_VECTOR_LOCAL]]/INDEX('Tipo de Cambio'!$D:$D,MATCH("2",'Tipo de Cambio'!$E:$E,0),1))/1000000</f>
        <v>8.8846073308877482</v>
      </c>
      <c r="AE513">
        <f>IF(Tabla_Consulta_desde_Reporte_de_Valorización_de_Instrumentos[[#This Row],[PORTAFOLIO]]="IN-FONDO0",Tabla_Consulta_desde_Reporte_de_Valorización_de_Instrumentos[[#This Row],[Inv MM$]],0)</f>
        <v>8.8846073308877482</v>
      </c>
      <c r="AF513" s="25">
        <f>IF(Tabla_Consulta_desde_Reporte_de_Valorización_de_Instrumentos[[#This Row],[PORTAFOLIO]]="IN-FONDO1",Tabla_Consulta_desde_Reporte_de_Valorización_de_Instrumentos[[#This Row],[Inv MM$]],0)</f>
        <v>0</v>
      </c>
      <c r="AG513" s="25">
        <f>IF(Tabla_Consulta_desde_Reporte_de_Valorización_de_Instrumentos[[#This Row],[PORTAFOLIO]]="IN-FONDO2",Tabla_Consulta_desde_Reporte_de_Valorización_de_Instrumentos[[#This Row],[Inv MM$]],0)</f>
        <v>0</v>
      </c>
      <c r="AH513" s="25">
        <f>IF(Tabla_Consulta_desde_Reporte_de_Valorización_de_Instrumentos[[#This Row],[PORTAFOLIO]]="IN-FONDO3",Tabla_Consulta_desde_Reporte_de_Valorización_de_Instrumentos[[#This Row],[Inv MM$]],0)</f>
        <v>0</v>
      </c>
      <c r="AI5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Row],[CODIGO_SBS]],'BD(MSCI)'!$C:$C,0),1)),AL6648)</f>
        <v>0</v>
      </c>
      <c r="AK513" s="25">
        <f>Tabla_Consulta_desde_Reporte_de_Valorización_de_Instrumentos[[#This Row],[CO2-H]]*Tabla_Consulta_desde_Reporte_de_Valorización_de_Instrumentos[[#This Row],[Inv MM$]]</f>
        <v>0</v>
      </c>
      <c r="AL513" s="25">
        <f>Tabla_Consulta_desde_Reporte_de_Valorización_de_Instrumentos[[#This Row],[CO2-H]]*Tabla_Consulta_desde_Reporte_de_Valorización_de_Instrumentos[[#This Row],[Weight]]</f>
        <v>0</v>
      </c>
      <c r="AM513" s="25" t="e">
        <f>INDEX(Parametria!G:G,MATCH(Tabla_Consulta_desde_Reporte_de_Valorización_de_Instrumentos[[#This Row],[CODIGO_SBS]],Parametria!C:C,0))</f>
        <v>#N/A</v>
      </c>
      <c r="AN513" s="25" t="e">
        <f>INDEX(Parametria!F:F,MATCH(Tabla_Consulta_desde_Reporte_de_Valorización_de_Instrumentos[[#This Row],[CODIGO_SBS]],Parametria!C:C,0))</f>
        <v>#N/A</v>
      </c>
      <c r="AO513" s="25" t="e">
        <f>+INDEX(Parametria!J:J,MATCH(Tabla_Consulta_desde_Reporte_de_Valorización_de_Instrumentos[[#This Row],[CODIGO_SBS]],Parametria!C:C,0))</f>
        <v>#N/A</v>
      </c>
      <c r="AP513" s="25">
        <f>Tabla_Consulta_desde_Reporte_de_Valorización_de_Instrumentos[[#This Row],[Huella]]/$AT$4</f>
        <v>0</v>
      </c>
      <c r="AQ51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3" s="25" t="str">
        <f>IFERROR(INDEX('BD(MSCI)'!X:X,MATCH(Tabla_Consulta_desde_Reporte_de_Valorización_de_Instrumentos[[#This Row],[CODIGO_ISIN]],'BD(MSCI)'!C:C,0)),"Cuestionario Integra")</f>
        <v>Cuestionario Integra</v>
      </c>
      <c r="AT513" s="25"/>
    </row>
    <row r="514" spans="2:46" x14ac:dyDescent="0.35">
      <c r="B514" s="14" t="s">
        <v>6337</v>
      </c>
      <c r="C514" t="s">
        <v>811</v>
      </c>
      <c r="D514" t="s">
        <v>9</v>
      </c>
      <c r="E514" t="s">
        <v>812</v>
      </c>
      <c r="F514" t="s">
        <v>6399</v>
      </c>
      <c r="G514" t="e">
        <f>INDEX(Parametria!H:H,MATCH(Tabla_Consulta_desde_Reporte_de_Valorización_de_Instrumentos[[#This Row],[CODIGO_SBS]],Parametria!C:C,0),1)</f>
        <v>#N/A</v>
      </c>
      <c r="H514" t="s">
        <v>90</v>
      </c>
      <c r="I514" t="s">
        <v>813</v>
      </c>
      <c r="J514" t="s">
        <v>361</v>
      </c>
      <c r="K514" t="s">
        <v>90</v>
      </c>
      <c r="L514">
        <v>1</v>
      </c>
      <c r="M514" s="5">
        <v>30262699.289999999</v>
      </c>
      <c r="N514">
        <v>30262699.289999999</v>
      </c>
      <c r="O514">
        <v>0</v>
      </c>
      <c r="P514" s="15">
        <v>46485</v>
      </c>
      <c r="Q514">
        <v>282</v>
      </c>
      <c r="R514">
        <v>1</v>
      </c>
      <c r="S514" t="s">
        <v>155</v>
      </c>
      <c r="T514">
        <v>30258999.300000001</v>
      </c>
      <c r="U514" s="5">
        <v>30258999.300000001</v>
      </c>
      <c r="V514" t="s">
        <v>192</v>
      </c>
      <c r="W514">
        <v>4565854000</v>
      </c>
      <c r="X514">
        <v>3638173000</v>
      </c>
      <c r="Y514">
        <v>927681000</v>
      </c>
      <c r="Z514">
        <v>0</v>
      </c>
      <c r="AA514" t="str">
        <f>+MID(Tabla_Consulta_desde_Reporte_de_Valorización_de_Instrumentos[[#This Row],[CODIGO_SBS]],7,1)</f>
        <v>1</v>
      </c>
      <c r="AB514">
        <f>INDEX('Cálculo Caja'!F:F,MATCH(Tabla_Consulta_desde_Reporte_de_Valorización_de_Instrumentos[[#This Row],[PORTAFOLIO]],'Cálculo Caja'!A:A,0),1)</f>
        <v>2998225111.1967454</v>
      </c>
      <c r="AC514" s="17">
        <f>Tabla_Consulta_desde_Reporte_de_Valorización_de_Instrumentos[[#This Row],[VALOR_VECTOR_LOCAL]]/Tabla_Consulta_desde_Reporte_de_Valorización_de_Instrumentos[[#This Row],[Patrimonio]]</f>
        <v>1.0093538065899462E-2</v>
      </c>
      <c r="AD514" s="4">
        <f>(Tabla_Consulta_desde_Reporte_de_Valorización_de_Instrumentos[[#This Row],[VALOR_VECTOR_LOCAL]]/INDEX('Tipo de Cambio'!$D:$D,MATCH("2",'Tipo de Cambio'!$E:$E,0),1))/1000000</f>
        <v>8.8812030198092433</v>
      </c>
      <c r="AE514">
        <f>IF(Tabla_Consulta_desde_Reporte_de_Valorización_de_Instrumentos[[#This Row],[PORTAFOLIO]]="IN-FONDO0",Tabla_Consulta_desde_Reporte_de_Valorización_de_Instrumentos[[#This Row],[Inv MM$]],0)</f>
        <v>8.8812030198092433</v>
      </c>
      <c r="AF514" s="25">
        <f>IF(Tabla_Consulta_desde_Reporte_de_Valorización_de_Instrumentos[[#This Row],[PORTAFOLIO]]="IN-FONDO1",Tabla_Consulta_desde_Reporte_de_Valorización_de_Instrumentos[[#This Row],[Inv MM$]],0)</f>
        <v>0</v>
      </c>
      <c r="AG514" s="25">
        <f>IF(Tabla_Consulta_desde_Reporte_de_Valorización_de_Instrumentos[[#This Row],[PORTAFOLIO]]="IN-FONDO2",Tabla_Consulta_desde_Reporte_de_Valorización_de_Instrumentos[[#This Row],[Inv MM$]],0)</f>
        <v>0</v>
      </c>
      <c r="AH514" s="25">
        <f>IF(Tabla_Consulta_desde_Reporte_de_Valorización_de_Instrumentos[[#This Row],[PORTAFOLIO]]="IN-FONDO3",Tabla_Consulta_desde_Reporte_de_Valorización_de_Instrumentos[[#This Row],[Inv MM$]],0)</f>
        <v>0</v>
      </c>
      <c r="AI5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Row],[CODIGO_SBS]],'BD(MSCI)'!$C:$C,0),1)),AL6649)</f>
        <v>0</v>
      </c>
      <c r="AK514" s="25">
        <f>Tabla_Consulta_desde_Reporte_de_Valorización_de_Instrumentos[[#This Row],[CO2-H]]*Tabla_Consulta_desde_Reporte_de_Valorización_de_Instrumentos[[#This Row],[Inv MM$]]</f>
        <v>0</v>
      </c>
      <c r="AL514" s="25">
        <f>Tabla_Consulta_desde_Reporte_de_Valorización_de_Instrumentos[[#This Row],[CO2-H]]*Tabla_Consulta_desde_Reporte_de_Valorización_de_Instrumentos[[#This Row],[Weight]]</f>
        <v>0</v>
      </c>
      <c r="AM514" s="25" t="e">
        <f>INDEX(Parametria!G:G,MATCH(Tabla_Consulta_desde_Reporte_de_Valorización_de_Instrumentos[[#This Row],[CODIGO_SBS]],Parametria!C:C,0))</f>
        <v>#N/A</v>
      </c>
      <c r="AN514" s="25" t="e">
        <f>INDEX(Parametria!F:F,MATCH(Tabla_Consulta_desde_Reporte_de_Valorización_de_Instrumentos[[#This Row],[CODIGO_SBS]],Parametria!C:C,0))</f>
        <v>#N/A</v>
      </c>
      <c r="AO514" s="25" t="e">
        <f>+INDEX(Parametria!J:J,MATCH(Tabla_Consulta_desde_Reporte_de_Valorización_de_Instrumentos[[#This Row],[CODIGO_SBS]],Parametria!C:C,0))</f>
        <v>#N/A</v>
      </c>
      <c r="AP514" s="25">
        <f>Tabla_Consulta_desde_Reporte_de_Valorización_de_Instrumentos[[#This Row],[Huella]]/$AT$4</f>
        <v>0</v>
      </c>
      <c r="AQ51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4" s="25" t="str">
        <f>IFERROR(INDEX('BD(MSCI)'!X:X,MATCH(Tabla_Consulta_desde_Reporte_de_Valorización_de_Instrumentos[[#This Row],[CODIGO_ISIN]],'BD(MSCI)'!C:C,0)),"Cuestionario Integra")</f>
        <v>Cuestionario Integra</v>
      </c>
      <c r="AT514" s="25"/>
    </row>
    <row r="515" spans="2:46" x14ac:dyDescent="0.35">
      <c r="B515" s="14" t="s">
        <v>6337</v>
      </c>
      <c r="C515" t="s">
        <v>811</v>
      </c>
      <c r="D515" t="s">
        <v>9</v>
      </c>
      <c r="E515" t="s">
        <v>812</v>
      </c>
      <c r="F515" t="s">
        <v>6400</v>
      </c>
      <c r="G515" t="e">
        <f>INDEX(Parametria!H:H,MATCH(Tabla_Consulta_desde_Reporte_de_Valorización_de_Instrumentos[[#This Row],[CODIGO_SBS]],Parametria!C:C,0),1)</f>
        <v>#N/A</v>
      </c>
      <c r="H515" t="s">
        <v>90</v>
      </c>
      <c r="I515" t="s">
        <v>813</v>
      </c>
      <c r="J515" t="s">
        <v>361</v>
      </c>
      <c r="K515" t="s">
        <v>90</v>
      </c>
      <c r="L515">
        <v>1</v>
      </c>
      <c r="M515" s="5">
        <v>30262699.289999999</v>
      </c>
      <c r="N515">
        <v>30262699.289999999</v>
      </c>
      <c r="O515">
        <v>0</v>
      </c>
      <c r="P515" s="15">
        <v>46490</v>
      </c>
      <c r="Q515">
        <v>287</v>
      </c>
      <c r="R515">
        <v>1</v>
      </c>
      <c r="S515" t="s">
        <v>155</v>
      </c>
      <c r="T515">
        <v>30258999.300000001</v>
      </c>
      <c r="U515" s="5">
        <v>30258999.300000001</v>
      </c>
      <c r="V515" t="s">
        <v>192</v>
      </c>
      <c r="W515">
        <v>4565854000</v>
      </c>
      <c r="X515">
        <v>3638173000</v>
      </c>
      <c r="Y515">
        <v>927681000</v>
      </c>
      <c r="Z515">
        <v>0</v>
      </c>
      <c r="AA515" t="str">
        <f>+MID(Tabla_Consulta_desde_Reporte_de_Valorización_de_Instrumentos[[#This Row],[CODIGO_SBS]],7,1)</f>
        <v>1</v>
      </c>
      <c r="AB515">
        <f>INDEX('Cálculo Caja'!F:F,MATCH(Tabla_Consulta_desde_Reporte_de_Valorización_de_Instrumentos[[#This Row],[PORTAFOLIO]],'Cálculo Caja'!A:A,0),1)</f>
        <v>2998225111.1967454</v>
      </c>
      <c r="AC515" s="17">
        <f>Tabla_Consulta_desde_Reporte_de_Valorización_de_Instrumentos[[#This Row],[VALOR_VECTOR_LOCAL]]/Tabla_Consulta_desde_Reporte_de_Valorización_de_Instrumentos[[#This Row],[Patrimonio]]</f>
        <v>1.0093538065899462E-2</v>
      </c>
      <c r="AD515" s="4">
        <f>(Tabla_Consulta_desde_Reporte_de_Valorización_de_Instrumentos[[#This Row],[VALOR_VECTOR_LOCAL]]/INDEX('Tipo de Cambio'!$D:$D,MATCH("2",'Tipo de Cambio'!$E:$E,0),1))/1000000</f>
        <v>8.8812030198092433</v>
      </c>
      <c r="AE515">
        <f>IF(Tabla_Consulta_desde_Reporte_de_Valorización_de_Instrumentos[[#This Row],[PORTAFOLIO]]="IN-FONDO0",Tabla_Consulta_desde_Reporte_de_Valorización_de_Instrumentos[[#This Row],[Inv MM$]],0)</f>
        <v>8.8812030198092433</v>
      </c>
      <c r="AF515" s="25">
        <f>IF(Tabla_Consulta_desde_Reporte_de_Valorización_de_Instrumentos[[#This Row],[PORTAFOLIO]]="IN-FONDO1",Tabla_Consulta_desde_Reporte_de_Valorización_de_Instrumentos[[#This Row],[Inv MM$]],0)</f>
        <v>0</v>
      </c>
      <c r="AG515" s="25">
        <f>IF(Tabla_Consulta_desde_Reporte_de_Valorización_de_Instrumentos[[#This Row],[PORTAFOLIO]]="IN-FONDO2",Tabla_Consulta_desde_Reporte_de_Valorización_de_Instrumentos[[#This Row],[Inv MM$]],0)</f>
        <v>0</v>
      </c>
      <c r="AH515" s="25">
        <f>IF(Tabla_Consulta_desde_Reporte_de_Valorización_de_Instrumentos[[#This Row],[PORTAFOLIO]]="IN-FONDO3",Tabla_Consulta_desde_Reporte_de_Valorización_de_Instrumentos[[#This Row],[Inv MM$]],0)</f>
        <v>0</v>
      </c>
      <c r="AI5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Row],[CODIGO_SBS]],'BD(MSCI)'!$C:$C,0),1)),AL6650)</f>
        <v>0</v>
      </c>
      <c r="AK515" s="25">
        <f>Tabla_Consulta_desde_Reporte_de_Valorización_de_Instrumentos[[#This Row],[CO2-H]]*Tabla_Consulta_desde_Reporte_de_Valorización_de_Instrumentos[[#This Row],[Inv MM$]]</f>
        <v>0</v>
      </c>
      <c r="AL515" s="25">
        <f>Tabla_Consulta_desde_Reporte_de_Valorización_de_Instrumentos[[#This Row],[CO2-H]]*Tabla_Consulta_desde_Reporte_de_Valorización_de_Instrumentos[[#This Row],[Weight]]</f>
        <v>0</v>
      </c>
      <c r="AM515" s="25" t="e">
        <f>INDEX(Parametria!G:G,MATCH(Tabla_Consulta_desde_Reporte_de_Valorización_de_Instrumentos[[#This Row],[CODIGO_SBS]],Parametria!C:C,0))</f>
        <v>#N/A</v>
      </c>
      <c r="AN515" s="25" t="e">
        <f>INDEX(Parametria!F:F,MATCH(Tabla_Consulta_desde_Reporte_de_Valorización_de_Instrumentos[[#This Row],[CODIGO_SBS]],Parametria!C:C,0))</f>
        <v>#N/A</v>
      </c>
      <c r="AO515" s="25" t="e">
        <f>+INDEX(Parametria!J:J,MATCH(Tabla_Consulta_desde_Reporte_de_Valorización_de_Instrumentos[[#This Row],[CODIGO_SBS]],Parametria!C:C,0))</f>
        <v>#N/A</v>
      </c>
      <c r="AP515" s="25">
        <f>Tabla_Consulta_desde_Reporte_de_Valorización_de_Instrumentos[[#This Row],[Huella]]/$AT$4</f>
        <v>0</v>
      </c>
      <c r="AQ51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5" s="25" t="str">
        <f>IFERROR(INDEX('BD(MSCI)'!X:X,MATCH(Tabla_Consulta_desde_Reporte_de_Valorización_de_Instrumentos[[#This Row],[CODIGO_ISIN]],'BD(MSCI)'!C:C,0)),"Cuestionario Integra")</f>
        <v>Cuestionario Integra</v>
      </c>
      <c r="AT515" s="25"/>
    </row>
    <row r="516" spans="2:46" x14ac:dyDescent="0.35">
      <c r="B516" s="14" t="s">
        <v>6337</v>
      </c>
      <c r="C516" t="s">
        <v>811</v>
      </c>
      <c r="D516" t="s">
        <v>9</v>
      </c>
      <c r="E516" t="s">
        <v>812</v>
      </c>
      <c r="F516" t="s">
        <v>6401</v>
      </c>
      <c r="G516" t="e">
        <f>INDEX(Parametria!H:H,MATCH(Tabla_Consulta_desde_Reporte_de_Valorización_de_Instrumentos[[#This Row],[CODIGO_SBS]],Parametria!C:C,0),1)</f>
        <v>#N/A</v>
      </c>
      <c r="H516" t="s">
        <v>90</v>
      </c>
      <c r="I516" t="s">
        <v>813</v>
      </c>
      <c r="J516" t="s">
        <v>241</v>
      </c>
      <c r="K516" t="s">
        <v>90</v>
      </c>
      <c r="L516">
        <v>1</v>
      </c>
      <c r="M516" s="5">
        <v>34103888.700000003</v>
      </c>
      <c r="N516">
        <v>34103888.700000003</v>
      </c>
      <c r="O516">
        <v>0</v>
      </c>
      <c r="P516" s="15">
        <v>46498</v>
      </c>
      <c r="Q516">
        <v>295</v>
      </c>
      <c r="R516">
        <v>1</v>
      </c>
      <c r="S516" t="s">
        <v>155</v>
      </c>
      <c r="T516">
        <v>34099733.152000003</v>
      </c>
      <c r="U516" s="5">
        <v>34099733.152000003</v>
      </c>
      <c r="V516" t="s">
        <v>192</v>
      </c>
      <c r="W516">
        <v>4565854000</v>
      </c>
      <c r="X516">
        <v>3638173000</v>
      </c>
      <c r="Y516">
        <v>927681000</v>
      </c>
      <c r="Z516">
        <v>0</v>
      </c>
      <c r="AA516" t="str">
        <f>+MID(Tabla_Consulta_desde_Reporte_de_Valorización_de_Instrumentos[[#This Row],[CODIGO_SBS]],7,1)</f>
        <v>1</v>
      </c>
      <c r="AB516">
        <f>INDEX('Cálculo Caja'!F:F,MATCH(Tabla_Consulta_desde_Reporte_de_Valorización_de_Instrumentos[[#This Row],[PORTAFOLIO]],'Cálculo Caja'!A:A,0),1)</f>
        <v>2998225111.1967454</v>
      </c>
      <c r="AC516" s="17">
        <f>Tabla_Consulta_desde_Reporte_de_Valorización_de_Instrumentos[[#This Row],[VALOR_VECTOR_LOCAL]]/Tabla_Consulta_desde_Reporte_de_Valorización_de_Instrumentos[[#This Row],[Patrimonio]]</f>
        <v>1.1374692504789072E-2</v>
      </c>
      <c r="AD516" s="4">
        <f>(Tabla_Consulta_desde_Reporte_de_Valorización_de_Instrumentos[[#This Row],[VALOR_VECTOR_LOCAL]]/INDEX('Tipo de Cambio'!$D:$D,MATCH("2",'Tipo de Cambio'!$E:$E,0),1))/1000000</f>
        <v>10.008477975055026</v>
      </c>
      <c r="AE516">
        <f>IF(Tabla_Consulta_desde_Reporte_de_Valorización_de_Instrumentos[[#This Row],[PORTAFOLIO]]="IN-FONDO0",Tabla_Consulta_desde_Reporte_de_Valorización_de_Instrumentos[[#This Row],[Inv MM$]],0)</f>
        <v>10.008477975055026</v>
      </c>
      <c r="AF516" s="25">
        <f>IF(Tabla_Consulta_desde_Reporte_de_Valorización_de_Instrumentos[[#This Row],[PORTAFOLIO]]="IN-FONDO1",Tabla_Consulta_desde_Reporte_de_Valorización_de_Instrumentos[[#This Row],[Inv MM$]],0)</f>
        <v>0</v>
      </c>
      <c r="AG516" s="25">
        <f>IF(Tabla_Consulta_desde_Reporte_de_Valorización_de_Instrumentos[[#This Row],[PORTAFOLIO]]="IN-FONDO2",Tabla_Consulta_desde_Reporte_de_Valorización_de_Instrumentos[[#This Row],[Inv MM$]],0)</f>
        <v>0</v>
      </c>
      <c r="AH516" s="25">
        <f>IF(Tabla_Consulta_desde_Reporte_de_Valorización_de_Instrumentos[[#This Row],[PORTAFOLIO]]="IN-FONDO3",Tabla_Consulta_desde_Reporte_de_Valorización_de_Instrumentos[[#This Row],[Inv MM$]],0)</f>
        <v>0</v>
      </c>
      <c r="AI5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Row],[CODIGO_SBS]],'BD(MSCI)'!$C:$C,0),1)),AL6651)</f>
        <v>0</v>
      </c>
      <c r="AK516" s="25">
        <f>Tabla_Consulta_desde_Reporte_de_Valorización_de_Instrumentos[[#This Row],[CO2-H]]*Tabla_Consulta_desde_Reporte_de_Valorización_de_Instrumentos[[#This Row],[Inv MM$]]</f>
        <v>0</v>
      </c>
      <c r="AL516" s="25">
        <f>Tabla_Consulta_desde_Reporte_de_Valorización_de_Instrumentos[[#This Row],[CO2-H]]*Tabla_Consulta_desde_Reporte_de_Valorización_de_Instrumentos[[#This Row],[Weight]]</f>
        <v>0</v>
      </c>
      <c r="AM516" s="25" t="e">
        <f>INDEX(Parametria!G:G,MATCH(Tabla_Consulta_desde_Reporte_de_Valorización_de_Instrumentos[[#This Row],[CODIGO_SBS]],Parametria!C:C,0))</f>
        <v>#N/A</v>
      </c>
      <c r="AN516" s="25" t="e">
        <f>INDEX(Parametria!F:F,MATCH(Tabla_Consulta_desde_Reporte_de_Valorización_de_Instrumentos[[#This Row],[CODIGO_SBS]],Parametria!C:C,0))</f>
        <v>#N/A</v>
      </c>
      <c r="AO516" s="25" t="e">
        <f>+INDEX(Parametria!J:J,MATCH(Tabla_Consulta_desde_Reporte_de_Valorización_de_Instrumentos[[#This Row],[CODIGO_SBS]],Parametria!C:C,0))</f>
        <v>#N/A</v>
      </c>
      <c r="AP516" s="25">
        <f>Tabla_Consulta_desde_Reporte_de_Valorización_de_Instrumentos[[#This Row],[Huella]]/$AT$4</f>
        <v>0</v>
      </c>
      <c r="AQ51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6" s="25" t="str">
        <f>IFERROR(INDEX('BD(MSCI)'!X:X,MATCH(Tabla_Consulta_desde_Reporte_de_Valorización_de_Instrumentos[[#This Row],[CODIGO_ISIN]],'BD(MSCI)'!C:C,0)),"Cuestionario Integra")</f>
        <v>Cuestionario Integra</v>
      </c>
      <c r="AT516" s="25"/>
    </row>
    <row r="517" spans="2:46" x14ac:dyDescent="0.35">
      <c r="B517" s="14" t="s">
        <v>6337</v>
      </c>
      <c r="C517" t="s">
        <v>811</v>
      </c>
      <c r="D517" t="s">
        <v>9</v>
      </c>
      <c r="E517" t="s">
        <v>812</v>
      </c>
      <c r="F517" t="s">
        <v>6402</v>
      </c>
      <c r="G517" t="e">
        <f>INDEX(Parametria!H:H,MATCH(Tabla_Consulta_desde_Reporte_de_Valorización_de_Instrumentos[[#This Row],[CODIGO_SBS]],Parametria!C:C,0),1)</f>
        <v>#N/A</v>
      </c>
      <c r="H517" t="s">
        <v>90</v>
      </c>
      <c r="I517" t="s">
        <v>813</v>
      </c>
      <c r="J517" t="s">
        <v>361</v>
      </c>
      <c r="K517" t="s">
        <v>90</v>
      </c>
      <c r="L517">
        <v>1</v>
      </c>
      <c r="M517" s="5">
        <v>15148750.425000001</v>
      </c>
      <c r="N517">
        <v>15148750.425000001</v>
      </c>
      <c r="O517">
        <v>0</v>
      </c>
      <c r="P517" s="15">
        <v>46448</v>
      </c>
      <c r="Q517">
        <v>245</v>
      </c>
      <c r="R517">
        <v>1</v>
      </c>
      <c r="S517" t="s">
        <v>155</v>
      </c>
      <c r="T517">
        <v>15147000.42</v>
      </c>
      <c r="U517" s="5">
        <v>15147000.42</v>
      </c>
      <c r="V517" t="s">
        <v>192</v>
      </c>
      <c r="W517">
        <v>4565854000</v>
      </c>
      <c r="X517">
        <v>3638173000</v>
      </c>
      <c r="Y517">
        <v>927681000</v>
      </c>
      <c r="Z517">
        <v>0</v>
      </c>
      <c r="AA517" t="str">
        <f>+MID(Tabla_Consulta_desde_Reporte_de_Valorización_de_Instrumentos[[#This Row],[CODIGO_SBS]],7,1)</f>
        <v>1</v>
      </c>
      <c r="AB517">
        <f>INDEX('Cálculo Caja'!F:F,MATCH(Tabla_Consulta_desde_Reporte_de_Valorización_de_Instrumentos[[#This Row],[PORTAFOLIO]],'Cálculo Caja'!A:A,0),1)</f>
        <v>2998225111.1967454</v>
      </c>
      <c r="AC517" s="17">
        <f>Tabla_Consulta_desde_Reporte_de_Valorización_de_Instrumentos[[#This Row],[VALOR_VECTOR_LOCAL]]/Tabla_Consulta_desde_Reporte_de_Valorización_de_Instrumentos[[#This Row],[Patrimonio]]</f>
        <v>5.0525727265866831E-3</v>
      </c>
      <c r="AD517" s="4">
        <f>(Tabla_Consulta_desde_Reporte_de_Valorización_de_Instrumentos[[#This Row],[VALOR_VECTOR_LOCAL]]/INDEX('Tipo de Cambio'!$D:$D,MATCH("2",'Tipo de Cambio'!$E:$E,0),1))/1000000</f>
        <v>4.4457081217901688</v>
      </c>
      <c r="AE517">
        <f>IF(Tabla_Consulta_desde_Reporte_de_Valorización_de_Instrumentos[[#This Row],[PORTAFOLIO]]="IN-FONDO0",Tabla_Consulta_desde_Reporte_de_Valorización_de_Instrumentos[[#This Row],[Inv MM$]],0)</f>
        <v>4.4457081217901688</v>
      </c>
      <c r="AF517" s="25">
        <f>IF(Tabla_Consulta_desde_Reporte_de_Valorización_de_Instrumentos[[#This Row],[PORTAFOLIO]]="IN-FONDO1",Tabla_Consulta_desde_Reporte_de_Valorización_de_Instrumentos[[#This Row],[Inv MM$]],0)</f>
        <v>0</v>
      </c>
      <c r="AG517" s="25">
        <f>IF(Tabla_Consulta_desde_Reporte_de_Valorización_de_Instrumentos[[#This Row],[PORTAFOLIO]]="IN-FONDO2",Tabla_Consulta_desde_Reporte_de_Valorización_de_Instrumentos[[#This Row],[Inv MM$]],0)</f>
        <v>0</v>
      </c>
      <c r="AH517" s="25">
        <f>IF(Tabla_Consulta_desde_Reporte_de_Valorización_de_Instrumentos[[#This Row],[PORTAFOLIO]]="IN-FONDO3",Tabla_Consulta_desde_Reporte_de_Valorización_de_Instrumentos[[#This Row],[Inv MM$]],0)</f>
        <v>0</v>
      </c>
      <c r="AI5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Row],[CODIGO_SBS]],'BD(MSCI)'!$C:$C,0),1)),AL6652)</f>
        <v>0</v>
      </c>
      <c r="AK517" s="25">
        <f>Tabla_Consulta_desde_Reporte_de_Valorización_de_Instrumentos[[#This Row],[CO2-H]]*Tabla_Consulta_desde_Reporte_de_Valorización_de_Instrumentos[[#This Row],[Inv MM$]]</f>
        <v>0</v>
      </c>
      <c r="AL517" s="25">
        <f>Tabla_Consulta_desde_Reporte_de_Valorización_de_Instrumentos[[#This Row],[CO2-H]]*Tabla_Consulta_desde_Reporte_de_Valorización_de_Instrumentos[[#This Row],[Weight]]</f>
        <v>0</v>
      </c>
      <c r="AM517" s="25" t="e">
        <f>INDEX(Parametria!G:G,MATCH(Tabla_Consulta_desde_Reporte_de_Valorización_de_Instrumentos[[#This Row],[CODIGO_SBS]],Parametria!C:C,0))</f>
        <v>#N/A</v>
      </c>
      <c r="AN517" s="25" t="e">
        <f>INDEX(Parametria!F:F,MATCH(Tabla_Consulta_desde_Reporte_de_Valorización_de_Instrumentos[[#This Row],[CODIGO_SBS]],Parametria!C:C,0))</f>
        <v>#N/A</v>
      </c>
      <c r="AO517" s="25" t="e">
        <f>+INDEX(Parametria!J:J,MATCH(Tabla_Consulta_desde_Reporte_de_Valorización_de_Instrumentos[[#This Row],[CODIGO_SBS]],Parametria!C:C,0))</f>
        <v>#N/A</v>
      </c>
      <c r="AP517" s="25">
        <f>Tabla_Consulta_desde_Reporte_de_Valorización_de_Instrumentos[[#This Row],[Huella]]/$AT$4</f>
        <v>0</v>
      </c>
      <c r="AQ51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7" s="25" t="str">
        <f>IFERROR(INDEX('BD(MSCI)'!X:X,MATCH(Tabla_Consulta_desde_Reporte_de_Valorización_de_Instrumentos[[#This Row],[CODIGO_ISIN]],'BD(MSCI)'!C:C,0)),"Cuestionario Integra")</f>
        <v>Cuestionario Integra</v>
      </c>
      <c r="AT517" s="25"/>
    </row>
    <row r="518" spans="2:46" x14ac:dyDescent="0.35">
      <c r="B518" s="14" t="s">
        <v>6337</v>
      </c>
      <c r="C518" t="s">
        <v>811</v>
      </c>
      <c r="D518" t="s">
        <v>9</v>
      </c>
      <c r="E518" t="s">
        <v>812</v>
      </c>
      <c r="F518" t="s">
        <v>6403</v>
      </c>
      <c r="G518" t="e">
        <f>INDEX(Parametria!H:H,MATCH(Tabla_Consulta_desde_Reporte_de_Valorización_de_Instrumentos[[#This Row],[CODIGO_SBS]],Parametria!C:C,0),1)</f>
        <v>#N/A</v>
      </c>
      <c r="H518" t="s">
        <v>90</v>
      </c>
      <c r="I518" t="s">
        <v>813</v>
      </c>
      <c r="J518" t="s">
        <v>242</v>
      </c>
      <c r="K518" t="s">
        <v>90</v>
      </c>
      <c r="L518">
        <v>1</v>
      </c>
      <c r="M518" s="5">
        <v>20205416.100000001</v>
      </c>
      <c r="N518">
        <v>20205416.100000001</v>
      </c>
      <c r="O518">
        <v>0</v>
      </c>
      <c r="P518" s="15">
        <v>46450</v>
      </c>
      <c r="Q518">
        <v>247</v>
      </c>
      <c r="R518">
        <v>1</v>
      </c>
      <c r="S518" t="s">
        <v>155</v>
      </c>
      <c r="T518">
        <v>20202999.440000001</v>
      </c>
      <c r="U518" s="5">
        <v>20202999.440000001</v>
      </c>
      <c r="V518" t="s">
        <v>192</v>
      </c>
      <c r="W518">
        <v>4565854000</v>
      </c>
      <c r="X518">
        <v>3638173000</v>
      </c>
      <c r="Y518">
        <v>927681000</v>
      </c>
      <c r="Z518">
        <v>0</v>
      </c>
      <c r="AA518" t="str">
        <f>+MID(Tabla_Consulta_desde_Reporte_de_Valorización_de_Instrumentos[[#This Row],[CODIGO_SBS]],7,1)</f>
        <v>1</v>
      </c>
      <c r="AB518">
        <f>INDEX('Cálculo Caja'!F:F,MATCH(Tabla_Consulta_desde_Reporte_de_Valorización_de_Instrumentos[[#This Row],[PORTAFOLIO]],'Cálculo Caja'!A:A,0),1)</f>
        <v>2998225111.1967454</v>
      </c>
      <c r="AC518" s="17">
        <f>Tabla_Consulta_desde_Reporte_de_Valorización_de_Instrumentos[[#This Row],[VALOR_VECTOR_LOCAL]]/Tabla_Consulta_desde_Reporte_de_Valorización_de_Instrumentos[[#This Row],[Patrimonio]]</f>
        <v>6.7391257662887706E-3</v>
      </c>
      <c r="AD518" s="4">
        <f>(Tabla_Consulta_desde_Reporte_de_Valorización_de_Instrumentos[[#This Row],[VALOR_VECTOR_LOCAL]]/INDEX('Tipo de Cambio'!$D:$D,MATCH("2",'Tipo de Cambio'!$E:$E,0),1))/1000000</f>
        <v>5.9296892443140132</v>
      </c>
      <c r="AE518">
        <f>IF(Tabla_Consulta_desde_Reporte_de_Valorización_de_Instrumentos[[#This Row],[PORTAFOLIO]]="IN-FONDO0",Tabla_Consulta_desde_Reporte_de_Valorización_de_Instrumentos[[#This Row],[Inv MM$]],0)</f>
        <v>5.9296892443140132</v>
      </c>
      <c r="AF518" s="25">
        <f>IF(Tabla_Consulta_desde_Reporte_de_Valorización_de_Instrumentos[[#This Row],[PORTAFOLIO]]="IN-FONDO1",Tabla_Consulta_desde_Reporte_de_Valorización_de_Instrumentos[[#This Row],[Inv MM$]],0)</f>
        <v>0</v>
      </c>
      <c r="AG518" s="25">
        <f>IF(Tabla_Consulta_desde_Reporte_de_Valorización_de_Instrumentos[[#This Row],[PORTAFOLIO]]="IN-FONDO2",Tabla_Consulta_desde_Reporte_de_Valorización_de_Instrumentos[[#This Row],[Inv MM$]],0)</f>
        <v>0</v>
      </c>
      <c r="AH518" s="25">
        <f>IF(Tabla_Consulta_desde_Reporte_de_Valorización_de_Instrumentos[[#This Row],[PORTAFOLIO]]="IN-FONDO3",Tabla_Consulta_desde_Reporte_de_Valorización_de_Instrumentos[[#This Row],[Inv MM$]],0)</f>
        <v>0</v>
      </c>
      <c r="AI5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Row],[CODIGO_SBS]],'BD(MSCI)'!$C:$C,0),1)),AL6653)</f>
        <v>0</v>
      </c>
      <c r="AK518" s="25">
        <f>Tabla_Consulta_desde_Reporte_de_Valorización_de_Instrumentos[[#This Row],[CO2-H]]*Tabla_Consulta_desde_Reporte_de_Valorización_de_Instrumentos[[#This Row],[Inv MM$]]</f>
        <v>0</v>
      </c>
      <c r="AL518" s="25">
        <f>Tabla_Consulta_desde_Reporte_de_Valorización_de_Instrumentos[[#This Row],[CO2-H]]*Tabla_Consulta_desde_Reporte_de_Valorización_de_Instrumentos[[#This Row],[Weight]]</f>
        <v>0</v>
      </c>
      <c r="AM518" s="25" t="e">
        <f>INDEX(Parametria!G:G,MATCH(Tabla_Consulta_desde_Reporte_de_Valorización_de_Instrumentos[[#This Row],[CODIGO_SBS]],Parametria!C:C,0))</f>
        <v>#N/A</v>
      </c>
      <c r="AN518" s="25" t="e">
        <f>INDEX(Parametria!F:F,MATCH(Tabla_Consulta_desde_Reporte_de_Valorización_de_Instrumentos[[#This Row],[CODIGO_SBS]],Parametria!C:C,0))</f>
        <v>#N/A</v>
      </c>
      <c r="AO518" s="25" t="e">
        <f>+INDEX(Parametria!J:J,MATCH(Tabla_Consulta_desde_Reporte_de_Valorización_de_Instrumentos[[#This Row],[CODIGO_SBS]],Parametria!C:C,0))</f>
        <v>#N/A</v>
      </c>
      <c r="AP518" s="25">
        <f>Tabla_Consulta_desde_Reporte_de_Valorización_de_Instrumentos[[#This Row],[Huella]]/$AT$4</f>
        <v>0</v>
      </c>
      <c r="AQ51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8" s="25" t="str">
        <f>IFERROR(INDEX('BD(MSCI)'!X:X,MATCH(Tabla_Consulta_desde_Reporte_de_Valorización_de_Instrumentos[[#This Row],[CODIGO_ISIN]],'BD(MSCI)'!C:C,0)),"Cuestionario Integra")</f>
        <v>Cuestionario Integra</v>
      </c>
      <c r="AT518" s="25"/>
    </row>
    <row r="519" spans="2:46" x14ac:dyDescent="0.35">
      <c r="B519" s="14" t="s">
        <v>6337</v>
      </c>
      <c r="C519" t="s">
        <v>811</v>
      </c>
      <c r="D519" t="s">
        <v>9</v>
      </c>
      <c r="E519" t="s">
        <v>812</v>
      </c>
      <c r="F519" t="s">
        <v>5727</v>
      </c>
      <c r="G519" t="e">
        <f>INDEX(Parametria!H:H,MATCH(Tabla_Consulta_desde_Reporte_de_Valorización_de_Instrumentos[[#This Row],[CODIGO_SBS]],Parametria!C:C,0),1)</f>
        <v>#N/A</v>
      </c>
      <c r="H519" t="s">
        <v>90</v>
      </c>
      <c r="I519" t="s">
        <v>813</v>
      </c>
      <c r="J519" t="s">
        <v>242</v>
      </c>
      <c r="K519" t="s">
        <v>90</v>
      </c>
      <c r="L519">
        <v>1</v>
      </c>
      <c r="M519" s="5">
        <v>25566792.175000001</v>
      </c>
      <c r="N519">
        <v>25566792.175000001</v>
      </c>
      <c r="O519">
        <v>0</v>
      </c>
      <c r="P519" s="15">
        <v>46379</v>
      </c>
      <c r="Q519">
        <v>176</v>
      </c>
      <c r="R519">
        <v>1</v>
      </c>
      <c r="S519" t="s">
        <v>155</v>
      </c>
      <c r="T519">
        <v>25563694.949999999</v>
      </c>
      <c r="U519" s="5">
        <v>25563694.949999999</v>
      </c>
      <c r="V519" t="s">
        <v>192</v>
      </c>
      <c r="W519">
        <v>4565854000</v>
      </c>
      <c r="X519">
        <v>3638173000</v>
      </c>
      <c r="Y519">
        <v>927681000</v>
      </c>
      <c r="Z519">
        <v>0</v>
      </c>
      <c r="AA519" t="str">
        <f>+MID(Tabla_Consulta_desde_Reporte_de_Valorización_de_Instrumentos[[#This Row],[CODIGO_SBS]],7,1)</f>
        <v>1</v>
      </c>
      <c r="AB519">
        <f>INDEX('Cálculo Caja'!F:F,MATCH(Tabla_Consulta_desde_Reporte_de_Valorización_de_Instrumentos[[#This Row],[PORTAFOLIO]],'Cálculo Caja'!A:A,0),1)</f>
        <v>2998225111.1967454</v>
      </c>
      <c r="AC519" s="17">
        <f>Tabla_Consulta_desde_Reporte_de_Valorización_de_Instrumentos[[#This Row],[VALOR_VECTOR_LOCAL]]/Tabla_Consulta_desde_Reporte_de_Valorización_de_Instrumentos[[#This Row],[Patrimonio]]</f>
        <v>8.5273090667948494E-3</v>
      </c>
      <c r="AD519" s="4">
        <f>(Tabla_Consulta_desde_Reporte_de_Valorización_de_Instrumentos[[#This Row],[VALOR_VECTOR_LOCAL]]/INDEX('Tipo de Cambio'!$D:$D,MATCH("2",'Tipo de Cambio'!$E:$E,0),1))/1000000</f>
        <v>7.5030938151137194</v>
      </c>
      <c r="AE519">
        <f>IF(Tabla_Consulta_desde_Reporte_de_Valorización_de_Instrumentos[[#This Row],[PORTAFOLIO]]="IN-FONDO0",Tabla_Consulta_desde_Reporte_de_Valorización_de_Instrumentos[[#This Row],[Inv MM$]],0)</f>
        <v>7.5030938151137194</v>
      </c>
      <c r="AF519" s="25">
        <f>IF(Tabla_Consulta_desde_Reporte_de_Valorización_de_Instrumentos[[#This Row],[PORTAFOLIO]]="IN-FONDO1",Tabla_Consulta_desde_Reporte_de_Valorización_de_Instrumentos[[#This Row],[Inv MM$]],0)</f>
        <v>0</v>
      </c>
      <c r="AG519" s="25">
        <f>IF(Tabla_Consulta_desde_Reporte_de_Valorización_de_Instrumentos[[#This Row],[PORTAFOLIO]]="IN-FONDO2",Tabla_Consulta_desde_Reporte_de_Valorización_de_Instrumentos[[#This Row],[Inv MM$]],0)</f>
        <v>0</v>
      </c>
      <c r="AH519" s="25">
        <f>IF(Tabla_Consulta_desde_Reporte_de_Valorización_de_Instrumentos[[#This Row],[PORTAFOLIO]]="IN-FONDO3",Tabla_Consulta_desde_Reporte_de_Valorización_de_Instrumentos[[#This Row],[Inv MM$]],0)</f>
        <v>0</v>
      </c>
      <c r="AI5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Row],[CODIGO_SBS]],'BD(MSCI)'!$C:$C,0),1)),AL6654)</f>
        <v>0</v>
      </c>
      <c r="AK519" s="25">
        <f>Tabla_Consulta_desde_Reporte_de_Valorización_de_Instrumentos[[#This Row],[CO2-H]]*Tabla_Consulta_desde_Reporte_de_Valorización_de_Instrumentos[[#This Row],[Inv MM$]]</f>
        <v>0</v>
      </c>
      <c r="AL519" s="25">
        <f>Tabla_Consulta_desde_Reporte_de_Valorización_de_Instrumentos[[#This Row],[CO2-H]]*Tabla_Consulta_desde_Reporte_de_Valorización_de_Instrumentos[[#This Row],[Weight]]</f>
        <v>0</v>
      </c>
      <c r="AM519" s="25" t="e">
        <f>INDEX(Parametria!G:G,MATCH(Tabla_Consulta_desde_Reporte_de_Valorización_de_Instrumentos[[#This Row],[CODIGO_SBS]],Parametria!C:C,0))</f>
        <v>#N/A</v>
      </c>
      <c r="AN519" s="25" t="e">
        <f>INDEX(Parametria!F:F,MATCH(Tabla_Consulta_desde_Reporte_de_Valorización_de_Instrumentos[[#This Row],[CODIGO_SBS]],Parametria!C:C,0))</f>
        <v>#N/A</v>
      </c>
      <c r="AO519" s="25" t="e">
        <f>+INDEX(Parametria!J:J,MATCH(Tabla_Consulta_desde_Reporte_de_Valorización_de_Instrumentos[[#This Row],[CODIGO_SBS]],Parametria!C:C,0))</f>
        <v>#N/A</v>
      </c>
      <c r="AP519" s="25">
        <f>Tabla_Consulta_desde_Reporte_de_Valorización_de_Instrumentos[[#This Row],[Huella]]/$AT$4</f>
        <v>0</v>
      </c>
      <c r="AQ51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19" s="25" t="str">
        <f>IFERROR(INDEX('BD(MSCI)'!X:X,MATCH(Tabla_Consulta_desde_Reporte_de_Valorización_de_Instrumentos[[#This Row],[CODIGO_ISIN]],'BD(MSCI)'!C:C,0)),"Cuestionario Integra")</f>
        <v>Cuestionario Integra</v>
      </c>
      <c r="AT519" s="25"/>
    </row>
    <row r="520" spans="2:46" x14ac:dyDescent="0.35">
      <c r="B520" s="14" t="s">
        <v>6337</v>
      </c>
      <c r="C520" t="s">
        <v>811</v>
      </c>
      <c r="D520" t="s">
        <v>9</v>
      </c>
      <c r="E520" t="s">
        <v>812</v>
      </c>
      <c r="F520" t="s">
        <v>6404</v>
      </c>
      <c r="G520" t="e">
        <f>INDEX(Parametria!H:H,MATCH(Tabla_Consulta_desde_Reporte_de_Valorización_de_Instrumentos[[#This Row],[CODIGO_SBS]],Parametria!C:C,0),1)</f>
        <v>#N/A</v>
      </c>
      <c r="H520" t="s">
        <v>90</v>
      </c>
      <c r="I520" t="s">
        <v>813</v>
      </c>
      <c r="J520" t="s">
        <v>242</v>
      </c>
      <c r="K520" t="s">
        <v>90</v>
      </c>
      <c r="L520">
        <v>1</v>
      </c>
      <c r="M520" s="5">
        <v>25540223.199999999</v>
      </c>
      <c r="N520">
        <v>25540223.199999999</v>
      </c>
      <c r="O520">
        <v>0</v>
      </c>
      <c r="P520" s="15">
        <v>46384</v>
      </c>
      <c r="Q520">
        <v>181</v>
      </c>
      <c r="R520">
        <v>1</v>
      </c>
      <c r="S520" t="s">
        <v>155</v>
      </c>
      <c r="T520">
        <v>25537153.75</v>
      </c>
      <c r="U520" s="5">
        <v>25537153.75</v>
      </c>
      <c r="V520" t="s">
        <v>192</v>
      </c>
      <c r="W520">
        <v>4565854000</v>
      </c>
      <c r="X520">
        <v>3638173000</v>
      </c>
      <c r="Y520">
        <v>927681000</v>
      </c>
      <c r="Z520">
        <v>0</v>
      </c>
      <c r="AA520" t="str">
        <f>+MID(Tabla_Consulta_desde_Reporte_de_Valorización_de_Instrumentos[[#This Row],[CODIGO_SBS]],7,1)</f>
        <v>1</v>
      </c>
      <c r="AB520">
        <f>INDEX('Cálculo Caja'!F:F,MATCH(Tabla_Consulta_desde_Reporte_de_Valorización_de_Instrumentos[[#This Row],[PORTAFOLIO]],'Cálculo Caja'!A:A,0),1)</f>
        <v>2998225111.1967454</v>
      </c>
      <c r="AC520" s="17">
        <f>Tabla_Consulta_desde_Reporte_de_Valorización_de_Instrumentos[[#This Row],[VALOR_VECTOR_LOCAL]]/Tabla_Consulta_desde_Reporte_de_Valorización_de_Instrumentos[[#This Row],[Patrimonio]]</f>
        <v>8.5184474990290457E-3</v>
      </c>
      <c r="AD520" s="4">
        <f>(Tabla_Consulta_desde_Reporte_de_Valorización_de_Instrumentos[[#This Row],[VALOR_VECTOR_LOCAL]]/INDEX('Tipo de Cambio'!$D:$D,MATCH("2",'Tipo de Cambio'!$E:$E,0),1))/1000000</f>
        <v>7.4952966104181948</v>
      </c>
      <c r="AE520">
        <f>IF(Tabla_Consulta_desde_Reporte_de_Valorización_de_Instrumentos[[#This Row],[PORTAFOLIO]]="IN-FONDO0",Tabla_Consulta_desde_Reporte_de_Valorización_de_Instrumentos[[#This Row],[Inv MM$]],0)</f>
        <v>7.4952966104181948</v>
      </c>
      <c r="AF520" s="25">
        <f>IF(Tabla_Consulta_desde_Reporte_de_Valorización_de_Instrumentos[[#This Row],[PORTAFOLIO]]="IN-FONDO1",Tabla_Consulta_desde_Reporte_de_Valorización_de_Instrumentos[[#This Row],[Inv MM$]],0)</f>
        <v>0</v>
      </c>
      <c r="AG520" s="25">
        <f>IF(Tabla_Consulta_desde_Reporte_de_Valorización_de_Instrumentos[[#This Row],[PORTAFOLIO]]="IN-FONDO2",Tabla_Consulta_desde_Reporte_de_Valorización_de_Instrumentos[[#This Row],[Inv MM$]],0)</f>
        <v>0</v>
      </c>
      <c r="AH520" s="25">
        <f>IF(Tabla_Consulta_desde_Reporte_de_Valorización_de_Instrumentos[[#This Row],[PORTAFOLIO]]="IN-FONDO3",Tabla_Consulta_desde_Reporte_de_Valorización_de_Instrumentos[[#This Row],[Inv MM$]],0)</f>
        <v>0</v>
      </c>
      <c r="AI5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Row],[CODIGO_SBS]],'BD(MSCI)'!$C:$C,0),1)),AL6655)</f>
        <v>0</v>
      </c>
      <c r="AK520" s="25">
        <f>Tabla_Consulta_desde_Reporte_de_Valorización_de_Instrumentos[[#This Row],[CO2-H]]*Tabla_Consulta_desde_Reporte_de_Valorización_de_Instrumentos[[#This Row],[Inv MM$]]</f>
        <v>0</v>
      </c>
      <c r="AL520" s="25">
        <f>Tabla_Consulta_desde_Reporte_de_Valorización_de_Instrumentos[[#This Row],[CO2-H]]*Tabla_Consulta_desde_Reporte_de_Valorización_de_Instrumentos[[#This Row],[Weight]]</f>
        <v>0</v>
      </c>
      <c r="AM520" s="25" t="e">
        <f>INDEX(Parametria!G:G,MATCH(Tabla_Consulta_desde_Reporte_de_Valorización_de_Instrumentos[[#This Row],[CODIGO_SBS]],Parametria!C:C,0))</f>
        <v>#N/A</v>
      </c>
      <c r="AN520" s="25" t="e">
        <f>INDEX(Parametria!F:F,MATCH(Tabla_Consulta_desde_Reporte_de_Valorización_de_Instrumentos[[#This Row],[CODIGO_SBS]],Parametria!C:C,0))</f>
        <v>#N/A</v>
      </c>
      <c r="AO520" s="25" t="e">
        <f>+INDEX(Parametria!J:J,MATCH(Tabla_Consulta_desde_Reporte_de_Valorización_de_Instrumentos[[#This Row],[CODIGO_SBS]],Parametria!C:C,0))</f>
        <v>#N/A</v>
      </c>
      <c r="AP520" s="25">
        <f>Tabla_Consulta_desde_Reporte_de_Valorización_de_Instrumentos[[#This Row],[Huella]]/$AT$4</f>
        <v>0</v>
      </c>
      <c r="AQ52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0" s="25" t="str">
        <f>IFERROR(INDEX('BD(MSCI)'!X:X,MATCH(Tabla_Consulta_desde_Reporte_de_Valorización_de_Instrumentos[[#This Row],[CODIGO_ISIN]],'BD(MSCI)'!C:C,0)),"Cuestionario Integra")</f>
        <v>Cuestionario Integra</v>
      </c>
      <c r="AT520" s="25"/>
    </row>
    <row r="521" spans="2:46" x14ac:dyDescent="0.35">
      <c r="B521" s="14" t="s">
        <v>6337</v>
      </c>
      <c r="C521" t="s">
        <v>811</v>
      </c>
      <c r="D521" t="s">
        <v>9</v>
      </c>
      <c r="E521" t="s">
        <v>812</v>
      </c>
      <c r="F521" t="s">
        <v>6405</v>
      </c>
      <c r="G521" t="e">
        <f>INDEX(Parametria!H:H,MATCH(Tabla_Consulta_desde_Reporte_de_Valorización_de_Instrumentos[[#This Row],[CODIGO_SBS]],Parametria!C:C,0),1)</f>
        <v>#N/A</v>
      </c>
      <c r="H521" t="s">
        <v>90</v>
      </c>
      <c r="I521" t="s">
        <v>813</v>
      </c>
      <c r="J521" t="s">
        <v>242</v>
      </c>
      <c r="K521" t="s">
        <v>90</v>
      </c>
      <c r="L521">
        <v>1</v>
      </c>
      <c r="M521" s="5">
        <v>25540223.199999999</v>
      </c>
      <c r="N521">
        <v>25540223.199999999</v>
      </c>
      <c r="O521">
        <v>0</v>
      </c>
      <c r="P521" s="15">
        <v>46386</v>
      </c>
      <c r="Q521">
        <v>183</v>
      </c>
      <c r="R521">
        <v>1</v>
      </c>
      <c r="S521" t="s">
        <v>155</v>
      </c>
      <c r="T521">
        <v>25537153.75</v>
      </c>
      <c r="U521" s="5">
        <v>25537153.75</v>
      </c>
      <c r="V521" t="s">
        <v>192</v>
      </c>
      <c r="W521">
        <v>4565854000</v>
      </c>
      <c r="X521">
        <v>3638173000</v>
      </c>
      <c r="Y521">
        <v>927681000</v>
      </c>
      <c r="Z521">
        <v>0</v>
      </c>
      <c r="AA521" t="str">
        <f>+MID(Tabla_Consulta_desde_Reporte_de_Valorización_de_Instrumentos[[#This Row],[CODIGO_SBS]],7,1)</f>
        <v>1</v>
      </c>
      <c r="AB521">
        <f>INDEX('Cálculo Caja'!F:F,MATCH(Tabla_Consulta_desde_Reporte_de_Valorización_de_Instrumentos[[#This Row],[PORTAFOLIO]],'Cálculo Caja'!A:A,0),1)</f>
        <v>2998225111.1967454</v>
      </c>
      <c r="AC521" s="17">
        <f>Tabla_Consulta_desde_Reporte_de_Valorización_de_Instrumentos[[#This Row],[VALOR_VECTOR_LOCAL]]/Tabla_Consulta_desde_Reporte_de_Valorización_de_Instrumentos[[#This Row],[Patrimonio]]</f>
        <v>8.5184474990290457E-3</v>
      </c>
      <c r="AD521" s="4">
        <f>(Tabla_Consulta_desde_Reporte_de_Valorización_de_Instrumentos[[#This Row],[VALOR_VECTOR_LOCAL]]/INDEX('Tipo de Cambio'!$D:$D,MATCH("2",'Tipo de Cambio'!$E:$E,0),1))/1000000</f>
        <v>7.4952966104181948</v>
      </c>
      <c r="AE521">
        <f>IF(Tabla_Consulta_desde_Reporte_de_Valorización_de_Instrumentos[[#This Row],[PORTAFOLIO]]="IN-FONDO0",Tabla_Consulta_desde_Reporte_de_Valorización_de_Instrumentos[[#This Row],[Inv MM$]],0)</f>
        <v>7.4952966104181948</v>
      </c>
      <c r="AF521" s="25">
        <f>IF(Tabla_Consulta_desde_Reporte_de_Valorización_de_Instrumentos[[#This Row],[PORTAFOLIO]]="IN-FONDO1",Tabla_Consulta_desde_Reporte_de_Valorización_de_Instrumentos[[#This Row],[Inv MM$]],0)</f>
        <v>0</v>
      </c>
      <c r="AG521" s="25">
        <f>IF(Tabla_Consulta_desde_Reporte_de_Valorización_de_Instrumentos[[#This Row],[PORTAFOLIO]]="IN-FONDO2",Tabla_Consulta_desde_Reporte_de_Valorización_de_Instrumentos[[#This Row],[Inv MM$]],0)</f>
        <v>0</v>
      </c>
      <c r="AH521" s="25">
        <f>IF(Tabla_Consulta_desde_Reporte_de_Valorización_de_Instrumentos[[#This Row],[PORTAFOLIO]]="IN-FONDO3",Tabla_Consulta_desde_Reporte_de_Valorización_de_Instrumentos[[#This Row],[Inv MM$]],0)</f>
        <v>0</v>
      </c>
      <c r="AI5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Row],[CODIGO_SBS]],'BD(MSCI)'!$C:$C,0),1)),AL6656)</f>
        <v>0</v>
      </c>
      <c r="AK521" s="25">
        <f>Tabla_Consulta_desde_Reporte_de_Valorización_de_Instrumentos[[#This Row],[CO2-H]]*Tabla_Consulta_desde_Reporte_de_Valorización_de_Instrumentos[[#This Row],[Inv MM$]]</f>
        <v>0</v>
      </c>
      <c r="AL521" s="25">
        <f>Tabla_Consulta_desde_Reporte_de_Valorización_de_Instrumentos[[#This Row],[CO2-H]]*Tabla_Consulta_desde_Reporte_de_Valorización_de_Instrumentos[[#This Row],[Weight]]</f>
        <v>0</v>
      </c>
      <c r="AM521" s="25" t="e">
        <f>INDEX(Parametria!G:G,MATCH(Tabla_Consulta_desde_Reporte_de_Valorización_de_Instrumentos[[#This Row],[CODIGO_SBS]],Parametria!C:C,0))</f>
        <v>#N/A</v>
      </c>
      <c r="AN521" s="25" t="e">
        <f>INDEX(Parametria!F:F,MATCH(Tabla_Consulta_desde_Reporte_de_Valorización_de_Instrumentos[[#This Row],[CODIGO_SBS]],Parametria!C:C,0))</f>
        <v>#N/A</v>
      </c>
      <c r="AO521" s="25" t="e">
        <f>+INDEX(Parametria!J:J,MATCH(Tabla_Consulta_desde_Reporte_de_Valorización_de_Instrumentos[[#This Row],[CODIGO_SBS]],Parametria!C:C,0))</f>
        <v>#N/A</v>
      </c>
      <c r="AP521" s="25">
        <f>Tabla_Consulta_desde_Reporte_de_Valorización_de_Instrumentos[[#This Row],[Huella]]/$AT$4</f>
        <v>0</v>
      </c>
      <c r="AQ52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1" s="25" t="str">
        <f>IFERROR(INDEX('BD(MSCI)'!X:X,MATCH(Tabla_Consulta_desde_Reporte_de_Valorización_de_Instrumentos[[#This Row],[CODIGO_ISIN]],'BD(MSCI)'!C:C,0)),"Cuestionario Integra")</f>
        <v>Cuestionario Integra</v>
      </c>
      <c r="AT521" s="25"/>
    </row>
    <row r="522" spans="2:46" x14ac:dyDescent="0.35">
      <c r="B522" s="14" t="s">
        <v>6337</v>
      </c>
      <c r="C522" t="s">
        <v>811</v>
      </c>
      <c r="D522" t="s">
        <v>9</v>
      </c>
      <c r="E522" t="s">
        <v>812</v>
      </c>
      <c r="F522" t="s">
        <v>6406</v>
      </c>
      <c r="G522" t="e">
        <f>INDEX(Parametria!H:H,MATCH(Tabla_Consulta_desde_Reporte_de_Valorización_de_Instrumentos[[#This Row],[CODIGO_SBS]],Parametria!C:C,0),1)</f>
        <v>#N/A</v>
      </c>
      <c r="H522" t="s">
        <v>90</v>
      </c>
      <c r="I522" t="s">
        <v>813</v>
      </c>
      <c r="J522" t="s">
        <v>242</v>
      </c>
      <c r="K522" t="s">
        <v>90</v>
      </c>
      <c r="L522">
        <v>1</v>
      </c>
      <c r="M522" s="5">
        <v>30619665.539999999</v>
      </c>
      <c r="N522">
        <v>30619665.539999999</v>
      </c>
      <c r="O522">
        <v>0</v>
      </c>
      <c r="P522" s="15">
        <v>46392</v>
      </c>
      <c r="Q522">
        <v>189</v>
      </c>
      <c r="R522">
        <v>1</v>
      </c>
      <c r="S522" t="s">
        <v>155</v>
      </c>
      <c r="T522">
        <v>30615998.879999999</v>
      </c>
      <c r="U522" s="5">
        <v>30615998.879999999</v>
      </c>
      <c r="V522" t="s">
        <v>192</v>
      </c>
      <c r="W522">
        <v>4565854000</v>
      </c>
      <c r="X522">
        <v>3638173000</v>
      </c>
      <c r="Y522">
        <v>927681000</v>
      </c>
      <c r="Z522">
        <v>0</v>
      </c>
      <c r="AA522" t="str">
        <f>+MID(Tabla_Consulta_desde_Reporte_de_Valorización_de_Instrumentos[[#This Row],[CODIGO_SBS]],7,1)</f>
        <v>1</v>
      </c>
      <c r="AB522">
        <f>INDEX('Cálculo Caja'!F:F,MATCH(Tabla_Consulta_desde_Reporte_de_Valorización_de_Instrumentos[[#This Row],[PORTAFOLIO]],'Cálculo Caja'!A:A,0),1)</f>
        <v>2998225111.1967454</v>
      </c>
      <c r="AC522" s="17">
        <f>Tabla_Consulta_desde_Reporte_de_Valorización_de_Instrumentos[[#This Row],[VALOR_VECTOR_LOCAL]]/Tabla_Consulta_desde_Reporte_de_Valorización_de_Instrumentos[[#This Row],[Patrimonio]]</f>
        <v>1.021259725483992E-2</v>
      </c>
      <c r="AD522" s="4">
        <f>(Tabla_Consulta_desde_Reporte_de_Valorización_de_Instrumentos[[#This Row],[VALOR_VECTOR_LOCAL]]/INDEX('Tipo de Cambio'!$D:$D,MATCH("2",'Tipo de Cambio'!$E:$E,0),1))/1000000</f>
        <v>8.9859620073367559</v>
      </c>
      <c r="AE522">
        <f>IF(Tabla_Consulta_desde_Reporte_de_Valorización_de_Instrumentos[[#This Row],[PORTAFOLIO]]="IN-FONDO0",Tabla_Consulta_desde_Reporte_de_Valorización_de_Instrumentos[[#This Row],[Inv MM$]],0)</f>
        <v>8.9859620073367559</v>
      </c>
      <c r="AF522" s="25">
        <f>IF(Tabla_Consulta_desde_Reporte_de_Valorización_de_Instrumentos[[#This Row],[PORTAFOLIO]]="IN-FONDO1",Tabla_Consulta_desde_Reporte_de_Valorización_de_Instrumentos[[#This Row],[Inv MM$]],0)</f>
        <v>0</v>
      </c>
      <c r="AG522" s="25">
        <f>IF(Tabla_Consulta_desde_Reporte_de_Valorización_de_Instrumentos[[#This Row],[PORTAFOLIO]]="IN-FONDO2",Tabla_Consulta_desde_Reporte_de_Valorización_de_Instrumentos[[#This Row],[Inv MM$]],0)</f>
        <v>0</v>
      </c>
      <c r="AH522" s="25">
        <f>IF(Tabla_Consulta_desde_Reporte_de_Valorización_de_Instrumentos[[#This Row],[PORTAFOLIO]]="IN-FONDO3",Tabla_Consulta_desde_Reporte_de_Valorización_de_Instrumentos[[#This Row],[Inv MM$]],0)</f>
        <v>0</v>
      </c>
      <c r="AI5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Row],[CODIGO_SBS]],'BD(MSCI)'!$C:$C,0),1)),AL6657)</f>
        <v>0</v>
      </c>
      <c r="AK522" s="25">
        <f>Tabla_Consulta_desde_Reporte_de_Valorización_de_Instrumentos[[#This Row],[CO2-H]]*Tabla_Consulta_desde_Reporte_de_Valorización_de_Instrumentos[[#This Row],[Inv MM$]]</f>
        <v>0</v>
      </c>
      <c r="AL522" s="25">
        <f>Tabla_Consulta_desde_Reporte_de_Valorización_de_Instrumentos[[#This Row],[CO2-H]]*Tabla_Consulta_desde_Reporte_de_Valorización_de_Instrumentos[[#This Row],[Weight]]</f>
        <v>0</v>
      </c>
      <c r="AM522" s="25" t="e">
        <f>INDEX(Parametria!G:G,MATCH(Tabla_Consulta_desde_Reporte_de_Valorización_de_Instrumentos[[#This Row],[CODIGO_SBS]],Parametria!C:C,0))</f>
        <v>#N/A</v>
      </c>
      <c r="AN522" s="25" t="e">
        <f>INDEX(Parametria!F:F,MATCH(Tabla_Consulta_desde_Reporte_de_Valorización_de_Instrumentos[[#This Row],[CODIGO_SBS]],Parametria!C:C,0))</f>
        <v>#N/A</v>
      </c>
      <c r="AO522" s="25" t="e">
        <f>+INDEX(Parametria!J:J,MATCH(Tabla_Consulta_desde_Reporte_de_Valorización_de_Instrumentos[[#This Row],[CODIGO_SBS]],Parametria!C:C,0))</f>
        <v>#N/A</v>
      </c>
      <c r="AP522" s="25">
        <f>Tabla_Consulta_desde_Reporte_de_Valorización_de_Instrumentos[[#This Row],[Huella]]/$AT$4</f>
        <v>0</v>
      </c>
      <c r="AQ52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2" s="25" t="str">
        <f>IFERROR(INDEX('BD(MSCI)'!X:X,MATCH(Tabla_Consulta_desde_Reporte_de_Valorización_de_Instrumentos[[#This Row],[CODIGO_ISIN]],'BD(MSCI)'!C:C,0)),"Cuestionario Integra")</f>
        <v>Cuestionario Integra</v>
      </c>
      <c r="AT522" s="25"/>
    </row>
    <row r="523" spans="2:46" x14ac:dyDescent="0.35">
      <c r="B523" s="14" t="s">
        <v>6337</v>
      </c>
      <c r="C523" t="s">
        <v>811</v>
      </c>
      <c r="D523" t="s">
        <v>9</v>
      </c>
      <c r="E523" t="s">
        <v>812</v>
      </c>
      <c r="F523" t="s">
        <v>6407</v>
      </c>
      <c r="G523" t="e">
        <f>INDEX(Parametria!H:H,MATCH(Tabla_Consulta_desde_Reporte_de_Valorización_de_Instrumentos[[#This Row],[CODIGO_SBS]],Parametria!C:C,0),1)</f>
        <v>#N/A</v>
      </c>
      <c r="H523" t="s">
        <v>90</v>
      </c>
      <c r="I523" t="s">
        <v>813</v>
      </c>
      <c r="J523" t="s">
        <v>245</v>
      </c>
      <c r="K523" t="s">
        <v>90</v>
      </c>
      <c r="L523">
        <v>1</v>
      </c>
      <c r="M523" s="5">
        <v>30612623.309999999</v>
      </c>
      <c r="N523">
        <v>30612623.309999999</v>
      </c>
      <c r="O523">
        <v>0</v>
      </c>
      <c r="P523" s="15">
        <v>46394</v>
      </c>
      <c r="Q523">
        <v>191</v>
      </c>
      <c r="R523">
        <v>1</v>
      </c>
      <c r="S523" t="s">
        <v>155</v>
      </c>
      <c r="T523">
        <v>30608998.32</v>
      </c>
      <c r="U523" s="5">
        <v>30608998.32</v>
      </c>
      <c r="V523" t="s">
        <v>192</v>
      </c>
      <c r="W523">
        <v>4565854000</v>
      </c>
      <c r="X523">
        <v>3638173000</v>
      </c>
      <c r="Y523">
        <v>927681000</v>
      </c>
      <c r="Z523">
        <v>0</v>
      </c>
      <c r="AA523" t="str">
        <f>+MID(Tabla_Consulta_desde_Reporte_de_Valorización_de_Instrumentos[[#This Row],[CODIGO_SBS]],7,1)</f>
        <v>1</v>
      </c>
      <c r="AB523">
        <f>INDEX('Cálculo Caja'!F:F,MATCH(Tabla_Consulta_desde_Reporte_de_Valorización_de_Instrumentos[[#This Row],[PORTAFOLIO]],'Cálculo Caja'!A:A,0),1)</f>
        <v>2998225111.1967454</v>
      </c>
      <c r="AC523" s="17">
        <f>Tabla_Consulta_desde_Reporte_de_Valorización_de_Instrumentos[[#This Row],[VALOR_VECTOR_LOCAL]]/Tabla_Consulta_desde_Reporte_de_Valorización_de_Instrumentos[[#This Row],[Patrimonio]]</f>
        <v>1.0210248455220538E-2</v>
      </c>
      <c r="AD523" s="4">
        <f>(Tabla_Consulta_desde_Reporte_de_Valorización_de_Instrumentos[[#This Row],[VALOR_VECTOR_LOCAL]]/INDEX('Tipo de Cambio'!$D:$D,MATCH("2",'Tipo de Cambio'!$E:$E,0),1))/1000000</f>
        <v>8.9838953220836384</v>
      </c>
      <c r="AE523">
        <f>IF(Tabla_Consulta_desde_Reporte_de_Valorización_de_Instrumentos[[#This Row],[PORTAFOLIO]]="IN-FONDO0",Tabla_Consulta_desde_Reporte_de_Valorización_de_Instrumentos[[#This Row],[Inv MM$]],0)</f>
        <v>8.9838953220836384</v>
      </c>
      <c r="AF523" s="25">
        <f>IF(Tabla_Consulta_desde_Reporte_de_Valorización_de_Instrumentos[[#This Row],[PORTAFOLIO]]="IN-FONDO1",Tabla_Consulta_desde_Reporte_de_Valorización_de_Instrumentos[[#This Row],[Inv MM$]],0)</f>
        <v>0</v>
      </c>
      <c r="AG523" s="25">
        <f>IF(Tabla_Consulta_desde_Reporte_de_Valorización_de_Instrumentos[[#This Row],[PORTAFOLIO]]="IN-FONDO2",Tabla_Consulta_desde_Reporte_de_Valorización_de_Instrumentos[[#This Row],[Inv MM$]],0)</f>
        <v>0</v>
      </c>
      <c r="AH523" s="25">
        <f>IF(Tabla_Consulta_desde_Reporte_de_Valorización_de_Instrumentos[[#This Row],[PORTAFOLIO]]="IN-FONDO3",Tabla_Consulta_desde_Reporte_de_Valorización_de_Instrumentos[[#This Row],[Inv MM$]],0)</f>
        <v>0</v>
      </c>
      <c r="AI52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Row],[CODIGO_SBS]],'BD(MSCI)'!$C:$C,0),1)),AL6658)</f>
        <v>0</v>
      </c>
      <c r="AK523" s="25">
        <f>Tabla_Consulta_desde_Reporte_de_Valorización_de_Instrumentos[[#This Row],[CO2-H]]*Tabla_Consulta_desde_Reporte_de_Valorización_de_Instrumentos[[#This Row],[Inv MM$]]</f>
        <v>0</v>
      </c>
      <c r="AL523" s="25">
        <f>Tabla_Consulta_desde_Reporte_de_Valorización_de_Instrumentos[[#This Row],[CO2-H]]*Tabla_Consulta_desde_Reporte_de_Valorización_de_Instrumentos[[#This Row],[Weight]]</f>
        <v>0</v>
      </c>
      <c r="AM523" s="25" t="e">
        <f>INDEX(Parametria!G:G,MATCH(Tabla_Consulta_desde_Reporte_de_Valorización_de_Instrumentos[[#This Row],[CODIGO_SBS]],Parametria!C:C,0))</f>
        <v>#N/A</v>
      </c>
      <c r="AN523" s="25" t="e">
        <f>INDEX(Parametria!F:F,MATCH(Tabla_Consulta_desde_Reporte_de_Valorización_de_Instrumentos[[#This Row],[CODIGO_SBS]],Parametria!C:C,0))</f>
        <v>#N/A</v>
      </c>
      <c r="AO523" s="25" t="e">
        <f>+INDEX(Parametria!J:J,MATCH(Tabla_Consulta_desde_Reporte_de_Valorización_de_Instrumentos[[#This Row],[CODIGO_SBS]],Parametria!C:C,0))</f>
        <v>#N/A</v>
      </c>
      <c r="AP523" s="25">
        <f>Tabla_Consulta_desde_Reporte_de_Valorización_de_Instrumentos[[#This Row],[Huella]]/$AT$4</f>
        <v>0</v>
      </c>
      <c r="AQ52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3" s="25" t="str">
        <f>IFERROR(INDEX('BD(MSCI)'!X:X,MATCH(Tabla_Consulta_desde_Reporte_de_Valorización_de_Instrumentos[[#This Row],[CODIGO_ISIN]],'BD(MSCI)'!C:C,0)),"Cuestionario Integra")</f>
        <v>Cuestionario Integra</v>
      </c>
      <c r="AT523" s="25"/>
    </row>
    <row r="524" spans="2:46" x14ac:dyDescent="0.35">
      <c r="B524" s="14" t="s">
        <v>6337</v>
      </c>
      <c r="C524" t="s">
        <v>811</v>
      </c>
      <c r="D524" t="s">
        <v>9</v>
      </c>
      <c r="E524" t="s">
        <v>812</v>
      </c>
      <c r="F524" t="s">
        <v>6408</v>
      </c>
      <c r="G524" t="e">
        <f>INDEX(Parametria!H:H,MATCH(Tabla_Consulta_desde_Reporte_de_Valorización_de_Instrumentos[[#This Row],[CODIGO_SBS]],Parametria!C:C,0),1)</f>
        <v>#N/A</v>
      </c>
      <c r="H524" t="s">
        <v>90</v>
      </c>
      <c r="I524" t="s">
        <v>813</v>
      </c>
      <c r="J524" t="s">
        <v>241</v>
      </c>
      <c r="K524" t="s">
        <v>90</v>
      </c>
      <c r="L524">
        <v>1</v>
      </c>
      <c r="M524" s="5">
        <v>35680893.954999998</v>
      </c>
      <c r="N524">
        <v>35680893.954999998</v>
      </c>
      <c r="O524">
        <v>0</v>
      </c>
      <c r="P524" s="15">
        <v>46399</v>
      </c>
      <c r="Q524">
        <v>196</v>
      </c>
      <c r="R524">
        <v>1</v>
      </c>
      <c r="S524" t="s">
        <v>155</v>
      </c>
      <c r="T524">
        <v>35676664.799999997</v>
      </c>
      <c r="U524" s="5">
        <v>35676664.799999997</v>
      </c>
      <c r="V524" t="s">
        <v>192</v>
      </c>
      <c r="W524">
        <v>4565854000</v>
      </c>
      <c r="X524">
        <v>3638173000</v>
      </c>
      <c r="Y524">
        <v>927681000</v>
      </c>
      <c r="Z524">
        <v>0</v>
      </c>
      <c r="AA524" t="str">
        <f>+MID(Tabla_Consulta_desde_Reporte_de_Valorización_de_Instrumentos[[#This Row],[CODIGO_SBS]],7,1)</f>
        <v>1</v>
      </c>
      <c r="AB524">
        <f>INDEX('Cálculo Caja'!F:F,MATCH(Tabla_Consulta_desde_Reporte_de_Valorización_de_Instrumentos[[#This Row],[PORTAFOLIO]],'Cálculo Caja'!A:A,0),1)</f>
        <v>2998225111.1967454</v>
      </c>
      <c r="AC524" s="17">
        <f>Tabla_Consulta_desde_Reporte_de_Valorización_de_Instrumentos[[#This Row],[VALOR_VECTOR_LOCAL]]/Tabla_Consulta_desde_Reporte_de_Valorización_de_Instrumentos[[#This Row],[Patrimonio]]</f>
        <v>1.1900672108225364E-2</v>
      </c>
      <c r="AD524" s="4">
        <f>(Tabla_Consulta_desde_Reporte_de_Valorización_de_Instrumentos[[#This Row],[VALOR_VECTOR_LOCAL]]/INDEX('Tipo de Cambio'!$D:$D,MATCH("2",'Tipo de Cambio'!$E:$E,0),1))/1000000</f>
        <v>10.471282158473954</v>
      </c>
      <c r="AE524">
        <f>IF(Tabla_Consulta_desde_Reporte_de_Valorización_de_Instrumentos[[#This Row],[PORTAFOLIO]]="IN-FONDO0",Tabla_Consulta_desde_Reporte_de_Valorización_de_Instrumentos[[#This Row],[Inv MM$]],0)</f>
        <v>10.471282158473954</v>
      </c>
      <c r="AF524" s="25">
        <f>IF(Tabla_Consulta_desde_Reporte_de_Valorización_de_Instrumentos[[#This Row],[PORTAFOLIO]]="IN-FONDO1",Tabla_Consulta_desde_Reporte_de_Valorización_de_Instrumentos[[#This Row],[Inv MM$]],0)</f>
        <v>0</v>
      </c>
      <c r="AG524" s="25">
        <f>IF(Tabla_Consulta_desde_Reporte_de_Valorización_de_Instrumentos[[#This Row],[PORTAFOLIO]]="IN-FONDO2",Tabla_Consulta_desde_Reporte_de_Valorización_de_Instrumentos[[#This Row],[Inv MM$]],0)</f>
        <v>0</v>
      </c>
      <c r="AH524" s="25">
        <f>IF(Tabla_Consulta_desde_Reporte_de_Valorización_de_Instrumentos[[#This Row],[PORTAFOLIO]]="IN-FONDO3",Tabla_Consulta_desde_Reporte_de_Valorización_de_Instrumentos[[#This Row],[Inv MM$]],0)</f>
        <v>0</v>
      </c>
      <c r="AI52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Row],[CODIGO_SBS]],'BD(MSCI)'!$C:$C,0),1)),AL6659)</f>
        <v>0</v>
      </c>
      <c r="AK524" s="25">
        <f>Tabla_Consulta_desde_Reporte_de_Valorización_de_Instrumentos[[#This Row],[CO2-H]]*Tabla_Consulta_desde_Reporte_de_Valorización_de_Instrumentos[[#This Row],[Inv MM$]]</f>
        <v>0</v>
      </c>
      <c r="AL524" s="25">
        <f>Tabla_Consulta_desde_Reporte_de_Valorización_de_Instrumentos[[#This Row],[CO2-H]]*Tabla_Consulta_desde_Reporte_de_Valorización_de_Instrumentos[[#This Row],[Weight]]</f>
        <v>0</v>
      </c>
      <c r="AM524" s="25" t="e">
        <f>INDEX(Parametria!G:G,MATCH(Tabla_Consulta_desde_Reporte_de_Valorización_de_Instrumentos[[#This Row],[CODIGO_SBS]],Parametria!C:C,0))</f>
        <v>#N/A</v>
      </c>
      <c r="AN524" s="25" t="e">
        <f>INDEX(Parametria!F:F,MATCH(Tabla_Consulta_desde_Reporte_de_Valorización_de_Instrumentos[[#This Row],[CODIGO_SBS]],Parametria!C:C,0))</f>
        <v>#N/A</v>
      </c>
      <c r="AO524" s="25" t="e">
        <f>+INDEX(Parametria!J:J,MATCH(Tabla_Consulta_desde_Reporte_de_Valorización_de_Instrumentos[[#This Row],[CODIGO_SBS]],Parametria!C:C,0))</f>
        <v>#N/A</v>
      </c>
      <c r="AP524" s="25">
        <f>Tabla_Consulta_desde_Reporte_de_Valorización_de_Instrumentos[[#This Row],[Huella]]/$AT$4</f>
        <v>0</v>
      </c>
      <c r="AQ52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4" s="25" t="str">
        <f>IFERROR(INDEX('BD(MSCI)'!X:X,MATCH(Tabla_Consulta_desde_Reporte_de_Valorización_de_Instrumentos[[#This Row],[CODIGO_ISIN]],'BD(MSCI)'!C:C,0)),"Cuestionario Integra")</f>
        <v>Cuestionario Integra</v>
      </c>
    </row>
    <row r="525" spans="2:46" x14ac:dyDescent="0.35">
      <c r="B525" s="14" t="s">
        <v>6337</v>
      </c>
      <c r="C525" t="s">
        <v>811</v>
      </c>
      <c r="D525" t="s">
        <v>9</v>
      </c>
      <c r="E525" t="s">
        <v>812</v>
      </c>
      <c r="F525" t="s">
        <v>5738</v>
      </c>
      <c r="G525" t="e">
        <f>INDEX(Parametria!H:H,MATCH(Tabla_Consulta_desde_Reporte_de_Valorización_de_Instrumentos[[#This Row],[CODIGO_SBS]],Parametria!C:C,0),1)</f>
        <v>#N/A</v>
      </c>
      <c r="H525" t="s">
        <v>90</v>
      </c>
      <c r="I525" t="s">
        <v>813</v>
      </c>
      <c r="J525" t="s">
        <v>245</v>
      </c>
      <c r="K525" t="s">
        <v>90</v>
      </c>
      <c r="L525">
        <v>1</v>
      </c>
      <c r="M525" s="5">
        <v>25607185.824999999</v>
      </c>
      <c r="N525">
        <v>25607185.824999999</v>
      </c>
      <c r="O525">
        <v>0</v>
      </c>
      <c r="P525" s="15">
        <v>46360</v>
      </c>
      <c r="Q525">
        <v>157</v>
      </c>
      <c r="R525">
        <v>1</v>
      </c>
      <c r="S525" t="s">
        <v>155</v>
      </c>
      <c r="T525">
        <v>25604165</v>
      </c>
      <c r="U525" s="5">
        <v>25604165</v>
      </c>
      <c r="V525" t="s">
        <v>192</v>
      </c>
      <c r="W525">
        <v>4565854000</v>
      </c>
      <c r="X525">
        <v>3638173000</v>
      </c>
      <c r="Y525">
        <v>927681000</v>
      </c>
      <c r="Z525">
        <v>0</v>
      </c>
      <c r="AA525" t="str">
        <f>+MID(Tabla_Consulta_desde_Reporte_de_Valorización_de_Instrumentos[[#This Row],[CODIGO_SBS]],7,1)</f>
        <v>1</v>
      </c>
      <c r="AB525">
        <f>INDEX('Cálculo Caja'!F:F,MATCH(Tabla_Consulta_desde_Reporte_de_Valorización_de_Instrumentos[[#This Row],[PORTAFOLIO]],'Cálculo Caja'!A:A,0),1)</f>
        <v>2998225111.1967454</v>
      </c>
      <c r="AC525" s="17">
        <f>Tabla_Consulta_desde_Reporte_de_Valorización_de_Instrumentos[[#This Row],[VALOR_VECTOR_LOCAL]]/Tabla_Consulta_desde_Reporte_de_Valorización_de_Instrumentos[[#This Row],[Patrimonio]]</f>
        <v>8.5407815875369209E-3</v>
      </c>
      <c r="AD525" s="4">
        <f>(Tabla_Consulta_desde_Reporte_de_Valorización_de_Instrumentos[[#This Row],[VALOR_VECTOR_LOCAL]]/INDEX('Tipo de Cambio'!$D:$D,MATCH("2",'Tipo de Cambio'!$E:$E,0),1))/1000000</f>
        <v>7.5149481511371965</v>
      </c>
      <c r="AE525">
        <f>IF(Tabla_Consulta_desde_Reporte_de_Valorización_de_Instrumentos[[#This Row],[PORTAFOLIO]]="IN-FONDO0",Tabla_Consulta_desde_Reporte_de_Valorización_de_Instrumentos[[#This Row],[Inv MM$]],0)</f>
        <v>7.5149481511371965</v>
      </c>
      <c r="AF525" s="25">
        <f>IF(Tabla_Consulta_desde_Reporte_de_Valorización_de_Instrumentos[[#This Row],[PORTAFOLIO]]="IN-FONDO1",Tabla_Consulta_desde_Reporte_de_Valorización_de_Instrumentos[[#This Row],[Inv MM$]],0)</f>
        <v>0</v>
      </c>
      <c r="AG525" s="25">
        <f>IF(Tabla_Consulta_desde_Reporte_de_Valorización_de_Instrumentos[[#This Row],[PORTAFOLIO]]="IN-FONDO2",Tabla_Consulta_desde_Reporte_de_Valorización_de_Instrumentos[[#This Row],[Inv MM$]],0)</f>
        <v>0</v>
      </c>
      <c r="AH525" s="25">
        <f>IF(Tabla_Consulta_desde_Reporte_de_Valorización_de_Instrumentos[[#This Row],[PORTAFOLIO]]="IN-FONDO3",Tabla_Consulta_desde_Reporte_de_Valorización_de_Instrumentos[[#This Row],[Inv MM$]],0)</f>
        <v>0</v>
      </c>
      <c r="AI52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Row],[CODIGO_SBS]],'BD(MSCI)'!$C:$C,0),1)),AL6660)</f>
        <v>0</v>
      </c>
      <c r="AK525" s="25">
        <f>Tabla_Consulta_desde_Reporte_de_Valorización_de_Instrumentos[[#This Row],[CO2-H]]*Tabla_Consulta_desde_Reporte_de_Valorización_de_Instrumentos[[#This Row],[Inv MM$]]</f>
        <v>0</v>
      </c>
      <c r="AL525" s="25">
        <f>Tabla_Consulta_desde_Reporte_de_Valorización_de_Instrumentos[[#This Row],[CO2-H]]*Tabla_Consulta_desde_Reporte_de_Valorización_de_Instrumentos[[#This Row],[Weight]]</f>
        <v>0</v>
      </c>
      <c r="AM525" s="25" t="e">
        <f>INDEX(Parametria!G:G,MATCH(Tabla_Consulta_desde_Reporte_de_Valorización_de_Instrumentos[[#This Row],[CODIGO_SBS]],Parametria!C:C,0))</f>
        <v>#N/A</v>
      </c>
      <c r="AN525" s="25" t="e">
        <f>INDEX(Parametria!F:F,MATCH(Tabla_Consulta_desde_Reporte_de_Valorización_de_Instrumentos[[#This Row],[CODIGO_SBS]],Parametria!C:C,0))</f>
        <v>#N/A</v>
      </c>
      <c r="AO525" s="25" t="e">
        <f>+INDEX(Parametria!J:J,MATCH(Tabla_Consulta_desde_Reporte_de_Valorización_de_Instrumentos[[#This Row],[CODIGO_SBS]],Parametria!C:C,0))</f>
        <v>#N/A</v>
      </c>
      <c r="AP525" s="25">
        <f>Tabla_Consulta_desde_Reporte_de_Valorización_de_Instrumentos[[#This Row],[Huella]]/$AT$4</f>
        <v>0</v>
      </c>
      <c r="AQ52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5" s="25" t="str">
        <f>IFERROR(INDEX('BD(MSCI)'!X:X,MATCH(Tabla_Consulta_desde_Reporte_de_Valorización_de_Instrumentos[[#This Row],[CODIGO_ISIN]],'BD(MSCI)'!C:C,0)),"Cuestionario Integra")</f>
        <v>Cuestionario Integra</v>
      </c>
    </row>
    <row r="526" spans="2:46" x14ac:dyDescent="0.35">
      <c r="B526" s="14" t="s">
        <v>6337</v>
      </c>
      <c r="C526" t="s">
        <v>811</v>
      </c>
      <c r="D526" t="s">
        <v>9</v>
      </c>
      <c r="E526" t="s">
        <v>812</v>
      </c>
      <c r="F526" t="s">
        <v>6409</v>
      </c>
      <c r="G526" t="e">
        <f>INDEX(Parametria!H:H,MATCH(Tabla_Consulta_desde_Reporte_de_Valorización_de_Instrumentos[[#This Row],[CODIGO_SBS]],Parametria!C:C,0),1)</f>
        <v>#N/A</v>
      </c>
      <c r="H526" t="s">
        <v>90</v>
      </c>
      <c r="I526" t="s">
        <v>813</v>
      </c>
      <c r="J526" t="s">
        <v>241</v>
      </c>
      <c r="K526" t="s">
        <v>90</v>
      </c>
      <c r="L526">
        <v>1</v>
      </c>
      <c r="M526" s="5">
        <v>15202457.58</v>
      </c>
      <c r="N526">
        <v>15202457.58</v>
      </c>
      <c r="O526">
        <v>0</v>
      </c>
      <c r="P526" s="15">
        <v>46443</v>
      </c>
      <c r="Q526">
        <v>240</v>
      </c>
      <c r="R526">
        <v>1</v>
      </c>
      <c r="S526" t="s">
        <v>155</v>
      </c>
      <c r="T526">
        <v>15200665.92</v>
      </c>
      <c r="U526" s="5">
        <v>15200665.92</v>
      </c>
      <c r="V526" t="s">
        <v>192</v>
      </c>
      <c r="W526">
        <v>4565854000</v>
      </c>
      <c r="X526">
        <v>3638173000</v>
      </c>
      <c r="Y526">
        <v>927681000</v>
      </c>
      <c r="Z526">
        <v>0</v>
      </c>
      <c r="AA526" t="str">
        <f>+MID(Tabla_Consulta_desde_Reporte_de_Valorización_de_Instrumentos[[#This Row],[CODIGO_SBS]],7,1)</f>
        <v>1</v>
      </c>
      <c r="AB526">
        <f>INDEX('Cálculo Caja'!F:F,MATCH(Tabla_Consulta_desde_Reporte_de_Valorización_de_Instrumentos[[#This Row],[PORTAFOLIO]],'Cálculo Caja'!A:A,0),1)</f>
        <v>2998225111.1967454</v>
      </c>
      <c r="AC526" s="17">
        <f>Tabla_Consulta_desde_Reporte_de_Valorización_de_Instrumentos[[#This Row],[VALOR_VECTOR_LOCAL]]/Tabla_Consulta_desde_Reporte_de_Valorización_de_Instrumentos[[#This Row],[Patrimonio]]</f>
        <v>5.0704857094375812E-3</v>
      </c>
      <c r="AD526" s="4">
        <f>(Tabla_Consulta_desde_Reporte_de_Valorización_de_Instrumentos[[#This Row],[VALOR_VECTOR_LOCAL]]/INDEX('Tipo de Cambio'!$D:$D,MATCH("2",'Tipo de Cambio'!$E:$E,0),1))/1000000</f>
        <v>4.4614695759354364</v>
      </c>
      <c r="AE526">
        <f>IF(Tabla_Consulta_desde_Reporte_de_Valorización_de_Instrumentos[[#This Row],[PORTAFOLIO]]="IN-FONDO0",Tabla_Consulta_desde_Reporte_de_Valorización_de_Instrumentos[[#This Row],[Inv MM$]],0)</f>
        <v>4.4614695759354364</v>
      </c>
      <c r="AF526" s="25">
        <f>IF(Tabla_Consulta_desde_Reporte_de_Valorización_de_Instrumentos[[#This Row],[PORTAFOLIO]]="IN-FONDO1",Tabla_Consulta_desde_Reporte_de_Valorización_de_Instrumentos[[#This Row],[Inv MM$]],0)</f>
        <v>0</v>
      </c>
      <c r="AG526" s="25">
        <f>IF(Tabla_Consulta_desde_Reporte_de_Valorización_de_Instrumentos[[#This Row],[PORTAFOLIO]]="IN-FONDO2",Tabla_Consulta_desde_Reporte_de_Valorización_de_Instrumentos[[#This Row],[Inv MM$]],0)</f>
        <v>0</v>
      </c>
      <c r="AH526" s="25">
        <f>IF(Tabla_Consulta_desde_Reporte_de_Valorización_de_Instrumentos[[#This Row],[PORTAFOLIO]]="IN-FONDO3",Tabla_Consulta_desde_Reporte_de_Valorización_de_Instrumentos[[#This Row],[Inv MM$]],0)</f>
        <v>0</v>
      </c>
      <c r="AI52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Row],[CODIGO_SBS]],'BD(MSCI)'!$C:$C,0),1)),AL6661)</f>
        <v>0</v>
      </c>
      <c r="AK526" s="25">
        <f>Tabla_Consulta_desde_Reporte_de_Valorización_de_Instrumentos[[#This Row],[CO2-H]]*Tabla_Consulta_desde_Reporte_de_Valorización_de_Instrumentos[[#This Row],[Inv MM$]]</f>
        <v>0</v>
      </c>
      <c r="AL526" s="25">
        <f>Tabla_Consulta_desde_Reporte_de_Valorización_de_Instrumentos[[#This Row],[CO2-H]]*Tabla_Consulta_desde_Reporte_de_Valorización_de_Instrumentos[[#This Row],[Weight]]</f>
        <v>0</v>
      </c>
      <c r="AM526" s="25" t="e">
        <f>INDEX(Parametria!G:G,MATCH(Tabla_Consulta_desde_Reporte_de_Valorización_de_Instrumentos[[#This Row],[CODIGO_SBS]],Parametria!C:C,0))</f>
        <v>#N/A</v>
      </c>
      <c r="AN526" s="25" t="e">
        <f>INDEX(Parametria!F:F,MATCH(Tabla_Consulta_desde_Reporte_de_Valorización_de_Instrumentos[[#This Row],[CODIGO_SBS]],Parametria!C:C,0))</f>
        <v>#N/A</v>
      </c>
      <c r="AO526" s="25" t="e">
        <f>+INDEX(Parametria!J:J,MATCH(Tabla_Consulta_desde_Reporte_de_Valorización_de_Instrumentos[[#This Row],[CODIGO_SBS]],Parametria!C:C,0))</f>
        <v>#N/A</v>
      </c>
      <c r="AP526" s="25">
        <f>Tabla_Consulta_desde_Reporte_de_Valorización_de_Instrumentos[[#This Row],[Huella]]/$AT$4</f>
        <v>0</v>
      </c>
      <c r="AQ52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6" s="25" t="str">
        <f>IFERROR(INDEX('BD(MSCI)'!X:X,MATCH(Tabla_Consulta_desde_Reporte_de_Valorización_de_Instrumentos[[#This Row],[CODIGO_ISIN]],'BD(MSCI)'!C:C,0)),"Cuestionario Integra")</f>
        <v>Cuestionario Integra</v>
      </c>
    </row>
    <row r="527" spans="2:46" x14ac:dyDescent="0.35">
      <c r="B527" s="14" t="s">
        <v>6337</v>
      </c>
      <c r="C527" t="s">
        <v>811</v>
      </c>
      <c r="D527" t="s">
        <v>9</v>
      </c>
      <c r="E527" t="s">
        <v>812</v>
      </c>
      <c r="F527" t="s">
        <v>6410</v>
      </c>
      <c r="G527" t="e">
        <f>INDEX(Parametria!H:H,MATCH(Tabla_Consulta_desde_Reporte_de_Valorización_de_Instrumentos[[#This Row],[CODIGO_SBS]],Parametria!C:C,0),1)</f>
        <v>#N/A</v>
      </c>
      <c r="H527" t="s">
        <v>90</v>
      </c>
      <c r="I527" t="s">
        <v>813</v>
      </c>
      <c r="J527" t="s">
        <v>6411</v>
      </c>
      <c r="K527" t="s">
        <v>90</v>
      </c>
      <c r="L527">
        <v>1</v>
      </c>
      <c r="M527" s="5">
        <v>20263667.420000002</v>
      </c>
      <c r="N527">
        <v>20263667.420000002</v>
      </c>
      <c r="O527">
        <v>0</v>
      </c>
      <c r="P527" s="15">
        <v>46443</v>
      </c>
      <c r="Q527">
        <v>240</v>
      </c>
      <c r="R527">
        <v>1</v>
      </c>
      <c r="S527" t="s">
        <v>155</v>
      </c>
      <c r="T527">
        <v>20261334.079999998</v>
      </c>
      <c r="U527" s="5">
        <v>20261334.079999998</v>
      </c>
      <c r="V527" t="s">
        <v>192</v>
      </c>
      <c r="W527">
        <v>4565854000</v>
      </c>
      <c r="X527">
        <v>3638173000</v>
      </c>
      <c r="Y527">
        <v>927681000</v>
      </c>
      <c r="Z527">
        <v>0</v>
      </c>
      <c r="AA527" t="str">
        <f>+MID(Tabla_Consulta_desde_Reporte_de_Valorización_de_Instrumentos[[#This Row],[CODIGO_SBS]],7,1)</f>
        <v>1</v>
      </c>
      <c r="AB527">
        <f>INDEX('Cálculo Caja'!F:F,MATCH(Tabla_Consulta_desde_Reporte_de_Valorización_de_Instrumentos[[#This Row],[PORTAFOLIO]],'Cálculo Caja'!A:A,0),1)</f>
        <v>2998225111.1967454</v>
      </c>
      <c r="AC527" s="17">
        <f>Tabla_Consulta_desde_Reporte_de_Valorización_de_Instrumentos[[#This Row],[VALOR_VECTOR_LOCAL]]/Tabla_Consulta_desde_Reporte_de_Valorización_de_Instrumentos[[#This Row],[Patrimonio]]</f>
        <v>6.7585543674910167E-3</v>
      </c>
      <c r="AD527" s="4">
        <f>(Tabla_Consulta_desde_Reporte_de_Valorización_de_Instrumentos[[#This Row],[VALOR_VECTOR_LOCAL]]/INDEX('Tipo de Cambio'!$D:$D,MATCH("2",'Tipo de Cambio'!$E:$E,0),1))/1000000</f>
        <v>5.9467842758620693</v>
      </c>
      <c r="AE527">
        <f>IF(Tabla_Consulta_desde_Reporte_de_Valorización_de_Instrumentos[[#This Row],[PORTAFOLIO]]="IN-FONDO0",Tabla_Consulta_desde_Reporte_de_Valorización_de_Instrumentos[[#This Row],[Inv MM$]],0)</f>
        <v>5.9467842758620693</v>
      </c>
      <c r="AF527" s="25">
        <f>IF(Tabla_Consulta_desde_Reporte_de_Valorización_de_Instrumentos[[#This Row],[PORTAFOLIO]]="IN-FONDO1",Tabla_Consulta_desde_Reporte_de_Valorización_de_Instrumentos[[#This Row],[Inv MM$]],0)</f>
        <v>0</v>
      </c>
      <c r="AG527" s="25">
        <f>IF(Tabla_Consulta_desde_Reporte_de_Valorización_de_Instrumentos[[#This Row],[PORTAFOLIO]]="IN-FONDO2",Tabla_Consulta_desde_Reporte_de_Valorización_de_Instrumentos[[#This Row],[Inv MM$]],0)</f>
        <v>0</v>
      </c>
      <c r="AH527" s="25">
        <f>IF(Tabla_Consulta_desde_Reporte_de_Valorización_de_Instrumentos[[#This Row],[PORTAFOLIO]]="IN-FONDO3",Tabla_Consulta_desde_Reporte_de_Valorización_de_Instrumentos[[#This Row],[Inv MM$]],0)</f>
        <v>0</v>
      </c>
      <c r="AI52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Row],[CODIGO_SBS]],'BD(MSCI)'!$C:$C,0),1)),AL6662)</f>
        <v>0</v>
      </c>
      <c r="AK527" s="25">
        <f>Tabla_Consulta_desde_Reporte_de_Valorización_de_Instrumentos[[#This Row],[CO2-H]]*Tabla_Consulta_desde_Reporte_de_Valorización_de_Instrumentos[[#This Row],[Inv MM$]]</f>
        <v>0</v>
      </c>
      <c r="AL527" s="25">
        <f>Tabla_Consulta_desde_Reporte_de_Valorización_de_Instrumentos[[#This Row],[CO2-H]]*Tabla_Consulta_desde_Reporte_de_Valorización_de_Instrumentos[[#This Row],[Weight]]</f>
        <v>0</v>
      </c>
      <c r="AM527" s="25" t="e">
        <f>INDEX(Parametria!G:G,MATCH(Tabla_Consulta_desde_Reporte_de_Valorización_de_Instrumentos[[#This Row],[CODIGO_SBS]],Parametria!C:C,0))</f>
        <v>#N/A</v>
      </c>
      <c r="AN527" s="25" t="e">
        <f>INDEX(Parametria!F:F,MATCH(Tabla_Consulta_desde_Reporte_de_Valorización_de_Instrumentos[[#This Row],[CODIGO_SBS]],Parametria!C:C,0))</f>
        <v>#N/A</v>
      </c>
      <c r="AO527" s="25" t="e">
        <f>+INDEX(Parametria!J:J,MATCH(Tabla_Consulta_desde_Reporte_de_Valorización_de_Instrumentos[[#This Row],[CODIGO_SBS]],Parametria!C:C,0))</f>
        <v>#N/A</v>
      </c>
      <c r="AP527" s="25">
        <f>Tabla_Consulta_desde_Reporte_de_Valorización_de_Instrumentos[[#This Row],[Huella]]/$AT$4</f>
        <v>0</v>
      </c>
      <c r="AQ52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7" s="25" t="str">
        <f>IFERROR(INDEX('BD(MSCI)'!X:X,MATCH(Tabla_Consulta_desde_Reporte_de_Valorización_de_Instrumentos[[#This Row],[CODIGO_ISIN]],'BD(MSCI)'!C:C,0)),"Cuestionario Integra")</f>
        <v>Cuestionario Integra</v>
      </c>
    </row>
    <row r="528" spans="2:46" x14ac:dyDescent="0.35">
      <c r="B528" s="14" t="s">
        <v>6337</v>
      </c>
      <c r="C528" t="s">
        <v>811</v>
      </c>
      <c r="D528" t="s">
        <v>9</v>
      </c>
      <c r="E528" t="s">
        <v>812</v>
      </c>
      <c r="F528" t="s">
        <v>6412</v>
      </c>
      <c r="G528" t="e">
        <f>INDEX(Parametria!H:H,MATCH(Tabla_Consulta_desde_Reporte_de_Valorización_de_Instrumentos[[#This Row],[CODIGO_SBS]],Parametria!C:C,0),1)</f>
        <v>#N/A</v>
      </c>
      <c r="H528" t="s">
        <v>90</v>
      </c>
      <c r="I528" t="s">
        <v>813</v>
      </c>
      <c r="J528" t="s">
        <v>241</v>
      </c>
      <c r="K528" t="s">
        <v>90</v>
      </c>
      <c r="L528">
        <v>1</v>
      </c>
      <c r="M528" s="5">
        <v>15148750.425000001</v>
      </c>
      <c r="N528">
        <v>15148750.425000001</v>
      </c>
      <c r="O528">
        <v>0</v>
      </c>
      <c r="P528" s="15">
        <v>46448</v>
      </c>
      <c r="Q528">
        <v>245</v>
      </c>
      <c r="R528">
        <v>1</v>
      </c>
      <c r="S528" t="s">
        <v>155</v>
      </c>
      <c r="T528">
        <v>15147000.42</v>
      </c>
      <c r="U528" s="5">
        <v>15147000.42</v>
      </c>
      <c r="V528" t="s">
        <v>192</v>
      </c>
      <c r="W528">
        <v>4565854000</v>
      </c>
      <c r="X528">
        <v>3638173000</v>
      </c>
      <c r="Y528">
        <v>927681000</v>
      </c>
      <c r="Z528">
        <v>0</v>
      </c>
      <c r="AA528" t="str">
        <f>+MID(Tabla_Consulta_desde_Reporte_de_Valorización_de_Instrumentos[[#This Row],[CODIGO_SBS]],7,1)</f>
        <v>1</v>
      </c>
      <c r="AB528">
        <f>INDEX('Cálculo Caja'!F:F,MATCH(Tabla_Consulta_desde_Reporte_de_Valorización_de_Instrumentos[[#This Row],[PORTAFOLIO]],'Cálculo Caja'!A:A,0),1)</f>
        <v>2998225111.1967454</v>
      </c>
      <c r="AC528" s="17">
        <f>Tabla_Consulta_desde_Reporte_de_Valorización_de_Instrumentos[[#This Row],[VALOR_VECTOR_LOCAL]]/Tabla_Consulta_desde_Reporte_de_Valorización_de_Instrumentos[[#This Row],[Patrimonio]]</f>
        <v>5.0525727265866831E-3</v>
      </c>
      <c r="AD528" s="4">
        <f>(Tabla_Consulta_desde_Reporte_de_Valorización_de_Instrumentos[[#This Row],[VALOR_VECTOR_LOCAL]]/INDEX('Tipo de Cambio'!$D:$D,MATCH("2",'Tipo de Cambio'!$E:$E,0),1))/1000000</f>
        <v>4.4457081217901688</v>
      </c>
      <c r="AE528">
        <f>IF(Tabla_Consulta_desde_Reporte_de_Valorización_de_Instrumentos[[#This Row],[PORTAFOLIO]]="IN-FONDO0",Tabla_Consulta_desde_Reporte_de_Valorización_de_Instrumentos[[#This Row],[Inv MM$]],0)</f>
        <v>4.4457081217901688</v>
      </c>
      <c r="AF528" s="25">
        <f>IF(Tabla_Consulta_desde_Reporte_de_Valorización_de_Instrumentos[[#This Row],[PORTAFOLIO]]="IN-FONDO1",Tabla_Consulta_desde_Reporte_de_Valorización_de_Instrumentos[[#This Row],[Inv MM$]],0)</f>
        <v>0</v>
      </c>
      <c r="AG528" s="25">
        <f>IF(Tabla_Consulta_desde_Reporte_de_Valorización_de_Instrumentos[[#This Row],[PORTAFOLIO]]="IN-FONDO2",Tabla_Consulta_desde_Reporte_de_Valorización_de_Instrumentos[[#This Row],[Inv MM$]],0)</f>
        <v>0</v>
      </c>
      <c r="AH528" s="25">
        <f>IF(Tabla_Consulta_desde_Reporte_de_Valorización_de_Instrumentos[[#This Row],[PORTAFOLIO]]="IN-FONDO3",Tabla_Consulta_desde_Reporte_de_Valorización_de_Instrumentos[[#This Row],[Inv MM$]],0)</f>
        <v>0</v>
      </c>
      <c r="AI52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Row],[CODIGO_SBS]],'BD(MSCI)'!$C:$C,0),1)),AL6663)</f>
        <v>0</v>
      </c>
      <c r="AK528" s="25">
        <f>Tabla_Consulta_desde_Reporte_de_Valorización_de_Instrumentos[[#This Row],[CO2-H]]*Tabla_Consulta_desde_Reporte_de_Valorización_de_Instrumentos[[#This Row],[Inv MM$]]</f>
        <v>0</v>
      </c>
      <c r="AL528" s="25">
        <f>Tabla_Consulta_desde_Reporte_de_Valorización_de_Instrumentos[[#This Row],[CO2-H]]*Tabla_Consulta_desde_Reporte_de_Valorización_de_Instrumentos[[#This Row],[Weight]]</f>
        <v>0</v>
      </c>
      <c r="AM528" s="25" t="e">
        <f>INDEX(Parametria!G:G,MATCH(Tabla_Consulta_desde_Reporte_de_Valorización_de_Instrumentos[[#This Row],[CODIGO_SBS]],Parametria!C:C,0))</f>
        <v>#N/A</v>
      </c>
      <c r="AN528" s="25" t="e">
        <f>INDEX(Parametria!F:F,MATCH(Tabla_Consulta_desde_Reporte_de_Valorización_de_Instrumentos[[#This Row],[CODIGO_SBS]],Parametria!C:C,0))</f>
        <v>#N/A</v>
      </c>
      <c r="AO528" s="25" t="e">
        <f>+INDEX(Parametria!J:J,MATCH(Tabla_Consulta_desde_Reporte_de_Valorización_de_Instrumentos[[#This Row],[CODIGO_SBS]],Parametria!C:C,0))</f>
        <v>#N/A</v>
      </c>
      <c r="AP528" s="25">
        <f>Tabla_Consulta_desde_Reporte_de_Valorización_de_Instrumentos[[#This Row],[Huella]]/$AT$4</f>
        <v>0</v>
      </c>
      <c r="AQ52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8" s="25" t="str">
        <f>IFERROR(INDEX('BD(MSCI)'!X:X,MATCH(Tabla_Consulta_desde_Reporte_de_Valorización_de_Instrumentos[[#This Row],[CODIGO_ISIN]],'BD(MSCI)'!C:C,0)),"Cuestionario Integra")</f>
        <v>Cuestionario Integra</v>
      </c>
    </row>
    <row r="529" spans="2:44" x14ac:dyDescent="0.35">
      <c r="B529" s="14" t="s">
        <v>6337</v>
      </c>
      <c r="C529" t="s">
        <v>811</v>
      </c>
      <c r="D529" t="s">
        <v>9</v>
      </c>
      <c r="E529" t="s">
        <v>812</v>
      </c>
      <c r="F529" t="s">
        <v>6413</v>
      </c>
      <c r="G529" t="e">
        <f>INDEX(Parametria!H:H,MATCH(Tabla_Consulta_desde_Reporte_de_Valorización_de_Instrumentos[[#This Row],[CODIGO_SBS]],Parametria!C:C,0),1)</f>
        <v>#N/A</v>
      </c>
      <c r="H529" t="s">
        <v>90</v>
      </c>
      <c r="I529" t="s">
        <v>813</v>
      </c>
      <c r="J529" t="s">
        <v>242</v>
      </c>
      <c r="K529" t="s">
        <v>90</v>
      </c>
      <c r="L529">
        <v>1</v>
      </c>
      <c r="M529" s="5">
        <v>35682460.484999999</v>
      </c>
      <c r="N529">
        <v>35682460.484999999</v>
      </c>
      <c r="O529">
        <v>0</v>
      </c>
      <c r="P529" s="15">
        <v>46401</v>
      </c>
      <c r="Q529">
        <v>198</v>
      </c>
      <c r="R529">
        <v>1</v>
      </c>
      <c r="S529" t="s">
        <v>155</v>
      </c>
      <c r="T529">
        <v>35678221.600000001</v>
      </c>
      <c r="U529" s="5">
        <v>35678221.600000001</v>
      </c>
      <c r="V529" t="s">
        <v>192</v>
      </c>
      <c r="W529">
        <v>4565854000</v>
      </c>
      <c r="X529">
        <v>3638173000</v>
      </c>
      <c r="Y529">
        <v>927681000</v>
      </c>
      <c r="Z529">
        <v>0</v>
      </c>
      <c r="AA529" t="str">
        <f>+MID(Tabla_Consulta_desde_Reporte_de_Valorización_de_Instrumentos[[#This Row],[CODIGO_SBS]],7,1)</f>
        <v>1</v>
      </c>
      <c r="AB529">
        <f>INDEX('Cálculo Caja'!F:F,MATCH(Tabla_Consulta_desde_Reporte_de_Valorización_de_Instrumentos[[#This Row],[PORTAFOLIO]],'Cálculo Caja'!A:A,0),1)</f>
        <v>2998225111.1967454</v>
      </c>
      <c r="AC529" s="17">
        <f>Tabla_Consulta_desde_Reporte_de_Valorización_de_Instrumentos[[#This Row],[VALOR_VECTOR_LOCAL]]/Tabla_Consulta_desde_Reporte_de_Valorización_de_Instrumentos[[#This Row],[Patrimonio]]</f>
        <v>1.1901194594010088E-2</v>
      </c>
      <c r="AD529" s="4">
        <f>(Tabla_Consulta_desde_Reporte_de_Valorización_de_Instrumentos[[#This Row],[VALOR_VECTOR_LOCAL]]/INDEX('Tipo de Cambio'!$D:$D,MATCH("2",'Tipo de Cambio'!$E:$E,0),1))/1000000</f>
        <v>10.471741888481292</v>
      </c>
      <c r="AE529">
        <f>IF(Tabla_Consulta_desde_Reporte_de_Valorización_de_Instrumentos[[#This Row],[PORTAFOLIO]]="IN-FONDO0",Tabla_Consulta_desde_Reporte_de_Valorización_de_Instrumentos[[#This Row],[Inv MM$]],0)</f>
        <v>10.471741888481292</v>
      </c>
      <c r="AF529" s="25">
        <f>IF(Tabla_Consulta_desde_Reporte_de_Valorización_de_Instrumentos[[#This Row],[PORTAFOLIO]]="IN-FONDO1",Tabla_Consulta_desde_Reporte_de_Valorización_de_Instrumentos[[#This Row],[Inv MM$]],0)</f>
        <v>0</v>
      </c>
      <c r="AG529" s="25">
        <f>IF(Tabla_Consulta_desde_Reporte_de_Valorización_de_Instrumentos[[#This Row],[PORTAFOLIO]]="IN-FONDO2",Tabla_Consulta_desde_Reporte_de_Valorización_de_Instrumentos[[#This Row],[Inv MM$]],0)</f>
        <v>0</v>
      </c>
      <c r="AH529" s="25">
        <f>IF(Tabla_Consulta_desde_Reporte_de_Valorización_de_Instrumentos[[#This Row],[PORTAFOLIO]]="IN-FONDO3",Tabla_Consulta_desde_Reporte_de_Valorización_de_Instrumentos[[#This Row],[Inv MM$]],0)</f>
        <v>0</v>
      </c>
      <c r="AI52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2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Row],[CODIGO_SBS]],'BD(MSCI)'!$C:$C,0),1)),AL6664)</f>
        <v>0</v>
      </c>
      <c r="AK529" s="25">
        <f>Tabla_Consulta_desde_Reporte_de_Valorización_de_Instrumentos[[#This Row],[CO2-H]]*Tabla_Consulta_desde_Reporte_de_Valorización_de_Instrumentos[[#This Row],[Inv MM$]]</f>
        <v>0</v>
      </c>
      <c r="AL529" s="25">
        <f>Tabla_Consulta_desde_Reporte_de_Valorización_de_Instrumentos[[#This Row],[CO2-H]]*Tabla_Consulta_desde_Reporte_de_Valorización_de_Instrumentos[[#This Row],[Weight]]</f>
        <v>0</v>
      </c>
      <c r="AM529" s="25" t="e">
        <f>INDEX(Parametria!G:G,MATCH(Tabla_Consulta_desde_Reporte_de_Valorización_de_Instrumentos[[#This Row],[CODIGO_SBS]],Parametria!C:C,0))</f>
        <v>#N/A</v>
      </c>
      <c r="AN529" s="25" t="e">
        <f>INDEX(Parametria!F:F,MATCH(Tabla_Consulta_desde_Reporte_de_Valorización_de_Instrumentos[[#This Row],[CODIGO_SBS]],Parametria!C:C,0))</f>
        <v>#N/A</v>
      </c>
      <c r="AO529" s="25" t="e">
        <f>+INDEX(Parametria!J:J,MATCH(Tabla_Consulta_desde_Reporte_de_Valorización_de_Instrumentos[[#This Row],[CODIGO_SBS]],Parametria!C:C,0))</f>
        <v>#N/A</v>
      </c>
      <c r="AP529" s="25">
        <f>Tabla_Consulta_desde_Reporte_de_Valorización_de_Instrumentos[[#This Row],[Huella]]/$AT$4</f>
        <v>0</v>
      </c>
      <c r="AQ52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29" s="25" t="str">
        <f>IFERROR(INDEX('BD(MSCI)'!X:X,MATCH(Tabla_Consulta_desde_Reporte_de_Valorización_de_Instrumentos[[#This Row],[CODIGO_ISIN]],'BD(MSCI)'!C:C,0)),"Cuestionario Integra")</f>
        <v>Cuestionario Integra</v>
      </c>
    </row>
    <row r="530" spans="2:44" x14ac:dyDescent="0.35">
      <c r="B530" s="14" t="s">
        <v>6337</v>
      </c>
      <c r="C530" t="s">
        <v>811</v>
      </c>
      <c r="D530" t="s">
        <v>9</v>
      </c>
      <c r="E530" t="s">
        <v>812</v>
      </c>
      <c r="F530" t="s">
        <v>6414</v>
      </c>
      <c r="G530" t="e">
        <f>INDEX(Parametria!H:H,MATCH(Tabla_Consulta_desde_Reporte_de_Valorización_de_Instrumentos[[#This Row],[CODIGO_SBS]],Parametria!C:C,0),1)</f>
        <v>#N/A</v>
      </c>
      <c r="H530" t="s">
        <v>90</v>
      </c>
      <c r="I530" t="s">
        <v>813</v>
      </c>
      <c r="J530" t="s">
        <v>241</v>
      </c>
      <c r="K530" t="s">
        <v>90</v>
      </c>
      <c r="L530">
        <v>1</v>
      </c>
      <c r="M530" s="5">
        <v>20357665.68</v>
      </c>
      <c r="N530">
        <v>20357665.68</v>
      </c>
      <c r="O530">
        <v>0</v>
      </c>
      <c r="P530" s="15">
        <v>46406</v>
      </c>
      <c r="Q530">
        <v>203</v>
      </c>
      <c r="R530">
        <v>1</v>
      </c>
      <c r="S530" t="s">
        <v>155</v>
      </c>
      <c r="T530">
        <v>20355249.02</v>
      </c>
      <c r="U530" s="5">
        <v>20355249.02</v>
      </c>
      <c r="V530" t="s">
        <v>192</v>
      </c>
      <c r="W530">
        <v>4565854000</v>
      </c>
      <c r="X530">
        <v>3638173000</v>
      </c>
      <c r="Y530">
        <v>927681000</v>
      </c>
      <c r="Z530">
        <v>0</v>
      </c>
      <c r="AA530" t="str">
        <f>+MID(Tabla_Consulta_desde_Reporte_de_Valorización_de_Instrumentos[[#This Row],[CODIGO_SBS]],7,1)</f>
        <v>1</v>
      </c>
      <c r="AB530">
        <f>INDEX('Cálculo Caja'!F:F,MATCH(Tabla_Consulta_desde_Reporte_de_Valorización_de_Instrumentos[[#This Row],[PORTAFOLIO]],'Cálculo Caja'!A:A,0),1)</f>
        <v>2998225111.1967454</v>
      </c>
      <c r="AC530" s="17">
        <f>Tabla_Consulta_desde_Reporte_de_Valorización_de_Instrumentos[[#This Row],[VALOR_VECTOR_LOCAL]]/Tabla_Consulta_desde_Reporte_de_Valorización_de_Instrumentos[[#This Row],[Patrimonio]]</f>
        <v>6.7899056691824618E-3</v>
      </c>
      <c r="AD530" s="4">
        <f>(Tabla_Consulta_desde_Reporte_de_Valorización_de_Instrumentos[[#This Row],[VALOR_VECTOR_LOCAL]]/INDEX('Tipo de Cambio'!$D:$D,MATCH("2",'Tipo de Cambio'!$E:$E,0),1))/1000000</f>
        <v>5.9743699721203223</v>
      </c>
      <c r="AE530">
        <f>IF(Tabla_Consulta_desde_Reporte_de_Valorización_de_Instrumentos[[#This Row],[PORTAFOLIO]]="IN-FONDO0",Tabla_Consulta_desde_Reporte_de_Valorización_de_Instrumentos[[#This Row],[Inv MM$]],0)</f>
        <v>5.9743699721203223</v>
      </c>
      <c r="AF530" s="25">
        <f>IF(Tabla_Consulta_desde_Reporte_de_Valorización_de_Instrumentos[[#This Row],[PORTAFOLIO]]="IN-FONDO1",Tabla_Consulta_desde_Reporte_de_Valorización_de_Instrumentos[[#This Row],[Inv MM$]],0)</f>
        <v>0</v>
      </c>
      <c r="AG530" s="25">
        <f>IF(Tabla_Consulta_desde_Reporte_de_Valorización_de_Instrumentos[[#This Row],[PORTAFOLIO]]="IN-FONDO2",Tabla_Consulta_desde_Reporte_de_Valorización_de_Instrumentos[[#This Row],[Inv MM$]],0)</f>
        <v>0</v>
      </c>
      <c r="AH530" s="25">
        <f>IF(Tabla_Consulta_desde_Reporte_de_Valorización_de_Instrumentos[[#This Row],[PORTAFOLIO]]="IN-FONDO3",Tabla_Consulta_desde_Reporte_de_Valorización_de_Instrumentos[[#This Row],[Inv MM$]],0)</f>
        <v>0</v>
      </c>
      <c r="AI53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Row],[CODIGO_SBS]],'BD(MSCI)'!$C:$C,0),1)),AL6665)</f>
        <v>0</v>
      </c>
      <c r="AK530" s="25">
        <f>Tabla_Consulta_desde_Reporte_de_Valorización_de_Instrumentos[[#This Row],[CO2-H]]*Tabla_Consulta_desde_Reporte_de_Valorización_de_Instrumentos[[#This Row],[Inv MM$]]</f>
        <v>0</v>
      </c>
      <c r="AL530" s="25">
        <f>Tabla_Consulta_desde_Reporte_de_Valorización_de_Instrumentos[[#This Row],[CO2-H]]*Tabla_Consulta_desde_Reporte_de_Valorización_de_Instrumentos[[#This Row],[Weight]]</f>
        <v>0</v>
      </c>
      <c r="AM530" s="25" t="e">
        <f>INDEX(Parametria!G:G,MATCH(Tabla_Consulta_desde_Reporte_de_Valorización_de_Instrumentos[[#This Row],[CODIGO_SBS]],Parametria!C:C,0))</f>
        <v>#N/A</v>
      </c>
      <c r="AN530" s="25" t="e">
        <f>INDEX(Parametria!F:F,MATCH(Tabla_Consulta_desde_Reporte_de_Valorización_de_Instrumentos[[#This Row],[CODIGO_SBS]],Parametria!C:C,0))</f>
        <v>#N/A</v>
      </c>
      <c r="AO530" s="25" t="e">
        <f>+INDEX(Parametria!J:J,MATCH(Tabla_Consulta_desde_Reporte_de_Valorización_de_Instrumentos[[#This Row],[CODIGO_SBS]],Parametria!C:C,0))</f>
        <v>#N/A</v>
      </c>
      <c r="AP530" s="25">
        <f>Tabla_Consulta_desde_Reporte_de_Valorización_de_Instrumentos[[#This Row],[Huella]]/$AT$4</f>
        <v>0</v>
      </c>
      <c r="AQ53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0" s="25" t="str">
        <f>IFERROR(INDEX('BD(MSCI)'!X:X,MATCH(Tabla_Consulta_desde_Reporte_de_Valorización_de_Instrumentos[[#This Row],[CODIGO_ISIN]],'BD(MSCI)'!C:C,0)),"Cuestionario Integra")</f>
        <v>Cuestionario Integra</v>
      </c>
    </row>
    <row r="531" spans="2:44" x14ac:dyDescent="0.35">
      <c r="B531" s="14" t="s">
        <v>6337</v>
      </c>
      <c r="C531" t="s">
        <v>811</v>
      </c>
      <c r="D531" t="s">
        <v>9</v>
      </c>
      <c r="E531" t="s">
        <v>812</v>
      </c>
      <c r="F531" t="s">
        <v>6415</v>
      </c>
      <c r="G531" t="e">
        <f>INDEX(Parametria!H:H,MATCH(Tabla_Consulta_desde_Reporte_de_Valorización_de_Instrumentos[[#This Row],[CODIGO_SBS]],Parametria!C:C,0),1)</f>
        <v>#N/A</v>
      </c>
      <c r="H531" t="s">
        <v>90</v>
      </c>
      <c r="I531" t="s">
        <v>813</v>
      </c>
      <c r="J531" t="s">
        <v>245</v>
      </c>
      <c r="K531" t="s">
        <v>90</v>
      </c>
      <c r="L531">
        <v>1</v>
      </c>
      <c r="M531" s="5">
        <v>20349445.760000002</v>
      </c>
      <c r="N531">
        <v>20349445.760000002</v>
      </c>
      <c r="O531">
        <v>0</v>
      </c>
      <c r="P531" s="15">
        <v>46408</v>
      </c>
      <c r="Q531">
        <v>205</v>
      </c>
      <c r="R531">
        <v>1</v>
      </c>
      <c r="S531" t="s">
        <v>155</v>
      </c>
      <c r="T531">
        <v>20347084.640000001</v>
      </c>
      <c r="U531" s="5">
        <v>20347084.640000001</v>
      </c>
      <c r="V531" t="s">
        <v>192</v>
      </c>
      <c r="W531">
        <v>4565854000</v>
      </c>
      <c r="X531">
        <v>3638173000</v>
      </c>
      <c r="Y531">
        <v>927681000</v>
      </c>
      <c r="Z531">
        <v>0</v>
      </c>
      <c r="AA531" t="str">
        <f>+MID(Tabla_Consulta_desde_Reporte_de_Valorización_de_Instrumentos[[#This Row],[CODIGO_SBS]],7,1)</f>
        <v>1</v>
      </c>
      <c r="AB531">
        <f>INDEX('Cálculo Caja'!F:F,MATCH(Tabla_Consulta_desde_Reporte_de_Valorización_de_Instrumentos[[#This Row],[PORTAFOLIO]],'Cálculo Caja'!A:A,0),1)</f>
        <v>2998225111.1967454</v>
      </c>
      <c r="AC531" s="17">
        <f>Tabla_Consulta_desde_Reporte_de_Valorización_de_Instrumentos[[#This Row],[VALOR_VECTOR_LOCAL]]/Tabla_Consulta_desde_Reporte_de_Valorización_de_Instrumentos[[#This Row],[Patrimonio]]</f>
        <v>6.787164073840171E-3</v>
      </c>
      <c r="AD531" s="4">
        <f>(Tabla_Consulta_desde_Reporte_de_Valorización_de_Instrumentos[[#This Row],[VALOR_VECTOR_LOCAL]]/INDEX('Tipo de Cambio'!$D:$D,MATCH("2",'Tipo de Cambio'!$E:$E,0),1))/1000000</f>
        <v>5.9719576698459287</v>
      </c>
      <c r="AE531">
        <f>IF(Tabla_Consulta_desde_Reporte_de_Valorización_de_Instrumentos[[#This Row],[PORTAFOLIO]]="IN-FONDO0",Tabla_Consulta_desde_Reporte_de_Valorización_de_Instrumentos[[#This Row],[Inv MM$]],0)</f>
        <v>5.9719576698459287</v>
      </c>
      <c r="AF531" s="25">
        <f>IF(Tabla_Consulta_desde_Reporte_de_Valorización_de_Instrumentos[[#This Row],[PORTAFOLIO]]="IN-FONDO1",Tabla_Consulta_desde_Reporte_de_Valorización_de_Instrumentos[[#This Row],[Inv MM$]],0)</f>
        <v>0</v>
      </c>
      <c r="AG531" s="25">
        <f>IF(Tabla_Consulta_desde_Reporte_de_Valorización_de_Instrumentos[[#This Row],[PORTAFOLIO]]="IN-FONDO2",Tabla_Consulta_desde_Reporte_de_Valorización_de_Instrumentos[[#This Row],[Inv MM$]],0)</f>
        <v>0</v>
      </c>
      <c r="AH531" s="25">
        <f>IF(Tabla_Consulta_desde_Reporte_de_Valorización_de_Instrumentos[[#This Row],[PORTAFOLIO]]="IN-FONDO3",Tabla_Consulta_desde_Reporte_de_Valorización_de_Instrumentos[[#This Row],[Inv MM$]],0)</f>
        <v>0</v>
      </c>
      <c r="AI53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Row],[CODIGO_SBS]],'BD(MSCI)'!$C:$C,0),1)),AL6666)</f>
        <v>0</v>
      </c>
      <c r="AK531" s="25">
        <f>Tabla_Consulta_desde_Reporte_de_Valorización_de_Instrumentos[[#This Row],[CO2-H]]*Tabla_Consulta_desde_Reporte_de_Valorización_de_Instrumentos[[#This Row],[Inv MM$]]</f>
        <v>0</v>
      </c>
      <c r="AL531" s="25">
        <f>Tabla_Consulta_desde_Reporte_de_Valorización_de_Instrumentos[[#This Row],[CO2-H]]*Tabla_Consulta_desde_Reporte_de_Valorización_de_Instrumentos[[#This Row],[Weight]]</f>
        <v>0</v>
      </c>
      <c r="AM531" s="25" t="e">
        <f>INDEX(Parametria!G:G,MATCH(Tabla_Consulta_desde_Reporte_de_Valorización_de_Instrumentos[[#This Row],[CODIGO_SBS]],Parametria!C:C,0))</f>
        <v>#N/A</v>
      </c>
      <c r="AN531" s="25" t="e">
        <f>INDEX(Parametria!F:F,MATCH(Tabla_Consulta_desde_Reporte_de_Valorización_de_Instrumentos[[#This Row],[CODIGO_SBS]],Parametria!C:C,0))</f>
        <v>#N/A</v>
      </c>
      <c r="AO531" s="25" t="e">
        <f>+INDEX(Parametria!J:J,MATCH(Tabla_Consulta_desde_Reporte_de_Valorización_de_Instrumentos[[#This Row],[CODIGO_SBS]],Parametria!C:C,0))</f>
        <v>#N/A</v>
      </c>
      <c r="AP531" s="25">
        <f>Tabla_Consulta_desde_Reporte_de_Valorización_de_Instrumentos[[#This Row],[Huella]]/$AT$4</f>
        <v>0</v>
      </c>
      <c r="AQ53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1" s="25" t="str">
        <f>IFERROR(INDEX('BD(MSCI)'!X:X,MATCH(Tabla_Consulta_desde_Reporte_de_Valorización_de_Instrumentos[[#This Row],[CODIGO_ISIN]],'BD(MSCI)'!C:C,0)),"Cuestionario Integra")</f>
        <v>Cuestionario Integra</v>
      </c>
    </row>
    <row r="532" spans="2:44" x14ac:dyDescent="0.35">
      <c r="B532" s="14" t="s">
        <v>6337</v>
      </c>
      <c r="C532" t="s">
        <v>811</v>
      </c>
      <c r="D532" t="s">
        <v>9</v>
      </c>
      <c r="E532" t="s">
        <v>812</v>
      </c>
      <c r="F532" t="s">
        <v>6416</v>
      </c>
      <c r="G532" t="e">
        <f>INDEX(Parametria!H:H,MATCH(Tabla_Consulta_desde_Reporte_de_Valorización_de_Instrumentos[[#This Row],[CODIGO_SBS]],Parametria!C:C,0),1)</f>
        <v>#N/A</v>
      </c>
      <c r="H532" t="s">
        <v>90</v>
      </c>
      <c r="I532" t="s">
        <v>813</v>
      </c>
      <c r="J532" t="s">
        <v>245</v>
      </c>
      <c r="K532" t="s">
        <v>90</v>
      </c>
      <c r="L532">
        <v>1</v>
      </c>
      <c r="M532" s="5">
        <v>23401862.624000002</v>
      </c>
      <c r="N532">
        <v>23401862.624000002</v>
      </c>
      <c r="O532">
        <v>0</v>
      </c>
      <c r="P532" s="15">
        <v>46415</v>
      </c>
      <c r="Q532">
        <v>212</v>
      </c>
      <c r="R532">
        <v>1</v>
      </c>
      <c r="S532" t="s">
        <v>155</v>
      </c>
      <c r="T532">
        <v>23399147.335999999</v>
      </c>
      <c r="U532" s="5">
        <v>23399147.335999999</v>
      </c>
      <c r="V532" t="s">
        <v>192</v>
      </c>
      <c r="W532">
        <v>4565854000</v>
      </c>
      <c r="X532">
        <v>3638173000</v>
      </c>
      <c r="Y532">
        <v>927681000</v>
      </c>
      <c r="Z532">
        <v>0</v>
      </c>
      <c r="AA532" t="str">
        <f>+MID(Tabla_Consulta_desde_Reporte_de_Valorización_de_Instrumentos[[#This Row],[CODIGO_SBS]],7,1)</f>
        <v>1</v>
      </c>
      <c r="AB532">
        <f>INDEX('Cálculo Caja'!F:F,MATCH(Tabla_Consulta_desde_Reporte_de_Valorización_de_Instrumentos[[#This Row],[PORTAFOLIO]],'Cálculo Caja'!A:A,0),1)</f>
        <v>2998225111.1967454</v>
      </c>
      <c r="AC532" s="17">
        <f>Tabla_Consulta_desde_Reporte_de_Valorización_de_Instrumentos[[#This Row],[VALOR_VECTOR_LOCAL]]/Tabla_Consulta_desde_Reporte_de_Valorización_de_Instrumentos[[#This Row],[Patrimonio]]</f>
        <v>7.8052386849161966E-3</v>
      </c>
      <c r="AD532" s="4">
        <f>(Tabla_Consulta_desde_Reporte_de_Valorización_de_Instrumentos[[#This Row],[VALOR_VECTOR_LOCAL]]/INDEX('Tipo de Cambio'!$D:$D,MATCH("2",'Tipo de Cambio'!$E:$E,0),1))/1000000</f>
        <v>6.8677513203228173</v>
      </c>
      <c r="AE532">
        <f>IF(Tabla_Consulta_desde_Reporte_de_Valorización_de_Instrumentos[[#This Row],[PORTAFOLIO]]="IN-FONDO0",Tabla_Consulta_desde_Reporte_de_Valorización_de_Instrumentos[[#This Row],[Inv MM$]],0)</f>
        <v>6.8677513203228173</v>
      </c>
      <c r="AF532" s="25">
        <f>IF(Tabla_Consulta_desde_Reporte_de_Valorización_de_Instrumentos[[#This Row],[PORTAFOLIO]]="IN-FONDO1",Tabla_Consulta_desde_Reporte_de_Valorización_de_Instrumentos[[#This Row],[Inv MM$]],0)</f>
        <v>0</v>
      </c>
      <c r="AG532" s="25">
        <f>IF(Tabla_Consulta_desde_Reporte_de_Valorización_de_Instrumentos[[#This Row],[PORTAFOLIO]]="IN-FONDO2",Tabla_Consulta_desde_Reporte_de_Valorización_de_Instrumentos[[#This Row],[Inv MM$]],0)</f>
        <v>0</v>
      </c>
      <c r="AH532" s="25">
        <f>IF(Tabla_Consulta_desde_Reporte_de_Valorización_de_Instrumentos[[#This Row],[PORTAFOLIO]]="IN-FONDO3",Tabla_Consulta_desde_Reporte_de_Valorización_de_Instrumentos[[#This Row],[Inv MM$]],0)</f>
        <v>0</v>
      </c>
      <c r="AI53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Row],[CODIGO_SBS]],'BD(MSCI)'!$C:$C,0),1)),AL6667)</f>
        <v>0</v>
      </c>
      <c r="AK532" s="25">
        <f>Tabla_Consulta_desde_Reporte_de_Valorización_de_Instrumentos[[#This Row],[CO2-H]]*Tabla_Consulta_desde_Reporte_de_Valorización_de_Instrumentos[[#This Row],[Inv MM$]]</f>
        <v>0</v>
      </c>
      <c r="AL532" s="25">
        <f>Tabla_Consulta_desde_Reporte_de_Valorización_de_Instrumentos[[#This Row],[CO2-H]]*Tabla_Consulta_desde_Reporte_de_Valorización_de_Instrumentos[[#This Row],[Weight]]</f>
        <v>0</v>
      </c>
      <c r="AM532" s="25" t="e">
        <f>INDEX(Parametria!G:G,MATCH(Tabla_Consulta_desde_Reporte_de_Valorización_de_Instrumentos[[#This Row],[CODIGO_SBS]],Parametria!C:C,0))</f>
        <v>#N/A</v>
      </c>
      <c r="AN532" s="25" t="e">
        <f>INDEX(Parametria!F:F,MATCH(Tabla_Consulta_desde_Reporte_de_Valorización_de_Instrumentos[[#This Row],[CODIGO_SBS]],Parametria!C:C,0))</f>
        <v>#N/A</v>
      </c>
      <c r="AO532" s="25" t="e">
        <f>+INDEX(Parametria!J:J,MATCH(Tabla_Consulta_desde_Reporte_de_Valorización_de_Instrumentos[[#This Row],[CODIGO_SBS]],Parametria!C:C,0))</f>
        <v>#N/A</v>
      </c>
      <c r="AP532" s="25">
        <f>Tabla_Consulta_desde_Reporte_de_Valorización_de_Instrumentos[[#This Row],[Huella]]/$AT$4</f>
        <v>0</v>
      </c>
      <c r="AQ53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2" s="25" t="str">
        <f>IFERROR(INDEX('BD(MSCI)'!X:X,MATCH(Tabla_Consulta_desde_Reporte_de_Valorización_de_Instrumentos[[#This Row],[CODIGO_ISIN]],'BD(MSCI)'!C:C,0)),"Cuestionario Integra")</f>
        <v>Cuestionario Integra</v>
      </c>
    </row>
    <row r="533" spans="2:44" x14ac:dyDescent="0.35">
      <c r="B533" s="14" t="s">
        <v>6337</v>
      </c>
      <c r="C533" t="s">
        <v>811</v>
      </c>
      <c r="D533" t="s">
        <v>9</v>
      </c>
      <c r="E533" t="s">
        <v>812</v>
      </c>
      <c r="F533" t="s">
        <v>6417</v>
      </c>
      <c r="G533" t="e">
        <f>INDEX(Parametria!H:H,MATCH(Tabla_Consulta_desde_Reporte_de_Valorización_de_Instrumentos[[#This Row],[CODIGO_SBS]],Parametria!C:C,0),1)</f>
        <v>#N/A</v>
      </c>
      <c r="H533" t="s">
        <v>90</v>
      </c>
      <c r="I533" t="s">
        <v>813</v>
      </c>
      <c r="J533" t="s">
        <v>241</v>
      </c>
      <c r="K533" t="s">
        <v>90</v>
      </c>
      <c r="L533">
        <v>1</v>
      </c>
      <c r="M533" s="5">
        <v>32545198.495999999</v>
      </c>
      <c r="N533">
        <v>32545198.495999999</v>
      </c>
      <c r="O533">
        <v>0</v>
      </c>
      <c r="P533" s="15">
        <v>46420</v>
      </c>
      <c r="Q533">
        <v>217</v>
      </c>
      <c r="R533">
        <v>1</v>
      </c>
      <c r="S533" t="s">
        <v>155</v>
      </c>
      <c r="T533">
        <v>32541331.84</v>
      </c>
      <c r="U533" s="5">
        <v>32541331.84</v>
      </c>
      <c r="V533" t="s">
        <v>192</v>
      </c>
      <c r="W533">
        <v>4565854000</v>
      </c>
      <c r="X533">
        <v>3638173000</v>
      </c>
      <c r="Y533">
        <v>927681000</v>
      </c>
      <c r="Z533">
        <v>0</v>
      </c>
      <c r="AA533" t="str">
        <f>+MID(Tabla_Consulta_desde_Reporte_de_Valorización_de_Instrumentos[[#This Row],[CODIGO_SBS]],7,1)</f>
        <v>1</v>
      </c>
      <c r="AB533">
        <f>INDEX('Cálculo Caja'!F:F,MATCH(Tabla_Consulta_desde_Reporte_de_Valorización_de_Instrumentos[[#This Row],[PORTAFOLIO]],'Cálculo Caja'!A:A,0),1)</f>
        <v>2998225111.1967454</v>
      </c>
      <c r="AC533" s="17">
        <f>Tabla_Consulta_desde_Reporte_de_Valorización_de_Instrumentos[[#This Row],[VALOR_VECTOR_LOCAL]]/Tabla_Consulta_desde_Reporte_de_Valorización_de_Instrumentos[[#This Row],[Patrimonio]]</f>
        <v>1.0854821532399727E-2</v>
      </c>
      <c r="AD533" s="4">
        <f>(Tabla_Consulta_desde_Reporte_de_Valorización_de_Instrumentos[[#This Row],[VALOR_VECTOR_LOCAL]]/INDEX('Tipo de Cambio'!$D:$D,MATCH("2",'Tipo de Cambio'!$E:$E,0),1))/1000000</f>
        <v>9.5510487148936161</v>
      </c>
      <c r="AE533">
        <f>IF(Tabla_Consulta_desde_Reporte_de_Valorización_de_Instrumentos[[#This Row],[PORTAFOLIO]]="IN-FONDO0",Tabla_Consulta_desde_Reporte_de_Valorización_de_Instrumentos[[#This Row],[Inv MM$]],0)</f>
        <v>9.5510487148936161</v>
      </c>
      <c r="AF533" s="25">
        <f>IF(Tabla_Consulta_desde_Reporte_de_Valorización_de_Instrumentos[[#This Row],[PORTAFOLIO]]="IN-FONDO1",Tabla_Consulta_desde_Reporte_de_Valorización_de_Instrumentos[[#This Row],[Inv MM$]],0)</f>
        <v>0</v>
      </c>
      <c r="AG533" s="25">
        <f>IF(Tabla_Consulta_desde_Reporte_de_Valorización_de_Instrumentos[[#This Row],[PORTAFOLIO]]="IN-FONDO2",Tabla_Consulta_desde_Reporte_de_Valorización_de_Instrumentos[[#This Row],[Inv MM$]],0)</f>
        <v>0</v>
      </c>
      <c r="AH533" s="25">
        <f>IF(Tabla_Consulta_desde_Reporte_de_Valorización_de_Instrumentos[[#This Row],[PORTAFOLIO]]="IN-FONDO3",Tabla_Consulta_desde_Reporte_de_Valorización_de_Instrumentos[[#This Row],[Inv MM$]],0)</f>
        <v>0</v>
      </c>
      <c r="AI53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Row],[CODIGO_SBS]],'BD(MSCI)'!$C:$C,0),1)),AL6668)</f>
        <v>0</v>
      </c>
      <c r="AK533" s="25">
        <f>Tabla_Consulta_desde_Reporte_de_Valorización_de_Instrumentos[[#This Row],[CO2-H]]*Tabla_Consulta_desde_Reporte_de_Valorización_de_Instrumentos[[#This Row],[Inv MM$]]</f>
        <v>0</v>
      </c>
      <c r="AL533" s="25">
        <f>Tabla_Consulta_desde_Reporte_de_Valorización_de_Instrumentos[[#This Row],[CO2-H]]*Tabla_Consulta_desde_Reporte_de_Valorización_de_Instrumentos[[#This Row],[Weight]]</f>
        <v>0</v>
      </c>
      <c r="AM533" s="25" t="e">
        <f>INDEX(Parametria!G:G,MATCH(Tabla_Consulta_desde_Reporte_de_Valorización_de_Instrumentos[[#This Row],[CODIGO_SBS]],Parametria!C:C,0))</f>
        <v>#N/A</v>
      </c>
      <c r="AN533" s="25" t="e">
        <f>INDEX(Parametria!F:F,MATCH(Tabla_Consulta_desde_Reporte_de_Valorización_de_Instrumentos[[#This Row],[CODIGO_SBS]],Parametria!C:C,0))</f>
        <v>#N/A</v>
      </c>
      <c r="AO533" s="25" t="e">
        <f>+INDEX(Parametria!J:J,MATCH(Tabla_Consulta_desde_Reporte_de_Valorización_de_Instrumentos[[#This Row],[CODIGO_SBS]],Parametria!C:C,0))</f>
        <v>#N/A</v>
      </c>
      <c r="AP533" s="25">
        <f>Tabla_Consulta_desde_Reporte_de_Valorización_de_Instrumentos[[#This Row],[Huella]]/$AT$4</f>
        <v>0</v>
      </c>
      <c r="AQ53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3" s="25" t="str">
        <f>IFERROR(INDEX('BD(MSCI)'!X:X,MATCH(Tabla_Consulta_desde_Reporte_de_Valorización_de_Instrumentos[[#This Row],[CODIGO_ISIN]],'BD(MSCI)'!C:C,0)),"Cuestionario Integra")</f>
        <v>Cuestionario Integra</v>
      </c>
    </row>
    <row r="534" spans="2:44" x14ac:dyDescent="0.35">
      <c r="B534" s="14" t="s">
        <v>6337</v>
      </c>
      <c r="C534" t="s">
        <v>811</v>
      </c>
      <c r="D534" t="s">
        <v>9</v>
      </c>
      <c r="E534" t="s">
        <v>812</v>
      </c>
      <c r="F534" t="s">
        <v>6418</v>
      </c>
      <c r="G534" t="e">
        <f>INDEX(Parametria!H:H,MATCH(Tabla_Consulta_desde_Reporte_de_Valorización_de_Instrumentos[[#This Row],[CODIGO_SBS]],Parametria!C:C,0),1)</f>
        <v>#N/A</v>
      </c>
      <c r="H534" t="s">
        <v>90</v>
      </c>
      <c r="I534" t="s">
        <v>813</v>
      </c>
      <c r="J534" t="s">
        <v>241</v>
      </c>
      <c r="K534" t="s">
        <v>90</v>
      </c>
      <c r="L534">
        <v>1</v>
      </c>
      <c r="M534" s="5">
        <v>30503873.609999999</v>
      </c>
      <c r="N534">
        <v>30503873.609999999</v>
      </c>
      <c r="O534">
        <v>0</v>
      </c>
      <c r="P534" s="15">
        <v>46422</v>
      </c>
      <c r="Q534">
        <v>219</v>
      </c>
      <c r="R534">
        <v>1</v>
      </c>
      <c r="S534" t="s">
        <v>155</v>
      </c>
      <c r="T534">
        <v>30500248.620000001</v>
      </c>
      <c r="U534" s="5">
        <v>30500248.620000001</v>
      </c>
      <c r="V534" t="s">
        <v>192</v>
      </c>
      <c r="W534">
        <v>4565854000</v>
      </c>
      <c r="X534">
        <v>3638173000</v>
      </c>
      <c r="Y534">
        <v>927681000</v>
      </c>
      <c r="Z534">
        <v>0</v>
      </c>
      <c r="AA534" t="str">
        <f>+MID(Tabla_Consulta_desde_Reporte_de_Valorización_de_Instrumentos[[#This Row],[CODIGO_SBS]],7,1)</f>
        <v>1</v>
      </c>
      <c r="AB534">
        <f>INDEX('Cálculo Caja'!F:F,MATCH(Tabla_Consulta_desde_Reporte_de_Valorización_de_Instrumentos[[#This Row],[PORTAFOLIO]],'Cálculo Caja'!A:A,0),1)</f>
        <v>2998225111.1967454</v>
      </c>
      <c r="AC534" s="17">
        <f>Tabla_Consulta_desde_Reporte_de_Valorización_de_Instrumentos[[#This Row],[VALOR_VECTOR_LOCAL]]/Tabla_Consulta_desde_Reporte_de_Valorización_de_Instrumentos[[#This Row],[Patrimonio]]</f>
        <v>1.0173977096010759E-2</v>
      </c>
      <c r="AD534" s="4">
        <f>(Tabla_Consulta_desde_Reporte_de_Valorización_de_Instrumentos[[#This Row],[VALOR_VECTOR_LOCAL]]/INDEX('Tipo de Cambio'!$D:$D,MATCH("2",'Tipo de Cambio'!$E:$E,0),1))/1000000</f>
        <v>8.9519805165077031</v>
      </c>
      <c r="AE534">
        <f>IF(Tabla_Consulta_desde_Reporte_de_Valorización_de_Instrumentos[[#This Row],[PORTAFOLIO]]="IN-FONDO0",Tabla_Consulta_desde_Reporte_de_Valorización_de_Instrumentos[[#This Row],[Inv MM$]],0)</f>
        <v>8.9519805165077031</v>
      </c>
      <c r="AF534" s="25">
        <f>IF(Tabla_Consulta_desde_Reporte_de_Valorización_de_Instrumentos[[#This Row],[PORTAFOLIO]]="IN-FONDO1",Tabla_Consulta_desde_Reporte_de_Valorización_de_Instrumentos[[#This Row],[Inv MM$]],0)</f>
        <v>0</v>
      </c>
      <c r="AG534" s="25">
        <f>IF(Tabla_Consulta_desde_Reporte_de_Valorización_de_Instrumentos[[#This Row],[PORTAFOLIO]]="IN-FONDO2",Tabla_Consulta_desde_Reporte_de_Valorización_de_Instrumentos[[#This Row],[Inv MM$]],0)</f>
        <v>0</v>
      </c>
      <c r="AH534" s="25">
        <f>IF(Tabla_Consulta_desde_Reporte_de_Valorización_de_Instrumentos[[#This Row],[PORTAFOLIO]]="IN-FONDO3",Tabla_Consulta_desde_Reporte_de_Valorización_de_Instrumentos[[#This Row],[Inv MM$]],0)</f>
        <v>0</v>
      </c>
      <c r="AI53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Row],[CODIGO_SBS]],'BD(MSCI)'!$C:$C,0),1)),AL6669)</f>
        <v>0</v>
      </c>
      <c r="AK534" s="25">
        <f>Tabla_Consulta_desde_Reporte_de_Valorización_de_Instrumentos[[#This Row],[CO2-H]]*Tabla_Consulta_desde_Reporte_de_Valorización_de_Instrumentos[[#This Row],[Inv MM$]]</f>
        <v>0</v>
      </c>
      <c r="AL534" s="25">
        <f>Tabla_Consulta_desde_Reporte_de_Valorización_de_Instrumentos[[#This Row],[CO2-H]]*Tabla_Consulta_desde_Reporte_de_Valorización_de_Instrumentos[[#This Row],[Weight]]</f>
        <v>0</v>
      </c>
      <c r="AM534" s="25" t="e">
        <f>INDEX(Parametria!G:G,MATCH(Tabla_Consulta_desde_Reporte_de_Valorización_de_Instrumentos[[#This Row],[CODIGO_SBS]],Parametria!C:C,0))</f>
        <v>#N/A</v>
      </c>
      <c r="AN534" s="25" t="e">
        <f>INDEX(Parametria!F:F,MATCH(Tabla_Consulta_desde_Reporte_de_Valorización_de_Instrumentos[[#This Row],[CODIGO_SBS]],Parametria!C:C,0))</f>
        <v>#N/A</v>
      </c>
      <c r="AO534" s="25" t="e">
        <f>+INDEX(Parametria!J:J,MATCH(Tabla_Consulta_desde_Reporte_de_Valorización_de_Instrumentos[[#This Row],[CODIGO_SBS]],Parametria!C:C,0))</f>
        <v>#N/A</v>
      </c>
      <c r="AP534" s="25">
        <f>Tabla_Consulta_desde_Reporte_de_Valorización_de_Instrumentos[[#This Row],[Huella]]/$AT$4</f>
        <v>0</v>
      </c>
      <c r="AQ53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4" s="25" t="str">
        <f>IFERROR(INDEX('BD(MSCI)'!X:X,MATCH(Tabla_Consulta_desde_Reporte_de_Valorización_de_Instrumentos[[#This Row],[CODIGO_ISIN]],'BD(MSCI)'!C:C,0)),"Cuestionario Integra")</f>
        <v>Cuestionario Integra</v>
      </c>
    </row>
    <row r="535" spans="2:44" x14ac:dyDescent="0.35">
      <c r="B535" s="14" t="s">
        <v>6337</v>
      </c>
      <c r="C535" t="s">
        <v>811</v>
      </c>
      <c r="D535" t="s">
        <v>9</v>
      </c>
      <c r="E535" t="s">
        <v>812</v>
      </c>
      <c r="F535" t="s">
        <v>5729</v>
      </c>
      <c r="G535" t="e">
        <f>INDEX(Parametria!H:H,MATCH(Tabla_Consulta_desde_Reporte_de_Valorización_de_Instrumentos[[#This Row],[CODIGO_SBS]],Parametria!C:C,0),1)</f>
        <v>#N/A</v>
      </c>
      <c r="H535" t="s">
        <v>90</v>
      </c>
      <c r="I535" t="s">
        <v>813</v>
      </c>
      <c r="J535" t="s">
        <v>243</v>
      </c>
      <c r="K535" t="s">
        <v>90</v>
      </c>
      <c r="L535">
        <v>1</v>
      </c>
      <c r="M535" s="5">
        <v>10250556</v>
      </c>
      <c r="N535">
        <v>10250556</v>
      </c>
      <c r="O535">
        <v>0</v>
      </c>
      <c r="P535" s="15">
        <v>46350</v>
      </c>
      <c r="Q535">
        <v>147</v>
      </c>
      <c r="R535">
        <v>1</v>
      </c>
      <c r="S535" t="s">
        <v>155</v>
      </c>
      <c r="T535">
        <v>10249303.220000001</v>
      </c>
      <c r="U535" s="5">
        <v>10249303.220000001</v>
      </c>
      <c r="V535" t="s">
        <v>192</v>
      </c>
      <c r="W535">
        <v>4565854000</v>
      </c>
      <c r="X535">
        <v>3638173000</v>
      </c>
      <c r="Y535">
        <v>927681000</v>
      </c>
      <c r="Z535">
        <v>0</v>
      </c>
      <c r="AA535" t="str">
        <f>+MID(Tabla_Consulta_desde_Reporte_de_Valorización_de_Instrumentos[[#This Row],[CODIGO_SBS]],7,1)</f>
        <v>1</v>
      </c>
      <c r="AB535">
        <f>INDEX('Cálculo Caja'!F:F,MATCH(Tabla_Consulta_desde_Reporte_de_Valorización_de_Instrumentos[[#This Row],[PORTAFOLIO]],'Cálculo Caja'!A:A,0),1)</f>
        <v>2998225111.1967454</v>
      </c>
      <c r="AC535" s="17">
        <f>Tabla_Consulta_desde_Reporte_de_Valorización_de_Instrumentos[[#This Row],[VALOR_VECTOR_LOCAL]]/Tabla_Consulta_desde_Reporte_de_Valorización_de_Instrumentos[[#This Row],[Patrimonio]]</f>
        <v>3.4188747074793452E-3</v>
      </c>
      <c r="AD535" s="4">
        <f>(Tabla_Consulta_desde_Reporte_de_Valorización_de_Instrumentos[[#This Row],[VALOR_VECTOR_LOCAL]]/INDEX('Tipo de Cambio'!$D:$D,MATCH("2",'Tipo de Cambio'!$E:$E,0),1))/1000000</f>
        <v>3.0082336023477625</v>
      </c>
      <c r="AE535">
        <f>IF(Tabla_Consulta_desde_Reporte_de_Valorización_de_Instrumentos[[#This Row],[PORTAFOLIO]]="IN-FONDO0",Tabla_Consulta_desde_Reporte_de_Valorización_de_Instrumentos[[#This Row],[Inv MM$]],0)</f>
        <v>3.0082336023477625</v>
      </c>
      <c r="AF535" s="25">
        <f>IF(Tabla_Consulta_desde_Reporte_de_Valorización_de_Instrumentos[[#This Row],[PORTAFOLIO]]="IN-FONDO1",Tabla_Consulta_desde_Reporte_de_Valorización_de_Instrumentos[[#This Row],[Inv MM$]],0)</f>
        <v>0</v>
      </c>
      <c r="AG535" s="25">
        <f>IF(Tabla_Consulta_desde_Reporte_de_Valorización_de_Instrumentos[[#This Row],[PORTAFOLIO]]="IN-FONDO2",Tabla_Consulta_desde_Reporte_de_Valorización_de_Instrumentos[[#This Row],[Inv MM$]],0)</f>
        <v>0</v>
      </c>
      <c r="AH535" s="25">
        <f>IF(Tabla_Consulta_desde_Reporte_de_Valorización_de_Instrumentos[[#This Row],[PORTAFOLIO]]="IN-FONDO3",Tabla_Consulta_desde_Reporte_de_Valorización_de_Instrumentos[[#This Row],[Inv MM$]],0)</f>
        <v>0</v>
      </c>
      <c r="AI53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Row],[CODIGO_SBS]],'BD(MSCI)'!$C:$C,0),1)),AL6670)</f>
        <v>0</v>
      </c>
      <c r="AK535" s="25">
        <f>Tabla_Consulta_desde_Reporte_de_Valorización_de_Instrumentos[[#This Row],[CO2-H]]*Tabla_Consulta_desde_Reporte_de_Valorización_de_Instrumentos[[#This Row],[Inv MM$]]</f>
        <v>0</v>
      </c>
      <c r="AL535" s="25">
        <f>Tabla_Consulta_desde_Reporte_de_Valorización_de_Instrumentos[[#This Row],[CO2-H]]*Tabla_Consulta_desde_Reporte_de_Valorización_de_Instrumentos[[#This Row],[Weight]]</f>
        <v>0</v>
      </c>
      <c r="AM535" s="25" t="e">
        <f>INDEX(Parametria!G:G,MATCH(Tabla_Consulta_desde_Reporte_de_Valorización_de_Instrumentos[[#This Row],[CODIGO_SBS]],Parametria!C:C,0))</f>
        <v>#N/A</v>
      </c>
      <c r="AN535" s="25" t="e">
        <f>INDEX(Parametria!F:F,MATCH(Tabla_Consulta_desde_Reporte_de_Valorización_de_Instrumentos[[#This Row],[CODIGO_SBS]],Parametria!C:C,0))</f>
        <v>#N/A</v>
      </c>
      <c r="AO535" s="25" t="e">
        <f>+INDEX(Parametria!J:J,MATCH(Tabla_Consulta_desde_Reporte_de_Valorización_de_Instrumentos[[#This Row],[CODIGO_SBS]],Parametria!C:C,0))</f>
        <v>#N/A</v>
      </c>
      <c r="AP535" s="25">
        <f>Tabla_Consulta_desde_Reporte_de_Valorización_de_Instrumentos[[#This Row],[Huella]]/$AT$4</f>
        <v>0</v>
      </c>
      <c r="AQ53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5" s="25" t="str">
        <f>IFERROR(INDEX('BD(MSCI)'!X:X,MATCH(Tabla_Consulta_desde_Reporte_de_Valorización_de_Instrumentos[[#This Row],[CODIGO_ISIN]],'BD(MSCI)'!C:C,0)),"Cuestionario Integra")</f>
        <v>Cuestionario Integra</v>
      </c>
    </row>
    <row r="536" spans="2:44" x14ac:dyDescent="0.35">
      <c r="B536" s="14" t="s">
        <v>6337</v>
      </c>
      <c r="C536" t="s">
        <v>811</v>
      </c>
      <c r="D536" t="s">
        <v>9</v>
      </c>
      <c r="E536" t="s">
        <v>812</v>
      </c>
      <c r="F536" t="s">
        <v>5743</v>
      </c>
      <c r="G536" t="e">
        <f>INDEX(Parametria!H:H,MATCH(Tabla_Consulta_desde_Reporte_de_Valorización_de_Instrumentos[[#This Row],[CODIGO_SBS]],Parametria!C:C,0),1)</f>
        <v>#N/A</v>
      </c>
      <c r="H536" t="s">
        <v>90</v>
      </c>
      <c r="I536" t="s">
        <v>813</v>
      </c>
      <c r="J536" t="s">
        <v>243</v>
      </c>
      <c r="K536" t="s">
        <v>90</v>
      </c>
      <c r="L536">
        <v>1</v>
      </c>
      <c r="M536" s="5">
        <v>20527500</v>
      </c>
      <c r="N536">
        <v>20527500</v>
      </c>
      <c r="O536">
        <v>0</v>
      </c>
      <c r="P536" s="15">
        <v>46352</v>
      </c>
      <c r="Q536">
        <v>149</v>
      </c>
      <c r="R536">
        <v>1</v>
      </c>
      <c r="S536" t="s">
        <v>155</v>
      </c>
      <c r="T536">
        <v>20525000</v>
      </c>
      <c r="U536" s="5">
        <v>20525000</v>
      </c>
      <c r="V536" t="s">
        <v>192</v>
      </c>
      <c r="W536">
        <v>4565854000</v>
      </c>
      <c r="X536">
        <v>3638173000</v>
      </c>
      <c r="Y536">
        <v>927681000</v>
      </c>
      <c r="Z536">
        <v>0</v>
      </c>
      <c r="AA536" t="str">
        <f>+MID(Tabla_Consulta_desde_Reporte_de_Valorización_de_Instrumentos[[#This Row],[CODIGO_SBS]],7,1)</f>
        <v>1</v>
      </c>
      <c r="AB536">
        <f>INDEX('Cálculo Caja'!F:F,MATCH(Tabla_Consulta_desde_Reporte_de_Valorización_de_Instrumentos[[#This Row],[PORTAFOLIO]],'Cálculo Caja'!A:A,0),1)</f>
        <v>2998225111.1967454</v>
      </c>
      <c r="AC536" s="17">
        <f>Tabla_Consulta_desde_Reporte_de_Valorización_de_Instrumentos[[#This Row],[VALOR_VECTOR_LOCAL]]/Tabla_Consulta_desde_Reporte_de_Valorización_de_Instrumentos[[#This Row],[Patrimonio]]</f>
        <v>6.8465506220133088E-3</v>
      </c>
      <c r="AD536" s="4">
        <f>(Tabla_Consulta_desde_Reporte_de_Valorización_de_Instrumentos[[#This Row],[VALOR_VECTOR_LOCAL]]/INDEX('Tipo de Cambio'!$D:$D,MATCH("2",'Tipo de Cambio'!$E:$E,0),1))/1000000</f>
        <v>6.0242112986060157</v>
      </c>
      <c r="AE536">
        <f>IF(Tabla_Consulta_desde_Reporte_de_Valorización_de_Instrumentos[[#This Row],[PORTAFOLIO]]="IN-FONDO0",Tabla_Consulta_desde_Reporte_de_Valorización_de_Instrumentos[[#This Row],[Inv MM$]],0)</f>
        <v>6.0242112986060157</v>
      </c>
      <c r="AF536" s="25">
        <f>IF(Tabla_Consulta_desde_Reporte_de_Valorización_de_Instrumentos[[#This Row],[PORTAFOLIO]]="IN-FONDO1",Tabla_Consulta_desde_Reporte_de_Valorización_de_Instrumentos[[#This Row],[Inv MM$]],0)</f>
        <v>0</v>
      </c>
      <c r="AG536" s="25">
        <f>IF(Tabla_Consulta_desde_Reporte_de_Valorización_de_Instrumentos[[#This Row],[PORTAFOLIO]]="IN-FONDO2",Tabla_Consulta_desde_Reporte_de_Valorización_de_Instrumentos[[#This Row],[Inv MM$]],0)</f>
        <v>0</v>
      </c>
      <c r="AH536" s="25">
        <f>IF(Tabla_Consulta_desde_Reporte_de_Valorización_de_Instrumentos[[#This Row],[PORTAFOLIO]]="IN-FONDO3",Tabla_Consulta_desde_Reporte_de_Valorización_de_Instrumentos[[#This Row],[Inv MM$]],0)</f>
        <v>0</v>
      </c>
      <c r="AI53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Row],[CODIGO_SBS]],'BD(MSCI)'!$C:$C,0),1)),AL6671)</f>
        <v>0</v>
      </c>
      <c r="AK536" s="25">
        <f>Tabla_Consulta_desde_Reporte_de_Valorización_de_Instrumentos[[#This Row],[CO2-H]]*Tabla_Consulta_desde_Reporte_de_Valorización_de_Instrumentos[[#This Row],[Inv MM$]]</f>
        <v>0</v>
      </c>
      <c r="AL536" s="25">
        <f>Tabla_Consulta_desde_Reporte_de_Valorización_de_Instrumentos[[#This Row],[CO2-H]]*Tabla_Consulta_desde_Reporte_de_Valorización_de_Instrumentos[[#This Row],[Weight]]</f>
        <v>0</v>
      </c>
      <c r="AM536" s="25" t="e">
        <f>INDEX(Parametria!G:G,MATCH(Tabla_Consulta_desde_Reporte_de_Valorización_de_Instrumentos[[#This Row],[CODIGO_SBS]],Parametria!C:C,0))</f>
        <v>#N/A</v>
      </c>
      <c r="AN536" s="25" t="e">
        <f>INDEX(Parametria!F:F,MATCH(Tabla_Consulta_desde_Reporte_de_Valorización_de_Instrumentos[[#This Row],[CODIGO_SBS]],Parametria!C:C,0))</f>
        <v>#N/A</v>
      </c>
      <c r="AO536" s="25" t="e">
        <f>+INDEX(Parametria!J:J,MATCH(Tabla_Consulta_desde_Reporte_de_Valorización_de_Instrumentos[[#This Row],[CODIGO_SBS]],Parametria!C:C,0))</f>
        <v>#N/A</v>
      </c>
      <c r="AP536" s="25">
        <f>Tabla_Consulta_desde_Reporte_de_Valorización_de_Instrumentos[[#This Row],[Huella]]/$AT$4</f>
        <v>0</v>
      </c>
      <c r="AQ53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6" s="25" t="str">
        <f>IFERROR(INDEX('BD(MSCI)'!X:X,MATCH(Tabla_Consulta_desde_Reporte_de_Valorización_de_Instrumentos[[#This Row],[CODIGO_ISIN]],'BD(MSCI)'!C:C,0)),"Cuestionario Integra")</f>
        <v>Cuestionario Integra</v>
      </c>
    </row>
    <row r="537" spans="2:44" x14ac:dyDescent="0.35">
      <c r="B537" s="14" t="s">
        <v>6337</v>
      </c>
      <c r="C537" t="s">
        <v>811</v>
      </c>
      <c r="D537" t="s">
        <v>9</v>
      </c>
      <c r="E537" t="s">
        <v>812</v>
      </c>
      <c r="F537" t="s">
        <v>5737</v>
      </c>
      <c r="G537" t="e">
        <f>INDEX(Parametria!H:H,MATCH(Tabla_Consulta_desde_Reporte_de_Valorización_de_Instrumentos[[#This Row],[CODIGO_SBS]],Parametria!C:C,0),1)</f>
        <v>#N/A</v>
      </c>
      <c r="H537" t="s">
        <v>90</v>
      </c>
      <c r="I537" t="s">
        <v>813</v>
      </c>
      <c r="J537" t="s">
        <v>242</v>
      </c>
      <c r="K537" t="s">
        <v>90</v>
      </c>
      <c r="L537">
        <v>1</v>
      </c>
      <c r="M537" s="5">
        <v>15369337.5</v>
      </c>
      <c r="N537">
        <v>15369337.5</v>
      </c>
      <c r="O537">
        <v>0</v>
      </c>
      <c r="P537" s="15">
        <v>46328</v>
      </c>
      <c r="Q537">
        <v>125</v>
      </c>
      <c r="R537">
        <v>1</v>
      </c>
      <c r="S537" t="s">
        <v>155</v>
      </c>
      <c r="T537">
        <v>15367500</v>
      </c>
      <c r="U537" s="5">
        <v>15367500</v>
      </c>
      <c r="V537" t="s">
        <v>192</v>
      </c>
      <c r="W537">
        <v>4565854000</v>
      </c>
      <c r="X537">
        <v>3638173000</v>
      </c>
      <c r="Y537">
        <v>927681000</v>
      </c>
      <c r="Z537">
        <v>0</v>
      </c>
      <c r="AA537" t="str">
        <f>+MID(Tabla_Consulta_desde_Reporte_de_Valorización_de_Instrumentos[[#This Row],[CODIGO_SBS]],7,1)</f>
        <v>1</v>
      </c>
      <c r="AB537">
        <f>INDEX('Cálculo Caja'!F:F,MATCH(Tabla_Consulta_desde_Reporte_de_Valorización_de_Instrumentos[[#This Row],[PORTAFOLIO]],'Cálculo Caja'!A:A,0),1)</f>
        <v>2998225111.1967454</v>
      </c>
      <c r="AC537" s="17">
        <f>Tabla_Consulta_desde_Reporte_de_Valorización_de_Instrumentos[[#This Row],[VALOR_VECTOR_LOCAL]]/Tabla_Consulta_desde_Reporte_de_Valorización_de_Instrumentos[[#This Row],[Patrimonio]]</f>
        <v>5.1261452792866879E-3</v>
      </c>
      <c r="AD537" s="4">
        <f>(Tabla_Consulta_desde_Reporte_de_Valorización_de_Instrumentos[[#This Row],[VALOR_VECTOR_LOCAL]]/INDEX('Tipo de Cambio'!$D:$D,MATCH("2",'Tipo de Cambio'!$E:$E,0),1))/1000000</f>
        <v>4.5104438738077768</v>
      </c>
      <c r="AE537">
        <f>IF(Tabla_Consulta_desde_Reporte_de_Valorización_de_Instrumentos[[#This Row],[PORTAFOLIO]]="IN-FONDO0",Tabla_Consulta_desde_Reporte_de_Valorización_de_Instrumentos[[#This Row],[Inv MM$]],0)</f>
        <v>4.5104438738077768</v>
      </c>
      <c r="AF537" s="25">
        <f>IF(Tabla_Consulta_desde_Reporte_de_Valorización_de_Instrumentos[[#This Row],[PORTAFOLIO]]="IN-FONDO1",Tabla_Consulta_desde_Reporte_de_Valorización_de_Instrumentos[[#This Row],[Inv MM$]],0)</f>
        <v>0</v>
      </c>
      <c r="AG537" s="25">
        <f>IF(Tabla_Consulta_desde_Reporte_de_Valorización_de_Instrumentos[[#This Row],[PORTAFOLIO]]="IN-FONDO2",Tabla_Consulta_desde_Reporte_de_Valorización_de_Instrumentos[[#This Row],[Inv MM$]],0)</f>
        <v>0</v>
      </c>
      <c r="AH537" s="25">
        <f>IF(Tabla_Consulta_desde_Reporte_de_Valorización_de_Instrumentos[[#This Row],[PORTAFOLIO]]="IN-FONDO3",Tabla_Consulta_desde_Reporte_de_Valorización_de_Instrumentos[[#This Row],[Inv MM$]],0)</f>
        <v>0</v>
      </c>
      <c r="AI53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Row],[CODIGO_SBS]],'BD(MSCI)'!$C:$C,0),1)),AL6672)</f>
        <v>0</v>
      </c>
      <c r="AK537" s="25">
        <f>Tabla_Consulta_desde_Reporte_de_Valorización_de_Instrumentos[[#This Row],[CO2-H]]*Tabla_Consulta_desde_Reporte_de_Valorización_de_Instrumentos[[#This Row],[Inv MM$]]</f>
        <v>0</v>
      </c>
      <c r="AL537" s="25">
        <f>Tabla_Consulta_desde_Reporte_de_Valorización_de_Instrumentos[[#This Row],[CO2-H]]*Tabla_Consulta_desde_Reporte_de_Valorización_de_Instrumentos[[#This Row],[Weight]]</f>
        <v>0</v>
      </c>
      <c r="AM537" s="25" t="e">
        <f>INDEX(Parametria!G:G,MATCH(Tabla_Consulta_desde_Reporte_de_Valorización_de_Instrumentos[[#This Row],[CODIGO_SBS]],Parametria!C:C,0))</f>
        <v>#N/A</v>
      </c>
      <c r="AN537" s="25" t="e">
        <f>INDEX(Parametria!F:F,MATCH(Tabla_Consulta_desde_Reporte_de_Valorización_de_Instrumentos[[#This Row],[CODIGO_SBS]],Parametria!C:C,0))</f>
        <v>#N/A</v>
      </c>
      <c r="AO537" s="25" t="e">
        <f>+INDEX(Parametria!J:J,MATCH(Tabla_Consulta_desde_Reporte_de_Valorización_de_Instrumentos[[#This Row],[CODIGO_SBS]],Parametria!C:C,0))</f>
        <v>#N/A</v>
      </c>
      <c r="AP537" s="25">
        <f>Tabla_Consulta_desde_Reporte_de_Valorización_de_Instrumentos[[#This Row],[Huella]]/$AT$4</f>
        <v>0</v>
      </c>
      <c r="AQ53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7" s="25" t="str">
        <f>IFERROR(INDEX('BD(MSCI)'!X:X,MATCH(Tabla_Consulta_desde_Reporte_de_Valorización_de_Instrumentos[[#This Row],[CODIGO_ISIN]],'BD(MSCI)'!C:C,0)),"Cuestionario Integra")</f>
        <v>Cuestionario Integra</v>
      </c>
    </row>
    <row r="538" spans="2:44" x14ac:dyDescent="0.35">
      <c r="B538" s="14" t="s">
        <v>6337</v>
      </c>
      <c r="C538" t="s">
        <v>811</v>
      </c>
      <c r="D538" t="s">
        <v>9</v>
      </c>
      <c r="E538" t="s">
        <v>812</v>
      </c>
      <c r="F538" t="s">
        <v>5739</v>
      </c>
      <c r="G538" t="e">
        <f>INDEX(Parametria!H:H,MATCH(Tabla_Consulta_desde_Reporte_de_Valorización_de_Instrumentos[[#This Row],[CODIGO_SBS]],Parametria!C:C,0),1)</f>
        <v>#N/A</v>
      </c>
      <c r="H538" t="s">
        <v>90</v>
      </c>
      <c r="I538" t="s">
        <v>813</v>
      </c>
      <c r="J538" t="s">
        <v>243</v>
      </c>
      <c r="K538" t="s">
        <v>90</v>
      </c>
      <c r="L538">
        <v>1</v>
      </c>
      <c r="M538" s="5">
        <v>10250000</v>
      </c>
      <c r="N538">
        <v>10250000</v>
      </c>
      <c r="O538">
        <v>0</v>
      </c>
      <c r="P538" s="15">
        <v>46328</v>
      </c>
      <c r="Q538">
        <v>125</v>
      </c>
      <c r="R538">
        <v>1</v>
      </c>
      <c r="S538" t="s">
        <v>155</v>
      </c>
      <c r="T538">
        <v>10248750</v>
      </c>
      <c r="U538" s="5">
        <v>10248750</v>
      </c>
      <c r="V538" t="s">
        <v>192</v>
      </c>
      <c r="W538">
        <v>4565854000</v>
      </c>
      <c r="X538">
        <v>3638173000</v>
      </c>
      <c r="Y538">
        <v>927681000</v>
      </c>
      <c r="Z538">
        <v>0</v>
      </c>
      <c r="AA538" t="str">
        <f>+MID(Tabla_Consulta_desde_Reporte_de_Valorización_de_Instrumentos[[#This Row],[CODIGO_SBS]],7,1)</f>
        <v>1</v>
      </c>
      <c r="AB538">
        <f>INDEX('Cálculo Caja'!F:F,MATCH(Tabla_Consulta_desde_Reporte_de_Valorización_de_Instrumentos[[#This Row],[PORTAFOLIO]],'Cálculo Caja'!A:A,0),1)</f>
        <v>2998225111.1967454</v>
      </c>
      <c r="AC538" s="17">
        <f>Tabla_Consulta_desde_Reporte_de_Valorización_de_Instrumentos[[#This Row],[VALOR_VECTOR_LOCAL]]/Tabla_Consulta_desde_Reporte_de_Valorización_de_Instrumentos[[#This Row],[Patrimonio]]</f>
        <v>3.418689264432416E-3</v>
      </c>
      <c r="AD538" s="4">
        <f>(Tabla_Consulta_desde_Reporte_de_Valorización_de_Instrumentos[[#This Row],[VALOR_VECTOR_LOCAL]]/INDEX('Tipo de Cambio'!$D:$D,MATCH("2",'Tipo de Cambio'!$E:$E,0),1))/1000000</f>
        <v>3.008070432868672</v>
      </c>
      <c r="AE538">
        <f>IF(Tabla_Consulta_desde_Reporte_de_Valorización_de_Instrumentos[[#This Row],[PORTAFOLIO]]="IN-FONDO0",Tabla_Consulta_desde_Reporte_de_Valorización_de_Instrumentos[[#This Row],[Inv MM$]],0)</f>
        <v>3.008070432868672</v>
      </c>
      <c r="AF538" s="25">
        <f>IF(Tabla_Consulta_desde_Reporte_de_Valorización_de_Instrumentos[[#This Row],[PORTAFOLIO]]="IN-FONDO1",Tabla_Consulta_desde_Reporte_de_Valorización_de_Instrumentos[[#This Row],[Inv MM$]],0)</f>
        <v>0</v>
      </c>
      <c r="AG538" s="25">
        <f>IF(Tabla_Consulta_desde_Reporte_de_Valorización_de_Instrumentos[[#This Row],[PORTAFOLIO]]="IN-FONDO2",Tabla_Consulta_desde_Reporte_de_Valorización_de_Instrumentos[[#This Row],[Inv MM$]],0)</f>
        <v>0</v>
      </c>
      <c r="AH538" s="25">
        <f>IF(Tabla_Consulta_desde_Reporte_de_Valorización_de_Instrumentos[[#This Row],[PORTAFOLIO]]="IN-FONDO3",Tabla_Consulta_desde_Reporte_de_Valorización_de_Instrumentos[[#This Row],[Inv MM$]],0)</f>
        <v>0</v>
      </c>
      <c r="AI53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Row],[CODIGO_SBS]],'BD(MSCI)'!$C:$C,0),1)),AL6673)</f>
        <v>0</v>
      </c>
      <c r="AK538" s="25">
        <f>Tabla_Consulta_desde_Reporte_de_Valorización_de_Instrumentos[[#This Row],[CO2-H]]*Tabla_Consulta_desde_Reporte_de_Valorización_de_Instrumentos[[#This Row],[Inv MM$]]</f>
        <v>0</v>
      </c>
      <c r="AL538" s="25">
        <f>Tabla_Consulta_desde_Reporte_de_Valorización_de_Instrumentos[[#This Row],[CO2-H]]*Tabla_Consulta_desde_Reporte_de_Valorización_de_Instrumentos[[#This Row],[Weight]]</f>
        <v>0</v>
      </c>
      <c r="AM538" s="25" t="e">
        <f>INDEX(Parametria!G:G,MATCH(Tabla_Consulta_desde_Reporte_de_Valorización_de_Instrumentos[[#This Row],[CODIGO_SBS]],Parametria!C:C,0))</f>
        <v>#N/A</v>
      </c>
      <c r="AN538" s="25" t="e">
        <f>INDEX(Parametria!F:F,MATCH(Tabla_Consulta_desde_Reporte_de_Valorización_de_Instrumentos[[#This Row],[CODIGO_SBS]],Parametria!C:C,0))</f>
        <v>#N/A</v>
      </c>
      <c r="AO538" s="25" t="e">
        <f>+INDEX(Parametria!J:J,MATCH(Tabla_Consulta_desde_Reporte_de_Valorización_de_Instrumentos[[#This Row],[CODIGO_SBS]],Parametria!C:C,0))</f>
        <v>#N/A</v>
      </c>
      <c r="AP538" s="25">
        <f>Tabla_Consulta_desde_Reporte_de_Valorización_de_Instrumentos[[#This Row],[Huella]]/$AT$4</f>
        <v>0</v>
      </c>
      <c r="AQ53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8" s="25" t="str">
        <f>IFERROR(INDEX('BD(MSCI)'!X:X,MATCH(Tabla_Consulta_desde_Reporte_de_Valorización_de_Instrumentos[[#This Row],[CODIGO_ISIN]],'BD(MSCI)'!C:C,0)),"Cuestionario Integra")</f>
        <v>Cuestionario Integra</v>
      </c>
    </row>
    <row r="539" spans="2:44" x14ac:dyDescent="0.35">
      <c r="B539" s="14" t="s">
        <v>6337</v>
      </c>
      <c r="C539" t="s">
        <v>811</v>
      </c>
      <c r="D539" t="s">
        <v>9</v>
      </c>
      <c r="E539" t="s">
        <v>812</v>
      </c>
      <c r="F539" t="s">
        <v>5742</v>
      </c>
      <c r="G539" t="e">
        <f>INDEX(Parametria!H:H,MATCH(Tabla_Consulta_desde_Reporte_de_Valorización_de_Instrumentos[[#This Row],[CODIGO_SBS]],Parametria!C:C,0),1)</f>
        <v>#N/A</v>
      </c>
      <c r="H539" t="s">
        <v>90</v>
      </c>
      <c r="I539" t="s">
        <v>813</v>
      </c>
      <c r="J539" t="s">
        <v>245</v>
      </c>
      <c r="K539" t="s">
        <v>90</v>
      </c>
      <c r="L539">
        <v>1</v>
      </c>
      <c r="M539" s="5">
        <v>20546212.079999998</v>
      </c>
      <c r="N539">
        <v>20546212.079999998</v>
      </c>
      <c r="O539">
        <v>0</v>
      </c>
      <c r="P539" s="15">
        <v>46331</v>
      </c>
      <c r="Q539">
        <v>128</v>
      </c>
      <c r="R539">
        <v>1</v>
      </c>
      <c r="S539" t="s">
        <v>155</v>
      </c>
      <c r="T539">
        <v>20543706.52</v>
      </c>
      <c r="U539" s="5">
        <v>20543706.52</v>
      </c>
      <c r="V539" t="s">
        <v>192</v>
      </c>
      <c r="W539">
        <v>4565854000</v>
      </c>
      <c r="X539">
        <v>3638173000</v>
      </c>
      <c r="Y539">
        <v>927681000</v>
      </c>
      <c r="Z539">
        <v>0</v>
      </c>
      <c r="AA539" t="str">
        <f>+MID(Tabla_Consulta_desde_Reporte_de_Valorización_de_Instrumentos[[#This Row],[CODIGO_SBS]],7,1)</f>
        <v>1</v>
      </c>
      <c r="AB539">
        <f>INDEX('Cálculo Caja'!F:F,MATCH(Tabla_Consulta_desde_Reporte_de_Valorización_de_Instrumentos[[#This Row],[PORTAFOLIO]],'Cálculo Caja'!A:A,0),1)</f>
        <v>2998225111.1967454</v>
      </c>
      <c r="AC539" s="17">
        <f>Tabla_Consulta_desde_Reporte_de_Valorización_de_Instrumentos[[#This Row],[VALOR_VECTOR_LOCAL]]/Tabla_Consulta_desde_Reporte_de_Valorización_de_Instrumentos[[#This Row],[Patrimonio]]</f>
        <v>6.8527916744046454E-3</v>
      </c>
      <c r="AD539" s="4">
        <f>(Tabla_Consulta_desde_Reporte_de_Valorización_de_Instrumentos[[#This Row],[VALOR_VECTOR_LOCAL]]/INDEX('Tipo de Cambio'!$D:$D,MATCH("2",'Tipo de Cambio'!$E:$E,0),1))/1000000</f>
        <v>6.029702738077769</v>
      </c>
      <c r="AE539">
        <f>IF(Tabla_Consulta_desde_Reporte_de_Valorización_de_Instrumentos[[#This Row],[PORTAFOLIO]]="IN-FONDO0",Tabla_Consulta_desde_Reporte_de_Valorización_de_Instrumentos[[#This Row],[Inv MM$]],0)</f>
        <v>6.029702738077769</v>
      </c>
      <c r="AF539" s="25">
        <f>IF(Tabla_Consulta_desde_Reporte_de_Valorización_de_Instrumentos[[#This Row],[PORTAFOLIO]]="IN-FONDO1",Tabla_Consulta_desde_Reporte_de_Valorización_de_Instrumentos[[#This Row],[Inv MM$]],0)</f>
        <v>0</v>
      </c>
      <c r="AG539" s="25">
        <f>IF(Tabla_Consulta_desde_Reporte_de_Valorización_de_Instrumentos[[#This Row],[PORTAFOLIO]]="IN-FONDO2",Tabla_Consulta_desde_Reporte_de_Valorización_de_Instrumentos[[#This Row],[Inv MM$]],0)</f>
        <v>0</v>
      </c>
      <c r="AH539" s="25">
        <f>IF(Tabla_Consulta_desde_Reporte_de_Valorización_de_Instrumentos[[#This Row],[PORTAFOLIO]]="IN-FONDO3",Tabla_Consulta_desde_Reporte_de_Valorización_de_Instrumentos[[#This Row],[Inv MM$]],0)</f>
        <v>0</v>
      </c>
      <c r="AI53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3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Row],[CODIGO_SBS]],'BD(MSCI)'!$C:$C,0),1)),AL6674)</f>
        <v>0</v>
      </c>
      <c r="AK539" s="25">
        <f>Tabla_Consulta_desde_Reporte_de_Valorización_de_Instrumentos[[#This Row],[CO2-H]]*Tabla_Consulta_desde_Reporte_de_Valorización_de_Instrumentos[[#This Row],[Inv MM$]]</f>
        <v>0</v>
      </c>
      <c r="AL539" s="25">
        <f>Tabla_Consulta_desde_Reporte_de_Valorización_de_Instrumentos[[#This Row],[CO2-H]]*Tabla_Consulta_desde_Reporte_de_Valorización_de_Instrumentos[[#This Row],[Weight]]</f>
        <v>0</v>
      </c>
      <c r="AM539" s="25" t="e">
        <f>INDEX(Parametria!G:G,MATCH(Tabla_Consulta_desde_Reporte_de_Valorización_de_Instrumentos[[#This Row],[CODIGO_SBS]],Parametria!C:C,0))</f>
        <v>#N/A</v>
      </c>
      <c r="AN539" s="25" t="e">
        <f>INDEX(Parametria!F:F,MATCH(Tabla_Consulta_desde_Reporte_de_Valorización_de_Instrumentos[[#This Row],[CODIGO_SBS]],Parametria!C:C,0))</f>
        <v>#N/A</v>
      </c>
      <c r="AO539" s="25" t="e">
        <f>+INDEX(Parametria!J:J,MATCH(Tabla_Consulta_desde_Reporte_de_Valorización_de_Instrumentos[[#This Row],[CODIGO_SBS]],Parametria!C:C,0))</f>
        <v>#N/A</v>
      </c>
      <c r="AP539" s="25">
        <f>Tabla_Consulta_desde_Reporte_de_Valorización_de_Instrumentos[[#This Row],[Huella]]/$AT$4</f>
        <v>0</v>
      </c>
      <c r="AQ53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39" s="25" t="str">
        <f>IFERROR(INDEX('BD(MSCI)'!X:X,MATCH(Tabla_Consulta_desde_Reporte_de_Valorización_de_Instrumentos[[#This Row],[CODIGO_ISIN]],'BD(MSCI)'!C:C,0)),"Cuestionario Integra")</f>
        <v>Cuestionario Integra</v>
      </c>
    </row>
    <row r="540" spans="2:44" x14ac:dyDescent="0.35">
      <c r="B540" s="14" t="s">
        <v>6337</v>
      </c>
      <c r="C540" t="s">
        <v>811</v>
      </c>
      <c r="D540" t="s">
        <v>9</v>
      </c>
      <c r="E540" t="s">
        <v>812</v>
      </c>
      <c r="F540" t="s">
        <v>5744</v>
      </c>
      <c r="G540" t="e">
        <f>INDEX(Parametria!H:H,MATCH(Tabla_Consulta_desde_Reporte_de_Valorización_de_Instrumentos[[#This Row],[CODIGO_SBS]],Parametria!C:C,0),1)</f>
        <v>#N/A</v>
      </c>
      <c r="H540" t="s">
        <v>90</v>
      </c>
      <c r="I540" t="s">
        <v>813</v>
      </c>
      <c r="J540" t="s">
        <v>245</v>
      </c>
      <c r="K540" t="s">
        <v>90</v>
      </c>
      <c r="L540">
        <v>1</v>
      </c>
      <c r="M540" s="5">
        <v>16404799.264</v>
      </c>
      <c r="N540">
        <v>16404799.264</v>
      </c>
      <c r="O540">
        <v>0</v>
      </c>
      <c r="P540" s="15">
        <v>46336</v>
      </c>
      <c r="Q540">
        <v>133</v>
      </c>
      <c r="R540">
        <v>1</v>
      </c>
      <c r="S540" t="s">
        <v>155</v>
      </c>
      <c r="T540">
        <v>16402843.711999999</v>
      </c>
      <c r="U540" s="5">
        <v>16402843.711999999</v>
      </c>
      <c r="V540" t="s">
        <v>192</v>
      </c>
      <c r="W540">
        <v>4565854000</v>
      </c>
      <c r="X540">
        <v>3638173000</v>
      </c>
      <c r="Y540">
        <v>927681000</v>
      </c>
      <c r="Z540">
        <v>0</v>
      </c>
      <c r="AA540" t="str">
        <f>+MID(Tabla_Consulta_desde_Reporte_de_Valorización_de_Instrumentos[[#This Row],[CODIGO_SBS]],7,1)</f>
        <v>1</v>
      </c>
      <c r="AB540">
        <f>INDEX('Cálculo Caja'!F:F,MATCH(Tabla_Consulta_desde_Reporte_de_Valorización_de_Instrumentos[[#This Row],[PORTAFOLIO]],'Cálculo Caja'!A:A,0),1)</f>
        <v>2998225111.1967454</v>
      </c>
      <c r="AC540" s="17">
        <f>Tabla_Consulta_desde_Reporte_de_Valorización_de_Instrumentos[[#This Row],[VALOR_VECTOR_LOCAL]]/Tabla_Consulta_desde_Reporte_de_Valorización_de_Instrumentos[[#This Row],[Patrimonio]]</f>
        <v>5.4715035247810346E-3</v>
      </c>
      <c r="AD540" s="4">
        <f>(Tabla_Consulta_desde_Reporte_de_Valorización_de_Instrumentos[[#This Row],[VALOR_VECTOR_LOCAL]]/INDEX('Tipo de Cambio'!$D:$D,MATCH("2",'Tipo de Cambio'!$E:$E,0),1))/1000000</f>
        <v>4.8143211339691856</v>
      </c>
      <c r="AE540">
        <f>IF(Tabla_Consulta_desde_Reporte_de_Valorización_de_Instrumentos[[#This Row],[PORTAFOLIO]]="IN-FONDO0",Tabla_Consulta_desde_Reporte_de_Valorización_de_Instrumentos[[#This Row],[Inv MM$]],0)</f>
        <v>4.8143211339691856</v>
      </c>
      <c r="AF540" s="25">
        <f>IF(Tabla_Consulta_desde_Reporte_de_Valorización_de_Instrumentos[[#This Row],[PORTAFOLIO]]="IN-FONDO1",Tabla_Consulta_desde_Reporte_de_Valorización_de_Instrumentos[[#This Row],[Inv MM$]],0)</f>
        <v>0</v>
      </c>
      <c r="AG540" s="25">
        <f>IF(Tabla_Consulta_desde_Reporte_de_Valorización_de_Instrumentos[[#This Row],[PORTAFOLIO]]="IN-FONDO2",Tabla_Consulta_desde_Reporte_de_Valorización_de_Instrumentos[[#This Row],[Inv MM$]],0)</f>
        <v>0</v>
      </c>
      <c r="AH540" s="25">
        <f>IF(Tabla_Consulta_desde_Reporte_de_Valorización_de_Instrumentos[[#This Row],[PORTAFOLIO]]="IN-FONDO3",Tabla_Consulta_desde_Reporte_de_Valorización_de_Instrumentos[[#This Row],[Inv MM$]],0)</f>
        <v>0</v>
      </c>
      <c r="AI54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Row],[CODIGO_SBS]],'BD(MSCI)'!$C:$C,0),1)),AL6675)</f>
        <v>0</v>
      </c>
      <c r="AK540" s="25">
        <f>Tabla_Consulta_desde_Reporte_de_Valorización_de_Instrumentos[[#This Row],[CO2-H]]*Tabla_Consulta_desde_Reporte_de_Valorización_de_Instrumentos[[#This Row],[Inv MM$]]</f>
        <v>0</v>
      </c>
      <c r="AL540" s="25">
        <f>Tabla_Consulta_desde_Reporte_de_Valorización_de_Instrumentos[[#This Row],[CO2-H]]*Tabla_Consulta_desde_Reporte_de_Valorización_de_Instrumentos[[#This Row],[Weight]]</f>
        <v>0</v>
      </c>
      <c r="AM540" s="25" t="e">
        <f>INDEX(Parametria!G:G,MATCH(Tabla_Consulta_desde_Reporte_de_Valorización_de_Instrumentos[[#This Row],[CODIGO_SBS]],Parametria!C:C,0))</f>
        <v>#N/A</v>
      </c>
      <c r="AN540" s="25" t="e">
        <f>INDEX(Parametria!F:F,MATCH(Tabla_Consulta_desde_Reporte_de_Valorización_de_Instrumentos[[#This Row],[CODIGO_SBS]],Parametria!C:C,0))</f>
        <v>#N/A</v>
      </c>
      <c r="AO540" s="25" t="e">
        <f>+INDEX(Parametria!J:J,MATCH(Tabla_Consulta_desde_Reporte_de_Valorización_de_Instrumentos[[#This Row],[CODIGO_SBS]],Parametria!C:C,0))</f>
        <v>#N/A</v>
      </c>
      <c r="AP540" s="25">
        <f>Tabla_Consulta_desde_Reporte_de_Valorización_de_Instrumentos[[#This Row],[Huella]]/$AT$4</f>
        <v>0</v>
      </c>
      <c r="AQ54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0" s="25" t="str">
        <f>IFERROR(INDEX('BD(MSCI)'!X:X,MATCH(Tabla_Consulta_desde_Reporte_de_Valorización_de_Instrumentos[[#This Row],[CODIGO_ISIN]],'BD(MSCI)'!C:C,0)),"Cuestionario Integra")</f>
        <v>Cuestionario Integra</v>
      </c>
    </row>
    <row r="541" spans="2:44" x14ac:dyDescent="0.35">
      <c r="B541" s="14" t="s">
        <v>6337</v>
      </c>
      <c r="C541" t="s">
        <v>811</v>
      </c>
      <c r="D541" t="s">
        <v>9</v>
      </c>
      <c r="E541" t="s">
        <v>812</v>
      </c>
      <c r="F541" t="s">
        <v>5740</v>
      </c>
      <c r="G541" t="e">
        <f>INDEX(Parametria!H:H,MATCH(Tabla_Consulta_desde_Reporte_de_Valorización_de_Instrumentos[[#This Row],[CODIGO_SBS]],Parametria!C:C,0),1)</f>
        <v>#N/A</v>
      </c>
      <c r="H541" t="s">
        <v>90</v>
      </c>
      <c r="I541" t="s">
        <v>813</v>
      </c>
      <c r="J541" t="s">
        <v>243</v>
      </c>
      <c r="K541" t="s">
        <v>90</v>
      </c>
      <c r="L541">
        <v>1</v>
      </c>
      <c r="M541" s="5">
        <v>10250000</v>
      </c>
      <c r="N541">
        <v>10250000</v>
      </c>
      <c r="O541">
        <v>0</v>
      </c>
      <c r="P541" s="15">
        <v>46336</v>
      </c>
      <c r="Q541">
        <v>133</v>
      </c>
      <c r="R541">
        <v>1</v>
      </c>
      <c r="S541" t="s">
        <v>155</v>
      </c>
      <c r="T541">
        <v>10248750</v>
      </c>
      <c r="U541" s="5">
        <v>10248750</v>
      </c>
      <c r="V541" t="s">
        <v>192</v>
      </c>
      <c r="W541">
        <v>4565854000</v>
      </c>
      <c r="X541">
        <v>3638173000</v>
      </c>
      <c r="Y541">
        <v>927681000</v>
      </c>
      <c r="Z541">
        <v>0</v>
      </c>
      <c r="AA541" t="str">
        <f>+MID(Tabla_Consulta_desde_Reporte_de_Valorización_de_Instrumentos[[#This Row],[CODIGO_SBS]],7,1)</f>
        <v>1</v>
      </c>
      <c r="AB541">
        <f>INDEX('Cálculo Caja'!F:F,MATCH(Tabla_Consulta_desde_Reporte_de_Valorización_de_Instrumentos[[#This Row],[PORTAFOLIO]],'Cálculo Caja'!A:A,0),1)</f>
        <v>2998225111.1967454</v>
      </c>
      <c r="AC541" s="17">
        <f>Tabla_Consulta_desde_Reporte_de_Valorización_de_Instrumentos[[#This Row],[VALOR_VECTOR_LOCAL]]/Tabla_Consulta_desde_Reporte_de_Valorización_de_Instrumentos[[#This Row],[Patrimonio]]</f>
        <v>3.418689264432416E-3</v>
      </c>
      <c r="AD541" s="4">
        <f>(Tabla_Consulta_desde_Reporte_de_Valorización_de_Instrumentos[[#This Row],[VALOR_VECTOR_LOCAL]]/INDEX('Tipo de Cambio'!$D:$D,MATCH("2",'Tipo de Cambio'!$E:$E,0),1))/1000000</f>
        <v>3.008070432868672</v>
      </c>
      <c r="AE541">
        <f>IF(Tabla_Consulta_desde_Reporte_de_Valorización_de_Instrumentos[[#This Row],[PORTAFOLIO]]="IN-FONDO0",Tabla_Consulta_desde_Reporte_de_Valorización_de_Instrumentos[[#This Row],[Inv MM$]],0)</f>
        <v>3.008070432868672</v>
      </c>
      <c r="AF541" s="25">
        <f>IF(Tabla_Consulta_desde_Reporte_de_Valorización_de_Instrumentos[[#This Row],[PORTAFOLIO]]="IN-FONDO1",Tabla_Consulta_desde_Reporte_de_Valorización_de_Instrumentos[[#This Row],[Inv MM$]],0)</f>
        <v>0</v>
      </c>
      <c r="AG541" s="25">
        <f>IF(Tabla_Consulta_desde_Reporte_de_Valorización_de_Instrumentos[[#This Row],[PORTAFOLIO]]="IN-FONDO2",Tabla_Consulta_desde_Reporte_de_Valorización_de_Instrumentos[[#This Row],[Inv MM$]],0)</f>
        <v>0</v>
      </c>
      <c r="AH541" s="25">
        <f>IF(Tabla_Consulta_desde_Reporte_de_Valorización_de_Instrumentos[[#This Row],[PORTAFOLIO]]="IN-FONDO3",Tabla_Consulta_desde_Reporte_de_Valorización_de_Instrumentos[[#This Row],[Inv MM$]],0)</f>
        <v>0</v>
      </c>
      <c r="AI54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Row],[CODIGO_SBS]],'BD(MSCI)'!$C:$C,0),1)),AL6676)</f>
        <v>0</v>
      </c>
      <c r="AK541" s="25">
        <f>Tabla_Consulta_desde_Reporte_de_Valorización_de_Instrumentos[[#This Row],[CO2-H]]*Tabla_Consulta_desde_Reporte_de_Valorización_de_Instrumentos[[#This Row],[Inv MM$]]</f>
        <v>0</v>
      </c>
      <c r="AL541" s="25">
        <f>Tabla_Consulta_desde_Reporte_de_Valorización_de_Instrumentos[[#This Row],[CO2-H]]*Tabla_Consulta_desde_Reporte_de_Valorización_de_Instrumentos[[#This Row],[Weight]]</f>
        <v>0</v>
      </c>
      <c r="AM541" s="25" t="e">
        <f>INDEX(Parametria!G:G,MATCH(Tabla_Consulta_desde_Reporte_de_Valorización_de_Instrumentos[[#This Row],[CODIGO_SBS]],Parametria!C:C,0))</f>
        <v>#N/A</v>
      </c>
      <c r="AN541" s="25" t="e">
        <f>INDEX(Parametria!F:F,MATCH(Tabla_Consulta_desde_Reporte_de_Valorización_de_Instrumentos[[#This Row],[CODIGO_SBS]],Parametria!C:C,0))</f>
        <v>#N/A</v>
      </c>
      <c r="AO541" s="25" t="e">
        <f>+INDEX(Parametria!J:J,MATCH(Tabla_Consulta_desde_Reporte_de_Valorización_de_Instrumentos[[#This Row],[CODIGO_SBS]],Parametria!C:C,0))</f>
        <v>#N/A</v>
      </c>
      <c r="AP541" s="25">
        <f>Tabla_Consulta_desde_Reporte_de_Valorización_de_Instrumentos[[#This Row],[Huella]]/$AT$4</f>
        <v>0</v>
      </c>
      <c r="AQ54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1" s="25" t="str">
        <f>IFERROR(INDEX('BD(MSCI)'!X:X,MATCH(Tabla_Consulta_desde_Reporte_de_Valorización_de_Instrumentos[[#This Row],[CODIGO_ISIN]],'BD(MSCI)'!C:C,0)),"Cuestionario Integra")</f>
        <v>Cuestionario Integra</v>
      </c>
    </row>
    <row r="542" spans="2:44" x14ac:dyDescent="0.35">
      <c r="B542" s="14" t="s">
        <v>6337</v>
      </c>
      <c r="C542" t="s">
        <v>811</v>
      </c>
      <c r="D542" t="s">
        <v>9</v>
      </c>
      <c r="E542" t="s">
        <v>812</v>
      </c>
      <c r="F542" t="s">
        <v>5731</v>
      </c>
      <c r="G542" t="e">
        <f>INDEX(Parametria!H:H,MATCH(Tabla_Consulta_desde_Reporte_de_Valorización_de_Instrumentos[[#This Row],[CODIGO_SBS]],Parametria!C:C,0),1)</f>
        <v>#N/A</v>
      </c>
      <c r="H542" t="s">
        <v>90</v>
      </c>
      <c r="I542" t="s">
        <v>813</v>
      </c>
      <c r="J542" t="s">
        <v>243</v>
      </c>
      <c r="K542" t="s">
        <v>90</v>
      </c>
      <c r="L542">
        <v>1</v>
      </c>
      <c r="M542" s="5">
        <v>30751668</v>
      </c>
      <c r="N542">
        <v>30751668</v>
      </c>
      <c r="O542">
        <v>0</v>
      </c>
      <c r="P542" s="15">
        <v>46363</v>
      </c>
      <c r="Q542">
        <v>160</v>
      </c>
      <c r="R542">
        <v>1</v>
      </c>
      <c r="S542" t="s">
        <v>155</v>
      </c>
      <c r="T542">
        <v>30747909.66</v>
      </c>
      <c r="U542" s="5">
        <v>30747909.66</v>
      </c>
      <c r="V542" t="s">
        <v>192</v>
      </c>
      <c r="W542">
        <v>4565854000</v>
      </c>
      <c r="X542">
        <v>3638173000</v>
      </c>
      <c r="Y542">
        <v>927681000</v>
      </c>
      <c r="Z542">
        <v>0</v>
      </c>
      <c r="AA542" t="str">
        <f>+MID(Tabla_Consulta_desde_Reporte_de_Valorización_de_Instrumentos[[#This Row],[CODIGO_SBS]],7,1)</f>
        <v>1</v>
      </c>
      <c r="AB542">
        <f>INDEX('Cálculo Caja'!F:F,MATCH(Tabla_Consulta_desde_Reporte_de_Valorización_de_Instrumentos[[#This Row],[PORTAFOLIO]],'Cálculo Caja'!A:A,0),1)</f>
        <v>2998225111.1967454</v>
      </c>
      <c r="AC542" s="17">
        <f>Tabla_Consulta_desde_Reporte_de_Valorización_de_Instrumentos[[#This Row],[VALOR_VECTOR_LOCAL]]/Tabla_Consulta_desde_Reporte_de_Valorización_de_Instrumentos[[#This Row],[Patrimonio]]</f>
        <v>1.0256624122438036E-2</v>
      </c>
      <c r="AD542" s="4">
        <f>(Tabla_Consulta_desde_Reporte_de_Valorización_de_Instrumentos[[#This Row],[VALOR_VECTOR_LOCAL]]/INDEX('Tipo de Cambio'!$D:$D,MATCH("2",'Tipo de Cambio'!$E:$E,0),1))/1000000</f>
        <v>9.0247008070432866</v>
      </c>
      <c r="AE542">
        <f>IF(Tabla_Consulta_desde_Reporte_de_Valorización_de_Instrumentos[[#This Row],[PORTAFOLIO]]="IN-FONDO0",Tabla_Consulta_desde_Reporte_de_Valorización_de_Instrumentos[[#This Row],[Inv MM$]],0)</f>
        <v>9.0247008070432866</v>
      </c>
      <c r="AF542" s="25">
        <f>IF(Tabla_Consulta_desde_Reporte_de_Valorización_de_Instrumentos[[#This Row],[PORTAFOLIO]]="IN-FONDO1",Tabla_Consulta_desde_Reporte_de_Valorización_de_Instrumentos[[#This Row],[Inv MM$]],0)</f>
        <v>0</v>
      </c>
      <c r="AG542" s="25">
        <f>IF(Tabla_Consulta_desde_Reporte_de_Valorización_de_Instrumentos[[#This Row],[PORTAFOLIO]]="IN-FONDO2",Tabla_Consulta_desde_Reporte_de_Valorización_de_Instrumentos[[#This Row],[Inv MM$]],0)</f>
        <v>0</v>
      </c>
      <c r="AH542" s="25">
        <f>IF(Tabla_Consulta_desde_Reporte_de_Valorización_de_Instrumentos[[#This Row],[PORTAFOLIO]]="IN-FONDO3",Tabla_Consulta_desde_Reporte_de_Valorización_de_Instrumentos[[#This Row],[Inv MM$]],0)</f>
        <v>0</v>
      </c>
      <c r="AI54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Row],[CODIGO_SBS]],'BD(MSCI)'!$C:$C,0),1)),AL6677)</f>
        <v>0</v>
      </c>
      <c r="AK542" s="25">
        <f>Tabla_Consulta_desde_Reporte_de_Valorización_de_Instrumentos[[#This Row],[CO2-H]]*Tabla_Consulta_desde_Reporte_de_Valorización_de_Instrumentos[[#This Row],[Inv MM$]]</f>
        <v>0</v>
      </c>
      <c r="AL542" s="25">
        <f>Tabla_Consulta_desde_Reporte_de_Valorización_de_Instrumentos[[#This Row],[CO2-H]]*Tabla_Consulta_desde_Reporte_de_Valorización_de_Instrumentos[[#This Row],[Weight]]</f>
        <v>0</v>
      </c>
      <c r="AM542" s="25" t="e">
        <f>INDEX(Parametria!G:G,MATCH(Tabla_Consulta_desde_Reporte_de_Valorización_de_Instrumentos[[#This Row],[CODIGO_SBS]],Parametria!C:C,0))</f>
        <v>#N/A</v>
      </c>
      <c r="AN542" s="25" t="e">
        <f>INDEX(Parametria!F:F,MATCH(Tabla_Consulta_desde_Reporte_de_Valorización_de_Instrumentos[[#This Row],[CODIGO_SBS]],Parametria!C:C,0))</f>
        <v>#N/A</v>
      </c>
      <c r="AO542" s="25" t="e">
        <f>+INDEX(Parametria!J:J,MATCH(Tabla_Consulta_desde_Reporte_de_Valorización_de_Instrumentos[[#This Row],[CODIGO_SBS]],Parametria!C:C,0))</f>
        <v>#N/A</v>
      </c>
      <c r="AP542" s="25">
        <f>Tabla_Consulta_desde_Reporte_de_Valorización_de_Instrumentos[[#This Row],[Huella]]/$AT$4</f>
        <v>0</v>
      </c>
      <c r="AQ54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2" s="25" t="str">
        <f>IFERROR(INDEX('BD(MSCI)'!X:X,MATCH(Tabla_Consulta_desde_Reporte_de_Valorización_de_Instrumentos[[#This Row],[CODIGO_ISIN]],'BD(MSCI)'!C:C,0)),"Cuestionario Integra")</f>
        <v>Cuestionario Integra</v>
      </c>
    </row>
    <row r="543" spans="2:44" x14ac:dyDescent="0.35">
      <c r="B543" s="14" t="s">
        <v>6337</v>
      </c>
      <c r="C543" t="s">
        <v>811</v>
      </c>
      <c r="D543" t="s">
        <v>9</v>
      </c>
      <c r="E543" t="s">
        <v>812</v>
      </c>
      <c r="F543" t="s">
        <v>5732</v>
      </c>
      <c r="G543" t="e">
        <f>INDEX(Parametria!H:H,MATCH(Tabla_Consulta_desde_Reporte_de_Valorización_de_Instrumentos[[#This Row],[CODIGO_SBS]],Parametria!C:C,0),1)</f>
        <v>#N/A</v>
      </c>
      <c r="H543" t="s">
        <v>90</v>
      </c>
      <c r="I543" t="s">
        <v>813</v>
      </c>
      <c r="J543" t="s">
        <v>4579</v>
      </c>
      <c r="K543" t="s">
        <v>90</v>
      </c>
      <c r="L543">
        <v>1</v>
      </c>
      <c r="M543" s="5">
        <v>20496877.34</v>
      </c>
      <c r="N543">
        <v>20496877.34</v>
      </c>
      <c r="O543">
        <v>0</v>
      </c>
      <c r="P543" s="15">
        <v>46366</v>
      </c>
      <c r="Q543">
        <v>163</v>
      </c>
      <c r="R543">
        <v>1</v>
      </c>
      <c r="S543" t="s">
        <v>155</v>
      </c>
      <c r="T543">
        <v>20494355.120000001</v>
      </c>
      <c r="U543" s="5">
        <v>20494355.120000001</v>
      </c>
      <c r="V543" t="s">
        <v>192</v>
      </c>
      <c r="W543">
        <v>4565854000</v>
      </c>
      <c r="X543">
        <v>3638173000</v>
      </c>
      <c r="Y543">
        <v>927681000</v>
      </c>
      <c r="Z543">
        <v>0</v>
      </c>
      <c r="AA543" t="str">
        <f>+MID(Tabla_Consulta_desde_Reporte_de_Valorización_de_Instrumentos[[#This Row],[CODIGO_SBS]],7,1)</f>
        <v>1</v>
      </c>
      <c r="AB543">
        <f>INDEX('Cálculo Caja'!F:F,MATCH(Tabla_Consulta_desde_Reporte_de_Valorización_de_Instrumentos[[#This Row],[PORTAFOLIO]],'Cálculo Caja'!A:A,0),1)</f>
        <v>2998225111.1967454</v>
      </c>
      <c r="AC543" s="17">
        <f>Tabla_Consulta_desde_Reporte_de_Valorización_de_Instrumentos[[#This Row],[VALOR_VECTOR_LOCAL]]/Tabla_Consulta_desde_Reporte_de_Valorización_de_Instrumentos[[#This Row],[Patrimonio]]</f>
        <v>6.8363370260142494E-3</v>
      </c>
      <c r="AD543" s="4">
        <f>(Tabla_Consulta_desde_Reporte_de_Valorización_de_Instrumentos[[#This Row],[VALOR_VECTOR_LOCAL]]/INDEX('Tipo de Cambio'!$D:$D,MATCH("2",'Tipo de Cambio'!$E:$E,0),1))/1000000</f>
        <v>6.0152244578136456</v>
      </c>
      <c r="AE543">
        <f>IF(Tabla_Consulta_desde_Reporte_de_Valorización_de_Instrumentos[[#This Row],[PORTAFOLIO]]="IN-FONDO0",Tabla_Consulta_desde_Reporte_de_Valorización_de_Instrumentos[[#This Row],[Inv MM$]],0)</f>
        <v>6.0152244578136456</v>
      </c>
      <c r="AF543" s="25">
        <f>IF(Tabla_Consulta_desde_Reporte_de_Valorización_de_Instrumentos[[#This Row],[PORTAFOLIO]]="IN-FONDO1",Tabla_Consulta_desde_Reporte_de_Valorización_de_Instrumentos[[#This Row],[Inv MM$]],0)</f>
        <v>0</v>
      </c>
      <c r="AG543" s="25">
        <f>IF(Tabla_Consulta_desde_Reporte_de_Valorización_de_Instrumentos[[#This Row],[PORTAFOLIO]]="IN-FONDO2",Tabla_Consulta_desde_Reporte_de_Valorización_de_Instrumentos[[#This Row],[Inv MM$]],0)</f>
        <v>0</v>
      </c>
      <c r="AH543" s="25">
        <f>IF(Tabla_Consulta_desde_Reporte_de_Valorización_de_Instrumentos[[#This Row],[PORTAFOLIO]]="IN-FONDO3",Tabla_Consulta_desde_Reporte_de_Valorización_de_Instrumentos[[#This Row],[Inv MM$]],0)</f>
        <v>0</v>
      </c>
      <c r="AI54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Row],[CODIGO_SBS]],'BD(MSCI)'!$C:$C,0),1)),AL6678)</f>
        <v>0</v>
      </c>
      <c r="AK543" s="25">
        <f>Tabla_Consulta_desde_Reporte_de_Valorización_de_Instrumentos[[#This Row],[CO2-H]]*Tabla_Consulta_desde_Reporte_de_Valorización_de_Instrumentos[[#This Row],[Inv MM$]]</f>
        <v>0</v>
      </c>
      <c r="AL543" s="25">
        <f>Tabla_Consulta_desde_Reporte_de_Valorización_de_Instrumentos[[#This Row],[CO2-H]]*Tabla_Consulta_desde_Reporte_de_Valorización_de_Instrumentos[[#This Row],[Weight]]</f>
        <v>0</v>
      </c>
      <c r="AM543" s="25" t="e">
        <f>INDEX(Parametria!G:G,MATCH(Tabla_Consulta_desde_Reporte_de_Valorización_de_Instrumentos[[#This Row],[CODIGO_SBS]],Parametria!C:C,0))</f>
        <v>#N/A</v>
      </c>
      <c r="AN543" s="25" t="e">
        <f>INDEX(Parametria!F:F,MATCH(Tabla_Consulta_desde_Reporte_de_Valorización_de_Instrumentos[[#This Row],[CODIGO_SBS]],Parametria!C:C,0))</f>
        <v>#N/A</v>
      </c>
      <c r="AO543" s="25" t="e">
        <f>+INDEX(Parametria!J:J,MATCH(Tabla_Consulta_desde_Reporte_de_Valorización_de_Instrumentos[[#This Row],[CODIGO_SBS]],Parametria!C:C,0))</f>
        <v>#N/A</v>
      </c>
      <c r="AP543" s="25">
        <f>Tabla_Consulta_desde_Reporte_de_Valorización_de_Instrumentos[[#This Row],[Huella]]/$AT$4</f>
        <v>0</v>
      </c>
      <c r="AQ54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3" s="25" t="str">
        <f>IFERROR(INDEX('BD(MSCI)'!X:X,MATCH(Tabla_Consulta_desde_Reporte_de_Valorización_de_Instrumentos[[#This Row],[CODIGO_ISIN]],'BD(MSCI)'!C:C,0)),"Cuestionario Integra")</f>
        <v>Cuestionario Integra</v>
      </c>
    </row>
    <row r="544" spans="2:44" x14ac:dyDescent="0.35">
      <c r="B544" s="14" t="s">
        <v>6337</v>
      </c>
      <c r="C544" t="s">
        <v>811</v>
      </c>
      <c r="D544" t="s">
        <v>9</v>
      </c>
      <c r="E544" t="s">
        <v>812</v>
      </c>
      <c r="F544" t="s">
        <v>5734</v>
      </c>
      <c r="G544" t="e">
        <f>INDEX(Parametria!H:H,MATCH(Tabla_Consulta_desde_Reporte_de_Valorización_de_Instrumentos[[#This Row],[CODIGO_SBS]],Parametria!C:C,0),1)</f>
        <v>#N/A</v>
      </c>
      <c r="H544" t="s">
        <v>90</v>
      </c>
      <c r="I544" t="s">
        <v>813</v>
      </c>
      <c r="J544" t="s">
        <v>4579</v>
      </c>
      <c r="K544" t="s">
        <v>90</v>
      </c>
      <c r="L544">
        <v>1</v>
      </c>
      <c r="M544" s="5">
        <v>25600347.75</v>
      </c>
      <c r="N544">
        <v>25600347.75</v>
      </c>
      <c r="O544">
        <v>0</v>
      </c>
      <c r="P544" s="15">
        <v>46371</v>
      </c>
      <c r="Q544">
        <v>168</v>
      </c>
      <c r="R544">
        <v>1</v>
      </c>
      <c r="S544" t="s">
        <v>155</v>
      </c>
      <c r="T544">
        <v>25597188.024999999</v>
      </c>
      <c r="U544" s="5">
        <v>25597188.024999999</v>
      </c>
      <c r="V544" t="s">
        <v>192</v>
      </c>
      <c r="W544">
        <v>4565854000</v>
      </c>
      <c r="X544">
        <v>3638173000</v>
      </c>
      <c r="Y544">
        <v>927681000</v>
      </c>
      <c r="Z544">
        <v>0</v>
      </c>
      <c r="AA544" t="str">
        <f>+MID(Tabla_Consulta_desde_Reporte_de_Valorización_de_Instrumentos[[#This Row],[CODIGO_SBS]],7,1)</f>
        <v>1</v>
      </c>
      <c r="AB544">
        <f>INDEX('Cálculo Caja'!F:F,MATCH(Tabla_Consulta_desde_Reporte_de_Valorización_de_Instrumentos[[#This Row],[PORTAFOLIO]],'Cálculo Caja'!A:A,0),1)</f>
        <v>2998225111.1967454</v>
      </c>
      <c r="AC544" s="17">
        <f>Tabla_Consulta_desde_Reporte_de_Valorización_de_Instrumentos[[#This Row],[VALOR_VECTOR_LOCAL]]/Tabla_Consulta_desde_Reporte_de_Valorización_de_Instrumentos[[#This Row],[Patrimonio]]</f>
        <v>8.5385008798694196E-3</v>
      </c>
      <c r="AD544" s="4">
        <f>(Tabla_Consulta_desde_Reporte_de_Valorización_de_Instrumentos[[#This Row],[VALOR_VECTOR_LOCAL]]/INDEX('Tipo de Cambio'!$D:$D,MATCH("2",'Tipo de Cambio'!$E:$E,0),1))/1000000</f>
        <v>7.5129413793103446</v>
      </c>
      <c r="AE544">
        <f>IF(Tabla_Consulta_desde_Reporte_de_Valorización_de_Instrumentos[[#This Row],[PORTAFOLIO]]="IN-FONDO0",Tabla_Consulta_desde_Reporte_de_Valorización_de_Instrumentos[[#This Row],[Inv MM$]],0)</f>
        <v>7.5129413793103446</v>
      </c>
      <c r="AF544" s="25">
        <f>IF(Tabla_Consulta_desde_Reporte_de_Valorización_de_Instrumentos[[#This Row],[PORTAFOLIO]]="IN-FONDO1",Tabla_Consulta_desde_Reporte_de_Valorización_de_Instrumentos[[#This Row],[Inv MM$]],0)</f>
        <v>0</v>
      </c>
      <c r="AG544" s="25">
        <f>IF(Tabla_Consulta_desde_Reporte_de_Valorización_de_Instrumentos[[#This Row],[PORTAFOLIO]]="IN-FONDO2",Tabla_Consulta_desde_Reporte_de_Valorización_de_Instrumentos[[#This Row],[Inv MM$]],0)</f>
        <v>0</v>
      </c>
      <c r="AH544" s="25">
        <f>IF(Tabla_Consulta_desde_Reporte_de_Valorización_de_Instrumentos[[#This Row],[PORTAFOLIO]]="IN-FONDO3",Tabla_Consulta_desde_Reporte_de_Valorización_de_Instrumentos[[#This Row],[Inv MM$]],0)</f>
        <v>0</v>
      </c>
      <c r="AI54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Row],[CODIGO_SBS]],'BD(MSCI)'!$C:$C,0),1)),AL6679)</f>
        <v>0</v>
      </c>
      <c r="AK544" s="25">
        <f>Tabla_Consulta_desde_Reporte_de_Valorización_de_Instrumentos[[#This Row],[CO2-H]]*Tabla_Consulta_desde_Reporte_de_Valorización_de_Instrumentos[[#This Row],[Inv MM$]]</f>
        <v>0</v>
      </c>
      <c r="AL544" s="25">
        <f>Tabla_Consulta_desde_Reporte_de_Valorización_de_Instrumentos[[#This Row],[CO2-H]]*Tabla_Consulta_desde_Reporte_de_Valorización_de_Instrumentos[[#This Row],[Weight]]</f>
        <v>0</v>
      </c>
      <c r="AM544" s="25" t="e">
        <f>INDEX(Parametria!G:G,MATCH(Tabla_Consulta_desde_Reporte_de_Valorización_de_Instrumentos[[#This Row],[CODIGO_SBS]],Parametria!C:C,0))</f>
        <v>#N/A</v>
      </c>
      <c r="AN544" s="25" t="e">
        <f>INDEX(Parametria!F:F,MATCH(Tabla_Consulta_desde_Reporte_de_Valorización_de_Instrumentos[[#This Row],[CODIGO_SBS]],Parametria!C:C,0))</f>
        <v>#N/A</v>
      </c>
      <c r="AO544" s="25" t="e">
        <f>+INDEX(Parametria!J:J,MATCH(Tabla_Consulta_desde_Reporte_de_Valorización_de_Instrumentos[[#This Row],[CODIGO_SBS]],Parametria!C:C,0))</f>
        <v>#N/A</v>
      </c>
      <c r="AP544" s="25">
        <f>Tabla_Consulta_desde_Reporte_de_Valorización_de_Instrumentos[[#This Row],[Huella]]/$AT$4</f>
        <v>0</v>
      </c>
      <c r="AQ54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4" s="25" t="str">
        <f>IFERROR(INDEX('BD(MSCI)'!X:X,MATCH(Tabla_Consulta_desde_Reporte_de_Valorización_de_Instrumentos[[#This Row],[CODIGO_ISIN]],'BD(MSCI)'!C:C,0)),"Cuestionario Integra")</f>
        <v>Cuestionario Integra</v>
      </c>
    </row>
    <row r="545" spans="2:44" x14ac:dyDescent="0.35">
      <c r="B545" s="14" t="s">
        <v>6337</v>
      </c>
      <c r="C545" t="s">
        <v>811</v>
      </c>
      <c r="D545" t="s">
        <v>9</v>
      </c>
      <c r="E545" t="s">
        <v>812</v>
      </c>
      <c r="F545" t="s">
        <v>5733</v>
      </c>
      <c r="G545" t="e">
        <f>INDEX(Parametria!H:H,MATCH(Tabla_Consulta_desde_Reporte_de_Valorización_de_Instrumentos[[#This Row],[CODIGO_SBS]],Parametria!C:C,0),1)</f>
        <v>#N/A</v>
      </c>
      <c r="H545" t="s">
        <v>90</v>
      </c>
      <c r="I545" t="s">
        <v>813</v>
      </c>
      <c r="J545" t="s">
        <v>243</v>
      </c>
      <c r="K545" t="s">
        <v>90</v>
      </c>
      <c r="L545">
        <v>1</v>
      </c>
      <c r="M545" s="5">
        <v>30712500</v>
      </c>
      <c r="N545">
        <v>30712500</v>
      </c>
      <c r="O545">
        <v>0</v>
      </c>
      <c r="P545" s="15">
        <v>46373</v>
      </c>
      <c r="Q545">
        <v>170</v>
      </c>
      <c r="R545">
        <v>1</v>
      </c>
      <c r="S545" t="s">
        <v>155</v>
      </c>
      <c r="T545">
        <v>30708750</v>
      </c>
      <c r="U545" s="5">
        <v>30708750</v>
      </c>
      <c r="V545" t="s">
        <v>192</v>
      </c>
      <c r="W545">
        <v>4565854000</v>
      </c>
      <c r="X545">
        <v>3638173000</v>
      </c>
      <c r="Y545">
        <v>927681000</v>
      </c>
      <c r="Z545">
        <v>0</v>
      </c>
      <c r="AA545" t="str">
        <f>+MID(Tabla_Consulta_desde_Reporte_de_Valorización_de_Instrumentos[[#This Row],[CODIGO_SBS]],7,1)</f>
        <v>1</v>
      </c>
      <c r="AB545">
        <f>INDEX('Cálculo Caja'!F:F,MATCH(Tabla_Consulta_desde_Reporte_de_Valorización_de_Instrumentos[[#This Row],[PORTAFOLIO]],'Cálculo Caja'!A:A,0),1)</f>
        <v>2998225111.1967454</v>
      </c>
      <c r="AC545" s="17">
        <f>Tabla_Consulta_desde_Reporte_de_Valorización_de_Instrumentos[[#This Row],[VALOR_VECTOR_LOCAL]]/Tabla_Consulta_desde_Reporte_de_Valorización_de_Instrumentos[[#This Row],[Patrimonio]]</f>
        <v>1.0243560393549324E-2</v>
      </c>
      <c r="AD545" s="4">
        <f>(Tabla_Consulta_desde_Reporte_de_Valorización_de_Instrumentos[[#This Row],[VALOR_VECTOR_LOCAL]]/INDEX('Tipo de Cambio'!$D:$D,MATCH("2",'Tipo de Cambio'!$E:$E,0),1))/1000000</f>
        <v>9.0132061628760081</v>
      </c>
      <c r="AE545">
        <f>IF(Tabla_Consulta_desde_Reporte_de_Valorización_de_Instrumentos[[#This Row],[PORTAFOLIO]]="IN-FONDO0",Tabla_Consulta_desde_Reporte_de_Valorización_de_Instrumentos[[#This Row],[Inv MM$]],0)</f>
        <v>9.0132061628760081</v>
      </c>
      <c r="AF545" s="25">
        <f>IF(Tabla_Consulta_desde_Reporte_de_Valorización_de_Instrumentos[[#This Row],[PORTAFOLIO]]="IN-FONDO1",Tabla_Consulta_desde_Reporte_de_Valorización_de_Instrumentos[[#This Row],[Inv MM$]],0)</f>
        <v>0</v>
      </c>
      <c r="AG545" s="25">
        <f>IF(Tabla_Consulta_desde_Reporte_de_Valorización_de_Instrumentos[[#This Row],[PORTAFOLIO]]="IN-FONDO2",Tabla_Consulta_desde_Reporte_de_Valorización_de_Instrumentos[[#This Row],[Inv MM$]],0)</f>
        <v>0</v>
      </c>
      <c r="AH545" s="25">
        <f>IF(Tabla_Consulta_desde_Reporte_de_Valorización_de_Instrumentos[[#This Row],[PORTAFOLIO]]="IN-FONDO3",Tabla_Consulta_desde_Reporte_de_Valorización_de_Instrumentos[[#This Row],[Inv MM$]],0)</f>
        <v>0</v>
      </c>
      <c r="AI54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Row],[CODIGO_SBS]],'BD(MSCI)'!$C:$C,0),1)),AL6680)</f>
        <v>0</v>
      </c>
      <c r="AK545" s="25">
        <f>Tabla_Consulta_desde_Reporte_de_Valorización_de_Instrumentos[[#This Row],[CO2-H]]*Tabla_Consulta_desde_Reporte_de_Valorización_de_Instrumentos[[#This Row],[Inv MM$]]</f>
        <v>0</v>
      </c>
      <c r="AL545" s="25">
        <f>Tabla_Consulta_desde_Reporte_de_Valorización_de_Instrumentos[[#This Row],[CO2-H]]*Tabla_Consulta_desde_Reporte_de_Valorización_de_Instrumentos[[#This Row],[Weight]]</f>
        <v>0</v>
      </c>
      <c r="AM545" s="25" t="e">
        <f>INDEX(Parametria!G:G,MATCH(Tabla_Consulta_desde_Reporte_de_Valorización_de_Instrumentos[[#This Row],[CODIGO_SBS]],Parametria!C:C,0))</f>
        <v>#N/A</v>
      </c>
      <c r="AN545" s="25" t="e">
        <f>INDEX(Parametria!F:F,MATCH(Tabla_Consulta_desde_Reporte_de_Valorización_de_Instrumentos[[#This Row],[CODIGO_SBS]],Parametria!C:C,0))</f>
        <v>#N/A</v>
      </c>
      <c r="AO545" s="25" t="e">
        <f>+INDEX(Parametria!J:J,MATCH(Tabla_Consulta_desde_Reporte_de_Valorización_de_Instrumentos[[#This Row],[CODIGO_SBS]],Parametria!C:C,0))</f>
        <v>#N/A</v>
      </c>
      <c r="AP545" s="25">
        <f>Tabla_Consulta_desde_Reporte_de_Valorización_de_Instrumentos[[#This Row],[Huella]]/$AT$4</f>
        <v>0</v>
      </c>
      <c r="AQ54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5" s="25" t="str">
        <f>IFERROR(INDEX('BD(MSCI)'!X:X,MATCH(Tabla_Consulta_desde_Reporte_de_Valorización_de_Instrumentos[[#This Row],[CODIGO_ISIN]],'BD(MSCI)'!C:C,0)),"Cuestionario Integra")</f>
        <v>Cuestionario Integra</v>
      </c>
    </row>
    <row r="546" spans="2:44" x14ac:dyDescent="0.35">
      <c r="B546" s="14" t="s">
        <v>6337</v>
      </c>
      <c r="C546" t="s">
        <v>811</v>
      </c>
      <c r="D546" t="s">
        <v>9</v>
      </c>
      <c r="E546" t="s">
        <v>812</v>
      </c>
      <c r="F546" t="s">
        <v>5728</v>
      </c>
      <c r="G546" t="e">
        <f>INDEX(Parametria!H:H,MATCH(Tabla_Consulta_desde_Reporte_de_Valorización_de_Instrumentos[[#This Row],[CODIGO_SBS]],Parametria!C:C,0),1)</f>
        <v>#N/A</v>
      </c>
      <c r="H546" t="s">
        <v>90</v>
      </c>
      <c r="I546" t="s">
        <v>813</v>
      </c>
      <c r="J546" t="s">
        <v>242</v>
      </c>
      <c r="K546" t="s">
        <v>90</v>
      </c>
      <c r="L546">
        <v>1</v>
      </c>
      <c r="M546" s="5">
        <v>25566792.175000001</v>
      </c>
      <c r="N546">
        <v>25566792.175000001</v>
      </c>
      <c r="O546">
        <v>0</v>
      </c>
      <c r="P546" s="15">
        <v>46377</v>
      </c>
      <c r="Q546">
        <v>174</v>
      </c>
      <c r="R546">
        <v>1</v>
      </c>
      <c r="S546" t="s">
        <v>155</v>
      </c>
      <c r="T546">
        <v>25563694.949999999</v>
      </c>
      <c r="U546" s="5">
        <v>25563694.949999999</v>
      </c>
      <c r="V546" t="s">
        <v>192</v>
      </c>
      <c r="W546">
        <v>4565854000</v>
      </c>
      <c r="X546">
        <v>3638173000</v>
      </c>
      <c r="Y546">
        <v>927681000</v>
      </c>
      <c r="Z546">
        <v>0</v>
      </c>
      <c r="AA546" t="str">
        <f>+MID(Tabla_Consulta_desde_Reporte_de_Valorización_de_Instrumentos[[#This Row],[CODIGO_SBS]],7,1)</f>
        <v>1</v>
      </c>
      <c r="AB546">
        <f>INDEX('Cálculo Caja'!F:F,MATCH(Tabla_Consulta_desde_Reporte_de_Valorización_de_Instrumentos[[#This Row],[PORTAFOLIO]],'Cálculo Caja'!A:A,0),1)</f>
        <v>2998225111.1967454</v>
      </c>
      <c r="AC546" s="17">
        <f>Tabla_Consulta_desde_Reporte_de_Valorización_de_Instrumentos[[#This Row],[VALOR_VECTOR_LOCAL]]/Tabla_Consulta_desde_Reporte_de_Valorización_de_Instrumentos[[#This Row],[Patrimonio]]</f>
        <v>8.5273090667948494E-3</v>
      </c>
      <c r="AD546" s="4">
        <f>(Tabla_Consulta_desde_Reporte_de_Valorización_de_Instrumentos[[#This Row],[VALOR_VECTOR_LOCAL]]/INDEX('Tipo de Cambio'!$D:$D,MATCH("2",'Tipo de Cambio'!$E:$E,0),1))/1000000</f>
        <v>7.5030938151137194</v>
      </c>
      <c r="AE546">
        <f>IF(Tabla_Consulta_desde_Reporte_de_Valorización_de_Instrumentos[[#This Row],[PORTAFOLIO]]="IN-FONDO0",Tabla_Consulta_desde_Reporte_de_Valorización_de_Instrumentos[[#This Row],[Inv MM$]],0)</f>
        <v>7.5030938151137194</v>
      </c>
      <c r="AF546" s="25">
        <f>IF(Tabla_Consulta_desde_Reporte_de_Valorización_de_Instrumentos[[#This Row],[PORTAFOLIO]]="IN-FONDO1",Tabla_Consulta_desde_Reporte_de_Valorización_de_Instrumentos[[#This Row],[Inv MM$]],0)</f>
        <v>0</v>
      </c>
      <c r="AG546" s="25">
        <f>IF(Tabla_Consulta_desde_Reporte_de_Valorización_de_Instrumentos[[#This Row],[PORTAFOLIO]]="IN-FONDO2",Tabla_Consulta_desde_Reporte_de_Valorización_de_Instrumentos[[#This Row],[Inv MM$]],0)</f>
        <v>0</v>
      </c>
      <c r="AH546" s="25">
        <f>IF(Tabla_Consulta_desde_Reporte_de_Valorización_de_Instrumentos[[#This Row],[PORTAFOLIO]]="IN-FONDO3",Tabla_Consulta_desde_Reporte_de_Valorización_de_Instrumentos[[#This Row],[Inv MM$]],0)</f>
        <v>0</v>
      </c>
      <c r="AI54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Row],[CODIGO_SBS]],'BD(MSCI)'!$C:$C,0),1)),AL6681)</f>
        <v>0</v>
      </c>
      <c r="AK546" s="25">
        <f>Tabla_Consulta_desde_Reporte_de_Valorización_de_Instrumentos[[#This Row],[CO2-H]]*Tabla_Consulta_desde_Reporte_de_Valorización_de_Instrumentos[[#This Row],[Inv MM$]]</f>
        <v>0</v>
      </c>
      <c r="AL546" s="25">
        <f>Tabla_Consulta_desde_Reporte_de_Valorización_de_Instrumentos[[#This Row],[CO2-H]]*Tabla_Consulta_desde_Reporte_de_Valorización_de_Instrumentos[[#This Row],[Weight]]</f>
        <v>0</v>
      </c>
      <c r="AM546" s="25" t="e">
        <f>INDEX(Parametria!G:G,MATCH(Tabla_Consulta_desde_Reporte_de_Valorización_de_Instrumentos[[#This Row],[CODIGO_SBS]],Parametria!C:C,0))</f>
        <v>#N/A</v>
      </c>
      <c r="AN546" s="25" t="e">
        <f>INDEX(Parametria!F:F,MATCH(Tabla_Consulta_desde_Reporte_de_Valorización_de_Instrumentos[[#This Row],[CODIGO_SBS]],Parametria!C:C,0))</f>
        <v>#N/A</v>
      </c>
      <c r="AO546" s="25" t="e">
        <f>+INDEX(Parametria!J:J,MATCH(Tabla_Consulta_desde_Reporte_de_Valorización_de_Instrumentos[[#This Row],[CODIGO_SBS]],Parametria!C:C,0))</f>
        <v>#N/A</v>
      </c>
      <c r="AP546" s="25">
        <f>Tabla_Consulta_desde_Reporte_de_Valorización_de_Instrumentos[[#This Row],[Huella]]/$AT$4</f>
        <v>0</v>
      </c>
      <c r="AQ54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6" s="25" t="str">
        <f>IFERROR(INDEX('BD(MSCI)'!X:X,MATCH(Tabla_Consulta_desde_Reporte_de_Valorización_de_Instrumentos[[#This Row],[CODIGO_ISIN]],'BD(MSCI)'!C:C,0)),"Cuestionario Integra")</f>
        <v>Cuestionario Integra</v>
      </c>
    </row>
    <row r="547" spans="2:44" x14ac:dyDescent="0.35">
      <c r="B547" s="14" t="s">
        <v>6337</v>
      </c>
      <c r="C547" t="s">
        <v>811</v>
      </c>
      <c r="D547" t="s">
        <v>9</v>
      </c>
      <c r="E547" t="s">
        <v>812</v>
      </c>
      <c r="F547" t="s">
        <v>5746</v>
      </c>
      <c r="G547" t="e">
        <f>INDEX(Parametria!H:H,MATCH(Tabla_Consulta_desde_Reporte_de_Valorización_de_Instrumentos[[#This Row],[CODIGO_SBS]],Parametria!C:C,0),1)</f>
        <v>#N/A</v>
      </c>
      <c r="H547" t="s">
        <v>90</v>
      </c>
      <c r="I547" t="s">
        <v>813</v>
      </c>
      <c r="J547" t="s">
        <v>242</v>
      </c>
      <c r="K547" t="s">
        <v>90</v>
      </c>
      <c r="L547">
        <v>1</v>
      </c>
      <c r="M547" s="5">
        <v>8201480.5520000001</v>
      </c>
      <c r="N547">
        <v>8201480.5520000001</v>
      </c>
      <c r="O547">
        <v>0</v>
      </c>
      <c r="P547" s="15">
        <v>46338</v>
      </c>
      <c r="Q547">
        <v>135</v>
      </c>
      <c r="R547">
        <v>1</v>
      </c>
      <c r="S547" t="s">
        <v>155</v>
      </c>
      <c r="T547">
        <v>8200507.216</v>
      </c>
      <c r="U547" s="5">
        <v>8200507.216</v>
      </c>
      <c r="V547" t="s">
        <v>192</v>
      </c>
      <c r="W547">
        <v>4565854000</v>
      </c>
      <c r="X547">
        <v>3638173000</v>
      </c>
      <c r="Y547">
        <v>927681000</v>
      </c>
      <c r="Z547">
        <v>0</v>
      </c>
      <c r="AA547" t="str">
        <f>+MID(Tabla_Consulta_desde_Reporte_de_Valorización_de_Instrumentos[[#This Row],[CODIGO_SBS]],7,1)</f>
        <v>1</v>
      </c>
      <c r="AB547">
        <f>INDEX('Cálculo Caja'!F:F,MATCH(Tabla_Consulta_desde_Reporte_de_Valorización_de_Instrumentos[[#This Row],[PORTAFOLIO]],'Cálculo Caja'!A:A,0),1)</f>
        <v>2998225111.1967454</v>
      </c>
      <c r="AC547" s="17">
        <f>Tabla_Consulta_desde_Reporte_de_Valorización_de_Instrumentos[[#This Row],[VALOR_VECTOR_LOCAL]]/Tabla_Consulta_desde_Reporte_de_Valorización_de_Instrumentos[[#This Row],[Patrimonio]]</f>
        <v>2.735445221031575E-3</v>
      </c>
      <c r="AD547" s="4">
        <f>(Tabla_Consulta_desde_Reporte_de_Valorización_de_Instrumentos[[#This Row],[VALOR_VECTOR_LOCAL]]/INDEX('Tipo de Cambio'!$D:$D,MATCH("2",'Tipo de Cambio'!$E:$E,0),1))/1000000</f>
        <v>2.4068908443140131</v>
      </c>
      <c r="AE547">
        <f>IF(Tabla_Consulta_desde_Reporte_de_Valorización_de_Instrumentos[[#This Row],[PORTAFOLIO]]="IN-FONDO0",Tabla_Consulta_desde_Reporte_de_Valorización_de_Instrumentos[[#This Row],[Inv MM$]],0)</f>
        <v>2.4068908443140131</v>
      </c>
      <c r="AF547" s="25">
        <f>IF(Tabla_Consulta_desde_Reporte_de_Valorización_de_Instrumentos[[#This Row],[PORTAFOLIO]]="IN-FONDO1",Tabla_Consulta_desde_Reporte_de_Valorización_de_Instrumentos[[#This Row],[Inv MM$]],0)</f>
        <v>0</v>
      </c>
      <c r="AG547" s="25">
        <f>IF(Tabla_Consulta_desde_Reporte_de_Valorización_de_Instrumentos[[#This Row],[PORTAFOLIO]]="IN-FONDO2",Tabla_Consulta_desde_Reporte_de_Valorización_de_Instrumentos[[#This Row],[Inv MM$]],0)</f>
        <v>0</v>
      </c>
      <c r="AH547" s="25">
        <f>IF(Tabla_Consulta_desde_Reporte_de_Valorización_de_Instrumentos[[#This Row],[PORTAFOLIO]]="IN-FONDO3",Tabla_Consulta_desde_Reporte_de_Valorización_de_Instrumentos[[#This Row],[Inv MM$]],0)</f>
        <v>0</v>
      </c>
      <c r="AI54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Row],[CODIGO_SBS]],'BD(MSCI)'!$C:$C,0),1)),AL6682)</f>
        <v>0</v>
      </c>
      <c r="AK547" s="25">
        <f>Tabla_Consulta_desde_Reporte_de_Valorización_de_Instrumentos[[#This Row],[CO2-H]]*Tabla_Consulta_desde_Reporte_de_Valorización_de_Instrumentos[[#This Row],[Inv MM$]]</f>
        <v>0</v>
      </c>
      <c r="AL547" s="25">
        <f>Tabla_Consulta_desde_Reporte_de_Valorización_de_Instrumentos[[#This Row],[CO2-H]]*Tabla_Consulta_desde_Reporte_de_Valorización_de_Instrumentos[[#This Row],[Weight]]</f>
        <v>0</v>
      </c>
      <c r="AM547" s="25" t="e">
        <f>INDEX(Parametria!G:G,MATCH(Tabla_Consulta_desde_Reporte_de_Valorización_de_Instrumentos[[#This Row],[CODIGO_SBS]],Parametria!C:C,0))</f>
        <v>#N/A</v>
      </c>
      <c r="AN547" s="25" t="e">
        <f>INDEX(Parametria!F:F,MATCH(Tabla_Consulta_desde_Reporte_de_Valorización_de_Instrumentos[[#This Row],[CODIGO_SBS]],Parametria!C:C,0))</f>
        <v>#N/A</v>
      </c>
      <c r="AO547" s="25" t="e">
        <f>+INDEX(Parametria!J:J,MATCH(Tabla_Consulta_desde_Reporte_de_Valorización_de_Instrumentos[[#This Row],[CODIGO_SBS]],Parametria!C:C,0))</f>
        <v>#N/A</v>
      </c>
      <c r="AP547" s="25">
        <f>Tabla_Consulta_desde_Reporte_de_Valorización_de_Instrumentos[[#This Row],[Huella]]/$AT$4</f>
        <v>0</v>
      </c>
      <c r="AQ54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7" s="25" t="str">
        <f>IFERROR(INDEX('BD(MSCI)'!X:X,MATCH(Tabla_Consulta_desde_Reporte_de_Valorización_de_Instrumentos[[#This Row],[CODIGO_ISIN]],'BD(MSCI)'!C:C,0)),"Cuestionario Integra")</f>
        <v>Cuestionario Integra</v>
      </c>
    </row>
    <row r="548" spans="2:44" x14ac:dyDescent="0.35">
      <c r="B548" s="14" t="s">
        <v>6337</v>
      </c>
      <c r="C548" t="s">
        <v>811</v>
      </c>
      <c r="D548" t="s">
        <v>9</v>
      </c>
      <c r="E548" t="s">
        <v>812</v>
      </c>
      <c r="F548" t="s">
        <v>5736</v>
      </c>
      <c r="G548" t="e">
        <f>INDEX(Parametria!H:H,MATCH(Tabla_Consulta_desde_Reporte_de_Valorización_de_Instrumentos[[#This Row],[CODIGO_SBS]],Parametria!C:C,0),1)</f>
        <v>#N/A</v>
      </c>
      <c r="H548" t="s">
        <v>90</v>
      </c>
      <c r="I548" t="s">
        <v>813</v>
      </c>
      <c r="J548" t="s">
        <v>242</v>
      </c>
      <c r="K548" t="s">
        <v>90</v>
      </c>
      <c r="L548">
        <v>1</v>
      </c>
      <c r="M548" s="5">
        <v>15369337.5</v>
      </c>
      <c r="N548">
        <v>15369337.5</v>
      </c>
      <c r="O548">
        <v>0</v>
      </c>
      <c r="P548" s="15">
        <v>46343</v>
      </c>
      <c r="Q548">
        <v>140</v>
      </c>
      <c r="R548">
        <v>1</v>
      </c>
      <c r="S548" t="s">
        <v>155</v>
      </c>
      <c r="T548">
        <v>15367500</v>
      </c>
      <c r="U548" s="5">
        <v>15367500</v>
      </c>
      <c r="V548" t="s">
        <v>192</v>
      </c>
      <c r="W548">
        <v>4565854000</v>
      </c>
      <c r="X548">
        <v>3638173000</v>
      </c>
      <c r="Y548">
        <v>927681000</v>
      </c>
      <c r="Z548">
        <v>0</v>
      </c>
      <c r="AA548" t="str">
        <f>+MID(Tabla_Consulta_desde_Reporte_de_Valorización_de_Instrumentos[[#This Row],[CODIGO_SBS]],7,1)</f>
        <v>1</v>
      </c>
      <c r="AB548">
        <f>INDEX('Cálculo Caja'!F:F,MATCH(Tabla_Consulta_desde_Reporte_de_Valorización_de_Instrumentos[[#This Row],[PORTAFOLIO]],'Cálculo Caja'!A:A,0),1)</f>
        <v>2998225111.1967454</v>
      </c>
      <c r="AC548" s="17">
        <f>Tabla_Consulta_desde_Reporte_de_Valorización_de_Instrumentos[[#This Row],[VALOR_VECTOR_LOCAL]]/Tabla_Consulta_desde_Reporte_de_Valorización_de_Instrumentos[[#This Row],[Patrimonio]]</f>
        <v>5.1261452792866879E-3</v>
      </c>
      <c r="AD548" s="4">
        <f>(Tabla_Consulta_desde_Reporte_de_Valorización_de_Instrumentos[[#This Row],[VALOR_VECTOR_LOCAL]]/INDEX('Tipo de Cambio'!$D:$D,MATCH("2",'Tipo de Cambio'!$E:$E,0),1))/1000000</f>
        <v>4.5104438738077768</v>
      </c>
      <c r="AE548">
        <f>IF(Tabla_Consulta_desde_Reporte_de_Valorización_de_Instrumentos[[#This Row],[PORTAFOLIO]]="IN-FONDO0",Tabla_Consulta_desde_Reporte_de_Valorización_de_Instrumentos[[#This Row],[Inv MM$]],0)</f>
        <v>4.5104438738077768</v>
      </c>
      <c r="AF548" s="25">
        <f>IF(Tabla_Consulta_desde_Reporte_de_Valorización_de_Instrumentos[[#This Row],[PORTAFOLIO]]="IN-FONDO1",Tabla_Consulta_desde_Reporte_de_Valorización_de_Instrumentos[[#This Row],[Inv MM$]],0)</f>
        <v>0</v>
      </c>
      <c r="AG548" s="25">
        <f>IF(Tabla_Consulta_desde_Reporte_de_Valorización_de_Instrumentos[[#This Row],[PORTAFOLIO]]="IN-FONDO2",Tabla_Consulta_desde_Reporte_de_Valorización_de_Instrumentos[[#This Row],[Inv MM$]],0)</f>
        <v>0</v>
      </c>
      <c r="AH548" s="25">
        <f>IF(Tabla_Consulta_desde_Reporte_de_Valorización_de_Instrumentos[[#This Row],[PORTAFOLIO]]="IN-FONDO3",Tabla_Consulta_desde_Reporte_de_Valorización_de_Instrumentos[[#This Row],[Inv MM$]],0)</f>
        <v>0</v>
      </c>
      <c r="AI54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Row],[CODIGO_SBS]],'BD(MSCI)'!$C:$C,0),1)),AL6683)</f>
        <v>0</v>
      </c>
      <c r="AK548" s="25">
        <f>Tabla_Consulta_desde_Reporte_de_Valorización_de_Instrumentos[[#This Row],[CO2-H]]*Tabla_Consulta_desde_Reporte_de_Valorización_de_Instrumentos[[#This Row],[Inv MM$]]</f>
        <v>0</v>
      </c>
      <c r="AL548" s="25">
        <f>Tabla_Consulta_desde_Reporte_de_Valorización_de_Instrumentos[[#This Row],[CO2-H]]*Tabla_Consulta_desde_Reporte_de_Valorización_de_Instrumentos[[#This Row],[Weight]]</f>
        <v>0</v>
      </c>
      <c r="AM548" s="25" t="e">
        <f>INDEX(Parametria!G:G,MATCH(Tabla_Consulta_desde_Reporte_de_Valorización_de_Instrumentos[[#This Row],[CODIGO_SBS]],Parametria!C:C,0))</f>
        <v>#N/A</v>
      </c>
      <c r="AN548" s="25" t="e">
        <f>INDEX(Parametria!F:F,MATCH(Tabla_Consulta_desde_Reporte_de_Valorización_de_Instrumentos[[#This Row],[CODIGO_SBS]],Parametria!C:C,0))</f>
        <v>#N/A</v>
      </c>
      <c r="AO548" s="25" t="e">
        <f>+INDEX(Parametria!J:J,MATCH(Tabla_Consulta_desde_Reporte_de_Valorización_de_Instrumentos[[#This Row],[CODIGO_SBS]],Parametria!C:C,0))</f>
        <v>#N/A</v>
      </c>
      <c r="AP548" s="25">
        <f>Tabla_Consulta_desde_Reporte_de_Valorización_de_Instrumentos[[#This Row],[Huella]]/$AT$4</f>
        <v>0</v>
      </c>
      <c r="AQ54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8" s="25" t="str">
        <f>IFERROR(INDEX('BD(MSCI)'!X:X,MATCH(Tabla_Consulta_desde_Reporte_de_Valorización_de_Instrumentos[[#This Row],[CODIGO_ISIN]],'BD(MSCI)'!C:C,0)),"Cuestionario Integra")</f>
        <v>Cuestionario Integra</v>
      </c>
    </row>
    <row r="549" spans="2:44" x14ac:dyDescent="0.35">
      <c r="B549" s="14" t="s">
        <v>6337</v>
      </c>
      <c r="C549" t="s">
        <v>811</v>
      </c>
      <c r="D549" t="s">
        <v>9</v>
      </c>
      <c r="E549" t="s">
        <v>812</v>
      </c>
      <c r="F549" t="s">
        <v>5730</v>
      </c>
      <c r="G549" t="e">
        <f>INDEX(Parametria!H:H,MATCH(Tabla_Consulta_desde_Reporte_de_Valorización_de_Instrumentos[[#This Row],[CODIGO_SBS]],Parametria!C:C,0),1)</f>
        <v>#N/A</v>
      </c>
      <c r="H549" t="s">
        <v>90</v>
      </c>
      <c r="I549" t="s">
        <v>813</v>
      </c>
      <c r="J549" t="s">
        <v>243</v>
      </c>
      <c r="K549" t="s">
        <v>90</v>
      </c>
      <c r="L549">
        <v>1</v>
      </c>
      <c r="M549" s="5">
        <v>10250556</v>
      </c>
      <c r="N549">
        <v>10250556</v>
      </c>
      <c r="O549">
        <v>0</v>
      </c>
      <c r="P549" s="15">
        <v>46343</v>
      </c>
      <c r="Q549">
        <v>140</v>
      </c>
      <c r="R549">
        <v>1</v>
      </c>
      <c r="S549" t="s">
        <v>155</v>
      </c>
      <c r="T549">
        <v>10249303.220000001</v>
      </c>
      <c r="U549" s="5">
        <v>10249303.220000001</v>
      </c>
      <c r="V549" t="s">
        <v>192</v>
      </c>
      <c r="W549">
        <v>4565854000</v>
      </c>
      <c r="X549">
        <v>3638173000</v>
      </c>
      <c r="Y549">
        <v>927681000</v>
      </c>
      <c r="Z549">
        <v>0</v>
      </c>
      <c r="AA549" t="str">
        <f>+MID(Tabla_Consulta_desde_Reporte_de_Valorización_de_Instrumentos[[#This Row],[CODIGO_SBS]],7,1)</f>
        <v>1</v>
      </c>
      <c r="AB549">
        <f>INDEX('Cálculo Caja'!F:F,MATCH(Tabla_Consulta_desde_Reporte_de_Valorización_de_Instrumentos[[#This Row],[PORTAFOLIO]],'Cálculo Caja'!A:A,0),1)</f>
        <v>2998225111.1967454</v>
      </c>
      <c r="AC549" s="17">
        <f>Tabla_Consulta_desde_Reporte_de_Valorización_de_Instrumentos[[#This Row],[VALOR_VECTOR_LOCAL]]/Tabla_Consulta_desde_Reporte_de_Valorización_de_Instrumentos[[#This Row],[Patrimonio]]</f>
        <v>3.4188747074793452E-3</v>
      </c>
      <c r="AD549" s="4">
        <f>(Tabla_Consulta_desde_Reporte_de_Valorización_de_Instrumentos[[#This Row],[VALOR_VECTOR_LOCAL]]/INDEX('Tipo de Cambio'!$D:$D,MATCH("2",'Tipo de Cambio'!$E:$E,0),1))/1000000</f>
        <v>3.0082336023477625</v>
      </c>
      <c r="AE549">
        <f>IF(Tabla_Consulta_desde_Reporte_de_Valorización_de_Instrumentos[[#This Row],[PORTAFOLIO]]="IN-FONDO0",Tabla_Consulta_desde_Reporte_de_Valorización_de_Instrumentos[[#This Row],[Inv MM$]],0)</f>
        <v>3.0082336023477625</v>
      </c>
      <c r="AF549" s="25">
        <f>IF(Tabla_Consulta_desde_Reporte_de_Valorización_de_Instrumentos[[#This Row],[PORTAFOLIO]]="IN-FONDO1",Tabla_Consulta_desde_Reporte_de_Valorización_de_Instrumentos[[#This Row],[Inv MM$]],0)</f>
        <v>0</v>
      </c>
      <c r="AG549" s="25">
        <f>IF(Tabla_Consulta_desde_Reporte_de_Valorización_de_Instrumentos[[#This Row],[PORTAFOLIO]]="IN-FONDO2",Tabla_Consulta_desde_Reporte_de_Valorización_de_Instrumentos[[#This Row],[Inv MM$]],0)</f>
        <v>0</v>
      </c>
      <c r="AH549" s="25">
        <f>IF(Tabla_Consulta_desde_Reporte_de_Valorización_de_Instrumentos[[#This Row],[PORTAFOLIO]]="IN-FONDO3",Tabla_Consulta_desde_Reporte_de_Valorización_de_Instrumentos[[#This Row],[Inv MM$]],0)</f>
        <v>0</v>
      </c>
      <c r="AI54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4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Row],[CODIGO_SBS]],'BD(MSCI)'!$C:$C,0),1)),AL6684)</f>
        <v>0</v>
      </c>
      <c r="AK549" s="25">
        <f>Tabla_Consulta_desde_Reporte_de_Valorización_de_Instrumentos[[#This Row],[CO2-H]]*Tabla_Consulta_desde_Reporte_de_Valorización_de_Instrumentos[[#This Row],[Inv MM$]]</f>
        <v>0</v>
      </c>
      <c r="AL549" s="25">
        <f>Tabla_Consulta_desde_Reporte_de_Valorización_de_Instrumentos[[#This Row],[CO2-H]]*Tabla_Consulta_desde_Reporte_de_Valorización_de_Instrumentos[[#This Row],[Weight]]</f>
        <v>0</v>
      </c>
      <c r="AM549" s="25" t="e">
        <f>INDEX(Parametria!G:G,MATCH(Tabla_Consulta_desde_Reporte_de_Valorización_de_Instrumentos[[#This Row],[CODIGO_SBS]],Parametria!C:C,0))</f>
        <v>#N/A</v>
      </c>
      <c r="AN549" s="25" t="e">
        <f>INDEX(Parametria!F:F,MATCH(Tabla_Consulta_desde_Reporte_de_Valorización_de_Instrumentos[[#This Row],[CODIGO_SBS]],Parametria!C:C,0))</f>
        <v>#N/A</v>
      </c>
      <c r="AO549" s="25" t="e">
        <f>+INDEX(Parametria!J:J,MATCH(Tabla_Consulta_desde_Reporte_de_Valorización_de_Instrumentos[[#This Row],[CODIGO_SBS]],Parametria!C:C,0))</f>
        <v>#N/A</v>
      </c>
      <c r="AP549" s="25">
        <f>Tabla_Consulta_desde_Reporte_de_Valorización_de_Instrumentos[[#This Row],[Huella]]/$AT$4</f>
        <v>0</v>
      </c>
      <c r="AQ54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49" s="25" t="str">
        <f>IFERROR(INDEX('BD(MSCI)'!X:X,MATCH(Tabla_Consulta_desde_Reporte_de_Valorización_de_Instrumentos[[#This Row],[CODIGO_ISIN]],'BD(MSCI)'!C:C,0)),"Cuestionario Integra")</f>
        <v>Cuestionario Integra</v>
      </c>
    </row>
    <row r="550" spans="2:44" x14ac:dyDescent="0.35">
      <c r="B550" s="14" t="s">
        <v>6337</v>
      </c>
      <c r="C550" t="s">
        <v>811</v>
      </c>
      <c r="D550" t="s">
        <v>9</v>
      </c>
      <c r="E550" t="s">
        <v>812</v>
      </c>
      <c r="F550" t="s">
        <v>5735</v>
      </c>
      <c r="G550" t="e">
        <f>INDEX(Parametria!H:H,MATCH(Tabla_Consulta_desde_Reporte_de_Valorización_de_Instrumentos[[#This Row],[CODIGO_SBS]],Parametria!C:C,0),1)</f>
        <v>#N/A</v>
      </c>
      <c r="H550" t="s">
        <v>90</v>
      </c>
      <c r="I550" t="s">
        <v>813</v>
      </c>
      <c r="J550" t="s">
        <v>242</v>
      </c>
      <c r="K550" t="s">
        <v>90</v>
      </c>
      <c r="L550">
        <v>1</v>
      </c>
      <c r="M550" s="5">
        <v>15369337.5</v>
      </c>
      <c r="N550">
        <v>15369337.5</v>
      </c>
      <c r="O550">
        <v>0</v>
      </c>
      <c r="P550" s="15">
        <v>46350</v>
      </c>
      <c r="Q550">
        <v>147</v>
      </c>
      <c r="R550">
        <v>1</v>
      </c>
      <c r="S550" t="s">
        <v>155</v>
      </c>
      <c r="T550">
        <v>15367500</v>
      </c>
      <c r="U550" s="5">
        <v>15367500</v>
      </c>
      <c r="V550" t="s">
        <v>192</v>
      </c>
      <c r="W550">
        <v>4565854000</v>
      </c>
      <c r="X550">
        <v>3638173000</v>
      </c>
      <c r="Y550">
        <v>927681000</v>
      </c>
      <c r="Z550">
        <v>0</v>
      </c>
      <c r="AA550" t="str">
        <f>+MID(Tabla_Consulta_desde_Reporte_de_Valorización_de_Instrumentos[[#This Row],[CODIGO_SBS]],7,1)</f>
        <v>1</v>
      </c>
      <c r="AB550">
        <f>INDEX('Cálculo Caja'!F:F,MATCH(Tabla_Consulta_desde_Reporte_de_Valorización_de_Instrumentos[[#This Row],[PORTAFOLIO]],'Cálculo Caja'!A:A,0),1)</f>
        <v>2998225111.1967454</v>
      </c>
      <c r="AC550" s="17">
        <f>Tabla_Consulta_desde_Reporte_de_Valorización_de_Instrumentos[[#This Row],[VALOR_VECTOR_LOCAL]]/Tabla_Consulta_desde_Reporte_de_Valorización_de_Instrumentos[[#This Row],[Patrimonio]]</f>
        <v>5.1261452792866879E-3</v>
      </c>
      <c r="AD550" s="4">
        <f>(Tabla_Consulta_desde_Reporte_de_Valorización_de_Instrumentos[[#This Row],[VALOR_VECTOR_LOCAL]]/INDEX('Tipo de Cambio'!$D:$D,MATCH("2",'Tipo de Cambio'!$E:$E,0),1))/1000000</f>
        <v>4.5104438738077768</v>
      </c>
      <c r="AE550">
        <f>IF(Tabla_Consulta_desde_Reporte_de_Valorización_de_Instrumentos[[#This Row],[PORTAFOLIO]]="IN-FONDO0",Tabla_Consulta_desde_Reporte_de_Valorización_de_Instrumentos[[#This Row],[Inv MM$]],0)</f>
        <v>4.5104438738077768</v>
      </c>
      <c r="AF550" s="25">
        <f>IF(Tabla_Consulta_desde_Reporte_de_Valorización_de_Instrumentos[[#This Row],[PORTAFOLIO]]="IN-FONDO1",Tabla_Consulta_desde_Reporte_de_Valorización_de_Instrumentos[[#This Row],[Inv MM$]],0)</f>
        <v>0</v>
      </c>
      <c r="AG550" s="25">
        <f>IF(Tabla_Consulta_desde_Reporte_de_Valorización_de_Instrumentos[[#This Row],[PORTAFOLIO]]="IN-FONDO2",Tabla_Consulta_desde_Reporte_de_Valorización_de_Instrumentos[[#This Row],[Inv MM$]],0)</f>
        <v>0</v>
      </c>
      <c r="AH550" s="25">
        <f>IF(Tabla_Consulta_desde_Reporte_de_Valorización_de_Instrumentos[[#This Row],[PORTAFOLIO]]="IN-FONDO3",Tabla_Consulta_desde_Reporte_de_Valorización_de_Instrumentos[[#This Row],[Inv MM$]],0)</f>
        <v>0</v>
      </c>
      <c r="AI55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Row],[CODIGO_SBS]],'BD(MSCI)'!$C:$C,0),1)),AL6685)</f>
        <v>0</v>
      </c>
      <c r="AK550" s="25">
        <f>Tabla_Consulta_desde_Reporte_de_Valorización_de_Instrumentos[[#This Row],[CO2-H]]*Tabla_Consulta_desde_Reporte_de_Valorización_de_Instrumentos[[#This Row],[Inv MM$]]</f>
        <v>0</v>
      </c>
      <c r="AL550" s="25">
        <f>Tabla_Consulta_desde_Reporte_de_Valorización_de_Instrumentos[[#This Row],[CO2-H]]*Tabla_Consulta_desde_Reporte_de_Valorización_de_Instrumentos[[#This Row],[Weight]]</f>
        <v>0</v>
      </c>
      <c r="AM550" s="25" t="e">
        <f>INDEX(Parametria!G:G,MATCH(Tabla_Consulta_desde_Reporte_de_Valorización_de_Instrumentos[[#This Row],[CODIGO_SBS]],Parametria!C:C,0))</f>
        <v>#N/A</v>
      </c>
      <c r="AN550" s="25" t="e">
        <f>INDEX(Parametria!F:F,MATCH(Tabla_Consulta_desde_Reporte_de_Valorización_de_Instrumentos[[#This Row],[CODIGO_SBS]],Parametria!C:C,0))</f>
        <v>#N/A</v>
      </c>
      <c r="AO550" s="25" t="e">
        <f>+INDEX(Parametria!J:J,MATCH(Tabla_Consulta_desde_Reporte_de_Valorización_de_Instrumentos[[#This Row],[CODIGO_SBS]],Parametria!C:C,0))</f>
        <v>#N/A</v>
      </c>
      <c r="AP550" s="25">
        <f>Tabla_Consulta_desde_Reporte_de_Valorización_de_Instrumentos[[#This Row],[Huella]]/$AT$4</f>
        <v>0</v>
      </c>
      <c r="AQ55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0" s="25" t="str">
        <f>IFERROR(INDEX('BD(MSCI)'!X:X,MATCH(Tabla_Consulta_desde_Reporte_de_Valorización_de_Instrumentos[[#This Row],[CODIGO_ISIN]],'BD(MSCI)'!C:C,0)),"Cuestionario Integra")</f>
        <v>Cuestionario Integra</v>
      </c>
    </row>
    <row r="551" spans="2:44" x14ac:dyDescent="0.35">
      <c r="B551" s="14" t="s">
        <v>6337</v>
      </c>
      <c r="C551" t="s">
        <v>811</v>
      </c>
      <c r="D551" t="s">
        <v>9</v>
      </c>
      <c r="E551" t="s">
        <v>812</v>
      </c>
      <c r="F551" t="s">
        <v>5764</v>
      </c>
      <c r="G551" t="e">
        <f>INDEX(Parametria!H:H,MATCH(Tabla_Consulta_desde_Reporte_de_Valorización_de_Instrumentos[[#This Row],[CODIGO_SBS]],Parametria!C:C,0),1)</f>
        <v>#N/A</v>
      </c>
      <c r="H551" t="s">
        <v>90</v>
      </c>
      <c r="I551" t="s">
        <v>813</v>
      </c>
      <c r="J551" t="s">
        <v>242</v>
      </c>
      <c r="K551" t="s">
        <v>90</v>
      </c>
      <c r="L551">
        <v>1</v>
      </c>
      <c r="M551" s="5">
        <v>26860037.438000001</v>
      </c>
      <c r="N551">
        <v>26860037.438000001</v>
      </c>
      <c r="O551">
        <v>0</v>
      </c>
      <c r="P551" s="15">
        <v>46287</v>
      </c>
      <c r="Q551">
        <v>84</v>
      </c>
      <c r="R551">
        <v>1</v>
      </c>
      <c r="S551" t="s">
        <v>155</v>
      </c>
      <c r="T551">
        <v>26856816.324000001</v>
      </c>
      <c r="U551" s="5">
        <v>26856816.324000001</v>
      </c>
      <c r="V551" t="s">
        <v>192</v>
      </c>
      <c r="W551">
        <v>4565854000</v>
      </c>
      <c r="X551">
        <v>3638173000</v>
      </c>
      <c r="Y551">
        <v>927681000</v>
      </c>
      <c r="Z551">
        <v>0</v>
      </c>
      <c r="AA551" t="str">
        <f>+MID(Tabla_Consulta_desde_Reporte_de_Valorización_de_Instrumentos[[#This Row],[CODIGO_SBS]],7,1)</f>
        <v>1</v>
      </c>
      <c r="AB551">
        <f>INDEX('Cálculo Caja'!F:F,MATCH(Tabla_Consulta_desde_Reporte_de_Valorización_de_Instrumentos[[#This Row],[PORTAFOLIO]],'Cálculo Caja'!A:A,0),1)</f>
        <v>2998225111.1967454</v>
      </c>
      <c r="AC551" s="17">
        <f>Tabla_Consulta_desde_Reporte_de_Valorización_de_Instrumentos[[#This Row],[VALOR_VECTOR_LOCAL]]/Tabla_Consulta_desde_Reporte_de_Valorización_de_Instrumentos[[#This Row],[Patrimonio]]</f>
        <v>8.9586460128335006E-3</v>
      </c>
      <c r="AD551" s="4">
        <f>(Tabla_Consulta_desde_Reporte_de_Valorización_de_Instrumentos[[#This Row],[VALOR_VECTOR_LOCAL]]/INDEX('Tipo de Cambio'!$D:$D,MATCH("2",'Tipo de Cambio'!$E:$E,0),1))/1000000</f>
        <v>7.8826228724871603</v>
      </c>
      <c r="AE551">
        <f>IF(Tabla_Consulta_desde_Reporte_de_Valorización_de_Instrumentos[[#This Row],[PORTAFOLIO]]="IN-FONDO0",Tabla_Consulta_desde_Reporte_de_Valorización_de_Instrumentos[[#This Row],[Inv MM$]],0)</f>
        <v>7.8826228724871603</v>
      </c>
      <c r="AF551" s="25">
        <f>IF(Tabla_Consulta_desde_Reporte_de_Valorización_de_Instrumentos[[#This Row],[PORTAFOLIO]]="IN-FONDO1",Tabla_Consulta_desde_Reporte_de_Valorización_de_Instrumentos[[#This Row],[Inv MM$]],0)</f>
        <v>0</v>
      </c>
      <c r="AG551" s="25">
        <f>IF(Tabla_Consulta_desde_Reporte_de_Valorización_de_Instrumentos[[#This Row],[PORTAFOLIO]]="IN-FONDO2",Tabla_Consulta_desde_Reporte_de_Valorización_de_Instrumentos[[#This Row],[Inv MM$]],0)</f>
        <v>0</v>
      </c>
      <c r="AH551" s="25">
        <f>IF(Tabla_Consulta_desde_Reporte_de_Valorización_de_Instrumentos[[#This Row],[PORTAFOLIO]]="IN-FONDO3",Tabla_Consulta_desde_Reporte_de_Valorización_de_Instrumentos[[#This Row],[Inv MM$]],0)</f>
        <v>0</v>
      </c>
      <c r="AI55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Row],[CODIGO_SBS]],'BD(MSCI)'!$C:$C,0),1)),AL6686)</f>
        <v>0</v>
      </c>
      <c r="AK551" s="25">
        <f>Tabla_Consulta_desde_Reporte_de_Valorización_de_Instrumentos[[#This Row],[CO2-H]]*Tabla_Consulta_desde_Reporte_de_Valorización_de_Instrumentos[[#This Row],[Inv MM$]]</f>
        <v>0</v>
      </c>
      <c r="AL551" s="25">
        <f>Tabla_Consulta_desde_Reporte_de_Valorización_de_Instrumentos[[#This Row],[CO2-H]]*Tabla_Consulta_desde_Reporte_de_Valorización_de_Instrumentos[[#This Row],[Weight]]</f>
        <v>0</v>
      </c>
      <c r="AM551" s="25" t="e">
        <f>INDEX(Parametria!G:G,MATCH(Tabla_Consulta_desde_Reporte_de_Valorización_de_Instrumentos[[#This Row],[CODIGO_SBS]],Parametria!C:C,0))</f>
        <v>#N/A</v>
      </c>
      <c r="AN551" s="25" t="e">
        <f>INDEX(Parametria!F:F,MATCH(Tabla_Consulta_desde_Reporte_de_Valorización_de_Instrumentos[[#This Row],[CODIGO_SBS]],Parametria!C:C,0))</f>
        <v>#N/A</v>
      </c>
      <c r="AO551" s="25" t="e">
        <f>+INDEX(Parametria!J:J,MATCH(Tabla_Consulta_desde_Reporte_de_Valorización_de_Instrumentos[[#This Row],[CODIGO_SBS]],Parametria!C:C,0))</f>
        <v>#N/A</v>
      </c>
      <c r="AP551" s="25">
        <f>Tabla_Consulta_desde_Reporte_de_Valorización_de_Instrumentos[[#This Row],[Huella]]/$AT$4</f>
        <v>0</v>
      </c>
      <c r="AQ55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1" s="25" t="str">
        <f>IFERROR(INDEX('BD(MSCI)'!X:X,MATCH(Tabla_Consulta_desde_Reporte_de_Valorización_de_Instrumentos[[#This Row],[CODIGO_ISIN]],'BD(MSCI)'!C:C,0)),"Cuestionario Integra")</f>
        <v>Cuestionario Integra</v>
      </c>
    </row>
    <row r="552" spans="2:44" x14ac:dyDescent="0.35">
      <c r="B552" s="14" t="s">
        <v>6337</v>
      </c>
      <c r="C552" t="s">
        <v>811</v>
      </c>
      <c r="D552" t="s">
        <v>9</v>
      </c>
      <c r="E552" t="s">
        <v>812</v>
      </c>
      <c r="F552" t="s">
        <v>5750</v>
      </c>
      <c r="G552" t="e">
        <f>INDEX(Parametria!H:H,MATCH(Tabla_Consulta_desde_Reporte_de_Valorización_de_Instrumentos[[#This Row],[CODIGO_SBS]],Parametria!C:C,0),1)</f>
        <v>#N/A</v>
      </c>
      <c r="H552" t="s">
        <v>90</v>
      </c>
      <c r="I552" t="s">
        <v>813</v>
      </c>
      <c r="J552" t="s">
        <v>816</v>
      </c>
      <c r="K552" t="s">
        <v>90</v>
      </c>
      <c r="L552">
        <v>1</v>
      </c>
      <c r="M552" s="5">
        <v>13364000</v>
      </c>
      <c r="N552">
        <v>13364000</v>
      </c>
      <c r="O552">
        <v>0</v>
      </c>
      <c r="P552" s="15">
        <v>46220</v>
      </c>
      <c r="Q552">
        <v>17</v>
      </c>
      <c r="R552">
        <v>1</v>
      </c>
      <c r="S552" t="s">
        <v>155</v>
      </c>
      <c r="T552">
        <v>13362375</v>
      </c>
      <c r="U552" s="5">
        <v>13362375</v>
      </c>
      <c r="V552" t="s">
        <v>192</v>
      </c>
      <c r="W552">
        <v>4565854000</v>
      </c>
      <c r="X552">
        <v>3638173000</v>
      </c>
      <c r="Y552">
        <v>927681000</v>
      </c>
      <c r="Z552">
        <v>0</v>
      </c>
      <c r="AA552" t="str">
        <f>+MID(Tabla_Consulta_desde_Reporte_de_Valorización_de_Instrumentos[[#This Row],[CODIGO_SBS]],7,1)</f>
        <v>1</v>
      </c>
      <c r="AB552">
        <f>INDEX('Cálculo Caja'!F:F,MATCH(Tabla_Consulta_desde_Reporte_de_Valorización_de_Instrumentos[[#This Row],[PORTAFOLIO]],'Cálculo Caja'!A:A,0),1)</f>
        <v>2998225111.1967454</v>
      </c>
      <c r="AC552" s="17">
        <f>Tabla_Consulta_desde_Reporte_de_Valorización_de_Instrumentos[[#This Row],[VALOR_VECTOR_LOCAL]]/Tabla_Consulta_desde_Reporte_de_Valorización_de_Instrumentos[[#This Row],[Patrimonio]]</f>
        <v>4.4573037394999813E-3</v>
      </c>
      <c r="AD552" s="4">
        <f>(Tabla_Consulta_desde_Reporte_de_Valorización_de_Instrumentos[[#This Row],[VALOR_VECTOR_LOCAL]]/INDEX('Tipo de Cambio'!$D:$D,MATCH("2",'Tipo de Cambio'!$E:$E,0),1))/1000000</f>
        <v>3.921936903888481</v>
      </c>
      <c r="AE552">
        <f>IF(Tabla_Consulta_desde_Reporte_de_Valorización_de_Instrumentos[[#This Row],[PORTAFOLIO]]="IN-FONDO0",Tabla_Consulta_desde_Reporte_de_Valorización_de_Instrumentos[[#This Row],[Inv MM$]],0)</f>
        <v>3.921936903888481</v>
      </c>
      <c r="AF552" s="25">
        <f>IF(Tabla_Consulta_desde_Reporte_de_Valorización_de_Instrumentos[[#This Row],[PORTAFOLIO]]="IN-FONDO1",Tabla_Consulta_desde_Reporte_de_Valorización_de_Instrumentos[[#This Row],[Inv MM$]],0)</f>
        <v>0</v>
      </c>
      <c r="AG552" s="25">
        <f>IF(Tabla_Consulta_desde_Reporte_de_Valorización_de_Instrumentos[[#This Row],[PORTAFOLIO]]="IN-FONDO2",Tabla_Consulta_desde_Reporte_de_Valorización_de_Instrumentos[[#This Row],[Inv MM$]],0)</f>
        <v>0</v>
      </c>
      <c r="AH552" s="25">
        <f>IF(Tabla_Consulta_desde_Reporte_de_Valorización_de_Instrumentos[[#This Row],[PORTAFOLIO]]="IN-FONDO3",Tabla_Consulta_desde_Reporte_de_Valorización_de_Instrumentos[[#This Row],[Inv MM$]],0)</f>
        <v>0</v>
      </c>
      <c r="AI55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Row],[CODIGO_SBS]],'BD(MSCI)'!$C:$C,0),1)),AL6687)</f>
        <v>0</v>
      </c>
      <c r="AK552" s="25">
        <f>Tabla_Consulta_desde_Reporte_de_Valorización_de_Instrumentos[[#This Row],[CO2-H]]*Tabla_Consulta_desde_Reporte_de_Valorización_de_Instrumentos[[#This Row],[Inv MM$]]</f>
        <v>0</v>
      </c>
      <c r="AL552" s="25">
        <f>Tabla_Consulta_desde_Reporte_de_Valorización_de_Instrumentos[[#This Row],[CO2-H]]*Tabla_Consulta_desde_Reporte_de_Valorización_de_Instrumentos[[#This Row],[Weight]]</f>
        <v>0</v>
      </c>
      <c r="AM552" s="25" t="e">
        <f>INDEX(Parametria!G:G,MATCH(Tabla_Consulta_desde_Reporte_de_Valorización_de_Instrumentos[[#This Row],[CODIGO_SBS]],Parametria!C:C,0))</f>
        <v>#N/A</v>
      </c>
      <c r="AN552" s="25" t="e">
        <f>INDEX(Parametria!F:F,MATCH(Tabla_Consulta_desde_Reporte_de_Valorización_de_Instrumentos[[#This Row],[CODIGO_SBS]],Parametria!C:C,0))</f>
        <v>#N/A</v>
      </c>
      <c r="AO552" s="25" t="e">
        <f>+INDEX(Parametria!J:J,MATCH(Tabla_Consulta_desde_Reporte_de_Valorización_de_Instrumentos[[#This Row],[CODIGO_SBS]],Parametria!C:C,0))</f>
        <v>#N/A</v>
      </c>
      <c r="AP552" s="25">
        <f>Tabla_Consulta_desde_Reporte_de_Valorización_de_Instrumentos[[#This Row],[Huella]]/$AT$4</f>
        <v>0</v>
      </c>
      <c r="AQ55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2" s="25" t="str">
        <f>IFERROR(INDEX('BD(MSCI)'!X:X,MATCH(Tabla_Consulta_desde_Reporte_de_Valorización_de_Instrumentos[[#This Row],[CODIGO_ISIN]],'BD(MSCI)'!C:C,0)),"Cuestionario Integra")</f>
        <v>Cuestionario Integra</v>
      </c>
    </row>
    <row r="553" spans="2:44" x14ac:dyDescent="0.35">
      <c r="B553" s="14" t="s">
        <v>6337</v>
      </c>
      <c r="C553" t="s">
        <v>811</v>
      </c>
      <c r="D553" t="s">
        <v>9</v>
      </c>
      <c r="E553" t="s">
        <v>812</v>
      </c>
      <c r="F553" t="s">
        <v>5772</v>
      </c>
      <c r="G553" t="e">
        <f>INDEX(Parametria!H:H,MATCH(Tabla_Consulta_desde_Reporte_de_Valorización_de_Instrumentos[[#This Row],[CODIGO_SBS]],Parametria!C:C,0),1)</f>
        <v>#N/A</v>
      </c>
      <c r="H553" t="s">
        <v>90</v>
      </c>
      <c r="I553" t="s">
        <v>813</v>
      </c>
      <c r="J553" t="s">
        <v>361</v>
      </c>
      <c r="K553" t="s">
        <v>90</v>
      </c>
      <c r="L553">
        <v>1</v>
      </c>
      <c r="M553" s="5">
        <v>10391250</v>
      </c>
      <c r="N553">
        <v>10391250</v>
      </c>
      <c r="O553">
        <v>0</v>
      </c>
      <c r="P553" s="15">
        <v>46225</v>
      </c>
      <c r="Q553">
        <v>22</v>
      </c>
      <c r="R553">
        <v>1</v>
      </c>
      <c r="S553" t="s">
        <v>155</v>
      </c>
      <c r="T553">
        <v>10390000</v>
      </c>
      <c r="U553" s="5">
        <v>10390000</v>
      </c>
      <c r="V553" t="s">
        <v>192</v>
      </c>
      <c r="W553">
        <v>4565854000</v>
      </c>
      <c r="X553">
        <v>3638173000</v>
      </c>
      <c r="Y553">
        <v>927681000</v>
      </c>
      <c r="Z553">
        <v>0</v>
      </c>
      <c r="AA553" t="str">
        <f>+MID(Tabla_Consulta_desde_Reporte_de_Valorización_de_Instrumentos[[#This Row],[CODIGO_SBS]],7,1)</f>
        <v>1</v>
      </c>
      <c r="AB553">
        <f>INDEX('Cálculo Caja'!F:F,MATCH(Tabla_Consulta_desde_Reporte_de_Valorización_de_Instrumentos[[#This Row],[PORTAFOLIO]],'Cálculo Caja'!A:A,0),1)</f>
        <v>2998225111.1967454</v>
      </c>
      <c r="AC553" s="17">
        <f>Tabla_Consulta_desde_Reporte_de_Valorización_de_Instrumentos[[#This Row],[VALOR_VECTOR_LOCAL]]/Tabla_Consulta_desde_Reporte_de_Valorización_de_Instrumentos[[#This Row],[Patrimonio]]</f>
        <v>3.4658004701495944E-3</v>
      </c>
      <c r="AD553" s="4">
        <f>(Tabla_Consulta_desde_Reporte_de_Valorización_de_Instrumentos[[#This Row],[VALOR_VECTOR_LOCAL]]/INDEX('Tipo de Cambio'!$D:$D,MATCH("2",'Tipo de Cambio'!$E:$E,0),1))/1000000</f>
        <v>3.0495231107850325</v>
      </c>
      <c r="AE553">
        <f>IF(Tabla_Consulta_desde_Reporte_de_Valorización_de_Instrumentos[[#This Row],[PORTAFOLIO]]="IN-FONDO0",Tabla_Consulta_desde_Reporte_de_Valorización_de_Instrumentos[[#This Row],[Inv MM$]],0)</f>
        <v>3.0495231107850325</v>
      </c>
      <c r="AF553" s="25">
        <f>IF(Tabla_Consulta_desde_Reporte_de_Valorización_de_Instrumentos[[#This Row],[PORTAFOLIO]]="IN-FONDO1",Tabla_Consulta_desde_Reporte_de_Valorización_de_Instrumentos[[#This Row],[Inv MM$]],0)</f>
        <v>0</v>
      </c>
      <c r="AG553" s="25">
        <f>IF(Tabla_Consulta_desde_Reporte_de_Valorización_de_Instrumentos[[#This Row],[PORTAFOLIO]]="IN-FONDO2",Tabla_Consulta_desde_Reporte_de_Valorización_de_Instrumentos[[#This Row],[Inv MM$]],0)</f>
        <v>0</v>
      </c>
      <c r="AH553" s="25">
        <f>IF(Tabla_Consulta_desde_Reporte_de_Valorización_de_Instrumentos[[#This Row],[PORTAFOLIO]]="IN-FONDO3",Tabla_Consulta_desde_Reporte_de_Valorización_de_Instrumentos[[#This Row],[Inv MM$]],0)</f>
        <v>0</v>
      </c>
      <c r="AI55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Row],[CODIGO_SBS]],'BD(MSCI)'!$C:$C,0),1)),AL6688)</f>
        <v>0</v>
      </c>
      <c r="AK553" s="25">
        <f>Tabla_Consulta_desde_Reporte_de_Valorización_de_Instrumentos[[#This Row],[CO2-H]]*Tabla_Consulta_desde_Reporte_de_Valorización_de_Instrumentos[[#This Row],[Inv MM$]]</f>
        <v>0</v>
      </c>
      <c r="AL553" s="25">
        <f>Tabla_Consulta_desde_Reporte_de_Valorización_de_Instrumentos[[#This Row],[CO2-H]]*Tabla_Consulta_desde_Reporte_de_Valorización_de_Instrumentos[[#This Row],[Weight]]</f>
        <v>0</v>
      </c>
      <c r="AM553" s="25" t="e">
        <f>INDEX(Parametria!G:G,MATCH(Tabla_Consulta_desde_Reporte_de_Valorización_de_Instrumentos[[#This Row],[CODIGO_SBS]],Parametria!C:C,0))</f>
        <v>#N/A</v>
      </c>
      <c r="AN553" s="25" t="e">
        <f>INDEX(Parametria!F:F,MATCH(Tabla_Consulta_desde_Reporte_de_Valorización_de_Instrumentos[[#This Row],[CODIGO_SBS]],Parametria!C:C,0))</f>
        <v>#N/A</v>
      </c>
      <c r="AO553" s="25" t="e">
        <f>+INDEX(Parametria!J:J,MATCH(Tabla_Consulta_desde_Reporte_de_Valorización_de_Instrumentos[[#This Row],[CODIGO_SBS]],Parametria!C:C,0))</f>
        <v>#N/A</v>
      </c>
      <c r="AP553" s="25">
        <f>Tabla_Consulta_desde_Reporte_de_Valorización_de_Instrumentos[[#This Row],[Huella]]/$AT$4</f>
        <v>0</v>
      </c>
      <c r="AQ55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3" s="25" t="str">
        <f>IFERROR(INDEX('BD(MSCI)'!X:X,MATCH(Tabla_Consulta_desde_Reporte_de_Valorización_de_Instrumentos[[#This Row],[CODIGO_ISIN]],'BD(MSCI)'!C:C,0)),"Cuestionario Integra")</f>
        <v>Cuestionario Integra</v>
      </c>
    </row>
    <row r="554" spans="2:44" x14ac:dyDescent="0.35">
      <c r="B554" s="14" t="s">
        <v>6337</v>
      </c>
      <c r="C554" t="s">
        <v>811</v>
      </c>
      <c r="D554" t="s">
        <v>9</v>
      </c>
      <c r="E554" t="s">
        <v>812</v>
      </c>
      <c r="F554" t="s">
        <v>5756</v>
      </c>
      <c r="G554" t="e">
        <f>INDEX(Parametria!H:H,MATCH(Tabla_Consulta_desde_Reporte_de_Valorización_de_Instrumentos[[#This Row],[CODIGO_SBS]],Parametria!C:C,0),1)</f>
        <v>#N/A</v>
      </c>
      <c r="H554" t="s">
        <v>90</v>
      </c>
      <c r="I554" t="s">
        <v>813</v>
      </c>
      <c r="J554" t="s">
        <v>241</v>
      </c>
      <c r="K554" t="s">
        <v>90</v>
      </c>
      <c r="L554">
        <v>1</v>
      </c>
      <c r="M554" s="5">
        <v>15424603.785</v>
      </c>
      <c r="N554">
        <v>15424603.785</v>
      </c>
      <c r="O554">
        <v>0</v>
      </c>
      <c r="P554" s="15">
        <v>46230</v>
      </c>
      <c r="Q554">
        <v>27</v>
      </c>
      <c r="R554">
        <v>1</v>
      </c>
      <c r="S554" t="s">
        <v>155</v>
      </c>
      <c r="T554">
        <v>15422749.619999999</v>
      </c>
      <c r="U554" s="5">
        <v>15422749.619999999</v>
      </c>
      <c r="V554" t="s">
        <v>192</v>
      </c>
      <c r="W554">
        <v>4565854000</v>
      </c>
      <c r="X554">
        <v>3638173000</v>
      </c>
      <c r="Y554">
        <v>927681000</v>
      </c>
      <c r="Z554">
        <v>0</v>
      </c>
      <c r="AA554" t="str">
        <f>+MID(Tabla_Consulta_desde_Reporte_de_Valorización_de_Instrumentos[[#This Row],[CODIGO_SBS]],7,1)</f>
        <v>1</v>
      </c>
      <c r="AB554">
        <f>INDEX('Cálculo Caja'!F:F,MATCH(Tabla_Consulta_desde_Reporte_de_Valorización_de_Instrumentos[[#This Row],[PORTAFOLIO]],'Cálculo Caja'!A:A,0),1)</f>
        <v>2998225111.1967454</v>
      </c>
      <c r="AC554" s="17">
        <f>Tabla_Consulta_desde_Reporte_de_Valorización_de_Instrumentos[[#This Row],[VALOR_VECTOR_LOCAL]]/Tabla_Consulta_desde_Reporte_de_Valorización_de_Instrumentos[[#This Row],[Patrimonio]]</f>
        <v>5.144578279795425E-3</v>
      </c>
      <c r="AD554" s="4">
        <f>(Tabla_Consulta_desde_Reporte_de_Valorización_de_Instrumentos[[#This Row],[VALOR_VECTOR_LOCAL]]/INDEX('Tipo de Cambio'!$D:$D,MATCH("2",'Tipo de Cambio'!$E:$E,0),1))/1000000</f>
        <v>4.5266628862802634</v>
      </c>
      <c r="AE554">
        <f>IF(Tabla_Consulta_desde_Reporte_de_Valorización_de_Instrumentos[[#This Row],[PORTAFOLIO]]="IN-FONDO0",Tabla_Consulta_desde_Reporte_de_Valorización_de_Instrumentos[[#This Row],[Inv MM$]],0)</f>
        <v>4.5266628862802634</v>
      </c>
      <c r="AF554" s="25">
        <f>IF(Tabla_Consulta_desde_Reporte_de_Valorización_de_Instrumentos[[#This Row],[PORTAFOLIO]]="IN-FONDO1",Tabla_Consulta_desde_Reporte_de_Valorización_de_Instrumentos[[#This Row],[Inv MM$]],0)</f>
        <v>0</v>
      </c>
      <c r="AG554" s="25">
        <f>IF(Tabla_Consulta_desde_Reporte_de_Valorización_de_Instrumentos[[#This Row],[PORTAFOLIO]]="IN-FONDO2",Tabla_Consulta_desde_Reporte_de_Valorización_de_Instrumentos[[#This Row],[Inv MM$]],0)</f>
        <v>0</v>
      </c>
      <c r="AH554" s="25">
        <f>IF(Tabla_Consulta_desde_Reporte_de_Valorización_de_Instrumentos[[#This Row],[PORTAFOLIO]]="IN-FONDO3",Tabla_Consulta_desde_Reporte_de_Valorización_de_Instrumentos[[#This Row],[Inv MM$]],0)</f>
        <v>0</v>
      </c>
      <c r="AI55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Row],[CODIGO_SBS]],'BD(MSCI)'!$C:$C,0),1)),AL6689)</f>
        <v>0</v>
      </c>
      <c r="AK554" s="25">
        <f>Tabla_Consulta_desde_Reporte_de_Valorización_de_Instrumentos[[#This Row],[CO2-H]]*Tabla_Consulta_desde_Reporte_de_Valorización_de_Instrumentos[[#This Row],[Inv MM$]]</f>
        <v>0</v>
      </c>
      <c r="AL554" s="25">
        <f>Tabla_Consulta_desde_Reporte_de_Valorización_de_Instrumentos[[#This Row],[CO2-H]]*Tabla_Consulta_desde_Reporte_de_Valorización_de_Instrumentos[[#This Row],[Weight]]</f>
        <v>0</v>
      </c>
      <c r="AM554" s="25" t="e">
        <f>INDEX(Parametria!G:G,MATCH(Tabla_Consulta_desde_Reporte_de_Valorización_de_Instrumentos[[#This Row],[CODIGO_SBS]],Parametria!C:C,0))</f>
        <v>#N/A</v>
      </c>
      <c r="AN554" s="25" t="e">
        <f>INDEX(Parametria!F:F,MATCH(Tabla_Consulta_desde_Reporte_de_Valorización_de_Instrumentos[[#This Row],[CODIGO_SBS]],Parametria!C:C,0))</f>
        <v>#N/A</v>
      </c>
      <c r="AO554" s="25" t="e">
        <f>+INDEX(Parametria!J:J,MATCH(Tabla_Consulta_desde_Reporte_de_Valorización_de_Instrumentos[[#This Row],[CODIGO_SBS]],Parametria!C:C,0))</f>
        <v>#N/A</v>
      </c>
      <c r="AP554" s="25">
        <f>Tabla_Consulta_desde_Reporte_de_Valorización_de_Instrumentos[[#This Row],[Huella]]/$AT$4</f>
        <v>0</v>
      </c>
      <c r="AQ55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4" s="25" t="str">
        <f>IFERROR(INDEX('BD(MSCI)'!X:X,MATCH(Tabla_Consulta_desde_Reporte_de_Valorización_de_Instrumentos[[#This Row],[CODIGO_ISIN]],'BD(MSCI)'!C:C,0)),"Cuestionario Integra")</f>
        <v>Cuestionario Integra</v>
      </c>
    </row>
    <row r="555" spans="2:44" x14ac:dyDescent="0.35">
      <c r="B555" s="14" t="s">
        <v>6337</v>
      </c>
      <c r="C555" t="s">
        <v>811</v>
      </c>
      <c r="D555" t="s">
        <v>9</v>
      </c>
      <c r="E555" t="s">
        <v>812</v>
      </c>
      <c r="F555" t="s">
        <v>5776</v>
      </c>
      <c r="G555" t="e">
        <f>INDEX(Parametria!H:H,MATCH(Tabla_Consulta_desde_Reporte_de_Valorización_de_Instrumentos[[#This Row],[CODIGO_SBS]],Parametria!C:C,0),1)</f>
        <v>#N/A</v>
      </c>
      <c r="H555" t="s">
        <v>90</v>
      </c>
      <c r="I555" t="s">
        <v>813</v>
      </c>
      <c r="J555" t="s">
        <v>361</v>
      </c>
      <c r="K555" t="s">
        <v>90</v>
      </c>
      <c r="L555">
        <v>1</v>
      </c>
      <c r="M555" s="5">
        <v>15611250</v>
      </c>
      <c r="N555">
        <v>15611250</v>
      </c>
      <c r="O555">
        <v>0</v>
      </c>
      <c r="P555" s="15">
        <v>46237</v>
      </c>
      <c r="Q555">
        <v>34</v>
      </c>
      <c r="R555">
        <v>1</v>
      </c>
      <c r="S555" t="s">
        <v>155</v>
      </c>
      <c r="T555">
        <v>15609375</v>
      </c>
      <c r="U555" s="5">
        <v>15609375</v>
      </c>
      <c r="V555" t="s">
        <v>192</v>
      </c>
      <c r="W555">
        <v>4565854000</v>
      </c>
      <c r="X555">
        <v>3638173000</v>
      </c>
      <c r="Y555">
        <v>927681000</v>
      </c>
      <c r="Z555">
        <v>0</v>
      </c>
      <c r="AA555" t="str">
        <f>+MID(Tabla_Consulta_desde_Reporte_de_Valorización_de_Instrumentos[[#This Row],[CODIGO_SBS]],7,1)</f>
        <v>1</v>
      </c>
      <c r="AB555">
        <f>INDEX('Cálculo Caja'!F:F,MATCH(Tabla_Consulta_desde_Reporte_de_Valorización_de_Instrumentos[[#This Row],[PORTAFOLIO]],'Cálculo Caja'!A:A,0),1)</f>
        <v>2998225111.1967454</v>
      </c>
      <c r="AC555" s="17">
        <f>Tabla_Consulta_desde_Reporte_de_Valorización_de_Instrumentos[[#This Row],[VALOR_VECTOR_LOCAL]]/Tabla_Consulta_desde_Reporte_de_Valorización_de_Instrumentos[[#This Row],[Patrimonio]]</f>
        <v>5.2068305150605419E-3</v>
      </c>
      <c r="AD555" s="4">
        <f>(Tabla_Consulta_desde_Reporte_de_Valorización_de_Instrumentos[[#This Row],[VALOR_VECTOR_LOCAL]]/INDEX('Tipo de Cambio'!$D:$D,MATCH("2",'Tipo de Cambio'!$E:$E,0),1))/1000000</f>
        <v>4.5814380044020542</v>
      </c>
      <c r="AE555">
        <f>IF(Tabla_Consulta_desde_Reporte_de_Valorización_de_Instrumentos[[#This Row],[PORTAFOLIO]]="IN-FONDO0",Tabla_Consulta_desde_Reporte_de_Valorización_de_Instrumentos[[#This Row],[Inv MM$]],0)</f>
        <v>4.5814380044020542</v>
      </c>
      <c r="AF555" s="25">
        <f>IF(Tabla_Consulta_desde_Reporte_de_Valorización_de_Instrumentos[[#This Row],[PORTAFOLIO]]="IN-FONDO1",Tabla_Consulta_desde_Reporte_de_Valorización_de_Instrumentos[[#This Row],[Inv MM$]],0)</f>
        <v>0</v>
      </c>
      <c r="AG555" s="25">
        <f>IF(Tabla_Consulta_desde_Reporte_de_Valorización_de_Instrumentos[[#This Row],[PORTAFOLIO]]="IN-FONDO2",Tabla_Consulta_desde_Reporte_de_Valorización_de_Instrumentos[[#This Row],[Inv MM$]],0)</f>
        <v>0</v>
      </c>
      <c r="AH555" s="25">
        <f>IF(Tabla_Consulta_desde_Reporte_de_Valorización_de_Instrumentos[[#This Row],[PORTAFOLIO]]="IN-FONDO3",Tabla_Consulta_desde_Reporte_de_Valorización_de_Instrumentos[[#This Row],[Inv MM$]],0)</f>
        <v>0</v>
      </c>
      <c r="AI55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Row],[CODIGO_SBS]],'BD(MSCI)'!$C:$C,0),1)),AL6690)</f>
        <v>0</v>
      </c>
      <c r="AK555" s="25">
        <f>Tabla_Consulta_desde_Reporte_de_Valorización_de_Instrumentos[[#This Row],[CO2-H]]*Tabla_Consulta_desde_Reporte_de_Valorización_de_Instrumentos[[#This Row],[Inv MM$]]</f>
        <v>0</v>
      </c>
      <c r="AL555" s="25">
        <f>Tabla_Consulta_desde_Reporte_de_Valorización_de_Instrumentos[[#This Row],[CO2-H]]*Tabla_Consulta_desde_Reporte_de_Valorización_de_Instrumentos[[#This Row],[Weight]]</f>
        <v>0</v>
      </c>
      <c r="AM555" s="25" t="e">
        <f>INDEX(Parametria!G:G,MATCH(Tabla_Consulta_desde_Reporte_de_Valorización_de_Instrumentos[[#This Row],[CODIGO_SBS]],Parametria!C:C,0))</f>
        <v>#N/A</v>
      </c>
      <c r="AN555" s="25" t="e">
        <f>INDEX(Parametria!F:F,MATCH(Tabla_Consulta_desde_Reporte_de_Valorización_de_Instrumentos[[#This Row],[CODIGO_SBS]],Parametria!C:C,0))</f>
        <v>#N/A</v>
      </c>
      <c r="AO555" s="25" t="e">
        <f>+INDEX(Parametria!J:J,MATCH(Tabla_Consulta_desde_Reporte_de_Valorización_de_Instrumentos[[#This Row],[CODIGO_SBS]],Parametria!C:C,0))</f>
        <v>#N/A</v>
      </c>
      <c r="AP555" s="25">
        <f>Tabla_Consulta_desde_Reporte_de_Valorización_de_Instrumentos[[#This Row],[Huella]]/$AT$4</f>
        <v>0</v>
      </c>
      <c r="AQ55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5" s="25" t="str">
        <f>IFERROR(INDEX('BD(MSCI)'!X:X,MATCH(Tabla_Consulta_desde_Reporte_de_Valorización_de_Instrumentos[[#This Row],[CODIGO_ISIN]],'BD(MSCI)'!C:C,0)),"Cuestionario Integra")</f>
        <v>Cuestionario Integra</v>
      </c>
    </row>
    <row r="556" spans="2:44" x14ac:dyDescent="0.35">
      <c r="B556" s="14" t="s">
        <v>6337</v>
      </c>
      <c r="C556" t="s">
        <v>811</v>
      </c>
      <c r="D556" t="s">
        <v>9</v>
      </c>
      <c r="E556" t="s">
        <v>812</v>
      </c>
      <c r="F556" t="s">
        <v>5754</v>
      </c>
      <c r="G556" t="e">
        <f>INDEX(Parametria!H:H,MATCH(Tabla_Consulta_desde_Reporte_de_Valorización_de_Instrumentos[[#This Row],[CODIGO_SBS]],Parametria!C:C,0),1)</f>
        <v>#N/A</v>
      </c>
      <c r="H556" t="s">
        <v>90</v>
      </c>
      <c r="I556" t="s">
        <v>813</v>
      </c>
      <c r="J556" t="s">
        <v>242</v>
      </c>
      <c r="K556" t="s">
        <v>90</v>
      </c>
      <c r="L556">
        <v>1</v>
      </c>
      <c r="M556" s="5">
        <v>12339683.028000001</v>
      </c>
      <c r="N556">
        <v>12339683.028000001</v>
      </c>
      <c r="O556">
        <v>0</v>
      </c>
      <c r="P556" s="15">
        <v>46237</v>
      </c>
      <c r="Q556">
        <v>34</v>
      </c>
      <c r="R556">
        <v>1</v>
      </c>
      <c r="S556" t="s">
        <v>155</v>
      </c>
      <c r="T556">
        <v>12338199.696</v>
      </c>
      <c r="U556" s="5">
        <v>12338199.696</v>
      </c>
      <c r="V556" t="s">
        <v>192</v>
      </c>
      <c r="W556">
        <v>4565854000</v>
      </c>
      <c r="X556">
        <v>3638173000</v>
      </c>
      <c r="Y556">
        <v>927681000</v>
      </c>
      <c r="Z556">
        <v>0</v>
      </c>
      <c r="AA556" t="str">
        <f>+MID(Tabla_Consulta_desde_Reporte_de_Valorización_de_Instrumentos[[#This Row],[CODIGO_SBS]],7,1)</f>
        <v>1</v>
      </c>
      <c r="AB556">
        <f>INDEX('Cálculo Caja'!F:F,MATCH(Tabla_Consulta_desde_Reporte_de_Valorización_de_Instrumentos[[#This Row],[PORTAFOLIO]],'Cálculo Caja'!A:A,0),1)</f>
        <v>2998225111.1967454</v>
      </c>
      <c r="AC556" s="17">
        <f>Tabla_Consulta_desde_Reporte_de_Valorización_de_Instrumentos[[#This Row],[VALOR_VECTOR_LOCAL]]/Tabla_Consulta_desde_Reporte_de_Valorización_de_Instrumentos[[#This Row],[Patrimonio]]</f>
        <v>4.1156626238363402E-3</v>
      </c>
      <c r="AD556" s="4">
        <f>(Tabla_Consulta_desde_Reporte_de_Valorización_de_Instrumentos[[#This Row],[VALOR_VECTOR_LOCAL]]/INDEX('Tipo de Cambio'!$D:$D,MATCH("2",'Tipo de Cambio'!$E:$E,0),1))/1000000</f>
        <v>3.6213303090242115</v>
      </c>
      <c r="AE556">
        <f>IF(Tabla_Consulta_desde_Reporte_de_Valorización_de_Instrumentos[[#This Row],[PORTAFOLIO]]="IN-FONDO0",Tabla_Consulta_desde_Reporte_de_Valorización_de_Instrumentos[[#This Row],[Inv MM$]],0)</f>
        <v>3.6213303090242115</v>
      </c>
      <c r="AF556" s="25">
        <f>IF(Tabla_Consulta_desde_Reporte_de_Valorización_de_Instrumentos[[#This Row],[PORTAFOLIO]]="IN-FONDO1",Tabla_Consulta_desde_Reporte_de_Valorización_de_Instrumentos[[#This Row],[Inv MM$]],0)</f>
        <v>0</v>
      </c>
      <c r="AG556" s="25">
        <f>IF(Tabla_Consulta_desde_Reporte_de_Valorización_de_Instrumentos[[#This Row],[PORTAFOLIO]]="IN-FONDO2",Tabla_Consulta_desde_Reporte_de_Valorización_de_Instrumentos[[#This Row],[Inv MM$]],0)</f>
        <v>0</v>
      </c>
      <c r="AH556" s="25">
        <f>IF(Tabla_Consulta_desde_Reporte_de_Valorización_de_Instrumentos[[#This Row],[PORTAFOLIO]]="IN-FONDO3",Tabla_Consulta_desde_Reporte_de_Valorización_de_Instrumentos[[#This Row],[Inv MM$]],0)</f>
        <v>0</v>
      </c>
      <c r="AI55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Row],[CODIGO_SBS]],'BD(MSCI)'!$C:$C,0),1)),AL6691)</f>
        <v>0</v>
      </c>
      <c r="AK556" s="25">
        <f>Tabla_Consulta_desde_Reporte_de_Valorización_de_Instrumentos[[#This Row],[CO2-H]]*Tabla_Consulta_desde_Reporte_de_Valorización_de_Instrumentos[[#This Row],[Inv MM$]]</f>
        <v>0</v>
      </c>
      <c r="AL556" s="25">
        <f>Tabla_Consulta_desde_Reporte_de_Valorización_de_Instrumentos[[#This Row],[CO2-H]]*Tabla_Consulta_desde_Reporte_de_Valorización_de_Instrumentos[[#This Row],[Weight]]</f>
        <v>0</v>
      </c>
      <c r="AM556" s="25" t="e">
        <f>INDEX(Parametria!G:G,MATCH(Tabla_Consulta_desde_Reporte_de_Valorización_de_Instrumentos[[#This Row],[CODIGO_SBS]],Parametria!C:C,0))</f>
        <v>#N/A</v>
      </c>
      <c r="AN556" s="25" t="e">
        <f>INDEX(Parametria!F:F,MATCH(Tabla_Consulta_desde_Reporte_de_Valorización_de_Instrumentos[[#This Row],[CODIGO_SBS]],Parametria!C:C,0))</f>
        <v>#N/A</v>
      </c>
      <c r="AO556" s="25" t="e">
        <f>+INDEX(Parametria!J:J,MATCH(Tabla_Consulta_desde_Reporte_de_Valorización_de_Instrumentos[[#This Row],[CODIGO_SBS]],Parametria!C:C,0))</f>
        <v>#N/A</v>
      </c>
      <c r="AP556" s="25">
        <f>Tabla_Consulta_desde_Reporte_de_Valorización_de_Instrumentos[[#This Row],[Huella]]/$AT$4</f>
        <v>0</v>
      </c>
      <c r="AQ55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6" s="25" t="str">
        <f>IFERROR(INDEX('BD(MSCI)'!X:X,MATCH(Tabla_Consulta_desde_Reporte_de_Valorización_de_Instrumentos[[#This Row],[CODIGO_ISIN]],'BD(MSCI)'!C:C,0)),"Cuestionario Integra")</f>
        <v>Cuestionario Integra</v>
      </c>
    </row>
    <row r="557" spans="2:44" x14ac:dyDescent="0.35">
      <c r="B557" s="14" t="s">
        <v>6337</v>
      </c>
      <c r="C557" t="s">
        <v>811</v>
      </c>
      <c r="D557" t="s">
        <v>9</v>
      </c>
      <c r="E557" t="s">
        <v>812</v>
      </c>
      <c r="F557" t="s">
        <v>5755</v>
      </c>
      <c r="G557" t="e">
        <f>INDEX(Parametria!H:H,MATCH(Tabla_Consulta_desde_Reporte_de_Valorización_de_Instrumentos[[#This Row],[CODIGO_SBS]],Parametria!C:C,0),1)</f>
        <v>#N/A</v>
      </c>
      <c r="H557" t="s">
        <v>90</v>
      </c>
      <c r="I557" t="s">
        <v>813</v>
      </c>
      <c r="J557" t="s">
        <v>4579</v>
      </c>
      <c r="K557" t="s">
        <v>90</v>
      </c>
      <c r="L557">
        <v>1</v>
      </c>
      <c r="M557" s="5">
        <v>3085493.0279999999</v>
      </c>
      <c r="N557">
        <v>3085493.0279999999</v>
      </c>
      <c r="O557">
        <v>0</v>
      </c>
      <c r="P557" s="15">
        <v>46237</v>
      </c>
      <c r="Q557">
        <v>34</v>
      </c>
      <c r="R557">
        <v>1</v>
      </c>
      <c r="S557" t="s">
        <v>155</v>
      </c>
      <c r="T557">
        <v>3085119.696</v>
      </c>
      <c r="U557" s="5">
        <v>3085119.696</v>
      </c>
      <c r="V557" t="s">
        <v>192</v>
      </c>
      <c r="W557">
        <v>4565854000</v>
      </c>
      <c r="X557">
        <v>3638173000</v>
      </c>
      <c r="Y557">
        <v>927681000</v>
      </c>
      <c r="Z557">
        <v>0</v>
      </c>
      <c r="AA557" t="str">
        <f>+MID(Tabla_Consulta_desde_Reporte_de_Valorización_de_Instrumentos[[#This Row],[CODIGO_SBS]],7,1)</f>
        <v>1</v>
      </c>
      <c r="AB557">
        <f>INDEX('Cálculo Caja'!F:F,MATCH(Tabla_Consulta_desde_Reporte_de_Valorización_de_Instrumentos[[#This Row],[PORTAFOLIO]],'Cálculo Caja'!A:A,0),1)</f>
        <v>2998225111.1967454</v>
      </c>
      <c r="AC557" s="17">
        <f>Tabla_Consulta_desde_Reporte_de_Valorización_de_Instrumentos[[#This Row],[VALOR_VECTOR_LOCAL]]/Tabla_Consulta_desde_Reporte_de_Valorización_de_Instrumentos[[#This Row],[Patrimonio]]</f>
        <v>1.0291065258833821E-3</v>
      </c>
      <c r="AD557" s="4">
        <f>(Tabla_Consulta_desde_Reporte_de_Valorización_de_Instrumentos[[#This Row],[VALOR_VECTOR_LOCAL]]/INDEX('Tipo de Cambio'!$D:$D,MATCH("2",'Tipo de Cambio'!$E:$E,0),1))/1000000</f>
        <v>0.90550052179016871</v>
      </c>
      <c r="AE557">
        <f>IF(Tabla_Consulta_desde_Reporte_de_Valorización_de_Instrumentos[[#This Row],[PORTAFOLIO]]="IN-FONDO0",Tabla_Consulta_desde_Reporte_de_Valorización_de_Instrumentos[[#This Row],[Inv MM$]],0)</f>
        <v>0.90550052179016871</v>
      </c>
      <c r="AF557" s="25">
        <f>IF(Tabla_Consulta_desde_Reporte_de_Valorización_de_Instrumentos[[#This Row],[PORTAFOLIO]]="IN-FONDO1",Tabla_Consulta_desde_Reporte_de_Valorización_de_Instrumentos[[#This Row],[Inv MM$]],0)</f>
        <v>0</v>
      </c>
      <c r="AG557" s="25">
        <f>IF(Tabla_Consulta_desde_Reporte_de_Valorización_de_Instrumentos[[#This Row],[PORTAFOLIO]]="IN-FONDO2",Tabla_Consulta_desde_Reporte_de_Valorización_de_Instrumentos[[#This Row],[Inv MM$]],0)</f>
        <v>0</v>
      </c>
      <c r="AH557" s="25">
        <f>IF(Tabla_Consulta_desde_Reporte_de_Valorización_de_Instrumentos[[#This Row],[PORTAFOLIO]]="IN-FONDO3",Tabla_Consulta_desde_Reporte_de_Valorización_de_Instrumentos[[#This Row],[Inv MM$]],0)</f>
        <v>0</v>
      </c>
      <c r="AI55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Row],[CODIGO_SBS]],'BD(MSCI)'!$C:$C,0),1)),AL6692)</f>
        <v>0</v>
      </c>
      <c r="AK557" s="25">
        <f>Tabla_Consulta_desde_Reporte_de_Valorización_de_Instrumentos[[#This Row],[CO2-H]]*Tabla_Consulta_desde_Reporte_de_Valorización_de_Instrumentos[[#This Row],[Inv MM$]]</f>
        <v>0</v>
      </c>
      <c r="AL557" s="25">
        <f>Tabla_Consulta_desde_Reporte_de_Valorización_de_Instrumentos[[#This Row],[CO2-H]]*Tabla_Consulta_desde_Reporte_de_Valorización_de_Instrumentos[[#This Row],[Weight]]</f>
        <v>0</v>
      </c>
      <c r="AM557" s="25" t="e">
        <f>INDEX(Parametria!G:G,MATCH(Tabla_Consulta_desde_Reporte_de_Valorización_de_Instrumentos[[#This Row],[CODIGO_SBS]],Parametria!C:C,0))</f>
        <v>#N/A</v>
      </c>
      <c r="AN557" s="25" t="e">
        <f>INDEX(Parametria!F:F,MATCH(Tabla_Consulta_desde_Reporte_de_Valorización_de_Instrumentos[[#This Row],[CODIGO_SBS]],Parametria!C:C,0))</f>
        <v>#N/A</v>
      </c>
      <c r="AO557" s="25" t="e">
        <f>+INDEX(Parametria!J:J,MATCH(Tabla_Consulta_desde_Reporte_de_Valorización_de_Instrumentos[[#This Row],[CODIGO_SBS]],Parametria!C:C,0))</f>
        <v>#N/A</v>
      </c>
      <c r="AP557" s="25">
        <f>Tabla_Consulta_desde_Reporte_de_Valorización_de_Instrumentos[[#This Row],[Huella]]/$AT$4</f>
        <v>0</v>
      </c>
      <c r="AQ55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7" s="25" t="str">
        <f>IFERROR(INDEX('BD(MSCI)'!X:X,MATCH(Tabla_Consulta_desde_Reporte_de_Valorización_de_Instrumentos[[#This Row],[CODIGO_ISIN]],'BD(MSCI)'!C:C,0)),"Cuestionario Integra")</f>
        <v>Cuestionario Integra</v>
      </c>
    </row>
    <row r="558" spans="2:44" x14ac:dyDescent="0.35">
      <c r="B558" s="14" t="s">
        <v>6337</v>
      </c>
      <c r="C558" t="s">
        <v>814</v>
      </c>
      <c r="D558" t="s">
        <v>9</v>
      </c>
      <c r="E558" t="s">
        <v>815</v>
      </c>
      <c r="F558" t="s">
        <v>5781</v>
      </c>
      <c r="G558" t="e">
        <f>INDEX(Parametria!H:H,MATCH(Tabla_Consulta_desde_Reporte_de_Valorización_de_Instrumentos[[#This Row],[CODIGO_SBS]],Parametria!C:C,0),1)</f>
        <v>#N/A</v>
      </c>
      <c r="H558" t="s">
        <v>5782</v>
      </c>
      <c r="I558" t="s">
        <v>5783</v>
      </c>
      <c r="J558" t="s">
        <v>5784</v>
      </c>
      <c r="K558" t="s">
        <v>90</v>
      </c>
      <c r="L558">
        <v>1000</v>
      </c>
      <c r="M558" s="5">
        <v>17226932.383191999</v>
      </c>
      <c r="N558">
        <v>17226932.383191999</v>
      </c>
      <c r="O558">
        <v>17360</v>
      </c>
      <c r="P558" s="15">
        <v>46265</v>
      </c>
      <c r="Q558">
        <v>62</v>
      </c>
      <c r="R558">
        <v>1</v>
      </c>
      <c r="S558" t="s">
        <v>155</v>
      </c>
      <c r="T558">
        <v>17225186.612984002</v>
      </c>
      <c r="U558" s="5">
        <v>17225186.612984002</v>
      </c>
      <c r="V558" t="s">
        <v>156</v>
      </c>
      <c r="W558">
        <v>0</v>
      </c>
      <c r="X558">
        <v>0</v>
      </c>
      <c r="Y558">
        <v>0</v>
      </c>
      <c r="Z558">
        <v>0.10056279999999999</v>
      </c>
      <c r="AA558" t="str">
        <f>+MID(Tabla_Consulta_desde_Reporte_de_Valorización_de_Instrumentos[[#This Row],[CODIGO_SBS]],7,1)</f>
        <v>1</v>
      </c>
      <c r="AB558">
        <f>INDEX('Cálculo Caja'!F:F,MATCH(Tabla_Consulta_desde_Reporte_de_Valorización_de_Instrumentos[[#This Row],[PORTAFOLIO]],'Cálculo Caja'!A:A,0),1)</f>
        <v>2998225111.1967454</v>
      </c>
      <c r="AC558" s="17">
        <f>Tabla_Consulta_desde_Reporte_de_Valorización_de_Instrumentos[[#This Row],[VALOR_VECTOR_LOCAL]]/Tabla_Consulta_desde_Reporte_de_Valorización_de_Instrumentos[[#This Row],[Patrimonio]]</f>
        <v>5.7457101265874751E-3</v>
      </c>
      <c r="AD558" s="4">
        <f>(Tabla_Consulta_desde_Reporte_de_Valorización_de_Instrumentos[[#This Row],[VALOR_VECTOR_LOCAL]]/INDEX('Tipo de Cambio'!$D:$D,MATCH("2",'Tipo de Cambio'!$E:$E,0),1))/1000000</f>
        <v>5.0555927756983117</v>
      </c>
      <c r="AE558">
        <f>IF(Tabla_Consulta_desde_Reporte_de_Valorización_de_Instrumentos[[#This Row],[PORTAFOLIO]]="IN-FONDO0",Tabla_Consulta_desde_Reporte_de_Valorización_de_Instrumentos[[#This Row],[Inv MM$]],0)</f>
        <v>5.0555927756983117</v>
      </c>
      <c r="AF558" s="25">
        <f>IF(Tabla_Consulta_desde_Reporte_de_Valorización_de_Instrumentos[[#This Row],[PORTAFOLIO]]="IN-FONDO1",Tabla_Consulta_desde_Reporte_de_Valorización_de_Instrumentos[[#This Row],[Inv MM$]],0)</f>
        <v>0</v>
      </c>
      <c r="AG558" s="25">
        <f>IF(Tabla_Consulta_desde_Reporte_de_Valorización_de_Instrumentos[[#This Row],[PORTAFOLIO]]="IN-FONDO2",Tabla_Consulta_desde_Reporte_de_Valorización_de_Instrumentos[[#This Row],[Inv MM$]],0)</f>
        <v>0</v>
      </c>
      <c r="AH558" s="25">
        <f>IF(Tabla_Consulta_desde_Reporte_de_Valorización_de_Instrumentos[[#This Row],[PORTAFOLIO]]="IN-FONDO3",Tabla_Consulta_desde_Reporte_de_Valorización_de_Instrumentos[[#This Row],[Inv MM$]],0)</f>
        <v>0</v>
      </c>
      <c r="AI55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Row],[CODIGO_SBS]],'BD(MSCI)'!$C:$C,0),1)),AL6693)</f>
        <v>0</v>
      </c>
      <c r="AK558" s="25">
        <f>Tabla_Consulta_desde_Reporte_de_Valorización_de_Instrumentos[[#This Row],[CO2-H]]*Tabla_Consulta_desde_Reporte_de_Valorización_de_Instrumentos[[#This Row],[Inv MM$]]</f>
        <v>0</v>
      </c>
      <c r="AL558" s="25">
        <f>Tabla_Consulta_desde_Reporte_de_Valorización_de_Instrumentos[[#This Row],[CO2-H]]*Tabla_Consulta_desde_Reporte_de_Valorización_de_Instrumentos[[#This Row],[Weight]]</f>
        <v>0</v>
      </c>
      <c r="AM558" s="25" t="e">
        <f>INDEX(Parametria!G:G,MATCH(Tabla_Consulta_desde_Reporte_de_Valorización_de_Instrumentos[[#This Row],[CODIGO_SBS]],Parametria!C:C,0))</f>
        <v>#N/A</v>
      </c>
      <c r="AN558" s="25" t="e">
        <f>INDEX(Parametria!F:F,MATCH(Tabla_Consulta_desde_Reporte_de_Valorización_de_Instrumentos[[#This Row],[CODIGO_SBS]],Parametria!C:C,0))</f>
        <v>#N/A</v>
      </c>
      <c r="AO558" s="25" t="e">
        <f>+INDEX(Parametria!J:J,MATCH(Tabla_Consulta_desde_Reporte_de_Valorización_de_Instrumentos[[#This Row],[CODIGO_SBS]],Parametria!C:C,0))</f>
        <v>#N/A</v>
      </c>
      <c r="AP558" s="25">
        <f>Tabla_Consulta_desde_Reporte_de_Valorización_de_Instrumentos[[#This Row],[Huella]]/$AT$4</f>
        <v>0</v>
      </c>
      <c r="AQ55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8" s="25" t="str">
        <f>IFERROR(INDEX('BD(MSCI)'!X:X,MATCH(Tabla_Consulta_desde_Reporte_de_Valorización_de_Instrumentos[[#This Row],[CODIGO_ISIN]],'BD(MSCI)'!C:C,0)),"Cuestionario Integra")</f>
        <v>Cuestionario Integra</v>
      </c>
    </row>
    <row r="559" spans="2:44" x14ac:dyDescent="0.35">
      <c r="B559" s="14" t="s">
        <v>6337</v>
      </c>
      <c r="C559" t="s">
        <v>814</v>
      </c>
      <c r="D559" t="s">
        <v>9</v>
      </c>
      <c r="E559" t="s">
        <v>815</v>
      </c>
      <c r="F559" t="s">
        <v>6419</v>
      </c>
      <c r="G559" t="e">
        <f>INDEX(Parametria!H:H,MATCH(Tabla_Consulta_desde_Reporte_de_Valorización_de_Instrumentos[[#This Row],[CODIGO_SBS]],Parametria!C:C,0),1)</f>
        <v>#N/A</v>
      </c>
      <c r="H559" t="s">
        <v>6420</v>
      </c>
      <c r="I559" t="s">
        <v>6421</v>
      </c>
      <c r="J559" t="s">
        <v>5784</v>
      </c>
      <c r="K559" t="s">
        <v>90</v>
      </c>
      <c r="L559">
        <v>1000</v>
      </c>
      <c r="M559" s="5">
        <v>35983324.322999999</v>
      </c>
      <c r="N559">
        <v>35983324.322999999</v>
      </c>
      <c r="O559">
        <v>37000</v>
      </c>
      <c r="P559" s="15">
        <v>46433</v>
      </c>
      <c r="Q559">
        <v>230</v>
      </c>
      <c r="R559">
        <v>1</v>
      </c>
      <c r="S559" t="s">
        <v>155</v>
      </c>
      <c r="T559">
        <v>35983021.193099998</v>
      </c>
      <c r="U559" s="5">
        <v>35983021.193099998</v>
      </c>
      <c r="V559" t="s">
        <v>156</v>
      </c>
      <c r="W559">
        <v>0</v>
      </c>
      <c r="X559">
        <v>0</v>
      </c>
      <c r="Y559">
        <v>0</v>
      </c>
      <c r="Z559">
        <v>8.1927000000000007E-3</v>
      </c>
      <c r="AA559" t="str">
        <f>+MID(Tabla_Consulta_desde_Reporte_de_Valorización_de_Instrumentos[[#This Row],[CODIGO_SBS]],7,1)</f>
        <v>1</v>
      </c>
      <c r="AB559">
        <f>INDEX('Cálculo Caja'!F:F,MATCH(Tabla_Consulta_desde_Reporte_de_Valorización_de_Instrumentos[[#This Row],[PORTAFOLIO]],'Cálculo Caja'!A:A,0),1)</f>
        <v>2998225111.1967454</v>
      </c>
      <c r="AC559" s="17">
        <f>Tabla_Consulta_desde_Reporte_de_Valorización_de_Instrumentos[[#This Row],[VALOR_VECTOR_LOCAL]]/Tabla_Consulta_desde_Reporte_de_Valorización_de_Instrumentos[[#This Row],[Patrimonio]]</f>
        <v>1.20015419084517E-2</v>
      </c>
      <c r="AD559" s="4">
        <f>(Tabla_Consulta_desde_Reporte_de_Valorización_de_Instrumentos[[#This Row],[VALOR_VECTOR_LOCAL]]/INDEX('Tipo de Cambio'!$D:$D,MATCH("2",'Tipo de Cambio'!$E:$E,0),1))/1000000</f>
        <v>10.560036485106382</v>
      </c>
      <c r="AE559">
        <f>IF(Tabla_Consulta_desde_Reporte_de_Valorización_de_Instrumentos[[#This Row],[PORTAFOLIO]]="IN-FONDO0",Tabla_Consulta_desde_Reporte_de_Valorización_de_Instrumentos[[#This Row],[Inv MM$]],0)</f>
        <v>10.560036485106382</v>
      </c>
      <c r="AF559" s="25">
        <f>IF(Tabla_Consulta_desde_Reporte_de_Valorización_de_Instrumentos[[#This Row],[PORTAFOLIO]]="IN-FONDO1",Tabla_Consulta_desde_Reporte_de_Valorización_de_Instrumentos[[#This Row],[Inv MM$]],0)</f>
        <v>0</v>
      </c>
      <c r="AG559" s="25">
        <f>IF(Tabla_Consulta_desde_Reporte_de_Valorización_de_Instrumentos[[#This Row],[PORTAFOLIO]]="IN-FONDO2",Tabla_Consulta_desde_Reporte_de_Valorización_de_Instrumentos[[#This Row],[Inv MM$]],0)</f>
        <v>0</v>
      </c>
      <c r="AH559" s="25">
        <f>IF(Tabla_Consulta_desde_Reporte_de_Valorización_de_Instrumentos[[#This Row],[PORTAFOLIO]]="IN-FONDO3",Tabla_Consulta_desde_Reporte_de_Valorización_de_Instrumentos[[#This Row],[Inv MM$]],0)</f>
        <v>0</v>
      </c>
      <c r="AI55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5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Row],[CODIGO_SBS]],'BD(MSCI)'!$C:$C,0),1)),AL6694)</f>
        <v>0</v>
      </c>
      <c r="AK559" s="25">
        <f>Tabla_Consulta_desde_Reporte_de_Valorización_de_Instrumentos[[#This Row],[CO2-H]]*Tabla_Consulta_desde_Reporte_de_Valorización_de_Instrumentos[[#This Row],[Inv MM$]]</f>
        <v>0</v>
      </c>
      <c r="AL559" s="25">
        <f>Tabla_Consulta_desde_Reporte_de_Valorización_de_Instrumentos[[#This Row],[CO2-H]]*Tabla_Consulta_desde_Reporte_de_Valorización_de_Instrumentos[[#This Row],[Weight]]</f>
        <v>0</v>
      </c>
      <c r="AM559" s="25" t="e">
        <f>INDEX(Parametria!G:G,MATCH(Tabla_Consulta_desde_Reporte_de_Valorización_de_Instrumentos[[#This Row],[CODIGO_SBS]],Parametria!C:C,0))</f>
        <v>#N/A</v>
      </c>
      <c r="AN559" s="25" t="e">
        <f>INDEX(Parametria!F:F,MATCH(Tabla_Consulta_desde_Reporte_de_Valorización_de_Instrumentos[[#This Row],[CODIGO_SBS]],Parametria!C:C,0))</f>
        <v>#N/A</v>
      </c>
      <c r="AO559" s="25" t="e">
        <f>+INDEX(Parametria!J:J,MATCH(Tabla_Consulta_desde_Reporte_de_Valorización_de_Instrumentos[[#This Row],[CODIGO_SBS]],Parametria!C:C,0))</f>
        <v>#N/A</v>
      </c>
      <c r="AP559" s="25">
        <f>Tabla_Consulta_desde_Reporte_de_Valorización_de_Instrumentos[[#This Row],[Huella]]/$AT$4</f>
        <v>0</v>
      </c>
      <c r="AQ55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59" s="25" t="str">
        <f>IFERROR(INDEX('BD(MSCI)'!X:X,MATCH(Tabla_Consulta_desde_Reporte_de_Valorización_de_Instrumentos[[#This Row],[CODIGO_ISIN]],'BD(MSCI)'!C:C,0)),"Cuestionario Integra")</f>
        <v>Cuestionario Integra</v>
      </c>
    </row>
    <row r="560" spans="2:44" x14ac:dyDescent="0.35">
      <c r="B560" s="14" t="s">
        <v>6337</v>
      </c>
      <c r="C560" t="s">
        <v>814</v>
      </c>
      <c r="D560" t="s">
        <v>9</v>
      </c>
      <c r="E560" t="s">
        <v>815</v>
      </c>
      <c r="F560" t="s">
        <v>5785</v>
      </c>
      <c r="G560" t="e">
        <f>INDEX(Parametria!H:H,MATCH(Tabla_Consulta_desde_Reporte_de_Valorización_de_Instrumentos[[#This Row],[CODIGO_SBS]],Parametria!C:C,0),1)</f>
        <v>#N/A</v>
      </c>
      <c r="H560" t="s">
        <v>5786</v>
      </c>
      <c r="I560" t="s">
        <v>5787</v>
      </c>
      <c r="J560" t="s">
        <v>5551</v>
      </c>
      <c r="K560" t="s">
        <v>90</v>
      </c>
      <c r="L560">
        <v>1000</v>
      </c>
      <c r="M560" s="5">
        <v>19751075.756000001</v>
      </c>
      <c r="N560">
        <v>19751075.756000001</v>
      </c>
      <c r="O560">
        <v>20000</v>
      </c>
      <c r="P560" s="15">
        <v>46304</v>
      </c>
      <c r="Q560">
        <v>101</v>
      </c>
      <c r="R560">
        <v>1</v>
      </c>
      <c r="S560" t="s">
        <v>155</v>
      </c>
      <c r="T560">
        <v>19749427.91</v>
      </c>
      <c r="U560" s="5">
        <v>19749427.91</v>
      </c>
      <c r="V560" t="s">
        <v>5788</v>
      </c>
      <c r="W560">
        <v>1515962000</v>
      </c>
      <c r="X560">
        <v>930226000</v>
      </c>
      <c r="Y560">
        <v>585736000</v>
      </c>
      <c r="Z560">
        <v>8.2392300000000002E-2</v>
      </c>
      <c r="AA560" t="str">
        <f>+MID(Tabla_Consulta_desde_Reporte_de_Valorización_de_Instrumentos[[#This Row],[CODIGO_SBS]],7,1)</f>
        <v>1</v>
      </c>
      <c r="AB560">
        <f>INDEX('Cálculo Caja'!F:F,MATCH(Tabla_Consulta_desde_Reporte_de_Valorización_de_Instrumentos[[#This Row],[PORTAFOLIO]],'Cálculo Caja'!A:A,0),1)</f>
        <v>2998225111.1967454</v>
      </c>
      <c r="AC560" s="17">
        <f>Tabla_Consulta_desde_Reporte_de_Valorización_de_Instrumentos[[#This Row],[VALOR_VECTOR_LOCAL]]/Tabla_Consulta_desde_Reporte_de_Valorización_de_Instrumentos[[#This Row],[Patrimonio]]</f>
        <v>6.5875893315149817E-3</v>
      </c>
      <c r="AD560" s="4">
        <f>(Tabla_Consulta_desde_Reporte_de_Valorización_de_Instrumentos[[#This Row],[VALOR_VECTOR_LOCAL]]/INDEX('Tipo de Cambio'!$D:$D,MATCH("2",'Tipo de Cambio'!$E:$E,0),1))/1000000</f>
        <v>5.796353853558327</v>
      </c>
      <c r="AE560">
        <f>IF(Tabla_Consulta_desde_Reporte_de_Valorización_de_Instrumentos[[#This Row],[PORTAFOLIO]]="IN-FONDO0",Tabla_Consulta_desde_Reporte_de_Valorización_de_Instrumentos[[#This Row],[Inv MM$]],0)</f>
        <v>5.796353853558327</v>
      </c>
      <c r="AF560" s="25">
        <f>IF(Tabla_Consulta_desde_Reporte_de_Valorización_de_Instrumentos[[#This Row],[PORTAFOLIO]]="IN-FONDO1",Tabla_Consulta_desde_Reporte_de_Valorización_de_Instrumentos[[#This Row],[Inv MM$]],0)</f>
        <v>0</v>
      </c>
      <c r="AG560" s="25">
        <f>IF(Tabla_Consulta_desde_Reporte_de_Valorización_de_Instrumentos[[#This Row],[PORTAFOLIO]]="IN-FONDO2",Tabla_Consulta_desde_Reporte_de_Valorización_de_Instrumentos[[#This Row],[Inv MM$]],0)</f>
        <v>0</v>
      </c>
      <c r="AH560" s="25">
        <f>IF(Tabla_Consulta_desde_Reporte_de_Valorización_de_Instrumentos[[#This Row],[PORTAFOLIO]]="IN-FONDO3",Tabla_Consulta_desde_Reporte_de_Valorización_de_Instrumentos[[#This Row],[Inv MM$]],0)</f>
        <v>0</v>
      </c>
      <c r="AI56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Row],[CODIGO_SBS]],'BD(MSCI)'!$C:$C,0),1)),AL6695)</f>
        <v>0</v>
      </c>
      <c r="AK560" s="25">
        <f>Tabla_Consulta_desde_Reporte_de_Valorización_de_Instrumentos[[#This Row],[CO2-H]]*Tabla_Consulta_desde_Reporte_de_Valorización_de_Instrumentos[[#This Row],[Inv MM$]]</f>
        <v>0</v>
      </c>
      <c r="AL560" s="25">
        <f>Tabla_Consulta_desde_Reporte_de_Valorización_de_Instrumentos[[#This Row],[CO2-H]]*Tabla_Consulta_desde_Reporte_de_Valorización_de_Instrumentos[[#This Row],[Weight]]</f>
        <v>0</v>
      </c>
      <c r="AM560" s="25" t="e">
        <f>INDEX(Parametria!G:G,MATCH(Tabla_Consulta_desde_Reporte_de_Valorización_de_Instrumentos[[#This Row],[CODIGO_SBS]],Parametria!C:C,0))</f>
        <v>#N/A</v>
      </c>
      <c r="AN560" s="25" t="e">
        <f>INDEX(Parametria!F:F,MATCH(Tabla_Consulta_desde_Reporte_de_Valorización_de_Instrumentos[[#This Row],[CODIGO_SBS]],Parametria!C:C,0))</f>
        <v>#N/A</v>
      </c>
      <c r="AO560" s="25" t="e">
        <f>+INDEX(Parametria!J:J,MATCH(Tabla_Consulta_desde_Reporte_de_Valorización_de_Instrumentos[[#This Row],[CODIGO_SBS]],Parametria!C:C,0))</f>
        <v>#N/A</v>
      </c>
      <c r="AP560" s="25">
        <f>Tabla_Consulta_desde_Reporte_de_Valorización_de_Instrumentos[[#This Row],[Huella]]/$AT$4</f>
        <v>0</v>
      </c>
      <c r="AQ56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0" s="25" t="str">
        <f>IFERROR(INDEX('BD(MSCI)'!X:X,MATCH(Tabla_Consulta_desde_Reporte_de_Valorización_de_Instrumentos[[#This Row],[CODIGO_ISIN]],'BD(MSCI)'!C:C,0)),"Cuestionario Integra")</f>
        <v>Cuestionario Integra</v>
      </c>
    </row>
    <row r="561" spans="2:44" x14ac:dyDescent="0.35">
      <c r="B561" s="14" t="s">
        <v>6337</v>
      </c>
      <c r="C561" t="s">
        <v>814</v>
      </c>
      <c r="D561" t="s">
        <v>9</v>
      </c>
      <c r="E561" t="s">
        <v>815</v>
      </c>
      <c r="F561" t="s">
        <v>5789</v>
      </c>
      <c r="G561" t="e">
        <f>INDEX(Parametria!H:H,MATCH(Tabla_Consulta_desde_Reporte_de_Valorización_de_Instrumentos[[#This Row],[CODIGO_SBS]],Parametria!C:C,0),1)</f>
        <v>#N/A</v>
      </c>
      <c r="H561" t="s">
        <v>5790</v>
      </c>
      <c r="I561" t="s">
        <v>5791</v>
      </c>
      <c r="J561" t="s">
        <v>230</v>
      </c>
      <c r="K561" t="s">
        <v>90</v>
      </c>
      <c r="L561">
        <v>1000</v>
      </c>
      <c r="M561" s="5">
        <v>37501963.484253801</v>
      </c>
      <c r="N561">
        <v>37501963.484253801</v>
      </c>
      <c r="O561">
        <v>38201</v>
      </c>
      <c r="P561" s="15">
        <v>46356</v>
      </c>
      <c r="Q561">
        <v>153</v>
      </c>
      <c r="R561">
        <v>1</v>
      </c>
      <c r="S561" t="s">
        <v>155</v>
      </c>
      <c r="T561">
        <v>37499977.651110001</v>
      </c>
      <c r="U561" s="5">
        <v>37499977.651110001</v>
      </c>
      <c r="V561" t="s">
        <v>231</v>
      </c>
      <c r="W561">
        <v>22149047000</v>
      </c>
      <c r="X561">
        <v>20355021000</v>
      </c>
      <c r="Y561">
        <v>1794026000</v>
      </c>
      <c r="Z561">
        <v>5.1983799999999997E-2</v>
      </c>
      <c r="AA561" t="str">
        <f>+MID(Tabla_Consulta_desde_Reporte_de_Valorización_de_Instrumentos[[#This Row],[CODIGO_SBS]],7,1)</f>
        <v>1</v>
      </c>
      <c r="AB561">
        <f>INDEX('Cálculo Caja'!F:F,MATCH(Tabla_Consulta_desde_Reporte_de_Valorización_de_Instrumentos[[#This Row],[PORTAFOLIO]],'Cálculo Caja'!A:A,0),1)</f>
        <v>2998225111.1967454</v>
      </c>
      <c r="AC561" s="17">
        <f>Tabla_Consulta_desde_Reporte_de_Valorización_de_Instrumentos[[#This Row],[VALOR_VECTOR_LOCAL]]/Tabla_Consulta_desde_Reporte_de_Valorización_de_Instrumentos[[#This Row],[Patrimonio]]</f>
        <v>1.2508054630122434E-2</v>
      </c>
      <c r="AD561" s="4">
        <f>(Tabla_Consulta_desde_Reporte_de_Valorización_de_Instrumentos[[#This Row],[VALOR_VECTOR_LOCAL]]/INDEX('Tipo de Cambio'!$D:$D,MATCH("2",'Tipo de Cambio'!$E:$E,0),1))/1000000</f>
        <v>11.005711954293119</v>
      </c>
      <c r="AE561">
        <f>IF(Tabla_Consulta_desde_Reporte_de_Valorización_de_Instrumentos[[#This Row],[PORTAFOLIO]]="IN-FONDO0",Tabla_Consulta_desde_Reporte_de_Valorización_de_Instrumentos[[#This Row],[Inv MM$]],0)</f>
        <v>11.005711954293119</v>
      </c>
      <c r="AF561" s="25">
        <f>IF(Tabla_Consulta_desde_Reporte_de_Valorización_de_Instrumentos[[#This Row],[PORTAFOLIO]]="IN-FONDO1",Tabla_Consulta_desde_Reporte_de_Valorización_de_Instrumentos[[#This Row],[Inv MM$]],0)</f>
        <v>0</v>
      </c>
      <c r="AG561" s="25">
        <f>IF(Tabla_Consulta_desde_Reporte_de_Valorización_de_Instrumentos[[#This Row],[PORTAFOLIO]]="IN-FONDO2",Tabla_Consulta_desde_Reporte_de_Valorización_de_Instrumentos[[#This Row],[Inv MM$]],0)</f>
        <v>0</v>
      </c>
      <c r="AH561" s="25">
        <f>IF(Tabla_Consulta_desde_Reporte_de_Valorización_de_Instrumentos[[#This Row],[PORTAFOLIO]]="IN-FONDO3",Tabla_Consulta_desde_Reporte_de_Valorización_de_Instrumentos[[#This Row],[Inv MM$]],0)</f>
        <v>0</v>
      </c>
      <c r="AI56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Row],[CODIGO_SBS]],'BD(MSCI)'!$C:$C,0),1)),AL6696)</f>
        <v>0</v>
      </c>
      <c r="AK561" s="25">
        <f>Tabla_Consulta_desde_Reporte_de_Valorización_de_Instrumentos[[#This Row],[CO2-H]]*Tabla_Consulta_desde_Reporte_de_Valorización_de_Instrumentos[[#This Row],[Inv MM$]]</f>
        <v>0</v>
      </c>
      <c r="AL561" s="25">
        <f>Tabla_Consulta_desde_Reporte_de_Valorización_de_Instrumentos[[#This Row],[CO2-H]]*Tabla_Consulta_desde_Reporte_de_Valorización_de_Instrumentos[[#This Row],[Weight]]</f>
        <v>0</v>
      </c>
      <c r="AM561" s="25" t="e">
        <f>INDEX(Parametria!G:G,MATCH(Tabla_Consulta_desde_Reporte_de_Valorización_de_Instrumentos[[#This Row],[CODIGO_SBS]],Parametria!C:C,0))</f>
        <v>#N/A</v>
      </c>
      <c r="AN561" s="25" t="e">
        <f>INDEX(Parametria!F:F,MATCH(Tabla_Consulta_desde_Reporte_de_Valorización_de_Instrumentos[[#This Row],[CODIGO_SBS]],Parametria!C:C,0))</f>
        <v>#N/A</v>
      </c>
      <c r="AO561" s="25" t="e">
        <f>+INDEX(Parametria!J:J,MATCH(Tabla_Consulta_desde_Reporte_de_Valorización_de_Instrumentos[[#This Row],[CODIGO_SBS]],Parametria!C:C,0))</f>
        <v>#N/A</v>
      </c>
      <c r="AP561" s="25">
        <f>Tabla_Consulta_desde_Reporte_de_Valorización_de_Instrumentos[[#This Row],[Huella]]/$AT$4</f>
        <v>0</v>
      </c>
      <c r="AQ56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1" s="25" t="str">
        <f>IFERROR(INDEX('BD(MSCI)'!X:X,MATCH(Tabla_Consulta_desde_Reporte_de_Valorización_de_Instrumentos[[#This Row],[CODIGO_ISIN]],'BD(MSCI)'!C:C,0)),"Cuestionario Integra")</f>
        <v>Cuestionario Integra</v>
      </c>
    </row>
    <row r="562" spans="2:44" x14ac:dyDescent="0.35">
      <c r="B562" s="14" t="s">
        <v>6337</v>
      </c>
      <c r="C562" t="s">
        <v>814</v>
      </c>
      <c r="D562" t="s">
        <v>9</v>
      </c>
      <c r="E562" t="s">
        <v>815</v>
      </c>
      <c r="F562" t="s">
        <v>6422</v>
      </c>
      <c r="G562" t="e">
        <f>INDEX(Parametria!H:H,MATCH(Tabla_Consulta_desde_Reporte_de_Valorización_de_Instrumentos[[#This Row],[CODIGO_SBS]],Parametria!C:C,0),1)</f>
        <v>#N/A</v>
      </c>
      <c r="H562" t="s">
        <v>6423</v>
      </c>
      <c r="I562" t="s">
        <v>6424</v>
      </c>
      <c r="J562" t="s">
        <v>230</v>
      </c>
      <c r="K562" t="s">
        <v>90</v>
      </c>
      <c r="L562">
        <v>1000</v>
      </c>
      <c r="M562" s="5">
        <v>23650967.521378402</v>
      </c>
      <c r="N562">
        <v>23650967.521378402</v>
      </c>
      <c r="O562">
        <v>24248</v>
      </c>
      <c r="P562" s="15">
        <v>46411</v>
      </c>
      <c r="Q562">
        <v>208</v>
      </c>
      <c r="R562">
        <v>1</v>
      </c>
      <c r="S562" t="s">
        <v>155</v>
      </c>
      <c r="T562">
        <v>23650486.067639198</v>
      </c>
      <c r="U562" s="5">
        <v>23650486.067639198</v>
      </c>
      <c r="V562" t="s">
        <v>231</v>
      </c>
      <c r="W562">
        <v>22149047000</v>
      </c>
      <c r="X562">
        <v>20355021000</v>
      </c>
      <c r="Y562">
        <v>1794026000</v>
      </c>
      <c r="Z562">
        <v>1.9855399999999999E-2</v>
      </c>
      <c r="AA562" t="str">
        <f>+MID(Tabla_Consulta_desde_Reporte_de_Valorización_de_Instrumentos[[#This Row],[CODIGO_SBS]],7,1)</f>
        <v>1</v>
      </c>
      <c r="AB562">
        <f>INDEX('Cálculo Caja'!F:F,MATCH(Tabla_Consulta_desde_Reporte_de_Valorización_de_Instrumentos[[#This Row],[PORTAFOLIO]],'Cálculo Caja'!A:A,0),1)</f>
        <v>2998225111.1967454</v>
      </c>
      <c r="AC562" s="17">
        <f>Tabla_Consulta_desde_Reporte_de_Valorización_de_Instrumentos[[#This Row],[VALOR_VECTOR_LOCAL]]/Tabla_Consulta_desde_Reporte_de_Valorización_de_Instrumentos[[#This Row],[Patrimonio]]</f>
        <v>7.8883228057342516E-3</v>
      </c>
      <c r="AD562" s="4">
        <f>(Tabla_Consulta_desde_Reporte_de_Valorización_de_Instrumentos[[#This Row],[VALOR_VECTOR_LOCAL]]/INDEX('Tipo de Cambio'!$D:$D,MATCH("2",'Tipo de Cambio'!$E:$E,0),1))/1000000</f>
        <v>6.94085620583372</v>
      </c>
      <c r="AE562">
        <f>IF(Tabla_Consulta_desde_Reporte_de_Valorización_de_Instrumentos[[#This Row],[PORTAFOLIO]]="IN-FONDO0",Tabla_Consulta_desde_Reporte_de_Valorización_de_Instrumentos[[#This Row],[Inv MM$]],0)</f>
        <v>6.94085620583372</v>
      </c>
      <c r="AF562" s="25">
        <f>IF(Tabla_Consulta_desde_Reporte_de_Valorización_de_Instrumentos[[#This Row],[PORTAFOLIO]]="IN-FONDO1",Tabla_Consulta_desde_Reporte_de_Valorización_de_Instrumentos[[#This Row],[Inv MM$]],0)</f>
        <v>0</v>
      </c>
      <c r="AG562" s="25">
        <f>IF(Tabla_Consulta_desde_Reporte_de_Valorización_de_Instrumentos[[#This Row],[PORTAFOLIO]]="IN-FONDO2",Tabla_Consulta_desde_Reporte_de_Valorización_de_Instrumentos[[#This Row],[Inv MM$]],0)</f>
        <v>0</v>
      </c>
      <c r="AH562" s="25">
        <f>IF(Tabla_Consulta_desde_Reporte_de_Valorización_de_Instrumentos[[#This Row],[PORTAFOLIO]]="IN-FONDO3",Tabla_Consulta_desde_Reporte_de_Valorización_de_Instrumentos[[#This Row],[Inv MM$]],0)</f>
        <v>0</v>
      </c>
      <c r="AI56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Row],[CODIGO_SBS]],'BD(MSCI)'!$C:$C,0),1)),AL6697)</f>
        <v>0</v>
      </c>
      <c r="AK562" s="25">
        <f>Tabla_Consulta_desde_Reporte_de_Valorización_de_Instrumentos[[#This Row],[CO2-H]]*Tabla_Consulta_desde_Reporte_de_Valorización_de_Instrumentos[[#This Row],[Inv MM$]]</f>
        <v>0</v>
      </c>
      <c r="AL562" s="25">
        <f>Tabla_Consulta_desde_Reporte_de_Valorización_de_Instrumentos[[#This Row],[CO2-H]]*Tabla_Consulta_desde_Reporte_de_Valorización_de_Instrumentos[[#This Row],[Weight]]</f>
        <v>0</v>
      </c>
      <c r="AM562" s="25" t="e">
        <f>INDEX(Parametria!G:G,MATCH(Tabla_Consulta_desde_Reporte_de_Valorización_de_Instrumentos[[#This Row],[CODIGO_SBS]],Parametria!C:C,0))</f>
        <v>#N/A</v>
      </c>
      <c r="AN562" s="25" t="e">
        <f>INDEX(Parametria!F:F,MATCH(Tabla_Consulta_desde_Reporte_de_Valorización_de_Instrumentos[[#This Row],[CODIGO_SBS]],Parametria!C:C,0))</f>
        <v>#N/A</v>
      </c>
      <c r="AO562" s="25" t="e">
        <f>+INDEX(Parametria!J:J,MATCH(Tabla_Consulta_desde_Reporte_de_Valorización_de_Instrumentos[[#This Row],[CODIGO_SBS]],Parametria!C:C,0))</f>
        <v>#N/A</v>
      </c>
      <c r="AP562" s="25">
        <f>Tabla_Consulta_desde_Reporte_de_Valorización_de_Instrumentos[[#This Row],[Huella]]/$AT$4</f>
        <v>0</v>
      </c>
      <c r="AQ56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2" s="25" t="str">
        <f>IFERROR(INDEX('BD(MSCI)'!X:X,MATCH(Tabla_Consulta_desde_Reporte_de_Valorización_de_Instrumentos[[#This Row],[CODIGO_ISIN]],'BD(MSCI)'!C:C,0)),"Cuestionario Integra")</f>
        <v>Cuestionario Integra</v>
      </c>
    </row>
    <row r="563" spans="2:44" x14ac:dyDescent="0.35">
      <c r="B563" s="14" t="s">
        <v>6337</v>
      </c>
      <c r="C563" t="s">
        <v>814</v>
      </c>
      <c r="D563" t="s">
        <v>9</v>
      </c>
      <c r="E563" t="s">
        <v>815</v>
      </c>
      <c r="F563" t="s">
        <v>6425</v>
      </c>
      <c r="G563" t="e">
        <f>INDEX(Parametria!H:H,MATCH(Tabla_Consulta_desde_Reporte_de_Valorización_de_Instrumentos[[#This Row],[CODIGO_SBS]],Parametria!C:C,0),1)</f>
        <v>#N/A</v>
      </c>
      <c r="H563" t="s">
        <v>6426</v>
      </c>
      <c r="I563" t="s">
        <v>6427</v>
      </c>
      <c r="J563" t="s">
        <v>230</v>
      </c>
      <c r="K563" t="s">
        <v>90</v>
      </c>
      <c r="L563">
        <v>1000</v>
      </c>
      <c r="M563" s="5">
        <v>28935964.640443198</v>
      </c>
      <c r="N563">
        <v>28935964.640443198</v>
      </c>
      <c r="O563">
        <v>29976</v>
      </c>
      <c r="P563" s="15">
        <v>46501</v>
      </c>
      <c r="Q563">
        <v>298</v>
      </c>
      <c r="R563">
        <v>1</v>
      </c>
      <c r="S563" t="s">
        <v>155</v>
      </c>
      <c r="T563">
        <v>28937016.120585602</v>
      </c>
      <c r="U563" s="5">
        <v>28937016.120585602</v>
      </c>
      <c r="V563" t="s">
        <v>231</v>
      </c>
      <c r="W563">
        <v>22149047000</v>
      </c>
      <c r="X563">
        <v>20355021000</v>
      </c>
      <c r="Y563">
        <v>1794026000</v>
      </c>
      <c r="Z563">
        <v>-3.5077400000000002E-2</v>
      </c>
      <c r="AA563" t="str">
        <f>+MID(Tabla_Consulta_desde_Reporte_de_Valorización_de_Instrumentos[[#This Row],[CODIGO_SBS]],7,1)</f>
        <v>1</v>
      </c>
      <c r="AB563">
        <f>INDEX('Cálculo Caja'!F:F,MATCH(Tabla_Consulta_desde_Reporte_de_Valorización_de_Instrumentos[[#This Row],[PORTAFOLIO]],'Cálculo Caja'!A:A,0),1)</f>
        <v>2998225111.1967454</v>
      </c>
      <c r="AC563" s="17">
        <f>Tabla_Consulta_desde_Reporte_de_Valorización_de_Instrumentos[[#This Row],[VALOR_VECTOR_LOCAL]]/Tabla_Consulta_desde_Reporte_de_Valorización_de_Instrumentos[[#This Row],[Patrimonio]]</f>
        <v>9.6510313826613809E-3</v>
      </c>
      <c r="AD563" s="4">
        <f>(Tabla_Consulta_desde_Reporte_de_Valorización_de_Instrumentos[[#This Row],[VALOR_VECTOR_LOCAL]]/INDEX('Tipo de Cambio'!$D:$D,MATCH("2",'Tipo de Cambio'!$E:$E,0),1))/1000000</f>
        <v>8.491845822580542</v>
      </c>
      <c r="AE563">
        <f>IF(Tabla_Consulta_desde_Reporte_de_Valorización_de_Instrumentos[[#This Row],[PORTAFOLIO]]="IN-FONDO0",Tabla_Consulta_desde_Reporte_de_Valorización_de_Instrumentos[[#This Row],[Inv MM$]],0)</f>
        <v>8.491845822580542</v>
      </c>
      <c r="AF563" s="25">
        <f>IF(Tabla_Consulta_desde_Reporte_de_Valorización_de_Instrumentos[[#This Row],[PORTAFOLIO]]="IN-FONDO1",Tabla_Consulta_desde_Reporte_de_Valorización_de_Instrumentos[[#This Row],[Inv MM$]],0)</f>
        <v>0</v>
      </c>
      <c r="AG563" s="25">
        <f>IF(Tabla_Consulta_desde_Reporte_de_Valorización_de_Instrumentos[[#This Row],[PORTAFOLIO]]="IN-FONDO2",Tabla_Consulta_desde_Reporte_de_Valorización_de_Instrumentos[[#This Row],[Inv MM$]],0)</f>
        <v>0</v>
      </c>
      <c r="AH563" s="25">
        <f>IF(Tabla_Consulta_desde_Reporte_de_Valorización_de_Instrumentos[[#This Row],[PORTAFOLIO]]="IN-FONDO3",Tabla_Consulta_desde_Reporte_de_Valorización_de_Instrumentos[[#This Row],[Inv MM$]],0)</f>
        <v>0</v>
      </c>
      <c r="AI56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Row],[CODIGO_SBS]],'BD(MSCI)'!$C:$C,0),1)),AL6698)</f>
        <v>0</v>
      </c>
      <c r="AK563" s="25">
        <f>Tabla_Consulta_desde_Reporte_de_Valorización_de_Instrumentos[[#This Row],[CO2-H]]*Tabla_Consulta_desde_Reporte_de_Valorización_de_Instrumentos[[#This Row],[Inv MM$]]</f>
        <v>0</v>
      </c>
      <c r="AL563" s="25">
        <f>Tabla_Consulta_desde_Reporte_de_Valorización_de_Instrumentos[[#This Row],[CO2-H]]*Tabla_Consulta_desde_Reporte_de_Valorización_de_Instrumentos[[#This Row],[Weight]]</f>
        <v>0</v>
      </c>
      <c r="AM563" s="25" t="e">
        <f>INDEX(Parametria!G:G,MATCH(Tabla_Consulta_desde_Reporte_de_Valorización_de_Instrumentos[[#This Row],[CODIGO_SBS]],Parametria!C:C,0))</f>
        <v>#N/A</v>
      </c>
      <c r="AN563" s="25" t="e">
        <f>INDEX(Parametria!F:F,MATCH(Tabla_Consulta_desde_Reporte_de_Valorización_de_Instrumentos[[#This Row],[CODIGO_SBS]],Parametria!C:C,0))</f>
        <v>#N/A</v>
      </c>
      <c r="AO563" s="25" t="e">
        <f>+INDEX(Parametria!J:J,MATCH(Tabla_Consulta_desde_Reporte_de_Valorización_de_Instrumentos[[#This Row],[CODIGO_SBS]],Parametria!C:C,0))</f>
        <v>#N/A</v>
      </c>
      <c r="AP563" s="25">
        <f>Tabla_Consulta_desde_Reporte_de_Valorización_de_Instrumentos[[#This Row],[Huella]]/$AT$4</f>
        <v>0</v>
      </c>
      <c r="AQ56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3" s="25" t="str">
        <f>IFERROR(INDEX('BD(MSCI)'!X:X,MATCH(Tabla_Consulta_desde_Reporte_de_Valorización_de_Instrumentos[[#This Row],[CODIGO_ISIN]],'BD(MSCI)'!C:C,0)),"Cuestionario Integra")</f>
        <v>Cuestionario Integra</v>
      </c>
    </row>
    <row r="564" spans="2:44" x14ac:dyDescent="0.35">
      <c r="B564" s="14" t="s">
        <v>6337</v>
      </c>
      <c r="C564" t="s">
        <v>814</v>
      </c>
      <c r="D564" t="s">
        <v>9</v>
      </c>
      <c r="E564" t="s">
        <v>815</v>
      </c>
      <c r="F564" t="s">
        <v>6428</v>
      </c>
      <c r="G564" t="e">
        <f>INDEX(Parametria!H:H,MATCH(Tabla_Consulta_desde_Reporte_de_Valorización_de_Instrumentos[[#This Row],[CODIGO_SBS]],Parametria!C:C,0),1)</f>
        <v>#N/A</v>
      </c>
      <c r="H564" t="s">
        <v>6429</v>
      </c>
      <c r="I564" t="s">
        <v>6430</v>
      </c>
      <c r="J564" t="s">
        <v>230</v>
      </c>
      <c r="K564" t="s">
        <v>90</v>
      </c>
      <c r="L564">
        <v>1000</v>
      </c>
      <c r="M564" s="5">
        <v>48111858.744999997</v>
      </c>
      <c r="N564">
        <v>48111858.744999997</v>
      </c>
      <c r="O564">
        <v>50000</v>
      </c>
      <c r="P564" s="15">
        <v>46529</v>
      </c>
      <c r="Q564">
        <v>326</v>
      </c>
      <c r="R564">
        <v>1</v>
      </c>
      <c r="S564" t="s">
        <v>155</v>
      </c>
      <c r="T564">
        <v>48114462.805</v>
      </c>
      <c r="U564" s="5">
        <v>48114462.805</v>
      </c>
      <c r="V564" t="s">
        <v>231</v>
      </c>
      <c r="W564">
        <v>22149047000</v>
      </c>
      <c r="X564">
        <v>20355021000</v>
      </c>
      <c r="Y564">
        <v>1794026000</v>
      </c>
      <c r="Z564">
        <v>-5.2081200000000001E-2</v>
      </c>
      <c r="AA564" t="str">
        <f>+MID(Tabla_Consulta_desde_Reporte_de_Valorización_de_Instrumentos[[#This Row],[CODIGO_SBS]],7,1)</f>
        <v>1</v>
      </c>
      <c r="AB564">
        <f>INDEX('Cálculo Caja'!F:F,MATCH(Tabla_Consulta_desde_Reporte_de_Valorización_de_Instrumentos[[#This Row],[PORTAFOLIO]],'Cálculo Caja'!A:A,0),1)</f>
        <v>2998225111.1967454</v>
      </c>
      <c r="AC564" s="17">
        <f>Tabla_Consulta_desde_Reporte_de_Valorización_de_Instrumentos[[#This Row],[VALOR_VECTOR_LOCAL]]/Tabla_Consulta_desde_Reporte_de_Valorización_de_Instrumentos[[#This Row],[Patrimonio]]</f>
        <v>1.6046779998382471E-2</v>
      </c>
      <c r="AD564" s="4">
        <f>(Tabla_Consulta_desde_Reporte_de_Valorización_de_Instrumentos[[#This Row],[VALOR_VECTOR_LOCAL]]/INDEX('Tipo de Cambio'!$D:$D,MATCH("2",'Tipo de Cambio'!$E:$E,0),1))/1000000</f>
        <v>14.119400952311077</v>
      </c>
      <c r="AE564">
        <f>IF(Tabla_Consulta_desde_Reporte_de_Valorización_de_Instrumentos[[#This Row],[PORTAFOLIO]]="IN-FONDO0",Tabla_Consulta_desde_Reporte_de_Valorización_de_Instrumentos[[#This Row],[Inv MM$]],0)</f>
        <v>14.119400952311077</v>
      </c>
      <c r="AF564" s="25">
        <f>IF(Tabla_Consulta_desde_Reporte_de_Valorización_de_Instrumentos[[#This Row],[PORTAFOLIO]]="IN-FONDO1",Tabla_Consulta_desde_Reporte_de_Valorización_de_Instrumentos[[#This Row],[Inv MM$]],0)</f>
        <v>0</v>
      </c>
      <c r="AG564" s="25">
        <f>IF(Tabla_Consulta_desde_Reporte_de_Valorización_de_Instrumentos[[#This Row],[PORTAFOLIO]]="IN-FONDO2",Tabla_Consulta_desde_Reporte_de_Valorización_de_Instrumentos[[#This Row],[Inv MM$]],0)</f>
        <v>0</v>
      </c>
      <c r="AH564" s="25">
        <f>IF(Tabla_Consulta_desde_Reporte_de_Valorización_de_Instrumentos[[#This Row],[PORTAFOLIO]]="IN-FONDO3",Tabla_Consulta_desde_Reporte_de_Valorización_de_Instrumentos[[#This Row],[Inv MM$]],0)</f>
        <v>0</v>
      </c>
      <c r="AI56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Row],[CODIGO_SBS]],'BD(MSCI)'!$C:$C,0),1)),AL6699)</f>
        <v>0</v>
      </c>
      <c r="AK564" s="25">
        <f>Tabla_Consulta_desde_Reporte_de_Valorización_de_Instrumentos[[#This Row],[CO2-H]]*Tabla_Consulta_desde_Reporte_de_Valorización_de_Instrumentos[[#This Row],[Inv MM$]]</f>
        <v>0</v>
      </c>
      <c r="AL564" s="25">
        <f>Tabla_Consulta_desde_Reporte_de_Valorización_de_Instrumentos[[#This Row],[CO2-H]]*Tabla_Consulta_desde_Reporte_de_Valorización_de_Instrumentos[[#This Row],[Weight]]</f>
        <v>0</v>
      </c>
      <c r="AM564" s="25" t="e">
        <f>INDEX(Parametria!G:G,MATCH(Tabla_Consulta_desde_Reporte_de_Valorización_de_Instrumentos[[#This Row],[CODIGO_SBS]],Parametria!C:C,0))</f>
        <v>#N/A</v>
      </c>
      <c r="AN564" s="25" t="e">
        <f>INDEX(Parametria!F:F,MATCH(Tabla_Consulta_desde_Reporte_de_Valorización_de_Instrumentos[[#This Row],[CODIGO_SBS]],Parametria!C:C,0))</f>
        <v>#N/A</v>
      </c>
      <c r="AO564" s="25" t="e">
        <f>+INDEX(Parametria!J:J,MATCH(Tabla_Consulta_desde_Reporte_de_Valorización_de_Instrumentos[[#This Row],[CODIGO_SBS]],Parametria!C:C,0))</f>
        <v>#N/A</v>
      </c>
      <c r="AP564" s="25">
        <f>Tabla_Consulta_desde_Reporte_de_Valorización_de_Instrumentos[[#This Row],[Huella]]/$AT$4</f>
        <v>0</v>
      </c>
      <c r="AQ56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4" s="25" t="str">
        <f>IFERROR(INDEX('BD(MSCI)'!X:X,MATCH(Tabla_Consulta_desde_Reporte_de_Valorización_de_Instrumentos[[#This Row],[CODIGO_ISIN]],'BD(MSCI)'!C:C,0)),"Cuestionario Integra")</f>
        <v>Cuestionario Integra</v>
      </c>
    </row>
    <row r="565" spans="2:44" x14ac:dyDescent="0.35">
      <c r="B565" s="14" t="s">
        <v>6337</v>
      </c>
      <c r="C565" t="s">
        <v>814</v>
      </c>
      <c r="D565" t="s">
        <v>9</v>
      </c>
      <c r="E565" t="s">
        <v>815</v>
      </c>
      <c r="F565" t="s">
        <v>5792</v>
      </c>
      <c r="G565" t="e">
        <f>INDEX(Parametria!H:H,MATCH(Tabla_Consulta_desde_Reporte_de_Valorización_de_Instrumentos[[#This Row],[CODIGO_SBS]],Parametria!C:C,0),1)</f>
        <v>#N/A</v>
      </c>
      <c r="H565" t="s">
        <v>5793</v>
      </c>
      <c r="I565" t="s">
        <v>5794</v>
      </c>
      <c r="J565" t="s">
        <v>230</v>
      </c>
      <c r="K565" t="s">
        <v>90</v>
      </c>
      <c r="L565">
        <v>1000</v>
      </c>
      <c r="M565" s="5">
        <v>12426787.14625</v>
      </c>
      <c r="N565">
        <v>12426787.14625</v>
      </c>
      <c r="O565">
        <v>12500</v>
      </c>
      <c r="P565" s="15">
        <v>46251</v>
      </c>
      <c r="Q565">
        <v>48</v>
      </c>
      <c r="R565">
        <v>1</v>
      </c>
      <c r="S565" t="s">
        <v>155</v>
      </c>
      <c r="T565">
        <v>12425477.94875</v>
      </c>
      <c r="U565" s="5">
        <v>12425477.94875</v>
      </c>
      <c r="V565" t="s">
        <v>231</v>
      </c>
      <c r="W565">
        <v>22149047000</v>
      </c>
      <c r="X565">
        <v>20355021000</v>
      </c>
      <c r="Y565">
        <v>1794026000</v>
      </c>
      <c r="Z565">
        <v>0.1047358</v>
      </c>
      <c r="AA565" t="str">
        <f>+MID(Tabla_Consulta_desde_Reporte_de_Valorización_de_Instrumentos[[#This Row],[CODIGO_SBS]],7,1)</f>
        <v>1</v>
      </c>
      <c r="AB565">
        <f>INDEX('Cálculo Caja'!F:F,MATCH(Tabla_Consulta_desde_Reporte_de_Valorización_de_Instrumentos[[#This Row],[PORTAFOLIO]],'Cálculo Caja'!A:A,0),1)</f>
        <v>2998225111.1967454</v>
      </c>
      <c r="AC565" s="17">
        <f>Tabla_Consulta_desde_Reporte_de_Valorización_de_Instrumentos[[#This Row],[VALOR_VECTOR_LOCAL]]/Tabla_Consulta_desde_Reporte_de_Valorización_de_Instrumentos[[#This Row],[Patrimonio]]</f>
        <v>4.1447145178801579E-3</v>
      </c>
      <c r="AD565" s="4">
        <f>(Tabla_Consulta_desde_Reporte_de_Valorización_de_Instrumentos[[#This Row],[VALOR_VECTOR_LOCAL]]/INDEX('Tipo de Cambio'!$D:$D,MATCH("2",'Tipo de Cambio'!$E:$E,0),1))/1000000</f>
        <v>3.6468927795304475</v>
      </c>
      <c r="AE565">
        <f>IF(Tabla_Consulta_desde_Reporte_de_Valorización_de_Instrumentos[[#This Row],[PORTAFOLIO]]="IN-FONDO0",Tabla_Consulta_desde_Reporte_de_Valorización_de_Instrumentos[[#This Row],[Inv MM$]],0)</f>
        <v>3.6468927795304475</v>
      </c>
      <c r="AF565" s="25">
        <f>IF(Tabla_Consulta_desde_Reporte_de_Valorización_de_Instrumentos[[#This Row],[PORTAFOLIO]]="IN-FONDO1",Tabla_Consulta_desde_Reporte_de_Valorización_de_Instrumentos[[#This Row],[Inv MM$]],0)</f>
        <v>0</v>
      </c>
      <c r="AG565" s="25">
        <f>IF(Tabla_Consulta_desde_Reporte_de_Valorización_de_Instrumentos[[#This Row],[PORTAFOLIO]]="IN-FONDO2",Tabla_Consulta_desde_Reporte_de_Valorización_de_Instrumentos[[#This Row],[Inv MM$]],0)</f>
        <v>0</v>
      </c>
      <c r="AH565" s="25">
        <f>IF(Tabla_Consulta_desde_Reporte_de_Valorización_de_Instrumentos[[#This Row],[PORTAFOLIO]]="IN-FONDO3",Tabla_Consulta_desde_Reporte_de_Valorización_de_Instrumentos[[#This Row],[Inv MM$]],0)</f>
        <v>0</v>
      </c>
      <c r="AI56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Row],[CODIGO_SBS]],'BD(MSCI)'!$C:$C,0),1)),AL6700)</f>
        <v>0</v>
      </c>
      <c r="AK565" s="25">
        <f>Tabla_Consulta_desde_Reporte_de_Valorización_de_Instrumentos[[#This Row],[CO2-H]]*Tabla_Consulta_desde_Reporte_de_Valorización_de_Instrumentos[[#This Row],[Inv MM$]]</f>
        <v>0</v>
      </c>
      <c r="AL565" s="25">
        <f>Tabla_Consulta_desde_Reporte_de_Valorización_de_Instrumentos[[#This Row],[CO2-H]]*Tabla_Consulta_desde_Reporte_de_Valorización_de_Instrumentos[[#This Row],[Weight]]</f>
        <v>0</v>
      </c>
      <c r="AM565" s="25" t="e">
        <f>INDEX(Parametria!G:G,MATCH(Tabla_Consulta_desde_Reporte_de_Valorización_de_Instrumentos[[#This Row],[CODIGO_SBS]],Parametria!C:C,0))</f>
        <v>#N/A</v>
      </c>
      <c r="AN565" s="25" t="e">
        <f>INDEX(Parametria!F:F,MATCH(Tabla_Consulta_desde_Reporte_de_Valorización_de_Instrumentos[[#This Row],[CODIGO_SBS]],Parametria!C:C,0))</f>
        <v>#N/A</v>
      </c>
      <c r="AO565" s="25" t="e">
        <f>+INDEX(Parametria!J:J,MATCH(Tabla_Consulta_desde_Reporte_de_Valorización_de_Instrumentos[[#This Row],[CODIGO_SBS]],Parametria!C:C,0))</f>
        <v>#N/A</v>
      </c>
      <c r="AP565" s="25">
        <f>Tabla_Consulta_desde_Reporte_de_Valorización_de_Instrumentos[[#This Row],[Huella]]/$AT$4</f>
        <v>0</v>
      </c>
      <c r="AQ56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5" s="25" t="str">
        <f>IFERROR(INDEX('BD(MSCI)'!X:X,MATCH(Tabla_Consulta_desde_Reporte_de_Valorización_de_Instrumentos[[#This Row],[CODIGO_ISIN]],'BD(MSCI)'!C:C,0)),"Cuestionario Integra")</f>
        <v>Cuestionario Integra</v>
      </c>
    </row>
    <row r="566" spans="2:44" x14ac:dyDescent="0.35">
      <c r="B566" s="14" t="s">
        <v>6337</v>
      </c>
      <c r="C566" t="s">
        <v>814</v>
      </c>
      <c r="D566" t="s">
        <v>9</v>
      </c>
      <c r="E566" t="s">
        <v>815</v>
      </c>
      <c r="F566" t="s">
        <v>6431</v>
      </c>
      <c r="G566" t="e">
        <f>INDEX(Parametria!H:H,MATCH(Tabla_Consulta_desde_Reporte_de_Valorización_de_Instrumentos[[#This Row],[CODIGO_SBS]],Parametria!C:C,0),1)</f>
        <v>#N/A</v>
      </c>
      <c r="H566" t="s">
        <v>6432</v>
      </c>
      <c r="I566" t="s">
        <v>6433</v>
      </c>
      <c r="J566" t="s">
        <v>6376</v>
      </c>
      <c r="K566" t="s">
        <v>90</v>
      </c>
      <c r="L566">
        <v>1000</v>
      </c>
      <c r="M566" s="5">
        <v>40392019.088</v>
      </c>
      <c r="N566">
        <v>40392019.088</v>
      </c>
      <c r="O566">
        <v>40000</v>
      </c>
      <c r="P566" s="15">
        <v>46482</v>
      </c>
      <c r="Q566">
        <v>279</v>
      </c>
      <c r="R566">
        <v>1</v>
      </c>
      <c r="S566" t="s">
        <v>155</v>
      </c>
      <c r="T566">
        <v>40392972.468000002</v>
      </c>
      <c r="U566" s="5">
        <v>40392972.468000002</v>
      </c>
      <c r="V566" t="s">
        <v>4572</v>
      </c>
      <c r="W566">
        <v>12433413000</v>
      </c>
      <c r="X566">
        <v>11149333000</v>
      </c>
      <c r="Y566">
        <v>1284080000</v>
      </c>
      <c r="Z566">
        <v>-2.3834500000000002E-2</v>
      </c>
      <c r="AA566" t="str">
        <f>+MID(Tabla_Consulta_desde_Reporte_de_Valorización_de_Instrumentos[[#This Row],[CODIGO_SBS]],7,1)</f>
        <v>1</v>
      </c>
      <c r="AB566">
        <f>INDEX('Cálculo Caja'!F:F,MATCH(Tabla_Consulta_desde_Reporte_de_Valorización_de_Instrumentos[[#This Row],[PORTAFOLIO]],'Cálculo Caja'!A:A,0),1)</f>
        <v>2998225111.1967454</v>
      </c>
      <c r="AC566" s="17">
        <f>Tabla_Consulta_desde_Reporte_de_Valorización_de_Instrumentos[[#This Row],[VALOR_VECTOR_LOCAL]]/Tabla_Consulta_desde_Reporte_de_Valorización_de_Instrumentos[[#This Row],[Patrimonio]]</f>
        <v>1.3471976782916568E-2</v>
      </c>
      <c r="AD566" s="4">
        <f>(Tabla_Consulta_desde_Reporte_de_Valorización_de_Instrumentos[[#This Row],[VALOR_VECTOR_LOCAL]]/INDEX('Tipo de Cambio'!$D:$D,MATCH("2",'Tipo de Cambio'!$E:$E,0),1))/1000000</f>
        <v>11.853857399266323</v>
      </c>
      <c r="AE566">
        <f>IF(Tabla_Consulta_desde_Reporte_de_Valorización_de_Instrumentos[[#This Row],[PORTAFOLIO]]="IN-FONDO0",Tabla_Consulta_desde_Reporte_de_Valorización_de_Instrumentos[[#This Row],[Inv MM$]],0)</f>
        <v>11.853857399266323</v>
      </c>
      <c r="AF566" s="25">
        <f>IF(Tabla_Consulta_desde_Reporte_de_Valorización_de_Instrumentos[[#This Row],[PORTAFOLIO]]="IN-FONDO1",Tabla_Consulta_desde_Reporte_de_Valorización_de_Instrumentos[[#This Row],[Inv MM$]],0)</f>
        <v>0</v>
      </c>
      <c r="AG566" s="25">
        <f>IF(Tabla_Consulta_desde_Reporte_de_Valorización_de_Instrumentos[[#This Row],[PORTAFOLIO]]="IN-FONDO2",Tabla_Consulta_desde_Reporte_de_Valorización_de_Instrumentos[[#This Row],[Inv MM$]],0)</f>
        <v>0</v>
      </c>
      <c r="AH566" s="25">
        <f>IF(Tabla_Consulta_desde_Reporte_de_Valorización_de_Instrumentos[[#This Row],[PORTAFOLIO]]="IN-FONDO3",Tabla_Consulta_desde_Reporte_de_Valorización_de_Instrumentos[[#This Row],[Inv MM$]],0)</f>
        <v>0</v>
      </c>
      <c r="AI56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Row],[CODIGO_SBS]],'BD(MSCI)'!$C:$C,0),1)),AL6701)</f>
        <v>0</v>
      </c>
      <c r="AK566" s="25">
        <f>Tabla_Consulta_desde_Reporte_de_Valorización_de_Instrumentos[[#This Row],[CO2-H]]*Tabla_Consulta_desde_Reporte_de_Valorización_de_Instrumentos[[#This Row],[Inv MM$]]</f>
        <v>0</v>
      </c>
      <c r="AL566" s="25">
        <f>Tabla_Consulta_desde_Reporte_de_Valorización_de_Instrumentos[[#This Row],[CO2-H]]*Tabla_Consulta_desde_Reporte_de_Valorización_de_Instrumentos[[#This Row],[Weight]]</f>
        <v>0</v>
      </c>
      <c r="AM566" s="25" t="e">
        <f>INDEX(Parametria!G:G,MATCH(Tabla_Consulta_desde_Reporte_de_Valorización_de_Instrumentos[[#This Row],[CODIGO_SBS]],Parametria!C:C,0))</f>
        <v>#N/A</v>
      </c>
      <c r="AN566" s="25" t="e">
        <f>INDEX(Parametria!F:F,MATCH(Tabla_Consulta_desde_Reporte_de_Valorización_de_Instrumentos[[#This Row],[CODIGO_SBS]],Parametria!C:C,0))</f>
        <v>#N/A</v>
      </c>
      <c r="AO566" s="25" t="e">
        <f>+INDEX(Parametria!J:J,MATCH(Tabla_Consulta_desde_Reporte_de_Valorización_de_Instrumentos[[#This Row],[CODIGO_SBS]],Parametria!C:C,0))</f>
        <v>#N/A</v>
      </c>
      <c r="AP566" s="25">
        <f>Tabla_Consulta_desde_Reporte_de_Valorización_de_Instrumentos[[#This Row],[Huella]]/$AT$4</f>
        <v>0</v>
      </c>
      <c r="AQ56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6" s="25" t="str">
        <f>IFERROR(INDEX('BD(MSCI)'!X:X,MATCH(Tabla_Consulta_desde_Reporte_de_Valorización_de_Instrumentos[[#This Row],[CODIGO_ISIN]],'BD(MSCI)'!C:C,0)),"Cuestionario Integra")</f>
        <v>Cuestionario Integra</v>
      </c>
    </row>
    <row r="567" spans="2:44" x14ac:dyDescent="0.35">
      <c r="B567" s="14" t="s">
        <v>6337</v>
      </c>
      <c r="C567" t="s">
        <v>814</v>
      </c>
      <c r="D567" t="s">
        <v>9</v>
      </c>
      <c r="E567" t="s">
        <v>815</v>
      </c>
      <c r="F567" t="s">
        <v>5798</v>
      </c>
      <c r="G567" t="e">
        <f>INDEX(Parametria!H:H,MATCH(Tabla_Consulta_desde_Reporte_de_Valorización_de_Instrumentos[[#This Row],[CODIGO_SBS]],Parametria!C:C,0),1)</f>
        <v>#N/A</v>
      </c>
      <c r="H567" t="s">
        <v>5799</v>
      </c>
      <c r="I567" t="s">
        <v>5800</v>
      </c>
      <c r="J567" t="s">
        <v>237</v>
      </c>
      <c r="K567" t="s">
        <v>90</v>
      </c>
      <c r="L567">
        <v>1000</v>
      </c>
      <c r="M567" s="5">
        <v>27486083.061250001</v>
      </c>
      <c r="N567">
        <v>27486083.061250001</v>
      </c>
      <c r="O567">
        <v>27500</v>
      </c>
      <c r="P567" s="15">
        <v>46207</v>
      </c>
      <c r="Q567">
        <v>4</v>
      </c>
      <c r="R567">
        <v>1</v>
      </c>
      <c r="S567" t="s">
        <v>155</v>
      </c>
      <c r="T567">
        <v>27482645.951749999</v>
      </c>
      <c r="U567" s="5">
        <v>27482645.951749999</v>
      </c>
      <c r="V567" t="s">
        <v>238</v>
      </c>
      <c r="W567">
        <v>2798873000</v>
      </c>
      <c r="X567">
        <v>2084426000</v>
      </c>
      <c r="Y567">
        <v>714447000</v>
      </c>
      <c r="Z567">
        <v>0.12498579999999999</v>
      </c>
      <c r="AA567" t="str">
        <f>+MID(Tabla_Consulta_desde_Reporte_de_Valorización_de_Instrumentos[[#This Row],[CODIGO_SBS]],7,1)</f>
        <v>1</v>
      </c>
      <c r="AB567">
        <f>INDEX('Cálculo Caja'!F:F,MATCH(Tabla_Consulta_desde_Reporte_de_Valorización_de_Instrumentos[[#This Row],[PORTAFOLIO]],'Cálculo Caja'!A:A,0),1)</f>
        <v>2998225111.1967454</v>
      </c>
      <c r="AC567" s="17">
        <f>Tabla_Consulta_desde_Reporte_de_Valorización_de_Instrumentos[[#This Row],[VALOR_VECTOR_LOCAL]]/Tabla_Consulta_desde_Reporte_de_Valorización_de_Instrumentos[[#This Row],[Patrimonio]]</f>
        <v>9.1674514227115169E-3</v>
      </c>
      <c r="AD567" s="4">
        <f>(Tabla_Consulta_desde_Reporte_de_Valorización_de_Instrumentos[[#This Row],[VALOR_VECTOR_LOCAL]]/INDEX('Tipo de Cambio'!$D:$D,MATCH("2",'Tipo de Cambio'!$E:$E,0),1))/1000000</f>
        <v>8.066348660674981</v>
      </c>
      <c r="AE567">
        <f>IF(Tabla_Consulta_desde_Reporte_de_Valorización_de_Instrumentos[[#This Row],[PORTAFOLIO]]="IN-FONDO0",Tabla_Consulta_desde_Reporte_de_Valorización_de_Instrumentos[[#This Row],[Inv MM$]],0)</f>
        <v>8.066348660674981</v>
      </c>
      <c r="AF567" s="25">
        <f>IF(Tabla_Consulta_desde_Reporte_de_Valorización_de_Instrumentos[[#This Row],[PORTAFOLIO]]="IN-FONDO1",Tabla_Consulta_desde_Reporte_de_Valorización_de_Instrumentos[[#This Row],[Inv MM$]],0)</f>
        <v>0</v>
      </c>
      <c r="AG567" s="25">
        <f>IF(Tabla_Consulta_desde_Reporte_de_Valorización_de_Instrumentos[[#This Row],[PORTAFOLIO]]="IN-FONDO2",Tabla_Consulta_desde_Reporte_de_Valorización_de_Instrumentos[[#This Row],[Inv MM$]],0)</f>
        <v>0</v>
      </c>
      <c r="AH567" s="25">
        <f>IF(Tabla_Consulta_desde_Reporte_de_Valorización_de_Instrumentos[[#This Row],[PORTAFOLIO]]="IN-FONDO3",Tabla_Consulta_desde_Reporte_de_Valorización_de_Instrumentos[[#This Row],[Inv MM$]],0)</f>
        <v>0</v>
      </c>
      <c r="AI56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Row],[CODIGO_SBS]],'BD(MSCI)'!$C:$C,0),1)),AL6702)</f>
        <v>0</v>
      </c>
      <c r="AK567" s="25">
        <f>Tabla_Consulta_desde_Reporte_de_Valorización_de_Instrumentos[[#This Row],[CO2-H]]*Tabla_Consulta_desde_Reporte_de_Valorización_de_Instrumentos[[#This Row],[Inv MM$]]</f>
        <v>0</v>
      </c>
      <c r="AL567" s="25">
        <f>Tabla_Consulta_desde_Reporte_de_Valorización_de_Instrumentos[[#This Row],[CO2-H]]*Tabla_Consulta_desde_Reporte_de_Valorización_de_Instrumentos[[#This Row],[Weight]]</f>
        <v>0</v>
      </c>
      <c r="AM567" s="25" t="e">
        <f>INDEX(Parametria!G:G,MATCH(Tabla_Consulta_desde_Reporte_de_Valorización_de_Instrumentos[[#This Row],[CODIGO_SBS]],Parametria!C:C,0))</f>
        <v>#N/A</v>
      </c>
      <c r="AN567" s="25" t="e">
        <f>INDEX(Parametria!F:F,MATCH(Tabla_Consulta_desde_Reporte_de_Valorización_de_Instrumentos[[#This Row],[CODIGO_SBS]],Parametria!C:C,0))</f>
        <v>#N/A</v>
      </c>
      <c r="AO567" s="25" t="e">
        <f>+INDEX(Parametria!J:J,MATCH(Tabla_Consulta_desde_Reporte_de_Valorización_de_Instrumentos[[#This Row],[CODIGO_SBS]],Parametria!C:C,0))</f>
        <v>#N/A</v>
      </c>
      <c r="AP567" s="25">
        <f>Tabla_Consulta_desde_Reporte_de_Valorización_de_Instrumentos[[#This Row],[Huella]]/$AT$4</f>
        <v>0</v>
      </c>
      <c r="AQ56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7" s="25" t="str">
        <f>IFERROR(INDEX('BD(MSCI)'!X:X,MATCH(Tabla_Consulta_desde_Reporte_de_Valorización_de_Instrumentos[[#This Row],[CODIGO_ISIN]],'BD(MSCI)'!C:C,0)),"Cuestionario Integra")</f>
        <v>Cuestionario Integra</v>
      </c>
    </row>
    <row r="568" spans="2:44" x14ac:dyDescent="0.35">
      <c r="B568" s="14" t="s">
        <v>6337</v>
      </c>
      <c r="C568" t="s">
        <v>814</v>
      </c>
      <c r="D568" t="s">
        <v>9</v>
      </c>
      <c r="E568" t="s">
        <v>815</v>
      </c>
      <c r="F568" t="s">
        <v>5795</v>
      </c>
      <c r="G568" t="e">
        <f>INDEX(Parametria!H:H,MATCH(Tabla_Consulta_desde_Reporte_de_Valorización_de_Instrumentos[[#This Row],[CODIGO_SBS]],Parametria!C:C,0),1)</f>
        <v>#N/A</v>
      </c>
      <c r="H568" t="s">
        <v>5796</v>
      </c>
      <c r="I568" t="s">
        <v>5797</v>
      </c>
      <c r="J568" t="s">
        <v>237</v>
      </c>
      <c r="K568" t="s">
        <v>90</v>
      </c>
      <c r="L568">
        <v>1000</v>
      </c>
      <c r="M568" s="5">
        <v>25588096.65741</v>
      </c>
      <c r="N568">
        <v>25588096.65741</v>
      </c>
      <c r="O568">
        <v>25900</v>
      </c>
      <c r="P568" s="15">
        <v>46300</v>
      </c>
      <c r="Q568">
        <v>97</v>
      </c>
      <c r="R568">
        <v>1</v>
      </c>
      <c r="S568" t="s">
        <v>155</v>
      </c>
      <c r="T568">
        <v>25585888.897380002</v>
      </c>
      <c r="U568" s="5">
        <v>25585888.897380002</v>
      </c>
      <c r="V568" t="s">
        <v>238</v>
      </c>
      <c r="W568">
        <v>2798873000</v>
      </c>
      <c r="X568">
        <v>2084426000</v>
      </c>
      <c r="Y568">
        <v>714447000</v>
      </c>
      <c r="Z568">
        <v>8.5241700000000004E-2</v>
      </c>
      <c r="AA568" t="str">
        <f>+MID(Tabla_Consulta_desde_Reporte_de_Valorización_de_Instrumentos[[#This Row],[CODIGO_SBS]],7,1)</f>
        <v>1</v>
      </c>
      <c r="AB568">
        <f>INDEX('Cálculo Caja'!F:F,MATCH(Tabla_Consulta_desde_Reporte_de_Valorización_de_Instrumentos[[#This Row],[PORTAFOLIO]],'Cálculo Caja'!A:A,0),1)</f>
        <v>2998225111.1967454</v>
      </c>
      <c r="AC568" s="17">
        <f>Tabla_Consulta_desde_Reporte_de_Valorización_de_Instrumentos[[#This Row],[VALOR_VECTOR_LOCAL]]/Tabla_Consulta_desde_Reporte_de_Valorización_de_Instrumentos[[#This Row],[Patrimonio]]</f>
        <v>8.5344147648728341E-3</v>
      </c>
      <c r="AD568" s="4">
        <f>(Tabla_Consulta_desde_Reporte_de_Valorización_de_Instrumentos[[#This Row],[VALOR_VECTOR_LOCAL]]/INDEX('Tipo de Cambio'!$D:$D,MATCH("2",'Tipo de Cambio'!$E:$E,0),1))/1000000</f>
        <v>7.5093460476625085</v>
      </c>
      <c r="AE568">
        <f>IF(Tabla_Consulta_desde_Reporte_de_Valorización_de_Instrumentos[[#This Row],[PORTAFOLIO]]="IN-FONDO0",Tabla_Consulta_desde_Reporte_de_Valorización_de_Instrumentos[[#This Row],[Inv MM$]],0)</f>
        <v>7.5093460476625085</v>
      </c>
      <c r="AF568" s="25">
        <f>IF(Tabla_Consulta_desde_Reporte_de_Valorización_de_Instrumentos[[#This Row],[PORTAFOLIO]]="IN-FONDO1",Tabla_Consulta_desde_Reporte_de_Valorización_de_Instrumentos[[#This Row],[Inv MM$]],0)</f>
        <v>0</v>
      </c>
      <c r="AG568" s="25">
        <f>IF(Tabla_Consulta_desde_Reporte_de_Valorización_de_Instrumentos[[#This Row],[PORTAFOLIO]]="IN-FONDO2",Tabla_Consulta_desde_Reporte_de_Valorización_de_Instrumentos[[#This Row],[Inv MM$]],0)</f>
        <v>0</v>
      </c>
      <c r="AH568" s="25">
        <f>IF(Tabla_Consulta_desde_Reporte_de_Valorización_de_Instrumentos[[#This Row],[PORTAFOLIO]]="IN-FONDO3",Tabla_Consulta_desde_Reporte_de_Valorización_de_Instrumentos[[#This Row],[Inv MM$]],0)</f>
        <v>0</v>
      </c>
      <c r="AI56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Row],[CODIGO_SBS]],'BD(MSCI)'!$C:$C,0),1)),AL6703)</f>
        <v>0</v>
      </c>
      <c r="AK568" s="25">
        <f>Tabla_Consulta_desde_Reporte_de_Valorización_de_Instrumentos[[#This Row],[CO2-H]]*Tabla_Consulta_desde_Reporte_de_Valorización_de_Instrumentos[[#This Row],[Inv MM$]]</f>
        <v>0</v>
      </c>
      <c r="AL568" s="25">
        <f>Tabla_Consulta_desde_Reporte_de_Valorización_de_Instrumentos[[#This Row],[CO2-H]]*Tabla_Consulta_desde_Reporte_de_Valorización_de_Instrumentos[[#This Row],[Weight]]</f>
        <v>0</v>
      </c>
      <c r="AM568" s="25" t="e">
        <f>INDEX(Parametria!G:G,MATCH(Tabla_Consulta_desde_Reporte_de_Valorización_de_Instrumentos[[#This Row],[CODIGO_SBS]],Parametria!C:C,0))</f>
        <v>#N/A</v>
      </c>
      <c r="AN568" s="25" t="e">
        <f>INDEX(Parametria!F:F,MATCH(Tabla_Consulta_desde_Reporte_de_Valorización_de_Instrumentos[[#This Row],[CODIGO_SBS]],Parametria!C:C,0))</f>
        <v>#N/A</v>
      </c>
      <c r="AO568" s="25" t="e">
        <f>+INDEX(Parametria!J:J,MATCH(Tabla_Consulta_desde_Reporte_de_Valorización_de_Instrumentos[[#This Row],[CODIGO_SBS]],Parametria!C:C,0))</f>
        <v>#N/A</v>
      </c>
      <c r="AP568" s="25">
        <f>Tabla_Consulta_desde_Reporte_de_Valorización_de_Instrumentos[[#This Row],[Huella]]/$AT$4</f>
        <v>0</v>
      </c>
      <c r="AQ56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8" s="25" t="str">
        <f>IFERROR(INDEX('BD(MSCI)'!X:X,MATCH(Tabla_Consulta_desde_Reporte_de_Valorización_de_Instrumentos[[#This Row],[CODIGO_ISIN]],'BD(MSCI)'!C:C,0)),"Cuestionario Integra")</f>
        <v>Cuestionario Integra</v>
      </c>
    </row>
    <row r="569" spans="2:44" x14ac:dyDescent="0.35">
      <c r="B569" s="14" t="s">
        <v>6337</v>
      </c>
      <c r="C569" t="s">
        <v>814</v>
      </c>
      <c r="D569" t="s">
        <v>9</v>
      </c>
      <c r="E569" t="s">
        <v>815</v>
      </c>
      <c r="F569" t="s">
        <v>5801</v>
      </c>
      <c r="G569" t="e">
        <f>INDEX(Parametria!H:H,MATCH(Tabla_Consulta_desde_Reporte_de_Valorización_de_Instrumentos[[#This Row],[CODIGO_SBS]],Parametria!C:C,0),1)</f>
        <v>#N/A</v>
      </c>
      <c r="H569" t="s">
        <v>5802</v>
      </c>
      <c r="I569" t="s">
        <v>5803</v>
      </c>
      <c r="J569" t="s">
        <v>239</v>
      </c>
      <c r="K569" t="s">
        <v>90</v>
      </c>
      <c r="L569">
        <v>5000</v>
      </c>
      <c r="M569" s="5">
        <v>30914964.9516</v>
      </c>
      <c r="N569">
        <v>30914964.9516</v>
      </c>
      <c r="O569">
        <v>6000</v>
      </c>
      <c r="P569" s="15">
        <v>46318</v>
      </c>
      <c r="Q569">
        <v>115</v>
      </c>
      <c r="R569">
        <v>1</v>
      </c>
      <c r="S569" t="s">
        <v>155</v>
      </c>
      <c r="T569">
        <v>30912597.375599999</v>
      </c>
      <c r="U569" s="5">
        <v>30912597.375599999</v>
      </c>
      <c r="V569" t="s">
        <v>240</v>
      </c>
      <c r="W569">
        <v>11067773000</v>
      </c>
      <c r="X569">
        <v>8906334000</v>
      </c>
      <c r="Y569">
        <v>2161439000</v>
      </c>
      <c r="Z569">
        <v>0.394596</v>
      </c>
      <c r="AA569" t="str">
        <f>+MID(Tabla_Consulta_desde_Reporte_de_Valorización_de_Instrumentos[[#This Row],[CODIGO_SBS]],7,1)</f>
        <v>1</v>
      </c>
      <c r="AB569">
        <f>INDEX('Cálculo Caja'!F:F,MATCH(Tabla_Consulta_desde_Reporte_de_Valorización_de_Instrumentos[[#This Row],[PORTAFOLIO]],'Cálculo Caja'!A:A,0),1)</f>
        <v>2998225111.1967454</v>
      </c>
      <c r="AC569" s="17">
        <f>Tabla_Consulta_desde_Reporte_de_Valorización_de_Instrumentos[[#This Row],[VALOR_VECTOR_LOCAL]]/Tabla_Consulta_desde_Reporte_de_Valorización_de_Instrumentos[[#This Row],[Patrimonio]]</f>
        <v>1.0311088662472129E-2</v>
      </c>
      <c r="AD569" s="4">
        <f>(Tabla_Consulta_desde_Reporte_de_Valorización_de_Instrumentos[[#This Row],[VALOR_VECTOR_LOCAL]]/INDEX('Tipo de Cambio'!$D:$D,MATCH("2",'Tipo de Cambio'!$E:$E,0),1))/1000000</f>
        <v>9.0726236101540714</v>
      </c>
      <c r="AE569">
        <f>IF(Tabla_Consulta_desde_Reporte_de_Valorización_de_Instrumentos[[#This Row],[PORTAFOLIO]]="IN-FONDO0",Tabla_Consulta_desde_Reporte_de_Valorización_de_Instrumentos[[#This Row],[Inv MM$]],0)</f>
        <v>9.0726236101540714</v>
      </c>
      <c r="AF569" s="25">
        <f>IF(Tabla_Consulta_desde_Reporte_de_Valorización_de_Instrumentos[[#This Row],[PORTAFOLIO]]="IN-FONDO1",Tabla_Consulta_desde_Reporte_de_Valorización_de_Instrumentos[[#This Row],[Inv MM$]],0)</f>
        <v>0</v>
      </c>
      <c r="AG569" s="25">
        <f>IF(Tabla_Consulta_desde_Reporte_de_Valorización_de_Instrumentos[[#This Row],[PORTAFOLIO]]="IN-FONDO2",Tabla_Consulta_desde_Reporte_de_Valorización_de_Instrumentos[[#This Row],[Inv MM$]],0)</f>
        <v>0</v>
      </c>
      <c r="AH569" s="25">
        <f>IF(Tabla_Consulta_desde_Reporte_de_Valorización_de_Instrumentos[[#This Row],[PORTAFOLIO]]="IN-FONDO3",Tabla_Consulta_desde_Reporte_de_Valorización_de_Instrumentos[[#This Row],[Inv MM$]],0)</f>
        <v>0</v>
      </c>
      <c r="AI56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6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Row],[CODIGO_SBS]],'BD(MSCI)'!$C:$C,0),1)),AL6704)</f>
        <v>0</v>
      </c>
      <c r="AK569" s="25">
        <f>Tabla_Consulta_desde_Reporte_de_Valorización_de_Instrumentos[[#This Row],[CO2-H]]*Tabla_Consulta_desde_Reporte_de_Valorización_de_Instrumentos[[#This Row],[Inv MM$]]</f>
        <v>0</v>
      </c>
      <c r="AL569" s="25">
        <f>Tabla_Consulta_desde_Reporte_de_Valorización_de_Instrumentos[[#This Row],[CO2-H]]*Tabla_Consulta_desde_Reporte_de_Valorización_de_Instrumentos[[#This Row],[Weight]]</f>
        <v>0</v>
      </c>
      <c r="AM569" s="25" t="e">
        <f>INDEX(Parametria!G:G,MATCH(Tabla_Consulta_desde_Reporte_de_Valorización_de_Instrumentos[[#This Row],[CODIGO_SBS]],Parametria!C:C,0))</f>
        <v>#N/A</v>
      </c>
      <c r="AN569" s="25" t="e">
        <f>INDEX(Parametria!F:F,MATCH(Tabla_Consulta_desde_Reporte_de_Valorización_de_Instrumentos[[#This Row],[CODIGO_SBS]],Parametria!C:C,0))</f>
        <v>#N/A</v>
      </c>
      <c r="AO569" s="25" t="e">
        <f>+INDEX(Parametria!J:J,MATCH(Tabla_Consulta_desde_Reporte_de_Valorización_de_Instrumentos[[#This Row],[CODIGO_SBS]],Parametria!C:C,0))</f>
        <v>#N/A</v>
      </c>
      <c r="AP569" s="25">
        <f>Tabla_Consulta_desde_Reporte_de_Valorización_de_Instrumentos[[#This Row],[Huella]]/$AT$4</f>
        <v>0</v>
      </c>
      <c r="AQ56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69" s="25" t="str">
        <f>IFERROR(INDEX('BD(MSCI)'!X:X,MATCH(Tabla_Consulta_desde_Reporte_de_Valorización_de_Instrumentos[[#This Row],[CODIGO_ISIN]],'BD(MSCI)'!C:C,0)),"Cuestionario Integra")</f>
        <v>Cuestionario Integra</v>
      </c>
    </row>
    <row r="570" spans="2:44" x14ac:dyDescent="0.35">
      <c r="B570" s="14" t="s">
        <v>6337</v>
      </c>
      <c r="C570" t="s">
        <v>814</v>
      </c>
      <c r="D570" t="s">
        <v>9</v>
      </c>
      <c r="E570" t="s">
        <v>815</v>
      </c>
      <c r="F570" t="s">
        <v>6434</v>
      </c>
      <c r="G570" t="e">
        <f>INDEX(Parametria!H:H,MATCH(Tabla_Consulta_desde_Reporte_de_Valorización_de_Instrumentos[[#This Row],[CODIGO_SBS]],Parametria!C:C,0),1)</f>
        <v>#N/A</v>
      </c>
      <c r="H570" t="s">
        <v>6435</v>
      </c>
      <c r="I570" t="s">
        <v>6436</v>
      </c>
      <c r="J570" t="s">
        <v>239</v>
      </c>
      <c r="K570" t="s">
        <v>90</v>
      </c>
      <c r="L570">
        <v>5000</v>
      </c>
      <c r="M570" s="5">
        <v>26597435.858676001</v>
      </c>
      <c r="N570">
        <v>26597435.858676001</v>
      </c>
      <c r="O570">
        <v>5220</v>
      </c>
      <c r="P570" s="15">
        <v>46402</v>
      </c>
      <c r="Q570">
        <v>199</v>
      </c>
      <c r="R570">
        <v>1</v>
      </c>
      <c r="S570" t="s">
        <v>155</v>
      </c>
      <c r="T570">
        <v>26596673.432783999</v>
      </c>
      <c r="U570" s="5">
        <v>26596673.432783999</v>
      </c>
      <c r="V570" t="s">
        <v>240</v>
      </c>
      <c r="W570">
        <v>11067773000</v>
      </c>
      <c r="X570">
        <v>8906334000</v>
      </c>
      <c r="Y570">
        <v>2161439000</v>
      </c>
      <c r="Z570">
        <v>0.14605860000000001</v>
      </c>
      <c r="AA570" t="str">
        <f>+MID(Tabla_Consulta_desde_Reporte_de_Valorización_de_Instrumentos[[#This Row],[CODIGO_SBS]],7,1)</f>
        <v>1</v>
      </c>
      <c r="AB570">
        <f>INDEX('Cálculo Caja'!F:F,MATCH(Tabla_Consulta_desde_Reporte_de_Valorización_de_Instrumentos[[#This Row],[PORTAFOLIO]],'Cálculo Caja'!A:A,0),1)</f>
        <v>2998225111.1967454</v>
      </c>
      <c r="AC570" s="17">
        <f>Tabla_Consulta_desde_Reporte_de_Valorización_de_Instrumentos[[#This Row],[VALOR_VECTOR_LOCAL]]/Tabla_Consulta_desde_Reporte_de_Valorización_de_Instrumentos[[#This Row],[Patrimonio]]</f>
        <v>8.8710603347790656E-3</v>
      </c>
      <c r="AD570" s="4">
        <f>(Tabla_Consulta_desde_Reporte_de_Valorización_de_Instrumentos[[#This Row],[VALOR_VECTOR_LOCAL]]/INDEX('Tipo de Cambio'!$D:$D,MATCH("2",'Tipo de Cambio'!$E:$E,0),1))/1000000</f>
        <v>7.8055571118638305</v>
      </c>
      <c r="AE570">
        <f>IF(Tabla_Consulta_desde_Reporte_de_Valorización_de_Instrumentos[[#This Row],[PORTAFOLIO]]="IN-FONDO0",Tabla_Consulta_desde_Reporte_de_Valorización_de_Instrumentos[[#This Row],[Inv MM$]],0)</f>
        <v>7.8055571118638305</v>
      </c>
      <c r="AF570" s="25">
        <f>IF(Tabla_Consulta_desde_Reporte_de_Valorización_de_Instrumentos[[#This Row],[PORTAFOLIO]]="IN-FONDO1",Tabla_Consulta_desde_Reporte_de_Valorización_de_Instrumentos[[#This Row],[Inv MM$]],0)</f>
        <v>0</v>
      </c>
      <c r="AG570" s="25">
        <f>IF(Tabla_Consulta_desde_Reporte_de_Valorización_de_Instrumentos[[#This Row],[PORTAFOLIO]]="IN-FONDO2",Tabla_Consulta_desde_Reporte_de_Valorización_de_Instrumentos[[#This Row],[Inv MM$]],0)</f>
        <v>0</v>
      </c>
      <c r="AH570" s="25">
        <f>IF(Tabla_Consulta_desde_Reporte_de_Valorización_de_Instrumentos[[#This Row],[PORTAFOLIO]]="IN-FONDO3",Tabla_Consulta_desde_Reporte_de_Valorización_de_Instrumentos[[#This Row],[Inv MM$]],0)</f>
        <v>0</v>
      </c>
      <c r="AI57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Row],[CODIGO_SBS]],'BD(MSCI)'!$C:$C,0),1)),AL6705)</f>
        <v>0</v>
      </c>
      <c r="AK570" s="25">
        <f>Tabla_Consulta_desde_Reporte_de_Valorización_de_Instrumentos[[#This Row],[CO2-H]]*Tabla_Consulta_desde_Reporte_de_Valorización_de_Instrumentos[[#This Row],[Inv MM$]]</f>
        <v>0</v>
      </c>
      <c r="AL570" s="25">
        <f>Tabla_Consulta_desde_Reporte_de_Valorización_de_Instrumentos[[#This Row],[CO2-H]]*Tabla_Consulta_desde_Reporte_de_Valorización_de_Instrumentos[[#This Row],[Weight]]</f>
        <v>0</v>
      </c>
      <c r="AM570" s="25" t="e">
        <f>INDEX(Parametria!G:G,MATCH(Tabla_Consulta_desde_Reporte_de_Valorización_de_Instrumentos[[#This Row],[CODIGO_SBS]],Parametria!C:C,0))</f>
        <v>#N/A</v>
      </c>
      <c r="AN570" s="25" t="e">
        <f>INDEX(Parametria!F:F,MATCH(Tabla_Consulta_desde_Reporte_de_Valorización_de_Instrumentos[[#This Row],[CODIGO_SBS]],Parametria!C:C,0))</f>
        <v>#N/A</v>
      </c>
      <c r="AO570" s="25" t="e">
        <f>+INDEX(Parametria!J:J,MATCH(Tabla_Consulta_desde_Reporte_de_Valorización_de_Instrumentos[[#This Row],[CODIGO_SBS]],Parametria!C:C,0))</f>
        <v>#N/A</v>
      </c>
      <c r="AP570" s="25">
        <f>Tabla_Consulta_desde_Reporte_de_Valorización_de_Instrumentos[[#This Row],[Huella]]/$AT$4</f>
        <v>0</v>
      </c>
      <c r="AQ57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0" s="25" t="str">
        <f>IFERROR(INDEX('BD(MSCI)'!X:X,MATCH(Tabla_Consulta_desde_Reporte_de_Valorización_de_Instrumentos[[#This Row],[CODIGO_ISIN]],'BD(MSCI)'!C:C,0)),"Cuestionario Integra")</f>
        <v>Cuestionario Integra</v>
      </c>
    </row>
    <row r="571" spans="2:44" x14ac:dyDescent="0.35">
      <c r="B571" s="14" t="s">
        <v>6337</v>
      </c>
      <c r="C571" t="s">
        <v>814</v>
      </c>
      <c r="D571" t="s">
        <v>9</v>
      </c>
      <c r="E571" t="s">
        <v>815</v>
      </c>
      <c r="F571" t="s">
        <v>5804</v>
      </c>
      <c r="G571" t="e">
        <f>INDEX(Parametria!H:H,MATCH(Tabla_Consulta_desde_Reporte_de_Valorización_de_Instrumentos[[#This Row],[CODIGO_SBS]],Parametria!C:C,0),1)</f>
        <v>#N/A</v>
      </c>
      <c r="H571" t="s">
        <v>5805</v>
      </c>
      <c r="I571" t="s">
        <v>5806</v>
      </c>
      <c r="J571" t="s">
        <v>239</v>
      </c>
      <c r="K571" t="s">
        <v>90</v>
      </c>
      <c r="L571">
        <v>5000</v>
      </c>
      <c r="M571" s="5">
        <v>14836812.633749999</v>
      </c>
      <c r="N571">
        <v>14836812.633749999</v>
      </c>
      <c r="O571">
        <v>2900</v>
      </c>
      <c r="P571" s="15">
        <v>46367</v>
      </c>
      <c r="Q571">
        <v>164</v>
      </c>
      <c r="R571">
        <v>1</v>
      </c>
      <c r="S571" t="s">
        <v>155</v>
      </c>
      <c r="T571">
        <v>14836078.683189999</v>
      </c>
      <c r="U571" s="5">
        <v>14836078.683189999</v>
      </c>
      <c r="V571" t="s">
        <v>240</v>
      </c>
      <c r="W571">
        <v>11067773000</v>
      </c>
      <c r="X571">
        <v>8906334000</v>
      </c>
      <c r="Y571">
        <v>2161439000</v>
      </c>
      <c r="Z571">
        <v>0.25308639999999999</v>
      </c>
      <c r="AA571" t="str">
        <f>+MID(Tabla_Consulta_desde_Reporte_de_Valorización_de_Instrumentos[[#This Row],[CODIGO_SBS]],7,1)</f>
        <v>1</v>
      </c>
      <c r="AB571">
        <f>INDEX('Cálculo Caja'!F:F,MATCH(Tabla_Consulta_desde_Reporte_de_Valorización_de_Instrumentos[[#This Row],[PORTAFOLIO]],'Cálculo Caja'!A:A,0),1)</f>
        <v>2998225111.1967454</v>
      </c>
      <c r="AC571" s="17">
        <f>Tabla_Consulta_desde_Reporte_de_Valorización_de_Instrumentos[[#This Row],[VALOR_VECTOR_LOCAL]]/Tabla_Consulta_desde_Reporte_de_Valorización_de_Instrumentos[[#This Row],[Patrimonio]]</f>
        <v>4.9485319092094013E-3</v>
      </c>
      <c r="AD571" s="4">
        <f>(Tabla_Consulta_desde_Reporte_de_Valorización_de_Instrumentos[[#This Row],[VALOR_VECTOR_LOCAL]]/INDEX('Tipo de Cambio'!$D:$D,MATCH("2",'Tipo de Cambio'!$E:$E,0),1))/1000000</f>
        <v>4.3541636489361704</v>
      </c>
      <c r="AE571">
        <f>IF(Tabla_Consulta_desde_Reporte_de_Valorización_de_Instrumentos[[#This Row],[PORTAFOLIO]]="IN-FONDO0",Tabla_Consulta_desde_Reporte_de_Valorización_de_Instrumentos[[#This Row],[Inv MM$]],0)</f>
        <v>4.3541636489361704</v>
      </c>
      <c r="AF571" s="25">
        <f>IF(Tabla_Consulta_desde_Reporte_de_Valorización_de_Instrumentos[[#This Row],[PORTAFOLIO]]="IN-FONDO1",Tabla_Consulta_desde_Reporte_de_Valorización_de_Instrumentos[[#This Row],[Inv MM$]],0)</f>
        <v>0</v>
      </c>
      <c r="AG571" s="25">
        <f>IF(Tabla_Consulta_desde_Reporte_de_Valorización_de_Instrumentos[[#This Row],[PORTAFOLIO]]="IN-FONDO2",Tabla_Consulta_desde_Reporte_de_Valorización_de_Instrumentos[[#This Row],[Inv MM$]],0)</f>
        <v>0</v>
      </c>
      <c r="AH571" s="25">
        <f>IF(Tabla_Consulta_desde_Reporte_de_Valorización_de_Instrumentos[[#This Row],[PORTAFOLIO]]="IN-FONDO3",Tabla_Consulta_desde_Reporte_de_Valorización_de_Instrumentos[[#This Row],[Inv MM$]],0)</f>
        <v>0</v>
      </c>
      <c r="AI57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Row],[CODIGO_SBS]],'BD(MSCI)'!$C:$C,0),1)),AL6706)</f>
        <v>0</v>
      </c>
      <c r="AK571" s="25">
        <f>Tabla_Consulta_desde_Reporte_de_Valorización_de_Instrumentos[[#This Row],[CO2-H]]*Tabla_Consulta_desde_Reporte_de_Valorización_de_Instrumentos[[#This Row],[Inv MM$]]</f>
        <v>0</v>
      </c>
      <c r="AL571" s="25">
        <f>Tabla_Consulta_desde_Reporte_de_Valorización_de_Instrumentos[[#This Row],[CO2-H]]*Tabla_Consulta_desde_Reporte_de_Valorización_de_Instrumentos[[#This Row],[Weight]]</f>
        <v>0</v>
      </c>
      <c r="AM571" s="25" t="e">
        <f>INDEX(Parametria!G:G,MATCH(Tabla_Consulta_desde_Reporte_de_Valorización_de_Instrumentos[[#This Row],[CODIGO_SBS]],Parametria!C:C,0))</f>
        <v>#N/A</v>
      </c>
      <c r="AN571" s="25" t="e">
        <f>INDEX(Parametria!F:F,MATCH(Tabla_Consulta_desde_Reporte_de_Valorización_de_Instrumentos[[#This Row],[CODIGO_SBS]],Parametria!C:C,0))</f>
        <v>#N/A</v>
      </c>
      <c r="AO571" s="25" t="e">
        <f>+INDEX(Parametria!J:J,MATCH(Tabla_Consulta_desde_Reporte_de_Valorización_de_Instrumentos[[#This Row],[CODIGO_SBS]],Parametria!C:C,0))</f>
        <v>#N/A</v>
      </c>
      <c r="AP571" s="25">
        <f>Tabla_Consulta_desde_Reporte_de_Valorización_de_Instrumentos[[#This Row],[Huella]]/$AT$4</f>
        <v>0</v>
      </c>
      <c r="AQ57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1" s="25" t="str">
        <f>IFERROR(INDEX('BD(MSCI)'!X:X,MATCH(Tabla_Consulta_desde_Reporte_de_Valorización_de_Instrumentos[[#This Row],[CODIGO_ISIN]],'BD(MSCI)'!C:C,0)),"Cuestionario Integra")</f>
        <v>Cuestionario Integra</v>
      </c>
    </row>
    <row r="572" spans="2:44" x14ac:dyDescent="0.35">
      <c r="B572" s="14" t="s">
        <v>6337</v>
      </c>
      <c r="C572" t="s">
        <v>814</v>
      </c>
      <c r="D572" t="s">
        <v>9</v>
      </c>
      <c r="E572" t="s">
        <v>815</v>
      </c>
      <c r="F572" t="s">
        <v>6437</v>
      </c>
      <c r="G572" t="e">
        <f>INDEX(Parametria!H:H,MATCH(Tabla_Consulta_desde_Reporte_de_Valorización_de_Instrumentos[[#This Row],[CODIGO_SBS]],Parametria!C:C,0),1)</f>
        <v>#N/A</v>
      </c>
      <c r="H572" t="s">
        <v>6438</v>
      </c>
      <c r="I572" t="s">
        <v>6439</v>
      </c>
      <c r="J572" t="s">
        <v>5724</v>
      </c>
      <c r="K572" t="s">
        <v>90</v>
      </c>
      <c r="L572">
        <v>1000</v>
      </c>
      <c r="M572" s="5">
        <v>17058807.706137601</v>
      </c>
      <c r="N572">
        <v>17058807.706137601</v>
      </c>
      <c r="O572">
        <v>17823</v>
      </c>
      <c r="P572" s="15">
        <v>46559</v>
      </c>
      <c r="Q572">
        <v>356</v>
      </c>
      <c r="R572">
        <v>1</v>
      </c>
      <c r="S572" t="s">
        <v>155</v>
      </c>
      <c r="T572">
        <v>17056707.9196917</v>
      </c>
      <c r="U572" s="5">
        <v>17056707.9196917</v>
      </c>
      <c r="V572" t="s">
        <v>192</v>
      </c>
      <c r="W572">
        <v>4565854000</v>
      </c>
      <c r="X572">
        <v>3638173000</v>
      </c>
      <c r="Y572">
        <v>927681000</v>
      </c>
      <c r="Z572">
        <v>0.1178133</v>
      </c>
      <c r="AA572" t="str">
        <f>+MID(Tabla_Consulta_desde_Reporte_de_Valorización_de_Instrumentos[[#This Row],[CODIGO_SBS]],7,1)</f>
        <v>1</v>
      </c>
      <c r="AB572">
        <f>INDEX('Cálculo Caja'!F:F,MATCH(Tabla_Consulta_desde_Reporte_de_Valorización_de_Instrumentos[[#This Row],[PORTAFOLIO]],'Cálculo Caja'!A:A,0),1)</f>
        <v>2998225111.1967454</v>
      </c>
      <c r="AC572" s="17">
        <f>Tabla_Consulta_desde_Reporte_de_Valorización_de_Instrumentos[[#This Row],[VALOR_VECTOR_LOCAL]]/Tabla_Consulta_desde_Reporte_de_Valorización_de_Instrumentos[[#This Row],[Patrimonio]]</f>
        <v>5.6896353920965446E-3</v>
      </c>
      <c r="AD572" s="4">
        <f>(Tabla_Consulta_desde_Reporte_de_Valorización_de_Instrumentos[[#This Row],[VALOR_VECTOR_LOCAL]]/INDEX('Tipo de Cambio'!$D:$D,MATCH("2",'Tipo de Cambio'!$E:$E,0),1))/1000000</f>
        <v>5.006253178617051</v>
      </c>
      <c r="AE572">
        <f>IF(Tabla_Consulta_desde_Reporte_de_Valorización_de_Instrumentos[[#This Row],[PORTAFOLIO]]="IN-FONDO0",Tabla_Consulta_desde_Reporte_de_Valorización_de_Instrumentos[[#This Row],[Inv MM$]],0)</f>
        <v>5.006253178617051</v>
      </c>
      <c r="AF572" s="25">
        <f>IF(Tabla_Consulta_desde_Reporte_de_Valorización_de_Instrumentos[[#This Row],[PORTAFOLIO]]="IN-FONDO1",Tabla_Consulta_desde_Reporte_de_Valorización_de_Instrumentos[[#This Row],[Inv MM$]],0)</f>
        <v>0</v>
      </c>
      <c r="AG572" s="25">
        <f>IF(Tabla_Consulta_desde_Reporte_de_Valorización_de_Instrumentos[[#This Row],[PORTAFOLIO]]="IN-FONDO2",Tabla_Consulta_desde_Reporte_de_Valorización_de_Instrumentos[[#This Row],[Inv MM$]],0)</f>
        <v>0</v>
      </c>
      <c r="AH572" s="25">
        <f>IF(Tabla_Consulta_desde_Reporte_de_Valorización_de_Instrumentos[[#This Row],[PORTAFOLIO]]="IN-FONDO3",Tabla_Consulta_desde_Reporte_de_Valorización_de_Instrumentos[[#This Row],[Inv MM$]],0)</f>
        <v>0</v>
      </c>
      <c r="AI57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Row],[CODIGO_SBS]],'BD(MSCI)'!$C:$C,0),1)),AL6707)</f>
        <v>0</v>
      </c>
      <c r="AK572" s="25">
        <f>Tabla_Consulta_desde_Reporte_de_Valorización_de_Instrumentos[[#This Row],[CO2-H]]*Tabla_Consulta_desde_Reporte_de_Valorización_de_Instrumentos[[#This Row],[Inv MM$]]</f>
        <v>0</v>
      </c>
      <c r="AL572" s="25">
        <f>Tabla_Consulta_desde_Reporte_de_Valorización_de_Instrumentos[[#This Row],[CO2-H]]*Tabla_Consulta_desde_Reporte_de_Valorización_de_Instrumentos[[#This Row],[Weight]]</f>
        <v>0</v>
      </c>
      <c r="AM572" s="25" t="e">
        <f>INDEX(Parametria!G:G,MATCH(Tabla_Consulta_desde_Reporte_de_Valorización_de_Instrumentos[[#This Row],[CODIGO_SBS]],Parametria!C:C,0))</f>
        <v>#N/A</v>
      </c>
      <c r="AN572" s="25" t="e">
        <f>INDEX(Parametria!F:F,MATCH(Tabla_Consulta_desde_Reporte_de_Valorización_de_Instrumentos[[#This Row],[CODIGO_SBS]],Parametria!C:C,0))</f>
        <v>#N/A</v>
      </c>
      <c r="AO572" s="25" t="e">
        <f>+INDEX(Parametria!J:J,MATCH(Tabla_Consulta_desde_Reporte_de_Valorización_de_Instrumentos[[#This Row],[CODIGO_SBS]],Parametria!C:C,0))</f>
        <v>#N/A</v>
      </c>
      <c r="AP572" s="25">
        <f>Tabla_Consulta_desde_Reporte_de_Valorización_de_Instrumentos[[#This Row],[Huella]]/$AT$4</f>
        <v>0</v>
      </c>
      <c r="AQ572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2" s="25" t="str">
        <f>IFERROR(INDEX('BD(MSCI)'!X:X,MATCH(Tabla_Consulta_desde_Reporte_de_Valorización_de_Instrumentos[[#This Row],[CODIGO_ISIN]],'BD(MSCI)'!C:C,0)),"Cuestionario Integra")</f>
        <v>Cuestionario Integra</v>
      </c>
    </row>
    <row r="573" spans="2:44" x14ac:dyDescent="0.35">
      <c r="B573" s="14" t="s">
        <v>6337</v>
      </c>
      <c r="C573" t="s">
        <v>814</v>
      </c>
      <c r="D573" t="s">
        <v>9</v>
      </c>
      <c r="E573" t="s">
        <v>815</v>
      </c>
      <c r="F573" t="s">
        <v>5807</v>
      </c>
      <c r="G573" t="e">
        <f>INDEX(Parametria!H:H,MATCH(Tabla_Consulta_desde_Reporte_de_Valorización_de_Instrumentos[[#This Row],[CODIGO_SBS]],Parametria!C:C,0),1)</f>
        <v>#N/A</v>
      </c>
      <c r="H573" t="s">
        <v>5808</v>
      </c>
      <c r="I573" t="s">
        <v>5809</v>
      </c>
      <c r="J573" t="s">
        <v>4579</v>
      </c>
      <c r="K573" t="s">
        <v>90</v>
      </c>
      <c r="L573">
        <v>1000</v>
      </c>
      <c r="M573" s="5">
        <v>28635210.598939698</v>
      </c>
      <c r="N573">
        <v>28635210.598939698</v>
      </c>
      <c r="O573">
        <v>28939</v>
      </c>
      <c r="P573" s="15">
        <v>46290</v>
      </c>
      <c r="Q573">
        <v>87</v>
      </c>
      <c r="R573">
        <v>1</v>
      </c>
      <c r="S573" t="s">
        <v>155</v>
      </c>
      <c r="T573">
        <v>28632708.833965302</v>
      </c>
      <c r="U573" s="5">
        <v>28632708.833965302</v>
      </c>
      <c r="V573" t="s">
        <v>4714</v>
      </c>
      <c r="W573">
        <v>5500285000</v>
      </c>
      <c r="X573">
        <v>4741468000</v>
      </c>
      <c r="Y573">
        <v>758817000</v>
      </c>
      <c r="Z573">
        <v>8.6449600000000001E-2</v>
      </c>
      <c r="AA573" t="str">
        <f>+MID(Tabla_Consulta_desde_Reporte_de_Valorización_de_Instrumentos[[#This Row],[CODIGO_SBS]],7,1)</f>
        <v>1</v>
      </c>
      <c r="AB573">
        <f>INDEX('Cálculo Caja'!F:F,MATCH(Tabla_Consulta_desde_Reporte_de_Valorización_de_Instrumentos[[#This Row],[PORTAFOLIO]],'Cálculo Caja'!A:A,0),1)</f>
        <v>2998225111.1967454</v>
      </c>
      <c r="AC573" s="17">
        <f>Tabla_Consulta_desde_Reporte_de_Valorización_de_Instrumentos[[#This Row],[VALOR_VECTOR_LOCAL]]/Tabla_Consulta_desde_Reporte_de_Valorización_de_Instrumentos[[#This Row],[Patrimonio]]</f>
        <v>9.5507206887177048E-3</v>
      </c>
      <c r="AD573" s="4">
        <f>(Tabla_Consulta_desde_Reporte_de_Valorización_de_Instrumentos[[#This Row],[VALOR_VECTOR_LOCAL]]/INDEX('Tipo de Cambio'!$D:$D,MATCH("2",'Tipo de Cambio'!$E:$E,0),1))/1000000</f>
        <v>8.403583447964694</v>
      </c>
      <c r="AE573">
        <f>IF(Tabla_Consulta_desde_Reporte_de_Valorización_de_Instrumentos[[#This Row],[PORTAFOLIO]]="IN-FONDO0",Tabla_Consulta_desde_Reporte_de_Valorización_de_Instrumentos[[#This Row],[Inv MM$]],0)</f>
        <v>8.403583447964694</v>
      </c>
      <c r="AF573" s="25">
        <f>IF(Tabla_Consulta_desde_Reporte_de_Valorización_de_Instrumentos[[#This Row],[PORTAFOLIO]]="IN-FONDO1",Tabla_Consulta_desde_Reporte_de_Valorización_de_Instrumentos[[#This Row],[Inv MM$]],0)</f>
        <v>0</v>
      </c>
      <c r="AG573" s="25">
        <f>IF(Tabla_Consulta_desde_Reporte_de_Valorización_de_Instrumentos[[#This Row],[PORTAFOLIO]]="IN-FONDO2",Tabla_Consulta_desde_Reporte_de_Valorización_de_Instrumentos[[#This Row],[Inv MM$]],0)</f>
        <v>0</v>
      </c>
      <c r="AH573" s="25">
        <f>IF(Tabla_Consulta_desde_Reporte_de_Valorización_de_Instrumentos[[#This Row],[PORTAFOLIO]]="IN-FONDO3",Tabla_Consulta_desde_Reporte_de_Valorización_de_Instrumentos[[#This Row],[Inv MM$]],0)</f>
        <v>0</v>
      </c>
      <c r="AI57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Row],[CODIGO_SBS]],'BD(MSCI)'!$C:$C,0),1)),AL6708)</f>
        <v>0</v>
      </c>
      <c r="AK573" s="25">
        <f>Tabla_Consulta_desde_Reporte_de_Valorización_de_Instrumentos[[#This Row],[CO2-H]]*Tabla_Consulta_desde_Reporte_de_Valorización_de_Instrumentos[[#This Row],[Inv MM$]]</f>
        <v>0</v>
      </c>
      <c r="AL573" s="25">
        <f>Tabla_Consulta_desde_Reporte_de_Valorización_de_Instrumentos[[#This Row],[CO2-H]]*Tabla_Consulta_desde_Reporte_de_Valorización_de_Instrumentos[[#This Row],[Weight]]</f>
        <v>0</v>
      </c>
      <c r="AM573" s="25" t="e">
        <f>INDEX(Parametria!G:G,MATCH(Tabla_Consulta_desde_Reporte_de_Valorización_de_Instrumentos[[#This Row],[CODIGO_SBS]],Parametria!C:C,0))</f>
        <v>#N/A</v>
      </c>
      <c r="AN573" s="25" t="e">
        <f>INDEX(Parametria!F:F,MATCH(Tabla_Consulta_desde_Reporte_de_Valorización_de_Instrumentos[[#This Row],[CODIGO_SBS]],Parametria!C:C,0))</f>
        <v>#N/A</v>
      </c>
      <c r="AO573" s="25" t="e">
        <f>+INDEX(Parametria!J:J,MATCH(Tabla_Consulta_desde_Reporte_de_Valorización_de_Instrumentos[[#This Row],[CODIGO_SBS]],Parametria!C:C,0))</f>
        <v>#N/A</v>
      </c>
      <c r="AP573" s="25">
        <f>Tabla_Consulta_desde_Reporte_de_Valorización_de_Instrumentos[[#This Row],[Huella]]/$AT$4</f>
        <v>0</v>
      </c>
      <c r="AQ573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3" s="25" t="str">
        <f>IFERROR(INDEX('BD(MSCI)'!X:X,MATCH(Tabla_Consulta_desde_Reporte_de_Valorización_de_Instrumentos[[#This Row],[CODIGO_ISIN]],'BD(MSCI)'!C:C,0)),"Cuestionario Integra")</f>
        <v>Cuestionario Integra</v>
      </c>
    </row>
    <row r="574" spans="2:44" x14ac:dyDescent="0.35">
      <c r="B574" s="14" t="s">
        <v>6337</v>
      </c>
      <c r="C574" t="s">
        <v>814</v>
      </c>
      <c r="D574" t="s">
        <v>9</v>
      </c>
      <c r="E574" t="s">
        <v>815</v>
      </c>
      <c r="F574" t="s">
        <v>6440</v>
      </c>
      <c r="G574" t="e">
        <f>INDEX(Parametria!H:H,MATCH(Tabla_Consulta_desde_Reporte_de_Valorización_de_Instrumentos[[#This Row],[CODIGO_SBS]],Parametria!C:C,0),1)</f>
        <v>#N/A</v>
      </c>
      <c r="H574" t="s">
        <v>6441</v>
      </c>
      <c r="I574" t="s">
        <v>6442</v>
      </c>
      <c r="J574" t="s">
        <v>4579</v>
      </c>
      <c r="K574" t="s">
        <v>90</v>
      </c>
      <c r="L574">
        <v>1000</v>
      </c>
      <c r="M574" s="5">
        <v>9676907.8900000006</v>
      </c>
      <c r="N574">
        <v>9676907.8900000006</v>
      </c>
      <c r="O574">
        <v>10000</v>
      </c>
      <c r="P574" s="15">
        <v>46482</v>
      </c>
      <c r="Q574">
        <v>279</v>
      </c>
      <c r="R574">
        <v>1</v>
      </c>
      <c r="S574" t="s">
        <v>155</v>
      </c>
      <c r="T574">
        <v>9677153.2200000007</v>
      </c>
      <c r="U574" s="5">
        <v>9677153.2200000007</v>
      </c>
      <c r="V574" t="s">
        <v>4714</v>
      </c>
      <c r="W574">
        <v>5500285000</v>
      </c>
      <c r="X574">
        <v>4741468000</v>
      </c>
      <c r="Y574">
        <v>758817000</v>
      </c>
      <c r="Z574">
        <v>-2.4532999999999999E-2</v>
      </c>
      <c r="AA574" t="str">
        <f>+MID(Tabla_Consulta_desde_Reporte_de_Valorización_de_Instrumentos[[#This Row],[CODIGO_SBS]],7,1)</f>
        <v>1</v>
      </c>
      <c r="AB574">
        <f>INDEX('Cálculo Caja'!F:F,MATCH(Tabla_Consulta_desde_Reporte_de_Valorización_de_Instrumentos[[#This Row],[PORTAFOLIO]],'Cálculo Caja'!A:A,0),1)</f>
        <v>2998225111.1967454</v>
      </c>
      <c r="AC574" s="17">
        <f>Tabla_Consulta_desde_Reporte_de_Valorización_de_Instrumentos[[#This Row],[VALOR_VECTOR_LOCAL]]/Tabla_Consulta_desde_Reporte_de_Valorización_de_Instrumentos[[#This Row],[Patrimonio]]</f>
        <v>3.2275454747750579E-3</v>
      </c>
      <c r="AD574" s="4">
        <f>(Tabla_Consulta_desde_Reporte_de_Valorización_de_Instrumentos[[#This Row],[VALOR_VECTOR_LOCAL]]/INDEX('Tipo de Cambio'!$D:$D,MATCH("2",'Tipo de Cambio'!$E:$E,0),1))/1000000</f>
        <v>2.839884927366104</v>
      </c>
      <c r="AE574">
        <f>IF(Tabla_Consulta_desde_Reporte_de_Valorización_de_Instrumentos[[#This Row],[PORTAFOLIO]]="IN-FONDO0",Tabla_Consulta_desde_Reporte_de_Valorización_de_Instrumentos[[#This Row],[Inv MM$]],0)</f>
        <v>2.839884927366104</v>
      </c>
      <c r="AF574" s="25">
        <f>IF(Tabla_Consulta_desde_Reporte_de_Valorización_de_Instrumentos[[#This Row],[PORTAFOLIO]]="IN-FONDO1",Tabla_Consulta_desde_Reporte_de_Valorización_de_Instrumentos[[#This Row],[Inv MM$]],0)</f>
        <v>0</v>
      </c>
      <c r="AG574" s="25">
        <f>IF(Tabla_Consulta_desde_Reporte_de_Valorización_de_Instrumentos[[#This Row],[PORTAFOLIO]]="IN-FONDO2",Tabla_Consulta_desde_Reporte_de_Valorización_de_Instrumentos[[#This Row],[Inv MM$]],0)</f>
        <v>0</v>
      </c>
      <c r="AH574" s="25">
        <f>IF(Tabla_Consulta_desde_Reporte_de_Valorización_de_Instrumentos[[#This Row],[PORTAFOLIO]]="IN-FONDO3",Tabla_Consulta_desde_Reporte_de_Valorización_de_Instrumentos[[#This Row],[Inv MM$]],0)</f>
        <v>0</v>
      </c>
      <c r="AI57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Row],[CODIGO_SBS]],'BD(MSCI)'!$C:$C,0),1)),AL6709)</f>
        <v>0</v>
      </c>
      <c r="AK574" s="25">
        <f>Tabla_Consulta_desde_Reporte_de_Valorización_de_Instrumentos[[#This Row],[CO2-H]]*Tabla_Consulta_desde_Reporte_de_Valorización_de_Instrumentos[[#This Row],[Inv MM$]]</f>
        <v>0</v>
      </c>
      <c r="AL574" s="25">
        <f>Tabla_Consulta_desde_Reporte_de_Valorización_de_Instrumentos[[#This Row],[CO2-H]]*Tabla_Consulta_desde_Reporte_de_Valorización_de_Instrumentos[[#This Row],[Weight]]</f>
        <v>0</v>
      </c>
      <c r="AM574" s="25" t="e">
        <f>INDEX(Parametria!G:G,MATCH(Tabla_Consulta_desde_Reporte_de_Valorización_de_Instrumentos[[#This Row],[CODIGO_SBS]],Parametria!C:C,0))</f>
        <v>#N/A</v>
      </c>
      <c r="AN574" s="25" t="e">
        <f>INDEX(Parametria!F:F,MATCH(Tabla_Consulta_desde_Reporte_de_Valorización_de_Instrumentos[[#This Row],[CODIGO_SBS]],Parametria!C:C,0))</f>
        <v>#N/A</v>
      </c>
      <c r="AO574" s="25" t="e">
        <f>+INDEX(Parametria!J:J,MATCH(Tabla_Consulta_desde_Reporte_de_Valorización_de_Instrumentos[[#This Row],[CODIGO_SBS]],Parametria!C:C,0))</f>
        <v>#N/A</v>
      </c>
      <c r="AP574" s="25">
        <f>Tabla_Consulta_desde_Reporte_de_Valorización_de_Instrumentos[[#This Row],[Huella]]/$AT$4</f>
        <v>0</v>
      </c>
      <c r="AQ574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4" s="25" t="str">
        <f>IFERROR(INDEX('BD(MSCI)'!X:X,MATCH(Tabla_Consulta_desde_Reporte_de_Valorización_de_Instrumentos[[#This Row],[CODIGO_ISIN]],'BD(MSCI)'!C:C,0)),"Cuestionario Integra")</f>
        <v>Cuestionario Integra</v>
      </c>
    </row>
    <row r="575" spans="2:44" x14ac:dyDescent="0.35">
      <c r="B575" s="14" t="s">
        <v>6337</v>
      </c>
      <c r="C575" t="s">
        <v>814</v>
      </c>
      <c r="D575" t="s">
        <v>9</v>
      </c>
      <c r="E575" t="s">
        <v>815</v>
      </c>
      <c r="F575" t="s">
        <v>5813</v>
      </c>
      <c r="G575" t="e">
        <f>INDEX(Parametria!H:H,MATCH(Tabla_Consulta_desde_Reporte_de_Valorización_de_Instrumentos[[#This Row],[CODIGO_SBS]],Parametria!C:C,0),1)</f>
        <v>#N/A</v>
      </c>
      <c r="H575" t="s">
        <v>5814</v>
      </c>
      <c r="I575" t="s">
        <v>5815</v>
      </c>
      <c r="J575" t="s">
        <v>242</v>
      </c>
      <c r="K575" t="s">
        <v>90</v>
      </c>
      <c r="L575">
        <v>1000</v>
      </c>
      <c r="M575" s="5">
        <v>14866981.465500001</v>
      </c>
      <c r="N575">
        <v>14866981.465500001</v>
      </c>
      <c r="O575">
        <v>15000</v>
      </c>
      <c r="P575" s="15">
        <v>46276</v>
      </c>
      <c r="Q575">
        <v>73</v>
      </c>
      <c r="R575">
        <v>1</v>
      </c>
      <c r="S575" t="s">
        <v>155</v>
      </c>
      <c r="T575">
        <v>14865577.077</v>
      </c>
      <c r="U575" s="5">
        <v>14865577.077</v>
      </c>
      <c r="V575" t="s">
        <v>225</v>
      </c>
      <c r="W575">
        <v>71698610000</v>
      </c>
      <c r="X575">
        <v>64045988000</v>
      </c>
      <c r="Y575">
        <v>7652622000</v>
      </c>
      <c r="Z575">
        <v>9.3625899999999998E-2</v>
      </c>
      <c r="AA575" t="str">
        <f>+MID(Tabla_Consulta_desde_Reporte_de_Valorización_de_Instrumentos[[#This Row],[CODIGO_SBS]],7,1)</f>
        <v>1</v>
      </c>
      <c r="AB575">
        <f>INDEX('Cálculo Caja'!F:F,MATCH(Tabla_Consulta_desde_Reporte_de_Valorización_de_Instrumentos[[#This Row],[PORTAFOLIO]],'Cálculo Caja'!A:A,0),1)</f>
        <v>2998225111.1967454</v>
      </c>
      <c r="AC575" s="17">
        <f>Tabla_Consulta_desde_Reporte_de_Valorización_de_Instrumentos[[#This Row],[VALOR_VECTOR_LOCAL]]/Tabla_Consulta_desde_Reporte_de_Valorización_de_Instrumentos[[#This Row],[Patrimonio]]</f>
        <v>4.9585941395727372E-3</v>
      </c>
      <c r="AD575" s="4">
        <f>(Tabla_Consulta_desde_Reporte_de_Valorización_de_Instrumentos[[#This Row],[VALOR_VECTOR_LOCAL]]/INDEX('Tipo de Cambio'!$D:$D,MATCH("2",'Tipo de Cambio'!$E:$E,0),1))/1000000</f>
        <v>4.363017304622157</v>
      </c>
      <c r="AE575">
        <f>IF(Tabla_Consulta_desde_Reporte_de_Valorización_de_Instrumentos[[#This Row],[PORTAFOLIO]]="IN-FONDO0",Tabla_Consulta_desde_Reporte_de_Valorización_de_Instrumentos[[#This Row],[Inv MM$]],0)</f>
        <v>4.363017304622157</v>
      </c>
      <c r="AF575" s="25">
        <f>IF(Tabla_Consulta_desde_Reporte_de_Valorización_de_Instrumentos[[#This Row],[PORTAFOLIO]]="IN-FONDO1",Tabla_Consulta_desde_Reporte_de_Valorización_de_Instrumentos[[#This Row],[Inv MM$]],0)</f>
        <v>0</v>
      </c>
      <c r="AG575" s="25">
        <f>IF(Tabla_Consulta_desde_Reporte_de_Valorización_de_Instrumentos[[#This Row],[PORTAFOLIO]]="IN-FONDO2",Tabla_Consulta_desde_Reporte_de_Valorización_de_Instrumentos[[#This Row],[Inv MM$]],0)</f>
        <v>0</v>
      </c>
      <c r="AH575" s="25">
        <f>IF(Tabla_Consulta_desde_Reporte_de_Valorización_de_Instrumentos[[#This Row],[PORTAFOLIO]]="IN-FONDO3",Tabla_Consulta_desde_Reporte_de_Valorización_de_Instrumentos[[#This Row],[Inv MM$]],0)</f>
        <v>0</v>
      </c>
      <c r="AI57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Row],[CODIGO_SBS]],'BD(MSCI)'!$C:$C,0),1)),AL6710)</f>
        <v>0</v>
      </c>
      <c r="AK575" s="25">
        <f>Tabla_Consulta_desde_Reporte_de_Valorización_de_Instrumentos[[#This Row],[CO2-H]]*Tabla_Consulta_desde_Reporte_de_Valorización_de_Instrumentos[[#This Row],[Inv MM$]]</f>
        <v>0</v>
      </c>
      <c r="AL575" s="25">
        <f>Tabla_Consulta_desde_Reporte_de_Valorización_de_Instrumentos[[#This Row],[CO2-H]]*Tabla_Consulta_desde_Reporte_de_Valorización_de_Instrumentos[[#This Row],[Weight]]</f>
        <v>0</v>
      </c>
      <c r="AM575" s="25" t="e">
        <f>INDEX(Parametria!G:G,MATCH(Tabla_Consulta_desde_Reporte_de_Valorización_de_Instrumentos[[#This Row],[CODIGO_SBS]],Parametria!C:C,0))</f>
        <v>#N/A</v>
      </c>
      <c r="AN575" s="25" t="e">
        <f>INDEX(Parametria!F:F,MATCH(Tabla_Consulta_desde_Reporte_de_Valorización_de_Instrumentos[[#This Row],[CODIGO_SBS]],Parametria!C:C,0))</f>
        <v>#N/A</v>
      </c>
      <c r="AO575" s="25" t="e">
        <f>+INDEX(Parametria!J:J,MATCH(Tabla_Consulta_desde_Reporte_de_Valorización_de_Instrumentos[[#This Row],[CODIGO_SBS]],Parametria!C:C,0))</f>
        <v>#N/A</v>
      </c>
      <c r="AP575" s="25">
        <f>Tabla_Consulta_desde_Reporte_de_Valorización_de_Instrumentos[[#This Row],[Huella]]/$AT$4</f>
        <v>0</v>
      </c>
      <c r="AQ575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5" s="25" t="str">
        <f>IFERROR(INDEX('BD(MSCI)'!X:X,MATCH(Tabla_Consulta_desde_Reporte_de_Valorización_de_Instrumentos[[#This Row],[CODIGO_ISIN]],'BD(MSCI)'!C:C,0)),"Cuestionario Integra")</f>
        <v>Cuestionario Integra</v>
      </c>
    </row>
    <row r="576" spans="2:44" x14ac:dyDescent="0.35">
      <c r="B576" s="14" t="s">
        <v>6337</v>
      </c>
      <c r="C576" t="s">
        <v>814</v>
      </c>
      <c r="D576" t="s">
        <v>9</v>
      </c>
      <c r="E576" t="s">
        <v>815</v>
      </c>
      <c r="F576" t="s">
        <v>6443</v>
      </c>
      <c r="G576" t="e">
        <f>INDEX(Parametria!H:H,MATCH(Tabla_Consulta_desde_Reporte_de_Valorización_de_Instrumentos[[#This Row],[CODIGO_SBS]],Parametria!C:C,0),1)</f>
        <v>#N/A</v>
      </c>
      <c r="H576" t="s">
        <v>6444</v>
      </c>
      <c r="I576" t="s">
        <v>6445</v>
      </c>
      <c r="J576" t="s">
        <v>242</v>
      </c>
      <c r="K576" t="s">
        <v>90</v>
      </c>
      <c r="L576">
        <v>1000</v>
      </c>
      <c r="M576" s="5">
        <v>24050091.327500001</v>
      </c>
      <c r="N576">
        <v>24050091.327500001</v>
      </c>
      <c r="O576">
        <v>25000</v>
      </c>
      <c r="P576" s="15">
        <v>46531</v>
      </c>
      <c r="Q576">
        <v>328</v>
      </c>
      <c r="R576">
        <v>1</v>
      </c>
      <c r="S576" t="s">
        <v>155</v>
      </c>
      <c r="T576">
        <v>24051422.192499999</v>
      </c>
      <c r="U576" s="5">
        <v>24051422.192499999</v>
      </c>
      <c r="V576" t="s">
        <v>225</v>
      </c>
      <c r="W576">
        <v>71698610000</v>
      </c>
      <c r="X576">
        <v>64045988000</v>
      </c>
      <c r="Y576">
        <v>7652622000</v>
      </c>
      <c r="Z576">
        <v>-5.32346E-2</v>
      </c>
      <c r="AA576" t="str">
        <f>+MID(Tabla_Consulta_desde_Reporte_de_Valorización_de_Instrumentos[[#This Row],[CODIGO_SBS]],7,1)</f>
        <v>1</v>
      </c>
      <c r="AB576">
        <f>INDEX('Cálculo Caja'!F:F,MATCH(Tabla_Consulta_desde_Reporte_de_Valorización_de_Instrumentos[[#This Row],[PORTAFOLIO]],'Cálculo Caja'!A:A,0),1)</f>
        <v>2998225111.1967454</v>
      </c>
      <c r="AC576" s="17">
        <f>Tabla_Consulta_desde_Reporte_de_Valorización_de_Instrumentos[[#This Row],[VALOR_VECTOR_LOCAL]]/Tabla_Consulta_desde_Reporte_de_Valorización_de_Instrumentos[[#This Row],[Patrimonio]]</f>
        <v>8.0214428321896004E-3</v>
      </c>
      <c r="AD576" s="4">
        <f>(Tabla_Consulta_desde_Reporte_de_Valorización_de_Instrumentos[[#This Row],[VALOR_VECTOR_LOCAL]]/INDEX('Tipo de Cambio'!$D:$D,MATCH("2",'Tipo de Cambio'!$E:$E,0),1))/1000000</f>
        <v>7.0579871834189287</v>
      </c>
      <c r="AE576">
        <f>IF(Tabla_Consulta_desde_Reporte_de_Valorización_de_Instrumentos[[#This Row],[PORTAFOLIO]]="IN-FONDO0",Tabla_Consulta_desde_Reporte_de_Valorización_de_Instrumentos[[#This Row],[Inv MM$]],0)</f>
        <v>7.0579871834189287</v>
      </c>
      <c r="AF576" s="25">
        <f>IF(Tabla_Consulta_desde_Reporte_de_Valorización_de_Instrumentos[[#This Row],[PORTAFOLIO]]="IN-FONDO1",Tabla_Consulta_desde_Reporte_de_Valorización_de_Instrumentos[[#This Row],[Inv MM$]],0)</f>
        <v>0</v>
      </c>
      <c r="AG576" s="25">
        <f>IF(Tabla_Consulta_desde_Reporte_de_Valorización_de_Instrumentos[[#This Row],[PORTAFOLIO]]="IN-FONDO2",Tabla_Consulta_desde_Reporte_de_Valorización_de_Instrumentos[[#This Row],[Inv MM$]],0)</f>
        <v>0</v>
      </c>
      <c r="AH576" s="25">
        <f>IF(Tabla_Consulta_desde_Reporte_de_Valorización_de_Instrumentos[[#This Row],[PORTAFOLIO]]="IN-FONDO3",Tabla_Consulta_desde_Reporte_de_Valorización_de_Instrumentos[[#This Row],[Inv MM$]],0)</f>
        <v>0</v>
      </c>
      <c r="AI57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Row],[CODIGO_SBS]],'BD(MSCI)'!$C:$C,0),1)),AL6711)</f>
        <v>0</v>
      </c>
      <c r="AK576" s="25">
        <f>Tabla_Consulta_desde_Reporte_de_Valorización_de_Instrumentos[[#This Row],[CO2-H]]*Tabla_Consulta_desde_Reporte_de_Valorización_de_Instrumentos[[#This Row],[Inv MM$]]</f>
        <v>0</v>
      </c>
      <c r="AL576" s="25">
        <f>Tabla_Consulta_desde_Reporte_de_Valorización_de_Instrumentos[[#This Row],[CO2-H]]*Tabla_Consulta_desde_Reporte_de_Valorización_de_Instrumentos[[#This Row],[Weight]]</f>
        <v>0</v>
      </c>
      <c r="AM576" s="25" t="e">
        <f>INDEX(Parametria!G:G,MATCH(Tabla_Consulta_desde_Reporte_de_Valorización_de_Instrumentos[[#This Row],[CODIGO_SBS]],Parametria!C:C,0))</f>
        <v>#N/A</v>
      </c>
      <c r="AN576" s="25" t="e">
        <f>INDEX(Parametria!F:F,MATCH(Tabla_Consulta_desde_Reporte_de_Valorización_de_Instrumentos[[#This Row],[CODIGO_SBS]],Parametria!C:C,0))</f>
        <v>#N/A</v>
      </c>
      <c r="AO576" s="25" t="e">
        <f>+INDEX(Parametria!J:J,MATCH(Tabla_Consulta_desde_Reporte_de_Valorización_de_Instrumentos[[#This Row],[CODIGO_SBS]],Parametria!C:C,0))</f>
        <v>#N/A</v>
      </c>
      <c r="AP576" s="25">
        <f>Tabla_Consulta_desde_Reporte_de_Valorización_de_Instrumentos[[#This Row],[Huella]]/$AT$4</f>
        <v>0</v>
      </c>
      <c r="AQ576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6" s="25" t="str">
        <f>IFERROR(INDEX('BD(MSCI)'!X:X,MATCH(Tabla_Consulta_desde_Reporte_de_Valorización_de_Instrumentos[[#This Row],[CODIGO_ISIN]],'BD(MSCI)'!C:C,0)),"Cuestionario Integra")</f>
        <v>Cuestionario Integra</v>
      </c>
    </row>
    <row r="577" spans="2:44" x14ac:dyDescent="0.35">
      <c r="B577" s="14" t="s">
        <v>6337</v>
      </c>
      <c r="C577" t="s">
        <v>814</v>
      </c>
      <c r="D577" t="s">
        <v>9</v>
      </c>
      <c r="E577" t="s">
        <v>815</v>
      </c>
      <c r="F577" t="s">
        <v>5810</v>
      </c>
      <c r="G577" t="e">
        <f>INDEX(Parametria!H:H,MATCH(Tabla_Consulta_desde_Reporte_de_Valorización_de_Instrumentos[[#This Row],[CODIGO_SBS]],Parametria!C:C,0),1)</f>
        <v>#N/A</v>
      </c>
      <c r="H577" t="s">
        <v>5811</v>
      </c>
      <c r="I577" t="s">
        <v>5812</v>
      </c>
      <c r="J577" t="s">
        <v>242</v>
      </c>
      <c r="K577" t="s">
        <v>90</v>
      </c>
      <c r="L577">
        <v>1000</v>
      </c>
      <c r="M577" s="5">
        <v>27489839.289000001</v>
      </c>
      <c r="N577">
        <v>27489839.289000001</v>
      </c>
      <c r="O577">
        <v>27500</v>
      </c>
      <c r="P577" s="15">
        <v>46206</v>
      </c>
      <c r="Q577">
        <v>3</v>
      </c>
      <c r="R577">
        <v>1</v>
      </c>
      <c r="S577" t="s">
        <v>155</v>
      </c>
      <c r="T577">
        <v>27486485.955499999</v>
      </c>
      <c r="U577" s="5">
        <v>27486485.955499999</v>
      </c>
      <c r="V577" t="s">
        <v>225</v>
      </c>
      <c r="W577">
        <v>71698610000</v>
      </c>
      <c r="X577">
        <v>64045988000</v>
      </c>
      <c r="Y577">
        <v>7652622000</v>
      </c>
      <c r="Z577">
        <v>0.1219394</v>
      </c>
      <c r="AA577" t="str">
        <f>+MID(Tabla_Consulta_desde_Reporte_de_Valorización_de_Instrumentos[[#This Row],[CODIGO_SBS]],7,1)</f>
        <v>1</v>
      </c>
      <c r="AB577">
        <f>INDEX('Cálculo Caja'!F:F,MATCH(Tabla_Consulta_desde_Reporte_de_Valorización_de_Instrumentos[[#This Row],[PORTAFOLIO]],'Cálculo Caja'!A:A,0),1)</f>
        <v>2998225111.1967454</v>
      </c>
      <c r="AC577" s="17">
        <f>Tabla_Consulta_desde_Reporte_de_Valorización_de_Instrumentos[[#This Row],[VALOR_VECTOR_LOCAL]]/Tabla_Consulta_desde_Reporte_de_Valorización_de_Instrumentos[[#This Row],[Patrimonio]]</f>
        <v>9.1687042398318763E-3</v>
      </c>
      <c r="AD577" s="4">
        <f>(Tabla_Consulta_desde_Reporte_de_Valorización_de_Instrumentos[[#This Row],[VALOR_VECTOR_LOCAL]]/INDEX('Tipo de Cambio'!$D:$D,MATCH("2",'Tipo de Cambio'!$E:$E,0),1))/1000000</f>
        <v>8.0674510019075569</v>
      </c>
      <c r="AE577">
        <f>IF(Tabla_Consulta_desde_Reporte_de_Valorización_de_Instrumentos[[#This Row],[PORTAFOLIO]]="IN-FONDO0",Tabla_Consulta_desde_Reporte_de_Valorización_de_Instrumentos[[#This Row],[Inv MM$]],0)</f>
        <v>8.0674510019075569</v>
      </c>
      <c r="AF577" s="25">
        <f>IF(Tabla_Consulta_desde_Reporte_de_Valorización_de_Instrumentos[[#This Row],[PORTAFOLIO]]="IN-FONDO1",Tabla_Consulta_desde_Reporte_de_Valorización_de_Instrumentos[[#This Row],[Inv MM$]],0)</f>
        <v>0</v>
      </c>
      <c r="AG577" s="25">
        <f>IF(Tabla_Consulta_desde_Reporte_de_Valorización_de_Instrumentos[[#This Row],[PORTAFOLIO]]="IN-FONDO2",Tabla_Consulta_desde_Reporte_de_Valorización_de_Instrumentos[[#This Row],[Inv MM$]],0)</f>
        <v>0</v>
      </c>
      <c r="AH577" s="25">
        <f>IF(Tabla_Consulta_desde_Reporte_de_Valorización_de_Instrumentos[[#This Row],[PORTAFOLIO]]="IN-FONDO3",Tabla_Consulta_desde_Reporte_de_Valorización_de_Instrumentos[[#This Row],[Inv MM$]],0)</f>
        <v>0</v>
      </c>
      <c r="AI57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Row],[CODIGO_SBS]],'BD(MSCI)'!$C:$C,0),1)),AL6712)</f>
        <v>0</v>
      </c>
      <c r="AK577" s="25">
        <f>Tabla_Consulta_desde_Reporte_de_Valorización_de_Instrumentos[[#This Row],[CO2-H]]*Tabla_Consulta_desde_Reporte_de_Valorización_de_Instrumentos[[#This Row],[Inv MM$]]</f>
        <v>0</v>
      </c>
      <c r="AL577" s="25">
        <f>Tabla_Consulta_desde_Reporte_de_Valorización_de_Instrumentos[[#This Row],[CO2-H]]*Tabla_Consulta_desde_Reporte_de_Valorización_de_Instrumentos[[#This Row],[Weight]]</f>
        <v>0</v>
      </c>
      <c r="AM577" s="25" t="e">
        <f>INDEX(Parametria!G:G,MATCH(Tabla_Consulta_desde_Reporte_de_Valorización_de_Instrumentos[[#This Row],[CODIGO_SBS]],Parametria!C:C,0))</f>
        <v>#N/A</v>
      </c>
      <c r="AN577" s="25" t="e">
        <f>INDEX(Parametria!F:F,MATCH(Tabla_Consulta_desde_Reporte_de_Valorización_de_Instrumentos[[#This Row],[CODIGO_SBS]],Parametria!C:C,0))</f>
        <v>#N/A</v>
      </c>
      <c r="AO577" s="25" t="e">
        <f>+INDEX(Parametria!J:J,MATCH(Tabla_Consulta_desde_Reporte_de_Valorización_de_Instrumentos[[#This Row],[CODIGO_SBS]],Parametria!C:C,0))</f>
        <v>#N/A</v>
      </c>
      <c r="AP577" s="25">
        <f>Tabla_Consulta_desde_Reporte_de_Valorización_de_Instrumentos[[#This Row],[Huella]]/$AT$4</f>
        <v>0</v>
      </c>
      <c r="AQ577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7" s="25" t="str">
        <f>IFERROR(INDEX('BD(MSCI)'!X:X,MATCH(Tabla_Consulta_desde_Reporte_de_Valorización_de_Instrumentos[[#This Row],[CODIGO_ISIN]],'BD(MSCI)'!C:C,0)),"Cuestionario Integra")</f>
        <v>Cuestionario Integra</v>
      </c>
    </row>
    <row r="578" spans="2:44" x14ac:dyDescent="0.35">
      <c r="B578" s="14" t="s">
        <v>6337</v>
      </c>
      <c r="C578" t="s">
        <v>814</v>
      </c>
      <c r="D578" t="s">
        <v>9</v>
      </c>
      <c r="E578" t="s">
        <v>815</v>
      </c>
      <c r="F578" t="s">
        <v>6446</v>
      </c>
      <c r="G578" t="e">
        <f>INDEX(Parametria!H:H,MATCH(Tabla_Consulta_desde_Reporte_de_Valorización_de_Instrumentos[[#This Row],[CODIGO_SBS]],Parametria!C:C,0),1)</f>
        <v>#N/A</v>
      </c>
      <c r="H578" t="s">
        <v>6447</v>
      </c>
      <c r="I578" t="s">
        <v>6448</v>
      </c>
      <c r="J578" t="s">
        <v>242</v>
      </c>
      <c r="K578" t="s">
        <v>90</v>
      </c>
      <c r="L578">
        <v>1000</v>
      </c>
      <c r="M578" s="5">
        <v>28912609.127999999</v>
      </c>
      <c r="N578">
        <v>28912609.127999999</v>
      </c>
      <c r="O578">
        <v>30000</v>
      </c>
      <c r="P578" s="15">
        <v>46515</v>
      </c>
      <c r="Q578">
        <v>312</v>
      </c>
      <c r="R578">
        <v>1</v>
      </c>
      <c r="S578" t="s">
        <v>155</v>
      </c>
      <c r="T578">
        <v>28913915.978999998</v>
      </c>
      <c r="U578" s="5">
        <v>28913915.978999998</v>
      </c>
      <c r="V578" t="s">
        <v>225</v>
      </c>
      <c r="W578">
        <v>71698610000</v>
      </c>
      <c r="X578">
        <v>64045988000</v>
      </c>
      <c r="Y578">
        <v>7652622000</v>
      </c>
      <c r="Z578">
        <v>-4.3561700000000002E-2</v>
      </c>
      <c r="AA578" t="str">
        <f>+MID(Tabla_Consulta_desde_Reporte_de_Valorización_de_Instrumentos[[#This Row],[CODIGO_SBS]],7,1)</f>
        <v>1</v>
      </c>
      <c r="AB578">
        <f>INDEX('Cálculo Caja'!F:F,MATCH(Tabla_Consulta_desde_Reporte_de_Valorización_de_Instrumentos[[#This Row],[PORTAFOLIO]],'Cálculo Caja'!A:A,0),1)</f>
        <v>2998225111.1967454</v>
      </c>
      <c r="AC578" s="17">
        <f>Tabla_Consulta_desde_Reporte_de_Valorización_de_Instrumentos[[#This Row],[VALOR_VECTOR_LOCAL]]/Tabla_Consulta_desde_Reporte_de_Valorización_de_Instrumentos[[#This Row],[Patrimonio]]</f>
        <v>9.6432416031828564E-3</v>
      </c>
      <c r="AD578" s="4">
        <f>(Tabla_Consulta_desde_Reporte_de_Valorización_de_Instrumentos[[#This Row],[VALOR_VECTOR_LOCAL]]/INDEX('Tipo de Cambio'!$D:$D,MATCH("2",'Tipo de Cambio'!$E:$E,0),1))/1000000</f>
        <v>8.4849916736610407</v>
      </c>
      <c r="AE578">
        <f>IF(Tabla_Consulta_desde_Reporte_de_Valorización_de_Instrumentos[[#This Row],[PORTAFOLIO]]="IN-FONDO0",Tabla_Consulta_desde_Reporte_de_Valorización_de_Instrumentos[[#This Row],[Inv MM$]],0)</f>
        <v>8.4849916736610407</v>
      </c>
      <c r="AF578" s="25">
        <f>IF(Tabla_Consulta_desde_Reporte_de_Valorización_de_Instrumentos[[#This Row],[PORTAFOLIO]]="IN-FONDO1",Tabla_Consulta_desde_Reporte_de_Valorización_de_Instrumentos[[#This Row],[Inv MM$]],0)</f>
        <v>0</v>
      </c>
      <c r="AG578" s="25">
        <f>IF(Tabla_Consulta_desde_Reporte_de_Valorización_de_Instrumentos[[#This Row],[PORTAFOLIO]]="IN-FONDO2",Tabla_Consulta_desde_Reporte_de_Valorización_de_Instrumentos[[#This Row],[Inv MM$]],0)</f>
        <v>0</v>
      </c>
      <c r="AH578" s="25">
        <f>IF(Tabla_Consulta_desde_Reporte_de_Valorización_de_Instrumentos[[#This Row],[PORTAFOLIO]]="IN-FONDO3",Tabla_Consulta_desde_Reporte_de_Valorización_de_Instrumentos[[#This Row],[Inv MM$]],0)</f>
        <v>0</v>
      </c>
      <c r="AI57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Row],[CODIGO_SBS]],'BD(MSCI)'!$C:$C,0),1)),AL6713)</f>
        <v>0</v>
      </c>
      <c r="AK578" s="25">
        <f>Tabla_Consulta_desde_Reporte_de_Valorización_de_Instrumentos[[#This Row],[CO2-H]]*Tabla_Consulta_desde_Reporte_de_Valorización_de_Instrumentos[[#This Row],[Inv MM$]]</f>
        <v>0</v>
      </c>
      <c r="AL578" s="25">
        <f>Tabla_Consulta_desde_Reporte_de_Valorización_de_Instrumentos[[#This Row],[CO2-H]]*Tabla_Consulta_desde_Reporte_de_Valorización_de_Instrumentos[[#This Row],[Weight]]</f>
        <v>0</v>
      </c>
      <c r="AM578" s="25" t="e">
        <f>INDEX(Parametria!G:G,MATCH(Tabla_Consulta_desde_Reporte_de_Valorización_de_Instrumentos[[#This Row],[CODIGO_SBS]],Parametria!C:C,0))</f>
        <v>#N/A</v>
      </c>
      <c r="AN578" s="25" t="e">
        <f>INDEX(Parametria!F:F,MATCH(Tabla_Consulta_desde_Reporte_de_Valorización_de_Instrumentos[[#This Row],[CODIGO_SBS]],Parametria!C:C,0))</f>
        <v>#N/A</v>
      </c>
      <c r="AO578" s="25" t="e">
        <f>+INDEX(Parametria!J:J,MATCH(Tabla_Consulta_desde_Reporte_de_Valorización_de_Instrumentos[[#This Row],[CODIGO_SBS]],Parametria!C:C,0))</f>
        <v>#N/A</v>
      </c>
      <c r="AP578" s="25">
        <f>Tabla_Consulta_desde_Reporte_de_Valorización_de_Instrumentos[[#This Row],[Huella]]/$AT$4</f>
        <v>0</v>
      </c>
      <c r="AQ578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8" s="25" t="str">
        <f>IFERROR(INDEX('BD(MSCI)'!X:X,MATCH(Tabla_Consulta_desde_Reporte_de_Valorización_de_Instrumentos[[#This Row],[CODIGO_ISIN]],'BD(MSCI)'!C:C,0)),"Cuestionario Integra")</f>
        <v>Cuestionario Integra</v>
      </c>
    </row>
    <row r="579" spans="2:44" x14ac:dyDescent="0.35">
      <c r="B579" s="14" t="s">
        <v>6337</v>
      </c>
      <c r="C579" t="s">
        <v>814</v>
      </c>
      <c r="D579" t="s">
        <v>9</v>
      </c>
      <c r="E579" t="s">
        <v>815</v>
      </c>
      <c r="F579" t="s">
        <v>6449</v>
      </c>
      <c r="G579" t="e">
        <f>INDEX(Parametria!H:H,MATCH(Tabla_Consulta_desde_Reporte_de_Valorización_de_Instrumentos[[#This Row],[CODIGO_SBS]],Parametria!C:C,0),1)</f>
        <v>#N/A</v>
      </c>
      <c r="H579" t="s">
        <v>6450</v>
      </c>
      <c r="I579" t="s">
        <v>6451</v>
      </c>
      <c r="J579" t="s">
        <v>243</v>
      </c>
      <c r="K579" t="s">
        <v>90</v>
      </c>
      <c r="L579">
        <v>1000</v>
      </c>
      <c r="M579" s="5">
        <v>23995516.767499998</v>
      </c>
      <c r="N579">
        <v>23995516.767499998</v>
      </c>
      <c r="O579">
        <v>25000</v>
      </c>
      <c r="P579" s="15">
        <v>46537</v>
      </c>
      <c r="Q579">
        <v>334</v>
      </c>
      <c r="R579">
        <v>1</v>
      </c>
      <c r="S579" t="s">
        <v>155</v>
      </c>
      <c r="T579">
        <v>23996813.77</v>
      </c>
      <c r="U579" s="5">
        <v>23996813.77</v>
      </c>
      <c r="V579" t="s">
        <v>226</v>
      </c>
      <c r="W579">
        <v>16665664000</v>
      </c>
      <c r="X579">
        <v>14137867000</v>
      </c>
      <c r="Y579">
        <v>2527797000</v>
      </c>
      <c r="Z579">
        <v>-5.1880099999999998E-2</v>
      </c>
      <c r="AA579" t="str">
        <f>+MID(Tabla_Consulta_desde_Reporte_de_Valorización_de_Instrumentos[[#This Row],[CODIGO_SBS]],7,1)</f>
        <v>1</v>
      </c>
      <c r="AB579">
        <f>INDEX('Cálculo Caja'!F:F,MATCH(Tabla_Consulta_desde_Reporte_de_Valorización_de_Instrumentos[[#This Row],[PORTAFOLIO]],'Cálculo Caja'!A:A,0),1)</f>
        <v>2998225111.1967454</v>
      </c>
      <c r="AC579" s="17">
        <f>Tabla_Consulta_desde_Reporte_de_Valorización_de_Instrumentos[[#This Row],[VALOR_VECTOR_LOCAL]]/Tabla_Consulta_desde_Reporte_de_Valorización_de_Instrumentos[[#This Row],[Patrimonio]]</f>
        <v>8.0032405431766113E-3</v>
      </c>
      <c r="AD579" s="4">
        <f>(Tabla_Consulta_desde_Reporte_de_Valorización_de_Instrumentos[[#This Row],[VALOR_VECTOR_LOCAL]]/INDEX('Tipo de Cambio'!$D:$D,MATCH("2",'Tipo de Cambio'!$E:$E,0),1))/1000000</f>
        <v>7.0419711716801157</v>
      </c>
      <c r="AE579">
        <f>IF(Tabla_Consulta_desde_Reporte_de_Valorización_de_Instrumentos[[#This Row],[PORTAFOLIO]]="IN-FONDO0",Tabla_Consulta_desde_Reporte_de_Valorización_de_Instrumentos[[#This Row],[Inv MM$]],0)</f>
        <v>7.0419711716801157</v>
      </c>
      <c r="AF579" s="25">
        <f>IF(Tabla_Consulta_desde_Reporte_de_Valorización_de_Instrumentos[[#This Row],[PORTAFOLIO]]="IN-FONDO1",Tabla_Consulta_desde_Reporte_de_Valorización_de_Instrumentos[[#This Row],[Inv MM$]],0)</f>
        <v>0</v>
      </c>
      <c r="AG579" s="25">
        <f>IF(Tabla_Consulta_desde_Reporte_de_Valorización_de_Instrumentos[[#This Row],[PORTAFOLIO]]="IN-FONDO2",Tabla_Consulta_desde_Reporte_de_Valorización_de_Instrumentos[[#This Row],[Inv MM$]],0)</f>
        <v>0</v>
      </c>
      <c r="AH579" s="25">
        <f>IF(Tabla_Consulta_desde_Reporte_de_Valorización_de_Instrumentos[[#This Row],[PORTAFOLIO]]="IN-FONDO3",Tabla_Consulta_desde_Reporte_de_Valorización_de_Instrumentos[[#This Row],[Inv MM$]],0)</f>
        <v>0</v>
      </c>
      <c r="AI57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7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Row],[CODIGO_SBS]],'BD(MSCI)'!$C:$C,0),1)),AL6714)</f>
        <v>0</v>
      </c>
      <c r="AK579" s="25">
        <f>Tabla_Consulta_desde_Reporte_de_Valorización_de_Instrumentos[[#This Row],[CO2-H]]*Tabla_Consulta_desde_Reporte_de_Valorización_de_Instrumentos[[#This Row],[Inv MM$]]</f>
        <v>0</v>
      </c>
      <c r="AL579" s="25">
        <f>Tabla_Consulta_desde_Reporte_de_Valorización_de_Instrumentos[[#This Row],[CO2-H]]*Tabla_Consulta_desde_Reporte_de_Valorización_de_Instrumentos[[#This Row],[Weight]]</f>
        <v>0</v>
      </c>
      <c r="AM579" s="25" t="e">
        <f>INDEX(Parametria!G:G,MATCH(Tabla_Consulta_desde_Reporte_de_Valorización_de_Instrumentos[[#This Row],[CODIGO_SBS]],Parametria!C:C,0))</f>
        <v>#N/A</v>
      </c>
      <c r="AN579" s="25" t="e">
        <f>INDEX(Parametria!F:F,MATCH(Tabla_Consulta_desde_Reporte_de_Valorización_de_Instrumentos[[#This Row],[CODIGO_SBS]],Parametria!C:C,0))</f>
        <v>#N/A</v>
      </c>
      <c r="AO579" s="25" t="e">
        <f>+INDEX(Parametria!J:J,MATCH(Tabla_Consulta_desde_Reporte_de_Valorización_de_Instrumentos[[#This Row],[CODIGO_SBS]],Parametria!C:C,0))</f>
        <v>#N/A</v>
      </c>
      <c r="AP579" s="25">
        <f>Tabla_Consulta_desde_Reporte_de_Valorización_de_Instrumentos[[#This Row],[Huella]]/$AT$4</f>
        <v>0</v>
      </c>
      <c r="AQ579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79" s="25" t="str">
        <f>IFERROR(INDEX('BD(MSCI)'!X:X,MATCH(Tabla_Consulta_desde_Reporte_de_Valorización_de_Instrumentos[[#This Row],[CODIGO_ISIN]],'BD(MSCI)'!C:C,0)),"Cuestionario Integra")</f>
        <v>Cuestionario Integra</v>
      </c>
    </row>
    <row r="580" spans="2:44" x14ac:dyDescent="0.35">
      <c r="B580" s="14" t="s">
        <v>6337</v>
      </c>
      <c r="C580" t="s">
        <v>814</v>
      </c>
      <c r="D580" t="s">
        <v>9</v>
      </c>
      <c r="E580" t="s">
        <v>815</v>
      </c>
      <c r="F580" t="s">
        <v>6452</v>
      </c>
      <c r="G580" t="e">
        <f>INDEX(Parametria!H:H,MATCH(Tabla_Consulta_desde_Reporte_de_Valorización_de_Instrumentos[[#This Row],[CODIGO_SBS]],Parametria!C:C,0),1)</f>
        <v>#N/A</v>
      </c>
      <c r="H580" t="s">
        <v>6453</v>
      </c>
      <c r="I580" t="s">
        <v>6454</v>
      </c>
      <c r="J580" t="s">
        <v>243</v>
      </c>
      <c r="K580" t="s">
        <v>90</v>
      </c>
      <c r="L580">
        <v>1000</v>
      </c>
      <c r="M580" s="5">
        <v>22220892.156769801</v>
      </c>
      <c r="N580">
        <v>22220892.156769801</v>
      </c>
      <c r="O580">
        <v>22958</v>
      </c>
      <c r="P580" s="15">
        <v>46467</v>
      </c>
      <c r="Q580">
        <v>264</v>
      </c>
      <c r="R580">
        <v>1</v>
      </c>
      <c r="S580" t="s">
        <v>155</v>
      </c>
      <c r="T580">
        <v>22221111.3712328</v>
      </c>
      <c r="U580" s="5">
        <v>22221111.3712328</v>
      </c>
      <c r="V580" t="s">
        <v>226</v>
      </c>
      <c r="W580">
        <v>16665664000</v>
      </c>
      <c r="X580">
        <v>14137867000</v>
      </c>
      <c r="Y580">
        <v>2527797000</v>
      </c>
      <c r="Z580">
        <v>-9.5484999999999997E-3</v>
      </c>
      <c r="AA580" t="str">
        <f>+MID(Tabla_Consulta_desde_Reporte_de_Valorización_de_Instrumentos[[#This Row],[CODIGO_SBS]],7,1)</f>
        <v>1</v>
      </c>
      <c r="AB580">
        <f>INDEX('Cálculo Caja'!F:F,MATCH(Tabla_Consulta_desde_Reporte_de_Valorización_de_Instrumentos[[#This Row],[PORTAFOLIO]],'Cálculo Caja'!A:A,0),1)</f>
        <v>2998225111.1967454</v>
      </c>
      <c r="AC580" s="17">
        <f>Tabla_Consulta_desde_Reporte_de_Valorización_de_Instrumentos[[#This Row],[VALOR_VECTOR_LOCAL]]/Tabla_Consulta_desde_Reporte_de_Valorización_de_Instrumentos[[#This Row],[Patrimonio]]</f>
        <v>7.4113488256057946E-3</v>
      </c>
      <c r="AD580" s="4">
        <f>(Tabla_Consulta_desde_Reporte_de_Valorización_de_Instrumentos[[#This Row],[VALOR_VECTOR_LOCAL]]/INDEX('Tipo de Cambio'!$D:$D,MATCH("2",'Tipo de Cambio'!$E:$E,0),1))/1000000</f>
        <v>6.5211715793895229</v>
      </c>
      <c r="AE580">
        <f>IF(Tabla_Consulta_desde_Reporte_de_Valorización_de_Instrumentos[[#This Row],[PORTAFOLIO]]="IN-FONDO0",Tabla_Consulta_desde_Reporte_de_Valorización_de_Instrumentos[[#This Row],[Inv MM$]],0)</f>
        <v>6.5211715793895229</v>
      </c>
      <c r="AF580" s="25">
        <f>IF(Tabla_Consulta_desde_Reporte_de_Valorización_de_Instrumentos[[#This Row],[PORTAFOLIO]]="IN-FONDO1",Tabla_Consulta_desde_Reporte_de_Valorización_de_Instrumentos[[#This Row],[Inv MM$]],0)</f>
        <v>0</v>
      </c>
      <c r="AG580" s="25">
        <f>IF(Tabla_Consulta_desde_Reporte_de_Valorización_de_Instrumentos[[#This Row],[PORTAFOLIO]]="IN-FONDO2",Tabla_Consulta_desde_Reporte_de_Valorización_de_Instrumentos[[#This Row],[Inv MM$]],0)</f>
        <v>0</v>
      </c>
      <c r="AH580" s="25">
        <f>IF(Tabla_Consulta_desde_Reporte_de_Valorización_de_Instrumentos[[#This Row],[PORTAFOLIO]]="IN-FONDO3",Tabla_Consulta_desde_Reporte_de_Valorización_de_Instrumentos[[#This Row],[Inv MM$]],0)</f>
        <v>0</v>
      </c>
      <c r="AI58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Row],[CODIGO_SBS]],'BD(MSCI)'!$C:$C,0),1)),AL6715)</f>
        <v>0</v>
      </c>
      <c r="AK580" s="25">
        <f>Tabla_Consulta_desde_Reporte_de_Valorización_de_Instrumentos[[#This Row],[CO2-H]]*Tabla_Consulta_desde_Reporte_de_Valorización_de_Instrumentos[[#This Row],[Inv MM$]]</f>
        <v>0</v>
      </c>
      <c r="AL580" s="25">
        <f>Tabla_Consulta_desde_Reporte_de_Valorización_de_Instrumentos[[#This Row],[CO2-H]]*Tabla_Consulta_desde_Reporte_de_Valorización_de_Instrumentos[[#This Row],[Weight]]</f>
        <v>0</v>
      </c>
      <c r="AM580" s="25" t="e">
        <f>INDEX(Parametria!G:G,MATCH(Tabla_Consulta_desde_Reporte_de_Valorización_de_Instrumentos[[#This Row],[CODIGO_SBS]],Parametria!C:C,0))</f>
        <v>#N/A</v>
      </c>
      <c r="AN580" s="25" t="e">
        <f>INDEX(Parametria!F:F,MATCH(Tabla_Consulta_desde_Reporte_de_Valorización_de_Instrumentos[[#This Row],[CODIGO_SBS]],Parametria!C:C,0))</f>
        <v>#N/A</v>
      </c>
      <c r="AO580" s="25" t="e">
        <f>+INDEX(Parametria!J:J,MATCH(Tabla_Consulta_desde_Reporte_de_Valorización_de_Instrumentos[[#This Row],[CODIGO_SBS]],Parametria!C:C,0))</f>
        <v>#N/A</v>
      </c>
      <c r="AP580" s="25">
        <f>Tabla_Consulta_desde_Reporte_de_Valorización_de_Instrumentos[[#This Row],[Huella]]/$AT$4</f>
        <v>0</v>
      </c>
      <c r="AQ580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0" s="25" t="str">
        <f>IFERROR(INDEX('BD(MSCI)'!X:X,MATCH(Tabla_Consulta_desde_Reporte_de_Valorización_de_Instrumentos[[#This Row],[CODIGO_ISIN]],'BD(MSCI)'!C:C,0)),"Cuestionario Integra")</f>
        <v>Cuestionario Integra</v>
      </c>
    </row>
    <row r="581" spans="2:44" x14ac:dyDescent="0.35">
      <c r="B581" s="14" t="s">
        <v>6337</v>
      </c>
      <c r="C581" t="s">
        <v>814</v>
      </c>
      <c r="D581" t="s">
        <v>9</v>
      </c>
      <c r="E581" t="s">
        <v>815</v>
      </c>
      <c r="F581" t="s">
        <v>6455</v>
      </c>
      <c r="G581" t="e">
        <f>INDEX(Parametria!H:H,MATCH(Tabla_Consulta_desde_Reporte_de_Valorización_de_Instrumentos[[#This Row],[CODIGO_SBS]],Parametria!C:C,0),1)</f>
        <v>#N/A</v>
      </c>
      <c r="H581" t="s">
        <v>6456</v>
      </c>
      <c r="I581" t="s">
        <v>6457</v>
      </c>
      <c r="J581" t="s">
        <v>245</v>
      </c>
      <c r="K581" t="s">
        <v>90</v>
      </c>
      <c r="L581">
        <v>10000</v>
      </c>
      <c r="M581" s="5">
        <v>61039337.294303499</v>
      </c>
      <c r="N581">
        <v>61039337.294303499</v>
      </c>
      <c r="O581">
        <v>6329</v>
      </c>
      <c r="P581" s="15">
        <v>46515</v>
      </c>
      <c r="Q581">
        <v>312</v>
      </c>
      <c r="R581">
        <v>1</v>
      </c>
      <c r="S581" t="s">
        <v>155</v>
      </c>
      <c r="T581">
        <v>61042243.5312308</v>
      </c>
      <c r="U581" s="5">
        <v>61042243.5312308</v>
      </c>
      <c r="V581" t="s">
        <v>238</v>
      </c>
      <c r="W581">
        <v>73698987000</v>
      </c>
      <c r="X581">
        <v>62624607000</v>
      </c>
      <c r="Y581">
        <v>11074380000</v>
      </c>
      <c r="Z581">
        <v>-0.45919369999999998</v>
      </c>
      <c r="AA581" t="str">
        <f>+MID(Tabla_Consulta_desde_Reporte_de_Valorización_de_Instrumentos[[#This Row],[CODIGO_SBS]],7,1)</f>
        <v>1</v>
      </c>
      <c r="AB581">
        <f>INDEX('Cálculo Caja'!F:F,MATCH(Tabla_Consulta_desde_Reporte_de_Valorización_de_Instrumentos[[#This Row],[PORTAFOLIO]],'Cálculo Caja'!A:A,0),1)</f>
        <v>2998225111.1967454</v>
      </c>
      <c r="AC581" s="17">
        <f>Tabla_Consulta_desde_Reporte_de_Valorización_de_Instrumentos[[#This Row],[VALOR_VECTOR_LOCAL]]/Tabla_Consulta_desde_Reporte_de_Valorización_de_Instrumentos[[#This Row],[Patrimonio]]</f>
        <v>2.0358490450351666E-2</v>
      </c>
      <c r="AD581" s="4">
        <f>(Tabla_Consulta_desde_Reporte_de_Valorización_de_Instrumentos[[#This Row],[VALOR_VECTOR_LOCAL]]/INDEX('Tipo de Cambio'!$D:$D,MATCH("2",'Tipo de Cambio'!$E:$E,0),1))/1000000</f>
        <v>17.913231781160231</v>
      </c>
      <c r="AE581">
        <f>IF(Tabla_Consulta_desde_Reporte_de_Valorización_de_Instrumentos[[#This Row],[PORTAFOLIO]]="IN-FONDO0",Tabla_Consulta_desde_Reporte_de_Valorización_de_Instrumentos[[#This Row],[Inv MM$]],0)</f>
        <v>17.913231781160231</v>
      </c>
      <c r="AF581" s="25">
        <f>IF(Tabla_Consulta_desde_Reporte_de_Valorización_de_Instrumentos[[#This Row],[PORTAFOLIO]]="IN-FONDO1",Tabla_Consulta_desde_Reporte_de_Valorización_de_Instrumentos[[#This Row],[Inv MM$]],0)</f>
        <v>0</v>
      </c>
      <c r="AG581" s="25">
        <f>IF(Tabla_Consulta_desde_Reporte_de_Valorización_de_Instrumentos[[#This Row],[PORTAFOLIO]]="IN-FONDO2",Tabla_Consulta_desde_Reporte_de_Valorización_de_Instrumentos[[#This Row],[Inv MM$]],0)</f>
        <v>0</v>
      </c>
      <c r="AH581" s="25">
        <f>IF(Tabla_Consulta_desde_Reporte_de_Valorización_de_Instrumentos[[#This Row],[PORTAFOLIO]]="IN-FONDO3",Tabla_Consulta_desde_Reporte_de_Valorización_de_Instrumentos[[#This Row],[Inv MM$]],0)</f>
        <v>0</v>
      </c>
      <c r="AI58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Row],[CODIGO_SBS]],'BD(MSCI)'!$C:$C,0),1)),AL6716)</f>
        <v>0</v>
      </c>
      <c r="AK581" s="25">
        <f>Tabla_Consulta_desde_Reporte_de_Valorización_de_Instrumentos[[#This Row],[CO2-H]]*Tabla_Consulta_desde_Reporte_de_Valorización_de_Instrumentos[[#This Row],[Inv MM$]]</f>
        <v>0</v>
      </c>
      <c r="AL581" s="25">
        <f>Tabla_Consulta_desde_Reporte_de_Valorización_de_Instrumentos[[#This Row],[CO2-H]]*Tabla_Consulta_desde_Reporte_de_Valorización_de_Instrumentos[[#This Row],[Weight]]</f>
        <v>0</v>
      </c>
      <c r="AM581" s="25" t="e">
        <f>INDEX(Parametria!G:G,MATCH(Tabla_Consulta_desde_Reporte_de_Valorización_de_Instrumentos[[#This Row],[CODIGO_SBS]],Parametria!C:C,0))</f>
        <v>#N/A</v>
      </c>
      <c r="AN581" s="25" t="e">
        <f>INDEX(Parametria!F:F,MATCH(Tabla_Consulta_desde_Reporte_de_Valorización_de_Instrumentos[[#This Row],[CODIGO_SBS]],Parametria!C:C,0))</f>
        <v>#N/A</v>
      </c>
      <c r="AO581" s="25" t="e">
        <f>+INDEX(Parametria!J:J,MATCH(Tabla_Consulta_desde_Reporte_de_Valorización_de_Instrumentos[[#This Row],[CODIGO_SBS]],Parametria!C:C,0))</f>
        <v>#N/A</v>
      </c>
      <c r="AP581" s="25">
        <f>Tabla_Consulta_desde_Reporte_de_Valorización_de_Instrumentos[[#This Row],[Huella]]/$AT$4</f>
        <v>0</v>
      </c>
      <c r="AQ581" s="25" t="e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#N/A</v>
      </c>
      <c r="AR581" s="25" t="str">
        <f>IFERROR(INDEX('BD(MSCI)'!X:X,MATCH(Tabla_Consulta_desde_Reporte_de_Valorización_de_Instrumentos[[#This Row],[CODIGO_ISIN]],'BD(MSCI)'!C:C,0)),"Cuestionario Integra")</f>
        <v>Cuestionario Integra</v>
      </c>
    </row>
    <row r="582" spans="2:44" x14ac:dyDescent="0.35">
      <c r="B582" s="14" t="s">
        <v>6337</v>
      </c>
      <c r="C582" t="s">
        <v>817</v>
      </c>
      <c r="D582" t="s">
        <v>11</v>
      </c>
      <c r="E582" t="s">
        <v>818</v>
      </c>
      <c r="F582" t="s">
        <v>5955</v>
      </c>
      <c r="G582">
        <f>INDEX(Parametria!H:H,MATCH(Tabla_Consulta_desde_Reporte_de_Valorización_de_Instrumentos[[#This Row],[CODIGO_SBS]],Parametria!C:C,0),1)</f>
        <v>0</v>
      </c>
      <c r="H582" t="s">
        <v>90</v>
      </c>
      <c r="I582" t="s">
        <v>819</v>
      </c>
      <c r="J582" t="s">
        <v>4393</v>
      </c>
      <c r="K582" t="s">
        <v>50</v>
      </c>
      <c r="L582">
        <v>1</v>
      </c>
      <c r="M582" s="5">
        <v>0</v>
      </c>
      <c r="N582">
        <v>0</v>
      </c>
      <c r="O582">
        <v>0</v>
      </c>
      <c r="P582" s="15">
        <v>46203</v>
      </c>
      <c r="Q582">
        <v>0</v>
      </c>
      <c r="R582">
        <v>3.4075000000000002</v>
      </c>
      <c r="S582" t="s">
        <v>155</v>
      </c>
      <c r="T582">
        <v>2323842.9498100001</v>
      </c>
      <c r="U582" s="5">
        <v>681139.3</v>
      </c>
      <c r="V582" t="s">
        <v>156</v>
      </c>
      <c r="W582">
        <v>0</v>
      </c>
      <c r="X582">
        <v>0</v>
      </c>
      <c r="Y582">
        <v>0</v>
      </c>
      <c r="Z582">
        <v>0</v>
      </c>
      <c r="AA582" t="str">
        <f>+MID(Tabla_Consulta_desde_Reporte_de_Valorización_de_Instrumentos[[#This Row],[CODIGO_SBS]],7,1)</f>
        <v>2</v>
      </c>
      <c r="AB582">
        <f>INDEX('Cálculo Caja'!F:F,MATCH(Tabla_Consulta_desde_Reporte_de_Valorización_de_Instrumentos[[#This Row],[PORTAFOLIO]],'Cálculo Caja'!A:A,0),1)</f>
        <v>3525404726.9048524</v>
      </c>
      <c r="AC582" s="17">
        <f>Tabla_Consulta_desde_Reporte_de_Valorización_de_Instrumentos[[#This Row],[VALOR_VECTOR_LOCAL]]/Tabla_Consulta_desde_Reporte_de_Valorización_de_Instrumentos[[#This Row],[Patrimonio]]</f>
        <v>0</v>
      </c>
      <c r="AD582" s="4">
        <f>(Tabla_Consulta_desde_Reporte_de_Valorización_de_Instrumentos[[#This Row],[VALOR_VECTOR_LOCAL]]/INDEX('Tipo de Cambio'!$D:$D,MATCH("2",'Tipo de Cambio'!$E:$E,0),1))/1000000</f>
        <v>0</v>
      </c>
      <c r="AE582">
        <f>IF(Tabla_Consulta_desde_Reporte_de_Valorización_de_Instrumentos[[#This Row],[PORTAFOLIO]]="IN-FONDO0",Tabla_Consulta_desde_Reporte_de_Valorización_de_Instrumentos[[#This Row],[Inv MM$]],0)</f>
        <v>0</v>
      </c>
      <c r="AF582" s="25">
        <f>IF(Tabla_Consulta_desde_Reporte_de_Valorización_de_Instrumentos[[#This Row],[PORTAFOLIO]]="IN-FONDO1",Tabla_Consulta_desde_Reporte_de_Valorización_de_Instrumentos[[#This Row],[Inv MM$]],0)</f>
        <v>0</v>
      </c>
      <c r="AG582" s="25">
        <f>IF(Tabla_Consulta_desde_Reporte_de_Valorización_de_Instrumentos[[#This Row],[PORTAFOLIO]]="IN-FONDO2",Tabla_Consulta_desde_Reporte_de_Valorización_de_Instrumentos[[#This Row],[Inv MM$]],0)</f>
        <v>0</v>
      </c>
      <c r="AH582" s="25">
        <f>IF(Tabla_Consulta_desde_Reporte_de_Valorización_de_Instrumentos[[#This Row],[PORTAFOLIO]]="IN-FONDO3",Tabla_Consulta_desde_Reporte_de_Valorización_de_Instrumentos[[#This Row],[Inv MM$]],0)</f>
        <v>0</v>
      </c>
      <c r="AI58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Row],[CODIGO_SBS]],'BD(MSCI)'!$C:$C,0),1)),AL6717)</f>
        <v>0</v>
      </c>
      <c r="AK582" s="25">
        <f>Tabla_Consulta_desde_Reporte_de_Valorización_de_Instrumentos[[#This Row],[CO2-H]]*Tabla_Consulta_desde_Reporte_de_Valorización_de_Instrumentos[[#This Row],[Inv MM$]]</f>
        <v>0</v>
      </c>
      <c r="AL582" s="25">
        <f>Tabla_Consulta_desde_Reporte_de_Valorización_de_Instrumentos[[#This Row],[CO2-H]]*Tabla_Consulta_desde_Reporte_de_Valorización_de_Instrumentos[[#This Row],[Weight]]</f>
        <v>0</v>
      </c>
      <c r="AM582" s="25">
        <f>INDEX(Parametria!G:G,MATCH(Tabla_Consulta_desde_Reporte_de_Valorización_de_Instrumentos[[#This Row],[CODIGO_SBS]],Parametria!C:C,0))</f>
        <v>0</v>
      </c>
      <c r="AN582" s="25" t="str">
        <f>INDEX(Parametria!F:F,MATCH(Tabla_Consulta_desde_Reporte_de_Valorización_de_Instrumentos[[#This Row],[CODIGO_SBS]],Parametria!C:C,0))</f>
        <v>Cash</v>
      </c>
      <c r="AO582" s="25" t="str">
        <f>+INDEX(Parametria!J:J,MATCH(Tabla_Consulta_desde_Reporte_de_Valorización_de_Instrumentos[[#This Row],[CODIGO_SBS]],Parametria!C:C,0))</f>
        <v>Cash</v>
      </c>
      <c r="AP582" s="25">
        <f>Tabla_Consulta_desde_Reporte_de_Valorización_de_Instrumentos[[#This Row],[Huella]]/$AT$4</f>
        <v>0</v>
      </c>
      <c r="AQ58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2" s="25" t="str">
        <f>IFERROR(INDEX('BD(MSCI)'!X:X,MATCH(Tabla_Consulta_desde_Reporte_de_Valorización_de_Instrumentos[[#This Row],[CODIGO_ISIN]],'BD(MSCI)'!C:C,0)),"Cuestionario Integra")</f>
        <v>Cuestionario Integra</v>
      </c>
    </row>
    <row r="583" spans="2:44" x14ac:dyDescent="0.35">
      <c r="B583" s="14" t="s">
        <v>6337</v>
      </c>
      <c r="C583" t="s">
        <v>817</v>
      </c>
      <c r="D583" t="s">
        <v>11</v>
      </c>
      <c r="E583" t="s">
        <v>818</v>
      </c>
      <c r="F583" t="s">
        <v>5956</v>
      </c>
      <c r="G583">
        <f>INDEX(Parametria!H:H,MATCH(Tabla_Consulta_desde_Reporte_de_Valorización_de_Instrumentos[[#This Row],[CODIGO_SBS]],Parametria!C:C,0),1)</f>
        <v>0</v>
      </c>
      <c r="H583" t="s">
        <v>90</v>
      </c>
      <c r="I583" t="s">
        <v>819</v>
      </c>
      <c r="J583" t="s">
        <v>4580</v>
      </c>
      <c r="K583" t="s">
        <v>50</v>
      </c>
      <c r="L583">
        <v>1</v>
      </c>
      <c r="M583" s="5">
        <v>0</v>
      </c>
      <c r="N583">
        <v>0</v>
      </c>
      <c r="O583">
        <v>0</v>
      </c>
      <c r="P583" s="15">
        <v>46203</v>
      </c>
      <c r="Q583">
        <v>0</v>
      </c>
      <c r="R583">
        <v>3.4075000000000002</v>
      </c>
      <c r="S583" t="s">
        <v>155</v>
      </c>
      <c r="T583">
        <v>11385461.748263</v>
      </c>
      <c r="U583" s="5">
        <v>3337181.39</v>
      </c>
      <c r="V583" t="s">
        <v>156</v>
      </c>
      <c r="W583">
        <v>0</v>
      </c>
      <c r="X583">
        <v>0</v>
      </c>
      <c r="Y583">
        <v>0</v>
      </c>
      <c r="Z583">
        <v>0</v>
      </c>
      <c r="AA583" t="str">
        <f>+MID(Tabla_Consulta_desde_Reporte_de_Valorización_de_Instrumentos[[#This Row],[CODIGO_SBS]],7,1)</f>
        <v>2</v>
      </c>
      <c r="AB583">
        <f>INDEX('Cálculo Caja'!F:F,MATCH(Tabla_Consulta_desde_Reporte_de_Valorización_de_Instrumentos[[#This Row],[PORTAFOLIO]],'Cálculo Caja'!A:A,0),1)</f>
        <v>3525404726.9048524</v>
      </c>
      <c r="AC583" s="17">
        <f>Tabla_Consulta_desde_Reporte_de_Valorización_de_Instrumentos[[#This Row],[VALOR_VECTOR_LOCAL]]/Tabla_Consulta_desde_Reporte_de_Valorización_de_Instrumentos[[#This Row],[Patrimonio]]</f>
        <v>0</v>
      </c>
      <c r="AD583" s="4">
        <f>(Tabla_Consulta_desde_Reporte_de_Valorización_de_Instrumentos[[#This Row],[VALOR_VECTOR_LOCAL]]/INDEX('Tipo de Cambio'!$D:$D,MATCH("2",'Tipo de Cambio'!$E:$E,0),1))/1000000</f>
        <v>0</v>
      </c>
      <c r="AE583">
        <f>IF(Tabla_Consulta_desde_Reporte_de_Valorización_de_Instrumentos[[#This Row],[PORTAFOLIO]]="IN-FONDO0",Tabla_Consulta_desde_Reporte_de_Valorización_de_Instrumentos[[#This Row],[Inv MM$]],0)</f>
        <v>0</v>
      </c>
      <c r="AF583" s="25">
        <f>IF(Tabla_Consulta_desde_Reporte_de_Valorización_de_Instrumentos[[#This Row],[PORTAFOLIO]]="IN-FONDO1",Tabla_Consulta_desde_Reporte_de_Valorización_de_Instrumentos[[#This Row],[Inv MM$]],0)</f>
        <v>0</v>
      </c>
      <c r="AG583" s="25">
        <f>IF(Tabla_Consulta_desde_Reporte_de_Valorización_de_Instrumentos[[#This Row],[PORTAFOLIO]]="IN-FONDO2",Tabla_Consulta_desde_Reporte_de_Valorización_de_Instrumentos[[#This Row],[Inv MM$]],0)</f>
        <v>0</v>
      </c>
      <c r="AH583" s="25">
        <f>IF(Tabla_Consulta_desde_Reporte_de_Valorización_de_Instrumentos[[#This Row],[PORTAFOLIO]]="IN-FONDO3",Tabla_Consulta_desde_Reporte_de_Valorización_de_Instrumentos[[#This Row],[Inv MM$]],0)</f>
        <v>0</v>
      </c>
      <c r="AI58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Row],[CODIGO_SBS]],'BD(MSCI)'!$C:$C,0),1)),AL6718)</f>
        <v>0</v>
      </c>
      <c r="AK583" s="25">
        <f>Tabla_Consulta_desde_Reporte_de_Valorización_de_Instrumentos[[#This Row],[CO2-H]]*Tabla_Consulta_desde_Reporte_de_Valorización_de_Instrumentos[[#This Row],[Inv MM$]]</f>
        <v>0</v>
      </c>
      <c r="AL583" s="25">
        <f>Tabla_Consulta_desde_Reporte_de_Valorización_de_Instrumentos[[#This Row],[CO2-H]]*Tabla_Consulta_desde_Reporte_de_Valorización_de_Instrumentos[[#This Row],[Weight]]</f>
        <v>0</v>
      </c>
      <c r="AM583" s="25">
        <f>INDEX(Parametria!G:G,MATCH(Tabla_Consulta_desde_Reporte_de_Valorización_de_Instrumentos[[#This Row],[CODIGO_SBS]],Parametria!C:C,0))</f>
        <v>0</v>
      </c>
      <c r="AN583" s="25" t="str">
        <f>INDEX(Parametria!F:F,MATCH(Tabla_Consulta_desde_Reporte_de_Valorización_de_Instrumentos[[#This Row],[CODIGO_SBS]],Parametria!C:C,0))</f>
        <v>Cash</v>
      </c>
      <c r="AO583" s="25" t="str">
        <f>+INDEX(Parametria!J:J,MATCH(Tabla_Consulta_desde_Reporte_de_Valorización_de_Instrumentos[[#This Row],[CODIGO_SBS]],Parametria!C:C,0))</f>
        <v>Cash</v>
      </c>
      <c r="AP583" s="25">
        <f>Tabla_Consulta_desde_Reporte_de_Valorización_de_Instrumentos[[#This Row],[Huella]]/$AT$4</f>
        <v>0</v>
      </c>
      <c r="AQ58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3" s="25" t="str">
        <f>IFERROR(INDEX('BD(MSCI)'!X:X,MATCH(Tabla_Consulta_desde_Reporte_de_Valorización_de_Instrumentos[[#This Row],[CODIGO_ISIN]],'BD(MSCI)'!C:C,0)),"Cuestionario Integra")</f>
        <v>Cuestionario Integra</v>
      </c>
    </row>
    <row r="584" spans="2:44" x14ac:dyDescent="0.35">
      <c r="B584" s="14" t="s">
        <v>6337</v>
      </c>
      <c r="C584" t="s">
        <v>817</v>
      </c>
      <c r="D584" t="s">
        <v>11</v>
      </c>
      <c r="E584" t="s">
        <v>818</v>
      </c>
      <c r="F584" t="s">
        <v>5945</v>
      </c>
      <c r="G584">
        <f>INDEX(Parametria!H:H,MATCH(Tabla_Consulta_desde_Reporte_de_Valorización_de_Instrumentos[[#This Row],[CODIGO_SBS]],Parametria!C:C,0),1)</f>
        <v>0</v>
      </c>
      <c r="H584" t="s">
        <v>90</v>
      </c>
      <c r="I584" t="s">
        <v>819</v>
      </c>
      <c r="J584" t="s">
        <v>4580</v>
      </c>
      <c r="K584" t="s">
        <v>50</v>
      </c>
      <c r="L584">
        <v>1</v>
      </c>
      <c r="M584" s="5">
        <v>0</v>
      </c>
      <c r="N584">
        <v>0</v>
      </c>
      <c r="O584">
        <v>0</v>
      </c>
      <c r="P584" s="15">
        <v>46203</v>
      </c>
      <c r="Q584">
        <v>0</v>
      </c>
      <c r="R584">
        <v>3.4075000000000002</v>
      </c>
      <c r="S584" t="s">
        <v>155</v>
      </c>
      <c r="T584">
        <v>1196000.297982</v>
      </c>
      <c r="U584" s="5">
        <v>350558.46</v>
      </c>
      <c r="V584" t="s">
        <v>156</v>
      </c>
      <c r="W584">
        <v>0</v>
      </c>
      <c r="X584">
        <v>0</v>
      </c>
      <c r="Y584">
        <v>0</v>
      </c>
      <c r="Z584">
        <v>0</v>
      </c>
      <c r="AA584" t="str">
        <f>+MID(Tabla_Consulta_desde_Reporte_de_Valorización_de_Instrumentos[[#This Row],[CODIGO_SBS]],7,1)</f>
        <v>2</v>
      </c>
      <c r="AB584">
        <f>INDEX('Cálculo Caja'!F:F,MATCH(Tabla_Consulta_desde_Reporte_de_Valorización_de_Instrumentos[[#This Row],[PORTAFOLIO]],'Cálculo Caja'!A:A,0),1)</f>
        <v>3525404726.9048524</v>
      </c>
      <c r="AC584" s="17">
        <f>Tabla_Consulta_desde_Reporte_de_Valorización_de_Instrumentos[[#This Row],[VALOR_VECTOR_LOCAL]]/Tabla_Consulta_desde_Reporte_de_Valorización_de_Instrumentos[[#This Row],[Patrimonio]]</f>
        <v>0</v>
      </c>
      <c r="AD584" s="4">
        <f>(Tabla_Consulta_desde_Reporte_de_Valorización_de_Instrumentos[[#This Row],[VALOR_VECTOR_LOCAL]]/INDEX('Tipo de Cambio'!$D:$D,MATCH("2",'Tipo de Cambio'!$E:$E,0),1))/1000000</f>
        <v>0</v>
      </c>
      <c r="AE584">
        <f>IF(Tabla_Consulta_desde_Reporte_de_Valorización_de_Instrumentos[[#This Row],[PORTAFOLIO]]="IN-FONDO0",Tabla_Consulta_desde_Reporte_de_Valorización_de_Instrumentos[[#This Row],[Inv MM$]],0)</f>
        <v>0</v>
      </c>
      <c r="AF584" s="25">
        <f>IF(Tabla_Consulta_desde_Reporte_de_Valorización_de_Instrumentos[[#This Row],[PORTAFOLIO]]="IN-FONDO1",Tabla_Consulta_desde_Reporte_de_Valorización_de_Instrumentos[[#This Row],[Inv MM$]],0)</f>
        <v>0</v>
      </c>
      <c r="AG584" s="25">
        <f>IF(Tabla_Consulta_desde_Reporte_de_Valorización_de_Instrumentos[[#This Row],[PORTAFOLIO]]="IN-FONDO2",Tabla_Consulta_desde_Reporte_de_Valorización_de_Instrumentos[[#This Row],[Inv MM$]],0)</f>
        <v>0</v>
      </c>
      <c r="AH584" s="25">
        <f>IF(Tabla_Consulta_desde_Reporte_de_Valorización_de_Instrumentos[[#This Row],[PORTAFOLIO]]="IN-FONDO3",Tabla_Consulta_desde_Reporte_de_Valorización_de_Instrumentos[[#This Row],[Inv MM$]],0)</f>
        <v>0</v>
      </c>
      <c r="AI58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Row],[CODIGO_SBS]],'BD(MSCI)'!$C:$C,0),1)),AL6719)</f>
        <v>0</v>
      </c>
      <c r="AK584" s="25">
        <f>Tabla_Consulta_desde_Reporte_de_Valorización_de_Instrumentos[[#This Row],[CO2-H]]*Tabla_Consulta_desde_Reporte_de_Valorización_de_Instrumentos[[#This Row],[Inv MM$]]</f>
        <v>0</v>
      </c>
      <c r="AL584" s="25">
        <f>Tabla_Consulta_desde_Reporte_de_Valorización_de_Instrumentos[[#This Row],[CO2-H]]*Tabla_Consulta_desde_Reporte_de_Valorización_de_Instrumentos[[#This Row],[Weight]]</f>
        <v>0</v>
      </c>
      <c r="AM584" s="25">
        <f>INDEX(Parametria!G:G,MATCH(Tabla_Consulta_desde_Reporte_de_Valorización_de_Instrumentos[[#This Row],[CODIGO_SBS]],Parametria!C:C,0))</f>
        <v>0</v>
      </c>
      <c r="AN584" s="25" t="str">
        <f>INDEX(Parametria!F:F,MATCH(Tabla_Consulta_desde_Reporte_de_Valorización_de_Instrumentos[[#This Row],[CODIGO_SBS]],Parametria!C:C,0))</f>
        <v>Cash</v>
      </c>
      <c r="AO584" s="25" t="str">
        <f>+INDEX(Parametria!J:J,MATCH(Tabla_Consulta_desde_Reporte_de_Valorización_de_Instrumentos[[#This Row],[CODIGO_SBS]],Parametria!C:C,0))</f>
        <v>Cash</v>
      </c>
      <c r="AP584" s="25">
        <f>Tabla_Consulta_desde_Reporte_de_Valorización_de_Instrumentos[[#This Row],[Huella]]/$AT$4</f>
        <v>0</v>
      </c>
      <c r="AQ58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4" s="25" t="str">
        <f>IFERROR(INDEX('BD(MSCI)'!X:X,MATCH(Tabla_Consulta_desde_Reporte_de_Valorización_de_Instrumentos[[#This Row],[CODIGO_ISIN]],'BD(MSCI)'!C:C,0)),"Cuestionario Integra")</f>
        <v>Cuestionario Integra</v>
      </c>
    </row>
    <row r="585" spans="2:44" x14ac:dyDescent="0.35">
      <c r="B585" s="14" t="s">
        <v>6337</v>
      </c>
      <c r="C585" t="s">
        <v>817</v>
      </c>
      <c r="D585" t="s">
        <v>11</v>
      </c>
      <c r="E585" t="s">
        <v>818</v>
      </c>
      <c r="F585" t="s">
        <v>5946</v>
      </c>
      <c r="G585">
        <f>INDEX(Parametria!H:H,MATCH(Tabla_Consulta_desde_Reporte_de_Valorización_de_Instrumentos[[#This Row],[CODIGO_SBS]],Parametria!C:C,0),1)</f>
        <v>0</v>
      </c>
      <c r="H585" t="s">
        <v>90</v>
      </c>
      <c r="I585" t="s">
        <v>819</v>
      </c>
      <c r="J585" t="s">
        <v>4580</v>
      </c>
      <c r="K585" t="s">
        <v>50</v>
      </c>
      <c r="L585">
        <v>1</v>
      </c>
      <c r="M585" s="5">
        <v>0</v>
      </c>
      <c r="N585">
        <v>0</v>
      </c>
      <c r="O585">
        <v>0</v>
      </c>
      <c r="P585" s="15">
        <v>46203</v>
      </c>
      <c r="Q585">
        <v>0</v>
      </c>
      <c r="R585">
        <v>3.4075000000000002</v>
      </c>
      <c r="S585" t="s">
        <v>155</v>
      </c>
      <c r="T585">
        <v>2799155.5350899999</v>
      </c>
      <c r="U585" s="5">
        <v>820457.7</v>
      </c>
      <c r="V585" t="s">
        <v>156</v>
      </c>
      <c r="W585">
        <v>0</v>
      </c>
      <c r="X585">
        <v>0</v>
      </c>
      <c r="Y585">
        <v>0</v>
      </c>
      <c r="Z585">
        <v>0</v>
      </c>
      <c r="AA585" t="str">
        <f>+MID(Tabla_Consulta_desde_Reporte_de_Valorización_de_Instrumentos[[#This Row],[CODIGO_SBS]],7,1)</f>
        <v>2</v>
      </c>
      <c r="AB585">
        <f>INDEX('Cálculo Caja'!F:F,MATCH(Tabla_Consulta_desde_Reporte_de_Valorización_de_Instrumentos[[#This Row],[PORTAFOLIO]],'Cálculo Caja'!A:A,0),1)</f>
        <v>3525404726.9048524</v>
      </c>
      <c r="AC585" s="17">
        <f>Tabla_Consulta_desde_Reporte_de_Valorización_de_Instrumentos[[#This Row],[VALOR_VECTOR_LOCAL]]/Tabla_Consulta_desde_Reporte_de_Valorización_de_Instrumentos[[#This Row],[Patrimonio]]</f>
        <v>0</v>
      </c>
      <c r="AD585" s="4">
        <f>(Tabla_Consulta_desde_Reporte_de_Valorización_de_Instrumentos[[#This Row],[VALOR_VECTOR_LOCAL]]/INDEX('Tipo de Cambio'!$D:$D,MATCH("2",'Tipo de Cambio'!$E:$E,0),1))/1000000</f>
        <v>0</v>
      </c>
      <c r="AE585">
        <f>IF(Tabla_Consulta_desde_Reporte_de_Valorización_de_Instrumentos[[#This Row],[PORTAFOLIO]]="IN-FONDO0",Tabla_Consulta_desde_Reporte_de_Valorización_de_Instrumentos[[#This Row],[Inv MM$]],0)</f>
        <v>0</v>
      </c>
      <c r="AF585" s="25">
        <f>IF(Tabla_Consulta_desde_Reporte_de_Valorización_de_Instrumentos[[#This Row],[PORTAFOLIO]]="IN-FONDO1",Tabla_Consulta_desde_Reporte_de_Valorización_de_Instrumentos[[#This Row],[Inv MM$]],0)</f>
        <v>0</v>
      </c>
      <c r="AG585" s="25">
        <f>IF(Tabla_Consulta_desde_Reporte_de_Valorización_de_Instrumentos[[#This Row],[PORTAFOLIO]]="IN-FONDO2",Tabla_Consulta_desde_Reporte_de_Valorización_de_Instrumentos[[#This Row],[Inv MM$]],0)</f>
        <v>0</v>
      </c>
      <c r="AH585" s="25">
        <f>IF(Tabla_Consulta_desde_Reporte_de_Valorización_de_Instrumentos[[#This Row],[PORTAFOLIO]]="IN-FONDO3",Tabla_Consulta_desde_Reporte_de_Valorización_de_Instrumentos[[#This Row],[Inv MM$]],0)</f>
        <v>0</v>
      </c>
      <c r="AI58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Row],[CODIGO_SBS]],'BD(MSCI)'!$C:$C,0),1)),AL6720)</f>
        <v>0</v>
      </c>
      <c r="AK585" s="25">
        <f>Tabla_Consulta_desde_Reporte_de_Valorización_de_Instrumentos[[#This Row],[CO2-H]]*Tabla_Consulta_desde_Reporte_de_Valorización_de_Instrumentos[[#This Row],[Inv MM$]]</f>
        <v>0</v>
      </c>
      <c r="AL585" s="25">
        <f>Tabla_Consulta_desde_Reporte_de_Valorización_de_Instrumentos[[#This Row],[CO2-H]]*Tabla_Consulta_desde_Reporte_de_Valorización_de_Instrumentos[[#This Row],[Weight]]</f>
        <v>0</v>
      </c>
      <c r="AM585" s="25">
        <f>INDEX(Parametria!G:G,MATCH(Tabla_Consulta_desde_Reporte_de_Valorización_de_Instrumentos[[#This Row],[CODIGO_SBS]],Parametria!C:C,0))</f>
        <v>0</v>
      </c>
      <c r="AN585" s="25" t="str">
        <f>INDEX(Parametria!F:F,MATCH(Tabla_Consulta_desde_Reporte_de_Valorización_de_Instrumentos[[#This Row],[CODIGO_SBS]],Parametria!C:C,0))</f>
        <v>Cash</v>
      </c>
      <c r="AO585" s="25" t="str">
        <f>+INDEX(Parametria!J:J,MATCH(Tabla_Consulta_desde_Reporte_de_Valorización_de_Instrumentos[[#This Row],[CODIGO_SBS]],Parametria!C:C,0))</f>
        <v>Cash</v>
      </c>
      <c r="AP585" s="25">
        <f>Tabla_Consulta_desde_Reporte_de_Valorización_de_Instrumentos[[#This Row],[Huella]]/$AT$4</f>
        <v>0</v>
      </c>
      <c r="AQ58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5" s="25" t="str">
        <f>IFERROR(INDEX('BD(MSCI)'!X:X,MATCH(Tabla_Consulta_desde_Reporte_de_Valorización_de_Instrumentos[[#This Row],[CODIGO_ISIN]],'BD(MSCI)'!C:C,0)),"Cuestionario Integra")</f>
        <v>Cuestionario Integra</v>
      </c>
    </row>
    <row r="586" spans="2:44" x14ac:dyDescent="0.35">
      <c r="B586" s="14" t="s">
        <v>6337</v>
      </c>
      <c r="C586" t="s">
        <v>817</v>
      </c>
      <c r="D586" t="s">
        <v>11</v>
      </c>
      <c r="E586" t="s">
        <v>818</v>
      </c>
      <c r="F586" t="s">
        <v>5947</v>
      </c>
      <c r="G586">
        <f>INDEX(Parametria!H:H,MATCH(Tabla_Consulta_desde_Reporte_de_Valorización_de_Instrumentos[[#This Row],[CODIGO_SBS]],Parametria!C:C,0),1)</f>
        <v>0</v>
      </c>
      <c r="H586" t="s">
        <v>90</v>
      </c>
      <c r="I586" t="s">
        <v>819</v>
      </c>
      <c r="J586" t="s">
        <v>4392</v>
      </c>
      <c r="K586" t="s">
        <v>50</v>
      </c>
      <c r="L586">
        <v>1</v>
      </c>
      <c r="M586" s="5">
        <v>0</v>
      </c>
      <c r="N586">
        <v>0</v>
      </c>
      <c r="O586">
        <v>0</v>
      </c>
      <c r="P586" s="15">
        <v>46203</v>
      </c>
      <c r="Q586">
        <v>0</v>
      </c>
      <c r="R586">
        <v>3.4075000000000002</v>
      </c>
      <c r="S586" t="s">
        <v>155</v>
      </c>
      <c r="T586">
        <v>2665803.2701150002</v>
      </c>
      <c r="U586" s="5">
        <v>781370.95</v>
      </c>
      <c r="V586" t="s">
        <v>156</v>
      </c>
      <c r="W586">
        <v>0</v>
      </c>
      <c r="X586">
        <v>0</v>
      </c>
      <c r="Y586">
        <v>0</v>
      </c>
      <c r="Z586">
        <v>0</v>
      </c>
      <c r="AA586" t="str">
        <f>+MID(Tabla_Consulta_desde_Reporte_de_Valorización_de_Instrumentos[[#This Row],[CODIGO_SBS]],7,1)</f>
        <v>2</v>
      </c>
      <c r="AB586">
        <f>INDEX('Cálculo Caja'!F:F,MATCH(Tabla_Consulta_desde_Reporte_de_Valorización_de_Instrumentos[[#This Row],[PORTAFOLIO]],'Cálculo Caja'!A:A,0),1)</f>
        <v>3525404726.9048524</v>
      </c>
      <c r="AC586" s="17">
        <f>Tabla_Consulta_desde_Reporte_de_Valorización_de_Instrumentos[[#This Row],[VALOR_VECTOR_LOCAL]]/Tabla_Consulta_desde_Reporte_de_Valorización_de_Instrumentos[[#This Row],[Patrimonio]]</f>
        <v>0</v>
      </c>
      <c r="AD586" s="4">
        <f>(Tabla_Consulta_desde_Reporte_de_Valorización_de_Instrumentos[[#This Row],[VALOR_VECTOR_LOCAL]]/INDEX('Tipo de Cambio'!$D:$D,MATCH("2",'Tipo de Cambio'!$E:$E,0),1))/1000000</f>
        <v>0</v>
      </c>
      <c r="AE586">
        <f>IF(Tabla_Consulta_desde_Reporte_de_Valorización_de_Instrumentos[[#This Row],[PORTAFOLIO]]="IN-FONDO0",Tabla_Consulta_desde_Reporte_de_Valorización_de_Instrumentos[[#This Row],[Inv MM$]],0)</f>
        <v>0</v>
      </c>
      <c r="AF586" s="25">
        <f>IF(Tabla_Consulta_desde_Reporte_de_Valorización_de_Instrumentos[[#This Row],[PORTAFOLIO]]="IN-FONDO1",Tabla_Consulta_desde_Reporte_de_Valorización_de_Instrumentos[[#This Row],[Inv MM$]],0)</f>
        <v>0</v>
      </c>
      <c r="AG586" s="25">
        <f>IF(Tabla_Consulta_desde_Reporte_de_Valorización_de_Instrumentos[[#This Row],[PORTAFOLIO]]="IN-FONDO2",Tabla_Consulta_desde_Reporte_de_Valorización_de_Instrumentos[[#This Row],[Inv MM$]],0)</f>
        <v>0</v>
      </c>
      <c r="AH586" s="25">
        <f>IF(Tabla_Consulta_desde_Reporte_de_Valorización_de_Instrumentos[[#This Row],[PORTAFOLIO]]="IN-FONDO3",Tabla_Consulta_desde_Reporte_de_Valorización_de_Instrumentos[[#This Row],[Inv MM$]],0)</f>
        <v>0</v>
      </c>
      <c r="AI58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Row],[CODIGO_SBS]],'BD(MSCI)'!$C:$C,0),1)),AL6721)</f>
        <v>0</v>
      </c>
      <c r="AK586" s="25">
        <f>Tabla_Consulta_desde_Reporte_de_Valorización_de_Instrumentos[[#This Row],[CO2-H]]*Tabla_Consulta_desde_Reporte_de_Valorización_de_Instrumentos[[#This Row],[Inv MM$]]</f>
        <v>0</v>
      </c>
      <c r="AL586" s="25">
        <f>Tabla_Consulta_desde_Reporte_de_Valorización_de_Instrumentos[[#This Row],[CO2-H]]*Tabla_Consulta_desde_Reporte_de_Valorización_de_Instrumentos[[#This Row],[Weight]]</f>
        <v>0</v>
      </c>
      <c r="AM586" s="25">
        <f>INDEX(Parametria!G:G,MATCH(Tabla_Consulta_desde_Reporte_de_Valorización_de_Instrumentos[[#This Row],[CODIGO_SBS]],Parametria!C:C,0))</f>
        <v>0</v>
      </c>
      <c r="AN586" s="25" t="str">
        <f>INDEX(Parametria!F:F,MATCH(Tabla_Consulta_desde_Reporte_de_Valorización_de_Instrumentos[[#This Row],[CODIGO_SBS]],Parametria!C:C,0))</f>
        <v>Cash</v>
      </c>
      <c r="AO586" s="25" t="str">
        <f>+INDEX(Parametria!J:J,MATCH(Tabla_Consulta_desde_Reporte_de_Valorización_de_Instrumentos[[#This Row],[CODIGO_SBS]],Parametria!C:C,0))</f>
        <v>Cash</v>
      </c>
      <c r="AP586" s="25">
        <f>Tabla_Consulta_desde_Reporte_de_Valorización_de_Instrumentos[[#This Row],[Huella]]/$AT$4</f>
        <v>0</v>
      </c>
      <c r="AQ58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6" s="25" t="str">
        <f>IFERROR(INDEX('BD(MSCI)'!X:X,MATCH(Tabla_Consulta_desde_Reporte_de_Valorización_de_Instrumentos[[#This Row],[CODIGO_ISIN]],'BD(MSCI)'!C:C,0)),"Cuestionario Integra")</f>
        <v>Cuestionario Integra</v>
      </c>
    </row>
    <row r="587" spans="2:44" x14ac:dyDescent="0.35">
      <c r="B587" s="14" t="s">
        <v>6337</v>
      </c>
      <c r="C587" t="s">
        <v>817</v>
      </c>
      <c r="D587" t="s">
        <v>11</v>
      </c>
      <c r="E587" t="s">
        <v>818</v>
      </c>
      <c r="F587" t="s">
        <v>5948</v>
      </c>
      <c r="G587">
        <f>INDEX(Parametria!H:H,MATCH(Tabla_Consulta_desde_Reporte_de_Valorización_de_Instrumentos[[#This Row],[CODIGO_SBS]],Parametria!C:C,0),1)</f>
        <v>0</v>
      </c>
      <c r="H587" t="s">
        <v>90</v>
      </c>
      <c r="I587" t="s">
        <v>819</v>
      </c>
      <c r="J587" t="s">
        <v>5493</v>
      </c>
      <c r="K587" t="s">
        <v>50</v>
      </c>
      <c r="L587">
        <v>1</v>
      </c>
      <c r="M587" s="5">
        <v>0</v>
      </c>
      <c r="N587">
        <v>0</v>
      </c>
      <c r="O587">
        <v>0</v>
      </c>
      <c r="P587" s="15">
        <v>46203</v>
      </c>
      <c r="Q587">
        <v>0</v>
      </c>
      <c r="R587">
        <v>3.4075000000000002</v>
      </c>
      <c r="S587" t="s">
        <v>155</v>
      </c>
      <c r="T587">
        <v>1747666.251624</v>
      </c>
      <c r="U587" s="5">
        <v>512256.72</v>
      </c>
      <c r="V587" t="s">
        <v>156</v>
      </c>
      <c r="W587">
        <v>0</v>
      </c>
      <c r="X587">
        <v>0</v>
      </c>
      <c r="Y587">
        <v>0</v>
      </c>
      <c r="Z587">
        <v>0</v>
      </c>
      <c r="AA587" t="str">
        <f>+MID(Tabla_Consulta_desde_Reporte_de_Valorización_de_Instrumentos[[#This Row],[CODIGO_SBS]],7,1)</f>
        <v>2</v>
      </c>
      <c r="AB587">
        <f>INDEX('Cálculo Caja'!F:F,MATCH(Tabla_Consulta_desde_Reporte_de_Valorización_de_Instrumentos[[#This Row],[PORTAFOLIO]],'Cálculo Caja'!A:A,0),1)</f>
        <v>3525404726.9048524</v>
      </c>
      <c r="AC587" s="17">
        <f>Tabla_Consulta_desde_Reporte_de_Valorización_de_Instrumentos[[#This Row],[VALOR_VECTOR_LOCAL]]/Tabla_Consulta_desde_Reporte_de_Valorización_de_Instrumentos[[#This Row],[Patrimonio]]</f>
        <v>0</v>
      </c>
      <c r="AD587" s="4">
        <f>(Tabla_Consulta_desde_Reporte_de_Valorización_de_Instrumentos[[#This Row],[VALOR_VECTOR_LOCAL]]/INDEX('Tipo de Cambio'!$D:$D,MATCH("2",'Tipo de Cambio'!$E:$E,0),1))/1000000</f>
        <v>0</v>
      </c>
      <c r="AE587">
        <f>IF(Tabla_Consulta_desde_Reporte_de_Valorización_de_Instrumentos[[#This Row],[PORTAFOLIO]]="IN-FONDO0",Tabla_Consulta_desde_Reporte_de_Valorización_de_Instrumentos[[#This Row],[Inv MM$]],0)</f>
        <v>0</v>
      </c>
      <c r="AF587" s="25">
        <f>IF(Tabla_Consulta_desde_Reporte_de_Valorización_de_Instrumentos[[#This Row],[PORTAFOLIO]]="IN-FONDO1",Tabla_Consulta_desde_Reporte_de_Valorización_de_Instrumentos[[#This Row],[Inv MM$]],0)</f>
        <v>0</v>
      </c>
      <c r="AG587" s="25">
        <f>IF(Tabla_Consulta_desde_Reporte_de_Valorización_de_Instrumentos[[#This Row],[PORTAFOLIO]]="IN-FONDO2",Tabla_Consulta_desde_Reporte_de_Valorización_de_Instrumentos[[#This Row],[Inv MM$]],0)</f>
        <v>0</v>
      </c>
      <c r="AH587" s="25">
        <f>IF(Tabla_Consulta_desde_Reporte_de_Valorización_de_Instrumentos[[#This Row],[PORTAFOLIO]]="IN-FONDO3",Tabla_Consulta_desde_Reporte_de_Valorización_de_Instrumentos[[#This Row],[Inv MM$]],0)</f>
        <v>0</v>
      </c>
      <c r="AI58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Row],[CODIGO_SBS]],'BD(MSCI)'!$C:$C,0),1)),AL6722)</f>
        <v>0</v>
      </c>
      <c r="AK587" s="25">
        <f>Tabla_Consulta_desde_Reporte_de_Valorización_de_Instrumentos[[#This Row],[CO2-H]]*Tabla_Consulta_desde_Reporte_de_Valorización_de_Instrumentos[[#This Row],[Inv MM$]]</f>
        <v>0</v>
      </c>
      <c r="AL587" s="25">
        <f>Tabla_Consulta_desde_Reporte_de_Valorización_de_Instrumentos[[#This Row],[CO2-H]]*Tabla_Consulta_desde_Reporte_de_Valorización_de_Instrumentos[[#This Row],[Weight]]</f>
        <v>0</v>
      </c>
      <c r="AM587" s="25">
        <f>INDEX(Parametria!G:G,MATCH(Tabla_Consulta_desde_Reporte_de_Valorización_de_Instrumentos[[#This Row],[CODIGO_SBS]],Parametria!C:C,0))</f>
        <v>0</v>
      </c>
      <c r="AN587" s="25" t="str">
        <f>INDEX(Parametria!F:F,MATCH(Tabla_Consulta_desde_Reporte_de_Valorización_de_Instrumentos[[#This Row],[CODIGO_SBS]],Parametria!C:C,0))</f>
        <v>Cash</v>
      </c>
      <c r="AO587" s="25" t="str">
        <f>+INDEX(Parametria!J:J,MATCH(Tabla_Consulta_desde_Reporte_de_Valorización_de_Instrumentos[[#This Row],[CODIGO_SBS]],Parametria!C:C,0))</f>
        <v>Cash</v>
      </c>
      <c r="AP587" s="25">
        <f>Tabla_Consulta_desde_Reporte_de_Valorización_de_Instrumentos[[#This Row],[Huella]]/$AT$4</f>
        <v>0</v>
      </c>
      <c r="AQ58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7" s="25" t="str">
        <f>IFERROR(INDEX('BD(MSCI)'!X:X,MATCH(Tabla_Consulta_desde_Reporte_de_Valorización_de_Instrumentos[[#This Row],[CODIGO_ISIN]],'BD(MSCI)'!C:C,0)),"Cuestionario Integra")</f>
        <v>Cuestionario Integra</v>
      </c>
    </row>
    <row r="588" spans="2:44" x14ac:dyDescent="0.35">
      <c r="B588" s="14" t="s">
        <v>6337</v>
      </c>
      <c r="C588" t="s">
        <v>817</v>
      </c>
      <c r="D588" t="s">
        <v>10</v>
      </c>
      <c r="E588" t="s">
        <v>818</v>
      </c>
      <c r="F588" t="s">
        <v>5934</v>
      </c>
      <c r="G588">
        <f>INDEX(Parametria!H:H,MATCH(Tabla_Consulta_desde_Reporte_de_Valorización_de_Instrumentos[[#This Row],[CODIGO_SBS]],Parametria!C:C,0),1)</f>
        <v>0</v>
      </c>
      <c r="H588" t="s">
        <v>90</v>
      </c>
      <c r="I588" t="s">
        <v>819</v>
      </c>
      <c r="J588" t="s">
        <v>4393</v>
      </c>
      <c r="K588" t="s">
        <v>50</v>
      </c>
      <c r="L588">
        <v>1</v>
      </c>
      <c r="M588" s="5">
        <v>0</v>
      </c>
      <c r="N588">
        <v>0</v>
      </c>
      <c r="O588">
        <v>0</v>
      </c>
      <c r="P588" s="15">
        <v>46203</v>
      </c>
      <c r="Q588">
        <v>0</v>
      </c>
      <c r="R588">
        <v>3.4075000000000002</v>
      </c>
      <c r="S588" t="s">
        <v>155</v>
      </c>
      <c r="T588">
        <v>52900129.702650003</v>
      </c>
      <c r="U588" s="5">
        <v>15505504.5</v>
      </c>
      <c r="V588" t="s">
        <v>156</v>
      </c>
      <c r="W588">
        <v>0</v>
      </c>
      <c r="X588">
        <v>0</v>
      </c>
      <c r="Y588">
        <v>0</v>
      </c>
      <c r="Z588">
        <v>0</v>
      </c>
      <c r="AA588" t="str">
        <f>+MID(Tabla_Consulta_desde_Reporte_de_Valorización_de_Instrumentos[[#This Row],[CODIGO_SBS]],7,1)</f>
        <v>2</v>
      </c>
      <c r="AB588">
        <f>INDEX('Cálculo Caja'!F:F,MATCH(Tabla_Consulta_desde_Reporte_de_Valorización_de_Instrumentos[[#This Row],[PORTAFOLIO]],'Cálculo Caja'!A:A,0),1)</f>
        <v>27857085026.771736</v>
      </c>
      <c r="AC588" s="17">
        <f>Tabla_Consulta_desde_Reporte_de_Valorización_de_Instrumentos[[#This Row],[VALOR_VECTOR_LOCAL]]/Tabla_Consulta_desde_Reporte_de_Valorización_de_Instrumentos[[#This Row],[Patrimonio]]</f>
        <v>0</v>
      </c>
      <c r="AD588" s="4">
        <f>(Tabla_Consulta_desde_Reporte_de_Valorización_de_Instrumentos[[#This Row],[VALOR_VECTOR_LOCAL]]/INDEX('Tipo de Cambio'!$D:$D,MATCH("2",'Tipo de Cambio'!$E:$E,0),1))/1000000</f>
        <v>0</v>
      </c>
      <c r="AE588">
        <f>IF(Tabla_Consulta_desde_Reporte_de_Valorización_de_Instrumentos[[#This Row],[PORTAFOLIO]]="IN-FONDO0",Tabla_Consulta_desde_Reporte_de_Valorización_de_Instrumentos[[#This Row],[Inv MM$]],0)</f>
        <v>0</v>
      </c>
      <c r="AF588" s="25">
        <f>IF(Tabla_Consulta_desde_Reporte_de_Valorización_de_Instrumentos[[#This Row],[PORTAFOLIO]]="IN-FONDO1",Tabla_Consulta_desde_Reporte_de_Valorización_de_Instrumentos[[#This Row],[Inv MM$]],0)</f>
        <v>0</v>
      </c>
      <c r="AG588" s="25">
        <f>IF(Tabla_Consulta_desde_Reporte_de_Valorización_de_Instrumentos[[#This Row],[PORTAFOLIO]]="IN-FONDO2",Tabla_Consulta_desde_Reporte_de_Valorización_de_Instrumentos[[#This Row],[Inv MM$]],0)</f>
        <v>0</v>
      </c>
      <c r="AH588" s="25">
        <f>IF(Tabla_Consulta_desde_Reporte_de_Valorización_de_Instrumentos[[#This Row],[PORTAFOLIO]]="IN-FONDO3",Tabla_Consulta_desde_Reporte_de_Valorización_de_Instrumentos[[#This Row],[Inv MM$]],0)</f>
        <v>0</v>
      </c>
      <c r="AI58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Row],[CODIGO_SBS]],'BD(MSCI)'!$C:$C,0),1)),AL6723)</f>
        <v>0</v>
      </c>
      <c r="AK588" s="25">
        <f>Tabla_Consulta_desde_Reporte_de_Valorización_de_Instrumentos[[#This Row],[CO2-H]]*Tabla_Consulta_desde_Reporte_de_Valorización_de_Instrumentos[[#This Row],[Inv MM$]]</f>
        <v>0</v>
      </c>
      <c r="AL588" s="25">
        <f>Tabla_Consulta_desde_Reporte_de_Valorización_de_Instrumentos[[#This Row],[CO2-H]]*Tabla_Consulta_desde_Reporte_de_Valorización_de_Instrumentos[[#This Row],[Weight]]</f>
        <v>0</v>
      </c>
      <c r="AM588" s="25">
        <f>INDEX(Parametria!G:G,MATCH(Tabla_Consulta_desde_Reporte_de_Valorización_de_Instrumentos[[#This Row],[CODIGO_SBS]],Parametria!C:C,0))</f>
        <v>0</v>
      </c>
      <c r="AN588" s="25" t="str">
        <f>INDEX(Parametria!F:F,MATCH(Tabla_Consulta_desde_Reporte_de_Valorización_de_Instrumentos[[#This Row],[CODIGO_SBS]],Parametria!C:C,0))</f>
        <v>Cash</v>
      </c>
      <c r="AO588" s="25" t="str">
        <f>+INDEX(Parametria!J:J,MATCH(Tabla_Consulta_desde_Reporte_de_Valorización_de_Instrumentos[[#This Row],[CODIGO_SBS]],Parametria!C:C,0))</f>
        <v>Cash</v>
      </c>
      <c r="AP588" s="25">
        <f>Tabla_Consulta_desde_Reporte_de_Valorización_de_Instrumentos[[#This Row],[Huella]]/$AT$4</f>
        <v>0</v>
      </c>
      <c r="AQ58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8" s="25" t="str">
        <f>IFERROR(INDEX('BD(MSCI)'!X:X,MATCH(Tabla_Consulta_desde_Reporte_de_Valorización_de_Instrumentos[[#This Row],[CODIGO_ISIN]],'BD(MSCI)'!C:C,0)),"Cuestionario Integra")</f>
        <v>Cuestionario Integra</v>
      </c>
    </row>
    <row r="589" spans="2:44" x14ac:dyDescent="0.35">
      <c r="B589" s="14" t="s">
        <v>6337</v>
      </c>
      <c r="C589" t="s">
        <v>817</v>
      </c>
      <c r="D589" t="s">
        <v>10</v>
      </c>
      <c r="E589" t="s">
        <v>818</v>
      </c>
      <c r="F589" t="s">
        <v>5935</v>
      </c>
      <c r="G589">
        <f>INDEX(Parametria!H:H,MATCH(Tabla_Consulta_desde_Reporte_de_Valorización_de_Instrumentos[[#This Row],[CODIGO_SBS]],Parametria!C:C,0),1)</f>
        <v>0</v>
      </c>
      <c r="H589" t="s">
        <v>90</v>
      </c>
      <c r="I589" t="s">
        <v>819</v>
      </c>
      <c r="J589" t="s">
        <v>4393</v>
      </c>
      <c r="K589" t="s">
        <v>50</v>
      </c>
      <c r="L589">
        <v>1</v>
      </c>
      <c r="M589" s="5">
        <v>0</v>
      </c>
      <c r="N589">
        <v>0</v>
      </c>
      <c r="O589">
        <v>0</v>
      </c>
      <c r="P589" s="15">
        <v>46203</v>
      </c>
      <c r="Q589">
        <v>0</v>
      </c>
      <c r="R589">
        <v>3.4075000000000002</v>
      </c>
      <c r="S589" t="s">
        <v>155</v>
      </c>
      <c r="T589">
        <v>9840986.0453050006</v>
      </c>
      <c r="U589" s="5">
        <v>2884481.65</v>
      </c>
      <c r="V589" t="s">
        <v>156</v>
      </c>
      <c r="W589">
        <v>0</v>
      </c>
      <c r="X589">
        <v>0</v>
      </c>
      <c r="Y589">
        <v>0</v>
      </c>
      <c r="Z589">
        <v>0</v>
      </c>
      <c r="AA589" t="str">
        <f>+MID(Tabla_Consulta_desde_Reporte_de_Valorización_de_Instrumentos[[#This Row],[CODIGO_SBS]],7,1)</f>
        <v>2</v>
      </c>
      <c r="AB589">
        <f>INDEX('Cálculo Caja'!F:F,MATCH(Tabla_Consulta_desde_Reporte_de_Valorización_de_Instrumentos[[#This Row],[PORTAFOLIO]],'Cálculo Caja'!A:A,0),1)</f>
        <v>27857085026.771736</v>
      </c>
      <c r="AC589" s="17">
        <f>Tabla_Consulta_desde_Reporte_de_Valorización_de_Instrumentos[[#This Row],[VALOR_VECTOR_LOCAL]]/Tabla_Consulta_desde_Reporte_de_Valorización_de_Instrumentos[[#This Row],[Patrimonio]]</f>
        <v>0</v>
      </c>
      <c r="AD589" s="4">
        <f>(Tabla_Consulta_desde_Reporte_de_Valorización_de_Instrumentos[[#This Row],[VALOR_VECTOR_LOCAL]]/INDEX('Tipo de Cambio'!$D:$D,MATCH("2",'Tipo de Cambio'!$E:$E,0),1))/1000000</f>
        <v>0</v>
      </c>
      <c r="AE589">
        <f>IF(Tabla_Consulta_desde_Reporte_de_Valorización_de_Instrumentos[[#This Row],[PORTAFOLIO]]="IN-FONDO0",Tabla_Consulta_desde_Reporte_de_Valorización_de_Instrumentos[[#This Row],[Inv MM$]],0)</f>
        <v>0</v>
      </c>
      <c r="AF589" s="25">
        <f>IF(Tabla_Consulta_desde_Reporte_de_Valorización_de_Instrumentos[[#This Row],[PORTAFOLIO]]="IN-FONDO1",Tabla_Consulta_desde_Reporte_de_Valorización_de_Instrumentos[[#This Row],[Inv MM$]],0)</f>
        <v>0</v>
      </c>
      <c r="AG589" s="25">
        <f>IF(Tabla_Consulta_desde_Reporte_de_Valorización_de_Instrumentos[[#This Row],[PORTAFOLIO]]="IN-FONDO2",Tabla_Consulta_desde_Reporte_de_Valorización_de_Instrumentos[[#This Row],[Inv MM$]],0)</f>
        <v>0</v>
      </c>
      <c r="AH589" s="25">
        <f>IF(Tabla_Consulta_desde_Reporte_de_Valorización_de_Instrumentos[[#This Row],[PORTAFOLIO]]="IN-FONDO3",Tabla_Consulta_desde_Reporte_de_Valorización_de_Instrumentos[[#This Row],[Inv MM$]],0)</f>
        <v>0</v>
      </c>
      <c r="AI58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8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Row],[CODIGO_SBS]],'BD(MSCI)'!$C:$C,0),1)),AL6724)</f>
        <v>0</v>
      </c>
      <c r="AK589" s="25">
        <f>Tabla_Consulta_desde_Reporte_de_Valorización_de_Instrumentos[[#This Row],[CO2-H]]*Tabla_Consulta_desde_Reporte_de_Valorización_de_Instrumentos[[#This Row],[Inv MM$]]</f>
        <v>0</v>
      </c>
      <c r="AL589" s="25">
        <f>Tabla_Consulta_desde_Reporte_de_Valorización_de_Instrumentos[[#This Row],[CO2-H]]*Tabla_Consulta_desde_Reporte_de_Valorización_de_Instrumentos[[#This Row],[Weight]]</f>
        <v>0</v>
      </c>
      <c r="AM589" s="25">
        <f>INDEX(Parametria!G:G,MATCH(Tabla_Consulta_desde_Reporte_de_Valorización_de_Instrumentos[[#This Row],[CODIGO_SBS]],Parametria!C:C,0))</f>
        <v>0</v>
      </c>
      <c r="AN589" s="25" t="str">
        <f>INDEX(Parametria!F:F,MATCH(Tabla_Consulta_desde_Reporte_de_Valorización_de_Instrumentos[[#This Row],[CODIGO_SBS]],Parametria!C:C,0))</f>
        <v>Cash</v>
      </c>
      <c r="AO589" s="25" t="str">
        <f>+INDEX(Parametria!J:J,MATCH(Tabla_Consulta_desde_Reporte_de_Valorización_de_Instrumentos[[#This Row],[CODIGO_SBS]],Parametria!C:C,0))</f>
        <v>Cash</v>
      </c>
      <c r="AP589" s="25">
        <f>Tabla_Consulta_desde_Reporte_de_Valorización_de_Instrumentos[[#This Row],[Huella]]/$AT$4</f>
        <v>0</v>
      </c>
      <c r="AQ58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89" s="25" t="str">
        <f>IFERROR(INDEX('BD(MSCI)'!X:X,MATCH(Tabla_Consulta_desde_Reporte_de_Valorización_de_Instrumentos[[#This Row],[CODIGO_ISIN]],'BD(MSCI)'!C:C,0)),"Cuestionario Integra")</f>
        <v>Cuestionario Integra</v>
      </c>
    </row>
    <row r="590" spans="2:44" x14ac:dyDescent="0.35">
      <c r="B590" s="14" t="s">
        <v>6337</v>
      </c>
      <c r="C590" t="s">
        <v>817</v>
      </c>
      <c r="D590" t="s">
        <v>10</v>
      </c>
      <c r="E590" t="s">
        <v>818</v>
      </c>
      <c r="F590" t="s">
        <v>5936</v>
      </c>
      <c r="G590">
        <f>INDEX(Parametria!H:H,MATCH(Tabla_Consulta_desde_Reporte_de_Valorización_de_Instrumentos[[#This Row],[CODIGO_SBS]],Parametria!C:C,0),1)</f>
        <v>0</v>
      </c>
      <c r="H590" t="s">
        <v>90</v>
      </c>
      <c r="I590" t="s">
        <v>819</v>
      </c>
      <c r="J590" t="s">
        <v>4580</v>
      </c>
      <c r="K590" t="s">
        <v>50</v>
      </c>
      <c r="L590">
        <v>1</v>
      </c>
      <c r="M590" s="5">
        <v>0</v>
      </c>
      <c r="N590">
        <v>0</v>
      </c>
      <c r="O590">
        <v>0</v>
      </c>
      <c r="P590" s="15">
        <v>46203</v>
      </c>
      <c r="Q590">
        <v>0</v>
      </c>
      <c r="R590">
        <v>3.4075000000000002</v>
      </c>
      <c r="S590" t="s">
        <v>155</v>
      </c>
      <c r="T590">
        <v>30940958.025832999</v>
      </c>
      <c r="U590" s="5">
        <v>9069073.4900000002</v>
      </c>
      <c r="V590" t="s">
        <v>156</v>
      </c>
      <c r="W590">
        <v>0</v>
      </c>
      <c r="X590">
        <v>0</v>
      </c>
      <c r="Y590">
        <v>0</v>
      </c>
      <c r="Z590">
        <v>0</v>
      </c>
      <c r="AA590" t="str">
        <f>+MID(Tabla_Consulta_desde_Reporte_de_Valorización_de_Instrumentos[[#This Row],[CODIGO_SBS]],7,1)</f>
        <v>2</v>
      </c>
      <c r="AB590">
        <f>INDEX('Cálculo Caja'!F:F,MATCH(Tabla_Consulta_desde_Reporte_de_Valorización_de_Instrumentos[[#This Row],[PORTAFOLIO]],'Cálculo Caja'!A:A,0),1)</f>
        <v>27857085026.771736</v>
      </c>
      <c r="AC590" s="17">
        <f>Tabla_Consulta_desde_Reporte_de_Valorización_de_Instrumentos[[#This Row],[VALOR_VECTOR_LOCAL]]/Tabla_Consulta_desde_Reporte_de_Valorización_de_Instrumentos[[#This Row],[Patrimonio]]</f>
        <v>0</v>
      </c>
      <c r="AD590" s="4">
        <f>(Tabla_Consulta_desde_Reporte_de_Valorización_de_Instrumentos[[#This Row],[VALOR_VECTOR_LOCAL]]/INDEX('Tipo de Cambio'!$D:$D,MATCH("2",'Tipo de Cambio'!$E:$E,0),1))/1000000</f>
        <v>0</v>
      </c>
      <c r="AE590">
        <f>IF(Tabla_Consulta_desde_Reporte_de_Valorización_de_Instrumentos[[#This Row],[PORTAFOLIO]]="IN-FONDO0",Tabla_Consulta_desde_Reporte_de_Valorización_de_Instrumentos[[#This Row],[Inv MM$]],0)</f>
        <v>0</v>
      </c>
      <c r="AF590" s="25">
        <f>IF(Tabla_Consulta_desde_Reporte_de_Valorización_de_Instrumentos[[#This Row],[PORTAFOLIO]]="IN-FONDO1",Tabla_Consulta_desde_Reporte_de_Valorización_de_Instrumentos[[#This Row],[Inv MM$]],0)</f>
        <v>0</v>
      </c>
      <c r="AG590" s="25">
        <f>IF(Tabla_Consulta_desde_Reporte_de_Valorización_de_Instrumentos[[#This Row],[PORTAFOLIO]]="IN-FONDO2",Tabla_Consulta_desde_Reporte_de_Valorización_de_Instrumentos[[#This Row],[Inv MM$]],0)</f>
        <v>0</v>
      </c>
      <c r="AH590" s="25">
        <f>IF(Tabla_Consulta_desde_Reporte_de_Valorización_de_Instrumentos[[#This Row],[PORTAFOLIO]]="IN-FONDO3",Tabla_Consulta_desde_Reporte_de_Valorización_de_Instrumentos[[#This Row],[Inv MM$]],0)</f>
        <v>0</v>
      </c>
      <c r="AI59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Row],[CODIGO_SBS]],'BD(MSCI)'!$C:$C,0),1)),AL6725)</f>
        <v>0</v>
      </c>
      <c r="AK590" s="25">
        <f>Tabla_Consulta_desde_Reporte_de_Valorización_de_Instrumentos[[#This Row],[CO2-H]]*Tabla_Consulta_desde_Reporte_de_Valorización_de_Instrumentos[[#This Row],[Inv MM$]]</f>
        <v>0</v>
      </c>
      <c r="AL590" s="25">
        <f>Tabla_Consulta_desde_Reporte_de_Valorización_de_Instrumentos[[#This Row],[CO2-H]]*Tabla_Consulta_desde_Reporte_de_Valorización_de_Instrumentos[[#This Row],[Weight]]</f>
        <v>0</v>
      </c>
      <c r="AM590" s="25">
        <f>INDEX(Parametria!G:G,MATCH(Tabla_Consulta_desde_Reporte_de_Valorización_de_Instrumentos[[#This Row],[CODIGO_SBS]],Parametria!C:C,0))</f>
        <v>0</v>
      </c>
      <c r="AN590" s="25" t="str">
        <f>INDEX(Parametria!F:F,MATCH(Tabla_Consulta_desde_Reporte_de_Valorización_de_Instrumentos[[#This Row],[CODIGO_SBS]],Parametria!C:C,0))</f>
        <v>Cash</v>
      </c>
      <c r="AO590" s="25" t="str">
        <f>+INDEX(Parametria!J:J,MATCH(Tabla_Consulta_desde_Reporte_de_Valorización_de_Instrumentos[[#This Row],[CODIGO_SBS]],Parametria!C:C,0))</f>
        <v>Cash</v>
      </c>
      <c r="AP590" s="25">
        <f>Tabla_Consulta_desde_Reporte_de_Valorización_de_Instrumentos[[#This Row],[Huella]]/$AT$4</f>
        <v>0</v>
      </c>
      <c r="AQ59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0" s="25" t="str">
        <f>IFERROR(INDEX('BD(MSCI)'!X:X,MATCH(Tabla_Consulta_desde_Reporte_de_Valorización_de_Instrumentos[[#This Row],[CODIGO_ISIN]],'BD(MSCI)'!C:C,0)),"Cuestionario Integra")</f>
        <v>Cuestionario Integra</v>
      </c>
    </row>
    <row r="591" spans="2:44" x14ac:dyDescent="0.35">
      <c r="B591" s="14" t="s">
        <v>6337</v>
      </c>
      <c r="C591" t="s">
        <v>817</v>
      </c>
      <c r="D591" t="s">
        <v>10</v>
      </c>
      <c r="E591" t="s">
        <v>818</v>
      </c>
      <c r="F591" t="s">
        <v>5937</v>
      </c>
      <c r="G591">
        <f>INDEX(Parametria!H:H,MATCH(Tabla_Consulta_desde_Reporte_de_Valorización_de_Instrumentos[[#This Row],[CODIGO_SBS]],Parametria!C:C,0),1)</f>
        <v>0</v>
      </c>
      <c r="H591" t="s">
        <v>90</v>
      </c>
      <c r="I591" t="s">
        <v>819</v>
      </c>
      <c r="J591" t="s">
        <v>4580</v>
      </c>
      <c r="K591" t="s">
        <v>50</v>
      </c>
      <c r="L591">
        <v>1</v>
      </c>
      <c r="M591" s="5">
        <v>0</v>
      </c>
      <c r="N591">
        <v>0</v>
      </c>
      <c r="O591">
        <v>0</v>
      </c>
      <c r="P591" s="15">
        <v>46203</v>
      </c>
      <c r="Q591">
        <v>0</v>
      </c>
      <c r="R591">
        <v>3.4075000000000002</v>
      </c>
      <c r="S591" t="s">
        <v>155</v>
      </c>
      <c r="T591">
        <v>19024337.131469</v>
      </c>
      <c r="U591" s="5">
        <v>5576204.5700000003</v>
      </c>
      <c r="V591" t="s">
        <v>156</v>
      </c>
      <c r="W591">
        <v>0</v>
      </c>
      <c r="X591">
        <v>0</v>
      </c>
      <c r="Y591">
        <v>0</v>
      </c>
      <c r="Z591">
        <v>0</v>
      </c>
      <c r="AA591" t="str">
        <f>+MID(Tabla_Consulta_desde_Reporte_de_Valorización_de_Instrumentos[[#This Row],[CODIGO_SBS]],7,1)</f>
        <v>2</v>
      </c>
      <c r="AB591">
        <f>INDEX('Cálculo Caja'!F:F,MATCH(Tabla_Consulta_desde_Reporte_de_Valorización_de_Instrumentos[[#This Row],[PORTAFOLIO]],'Cálculo Caja'!A:A,0),1)</f>
        <v>27857085026.771736</v>
      </c>
      <c r="AC591" s="17">
        <f>Tabla_Consulta_desde_Reporte_de_Valorización_de_Instrumentos[[#This Row],[VALOR_VECTOR_LOCAL]]/Tabla_Consulta_desde_Reporte_de_Valorización_de_Instrumentos[[#This Row],[Patrimonio]]</f>
        <v>0</v>
      </c>
      <c r="AD591" s="4">
        <f>(Tabla_Consulta_desde_Reporte_de_Valorización_de_Instrumentos[[#This Row],[VALOR_VECTOR_LOCAL]]/INDEX('Tipo de Cambio'!$D:$D,MATCH("2",'Tipo de Cambio'!$E:$E,0),1))/1000000</f>
        <v>0</v>
      </c>
      <c r="AE591">
        <f>IF(Tabla_Consulta_desde_Reporte_de_Valorización_de_Instrumentos[[#This Row],[PORTAFOLIO]]="IN-FONDO0",Tabla_Consulta_desde_Reporte_de_Valorización_de_Instrumentos[[#This Row],[Inv MM$]],0)</f>
        <v>0</v>
      </c>
      <c r="AF591" s="25">
        <f>IF(Tabla_Consulta_desde_Reporte_de_Valorización_de_Instrumentos[[#This Row],[PORTAFOLIO]]="IN-FONDO1",Tabla_Consulta_desde_Reporte_de_Valorización_de_Instrumentos[[#This Row],[Inv MM$]],0)</f>
        <v>0</v>
      </c>
      <c r="AG591" s="25">
        <f>IF(Tabla_Consulta_desde_Reporte_de_Valorización_de_Instrumentos[[#This Row],[PORTAFOLIO]]="IN-FONDO2",Tabla_Consulta_desde_Reporte_de_Valorización_de_Instrumentos[[#This Row],[Inv MM$]],0)</f>
        <v>0</v>
      </c>
      <c r="AH591" s="25">
        <f>IF(Tabla_Consulta_desde_Reporte_de_Valorización_de_Instrumentos[[#This Row],[PORTAFOLIO]]="IN-FONDO3",Tabla_Consulta_desde_Reporte_de_Valorización_de_Instrumentos[[#This Row],[Inv MM$]],0)</f>
        <v>0</v>
      </c>
      <c r="AI59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Row],[CODIGO_SBS]],'BD(MSCI)'!$C:$C,0),1)),AL6726)</f>
        <v>0</v>
      </c>
      <c r="AK591" s="25">
        <f>Tabla_Consulta_desde_Reporte_de_Valorización_de_Instrumentos[[#This Row],[CO2-H]]*Tabla_Consulta_desde_Reporte_de_Valorización_de_Instrumentos[[#This Row],[Inv MM$]]</f>
        <v>0</v>
      </c>
      <c r="AL591" s="25">
        <f>Tabla_Consulta_desde_Reporte_de_Valorización_de_Instrumentos[[#This Row],[CO2-H]]*Tabla_Consulta_desde_Reporte_de_Valorización_de_Instrumentos[[#This Row],[Weight]]</f>
        <v>0</v>
      </c>
      <c r="AM591" s="25">
        <f>INDEX(Parametria!G:G,MATCH(Tabla_Consulta_desde_Reporte_de_Valorización_de_Instrumentos[[#This Row],[CODIGO_SBS]],Parametria!C:C,0))</f>
        <v>0</v>
      </c>
      <c r="AN591" s="25" t="str">
        <f>INDEX(Parametria!F:F,MATCH(Tabla_Consulta_desde_Reporte_de_Valorización_de_Instrumentos[[#This Row],[CODIGO_SBS]],Parametria!C:C,0))</f>
        <v>Cash</v>
      </c>
      <c r="AO591" s="25" t="str">
        <f>+INDEX(Parametria!J:J,MATCH(Tabla_Consulta_desde_Reporte_de_Valorización_de_Instrumentos[[#This Row],[CODIGO_SBS]],Parametria!C:C,0))</f>
        <v>Cash</v>
      </c>
      <c r="AP591" s="25">
        <f>Tabla_Consulta_desde_Reporte_de_Valorización_de_Instrumentos[[#This Row],[Huella]]/$AT$4</f>
        <v>0</v>
      </c>
      <c r="AQ59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1" s="25" t="str">
        <f>IFERROR(INDEX('BD(MSCI)'!X:X,MATCH(Tabla_Consulta_desde_Reporte_de_Valorización_de_Instrumentos[[#This Row],[CODIGO_ISIN]],'BD(MSCI)'!C:C,0)),"Cuestionario Integra")</f>
        <v>Cuestionario Integra</v>
      </c>
    </row>
    <row r="592" spans="2:44" x14ac:dyDescent="0.35">
      <c r="B592" s="14" t="s">
        <v>6337</v>
      </c>
      <c r="C592" t="s">
        <v>817</v>
      </c>
      <c r="D592" t="s">
        <v>10</v>
      </c>
      <c r="E592" t="s">
        <v>818</v>
      </c>
      <c r="F592" t="s">
        <v>5938</v>
      </c>
      <c r="G592">
        <f>INDEX(Parametria!H:H,MATCH(Tabla_Consulta_desde_Reporte_de_Valorización_de_Instrumentos[[#This Row],[CODIGO_SBS]],Parametria!C:C,0),1)</f>
        <v>0</v>
      </c>
      <c r="H592" t="s">
        <v>90</v>
      </c>
      <c r="I592" t="s">
        <v>819</v>
      </c>
      <c r="J592" t="s">
        <v>6336</v>
      </c>
      <c r="K592" t="s">
        <v>50</v>
      </c>
      <c r="L592">
        <v>1</v>
      </c>
      <c r="M592" s="5">
        <v>0</v>
      </c>
      <c r="N592">
        <v>0</v>
      </c>
      <c r="O592">
        <v>0</v>
      </c>
      <c r="P592" s="15">
        <v>46203</v>
      </c>
      <c r="Q592">
        <v>0</v>
      </c>
      <c r="R592">
        <v>3.4075000000000002</v>
      </c>
      <c r="S592" t="s">
        <v>155</v>
      </c>
      <c r="T592">
        <v>48788354.901358999</v>
      </c>
      <c r="U592" s="5">
        <v>14300306.27</v>
      </c>
      <c r="V592" t="s">
        <v>156</v>
      </c>
      <c r="W592">
        <v>0</v>
      </c>
      <c r="X592">
        <v>0</v>
      </c>
      <c r="Y592">
        <v>0</v>
      </c>
      <c r="Z592">
        <v>0</v>
      </c>
      <c r="AA592" t="str">
        <f>+MID(Tabla_Consulta_desde_Reporte_de_Valorización_de_Instrumentos[[#This Row],[CODIGO_SBS]],7,1)</f>
        <v>2</v>
      </c>
      <c r="AB592">
        <f>INDEX('Cálculo Caja'!F:F,MATCH(Tabla_Consulta_desde_Reporte_de_Valorización_de_Instrumentos[[#This Row],[PORTAFOLIO]],'Cálculo Caja'!A:A,0),1)</f>
        <v>27857085026.771736</v>
      </c>
      <c r="AC592" s="17">
        <f>Tabla_Consulta_desde_Reporte_de_Valorización_de_Instrumentos[[#This Row],[VALOR_VECTOR_LOCAL]]/Tabla_Consulta_desde_Reporte_de_Valorización_de_Instrumentos[[#This Row],[Patrimonio]]</f>
        <v>0</v>
      </c>
      <c r="AD592" s="4">
        <f>(Tabla_Consulta_desde_Reporte_de_Valorización_de_Instrumentos[[#This Row],[VALOR_VECTOR_LOCAL]]/INDEX('Tipo de Cambio'!$D:$D,MATCH("2",'Tipo de Cambio'!$E:$E,0),1))/1000000</f>
        <v>0</v>
      </c>
      <c r="AE592">
        <f>IF(Tabla_Consulta_desde_Reporte_de_Valorización_de_Instrumentos[[#This Row],[PORTAFOLIO]]="IN-FONDO0",Tabla_Consulta_desde_Reporte_de_Valorización_de_Instrumentos[[#This Row],[Inv MM$]],0)</f>
        <v>0</v>
      </c>
      <c r="AF592" s="25">
        <f>IF(Tabla_Consulta_desde_Reporte_de_Valorización_de_Instrumentos[[#This Row],[PORTAFOLIO]]="IN-FONDO1",Tabla_Consulta_desde_Reporte_de_Valorización_de_Instrumentos[[#This Row],[Inv MM$]],0)</f>
        <v>0</v>
      </c>
      <c r="AG592" s="25">
        <f>IF(Tabla_Consulta_desde_Reporte_de_Valorización_de_Instrumentos[[#This Row],[PORTAFOLIO]]="IN-FONDO2",Tabla_Consulta_desde_Reporte_de_Valorización_de_Instrumentos[[#This Row],[Inv MM$]],0)</f>
        <v>0</v>
      </c>
      <c r="AH592" s="25">
        <f>IF(Tabla_Consulta_desde_Reporte_de_Valorización_de_Instrumentos[[#This Row],[PORTAFOLIO]]="IN-FONDO3",Tabla_Consulta_desde_Reporte_de_Valorización_de_Instrumentos[[#This Row],[Inv MM$]],0)</f>
        <v>0</v>
      </c>
      <c r="AI59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Row],[CODIGO_SBS]],'BD(MSCI)'!$C:$C,0),1)),AL6727)</f>
        <v>0</v>
      </c>
      <c r="AK592" s="25">
        <f>Tabla_Consulta_desde_Reporte_de_Valorización_de_Instrumentos[[#This Row],[CO2-H]]*Tabla_Consulta_desde_Reporte_de_Valorización_de_Instrumentos[[#This Row],[Inv MM$]]</f>
        <v>0</v>
      </c>
      <c r="AL592" s="25">
        <f>Tabla_Consulta_desde_Reporte_de_Valorización_de_Instrumentos[[#This Row],[CO2-H]]*Tabla_Consulta_desde_Reporte_de_Valorización_de_Instrumentos[[#This Row],[Weight]]</f>
        <v>0</v>
      </c>
      <c r="AM592" s="25">
        <f>INDEX(Parametria!G:G,MATCH(Tabla_Consulta_desde_Reporte_de_Valorización_de_Instrumentos[[#This Row],[CODIGO_SBS]],Parametria!C:C,0))</f>
        <v>0</v>
      </c>
      <c r="AN592" s="25" t="str">
        <f>INDEX(Parametria!F:F,MATCH(Tabla_Consulta_desde_Reporte_de_Valorización_de_Instrumentos[[#This Row],[CODIGO_SBS]],Parametria!C:C,0))</f>
        <v>Cash</v>
      </c>
      <c r="AO592" s="25" t="str">
        <f>+INDEX(Parametria!J:J,MATCH(Tabla_Consulta_desde_Reporte_de_Valorización_de_Instrumentos[[#This Row],[CODIGO_SBS]],Parametria!C:C,0))</f>
        <v>Cash</v>
      </c>
      <c r="AP592" s="25">
        <f>Tabla_Consulta_desde_Reporte_de_Valorización_de_Instrumentos[[#This Row],[Huella]]/$AT$4</f>
        <v>0</v>
      </c>
      <c r="AQ59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2" s="25" t="str">
        <f>IFERROR(INDEX('BD(MSCI)'!X:X,MATCH(Tabla_Consulta_desde_Reporte_de_Valorización_de_Instrumentos[[#This Row],[CODIGO_ISIN]],'BD(MSCI)'!C:C,0)),"Cuestionario Integra")</f>
        <v>Cuestionario Integra</v>
      </c>
    </row>
    <row r="593" spans="2:44" x14ac:dyDescent="0.35">
      <c r="B593" s="14" t="s">
        <v>6337</v>
      </c>
      <c r="C593" t="s">
        <v>817</v>
      </c>
      <c r="D593" t="s">
        <v>12</v>
      </c>
      <c r="E593" t="s">
        <v>818</v>
      </c>
      <c r="F593" t="s">
        <v>5965</v>
      </c>
      <c r="G593">
        <f>INDEX(Parametria!H:H,MATCH(Tabla_Consulta_desde_Reporte_de_Valorización_de_Instrumentos[[#This Row],[CODIGO_SBS]],Parametria!C:C,0),1)</f>
        <v>0</v>
      </c>
      <c r="H593" t="s">
        <v>90</v>
      </c>
      <c r="I593" t="s">
        <v>819</v>
      </c>
      <c r="J593" t="s">
        <v>4393</v>
      </c>
      <c r="K593" t="s">
        <v>50</v>
      </c>
      <c r="L593">
        <v>1</v>
      </c>
      <c r="M593" s="5">
        <v>0</v>
      </c>
      <c r="N593">
        <v>0</v>
      </c>
      <c r="O593">
        <v>0</v>
      </c>
      <c r="P593" s="15">
        <v>46203</v>
      </c>
      <c r="Q593">
        <v>0</v>
      </c>
      <c r="R593">
        <v>3.4075000000000002</v>
      </c>
      <c r="S593" t="s">
        <v>155</v>
      </c>
      <c r="T593">
        <v>7300344.6060920004</v>
      </c>
      <c r="U593" s="5">
        <v>2139796.7599999998</v>
      </c>
      <c r="V593" t="s">
        <v>156</v>
      </c>
      <c r="W593">
        <v>0</v>
      </c>
      <c r="X593">
        <v>0</v>
      </c>
      <c r="Y593">
        <v>0</v>
      </c>
      <c r="Z593">
        <v>0</v>
      </c>
      <c r="AA593" t="str">
        <f>+MID(Tabla_Consulta_desde_Reporte_de_Valorización_de_Instrumentos[[#This Row],[CODIGO_SBS]],7,1)</f>
        <v>2</v>
      </c>
      <c r="AB593">
        <f>INDEX('Cálculo Caja'!F:F,MATCH(Tabla_Consulta_desde_Reporte_de_Valorización_de_Instrumentos[[#This Row],[PORTAFOLIO]],'Cálculo Caja'!A:A,0),1)</f>
        <v>7928996892.6624365</v>
      </c>
      <c r="AC593" s="17">
        <f>Tabla_Consulta_desde_Reporte_de_Valorización_de_Instrumentos[[#This Row],[VALOR_VECTOR_LOCAL]]/Tabla_Consulta_desde_Reporte_de_Valorización_de_Instrumentos[[#This Row],[Patrimonio]]</f>
        <v>0</v>
      </c>
      <c r="AD593" s="4">
        <f>(Tabla_Consulta_desde_Reporte_de_Valorización_de_Instrumentos[[#This Row],[VALOR_VECTOR_LOCAL]]/INDEX('Tipo de Cambio'!$D:$D,MATCH("2",'Tipo de Cambio'!$E:$E,0),1))/1000000</f>
        <v>0</v>
      </c>
      <c r="AE593">
        <f>IF(Tabla_Consulta_desde_Reporte_de_Valorización_de_Instrumentos[[#This Row],[PORTAFOLIO]]="IN-FONDO0",Tabla_Consulta_desde_Reporte_de_Valorización_de_Instrumentos[[#This Row],[Inv MM$]],0)</f>
        <v>0</v>
      </c>
      <c r="AF593" s="25">
        <f>IF(Tabla_Consulta_desde_Reporte_de_Valorización_de_Instrumentos[[#This Row],[PORTAFOLIO]]="IN-FONDO1",Tabla_Consulta_desde_Reporte_de_Valorización_de_Instrumentos[[#This Row],[Inv MM$]],0)</f>
        <v>0</v>
      </c>
      <c r="AG593" s="25">
        <f>IF(Tabla_Consulta_desde_Reporte_de_Valorización_de_Instrumentos[[#This Row],[PORTAFOLIO]]="IN-FONDO2",Tabla_Consulta_desde_Reporte_de_Valorización_de_Instrumentos[[#This Row],[Inv MM$]],0)</f>
        <v>0</v>
      </c>
      <c r="AH593" s="25">
        <f>IF(Tabla_Consulta_desde_Reporte_de_Valorización_de_Instrumentos[[#This Row],[PORTAFOLIO]]="IN-FONDO3",Tabla_Consulta_desde_Reporte_de_Valorización_de_Instrumentos[[#This Row],[Inv MM$]],0)</f>
        <v>0</v>
      </c>
      <c r="AI59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Row],[CODIGO_SBS]],'BD(MSCI)'!$C:$C,0),1)),AL6728)</f>
        <v>0</v>
      </c>
      <c r="AK593" s="25">
        <f>Tabla_Consulta_desde_Reporte_de_Valorización_de_Instrumentos[[#This Row],[CO2-H]]*Tabla_Consulta_desde_Reporte_de_Valorización_de_Instrumentos[[#This Row],[Inv MM$]]</f>
        <v>0</v>
      </c>
      <c r="AL593" s="25">
        <f>Tabla_Consulta_desde_Reporte_de_Valorización_de_Instrumentos[[#This Row],[CO2-H]]*Tabla_Consulta_desde_Reporte_de_Valorización_de_Instrumentos[[#This Row],[Weight]]</f>
        <v>0</v>
      </c>
      <c r="AM593" s="25">
        <f>INDEX(Parametria!G:G,MATCH(Tabla_Consulta_desde_Reporte_de_Valorización_de_Instrumentos[[#This Row],[CODIGO_SBS]],Parametria!C:C,0))</f>
        <v>0</v>
      </c>
      <c r="AN593" s="25" t="str">
        <f>INDEX(Parametria!F:F,MATCH(Tabla_Consulta_desde_Reporte_de_Valorización_de_Instrumentos[[#This Row],[CODIGO_SBS]],Parametria!C:C,0))</f>
        <v>Cash</v>
      </c>
      <c r="AO593" s="25" t="str">
        <f>+INDEX(Parametria!J:J,MATCH(Tabla_Consulta_desde_Reporte_de_Valorización_de_Instrumentos[[#This Row],[CODIGO_SBS]],Parametria!C:C,0))</f>
        <v>Cash</v>
      </c>
      <c r="AP593" s="25">
        <f>Tabla_Consulta_desde_Reporte_de_Valorización_de_Instrumentos[[#This Row],[Huella]]/$AT$4</f>
        <v>0</v>
      </c>
      <c r="AQ59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3" s="25" t="str">
        <f>IFERROR(INDEX('BD(MSCI)'!X:X,MATCH(Tabla_Consulta_desde_Reporte_de_Valorización_de_Instrumentos[[#This Row],[CODIGO_ISIN]],'BD(MSCI)'!C:C,0)),"Cuestionario Integra")</f>
        <v>Cuestionario Integra</v>
      </c>
    </row>
    <row r="594" spans="2:44" x14ac:dyDescent="0.35">
      <c r="B594" s="14" t="s">
        <v>6337</v>
      </c>
      <c r="C594" t="s">
        <v>817</v>
      </c>
      <c r="D594" t="s">
        <v>12</v>
      </c>
      <c r="E594" t="s">
        <v>818</v>
      </c>
      <c r="F594" t="s">
        <v>5966</v>
      </c>
      <c r="G594">
        <f>INDEX(Parametria!H:H,MATCH(Tabla_Consulta_desde_Reporte_de_Valorización_de_Instrumentos[[#This Row],[CODIGO_SBS]],Parametria!C:C,0),1)</f>
        <v>0</v>
      </c>
      <c r="H594" t="s">
        <v>90</v>
      </c>
      <c r="I594" t="s">
        <v>819</v>
      </c>
      <c r="J594" t="s">
        <v>4393</v>
      </c>
      <c r="K594" t="s">
        <v>50</v>
      </c>
      <c r="L594">
        <v>1</v>
      </c>
      <c r="M594" s="5">
        <v>0</v>
      </c>
      <c r="N594">
        <v>0</v>
      </c>
      <c r="O594">
        <v>0</v>
      </c>
      <c r="P594" s="15">
        <v>46203</v>
      </c>
      <c r="Q594">
        <v>0</v>
      </c>
      <c r="R594">
        <v>3.4075000000000002</v>
      </c>
      <c r="S594" t="s">
        <v>155</v>
      </c>
      <c r="T594">
        <v>4649103.8703739997</v>
      </c>
      <c r="U594" s="5">
        <v>1362694.22</v>
      </c>
      <c r="V594" t="s">
        <v>156</v>
      </c>
      <c r="W594">
        <v>0</v>
      </c>
      <c r="X594">
        <v>0</v>
      </c>
      <c r="Y594">
        <v>0</v>
      </c>
      <c r="Z594">
        <v>0</v>
      </c>
      <c r="AA594" t="str">
        <f>+MID(Tabla_Consulta_desde_Reporte_de_Valorización_de_Instrumentos[[#This Row],[CODIGO_SBS]],7,1)</f>
        <v>2</v>
      </c>
      <c r="AB594">
        <f>INDEX('Cálculo Caja'!F:F,MATCH(Tabla_Consulta_desde_Reporte_de_Valorización_de_Instrumentos[[#This Row],[PORTAFOLIO]],'Cálculo Caja'!A:A,0),1)</f>
        <v>7928996892.6624365</v>
      </c>
      <c r="AC594" s="17">
        <f>Tabla_Consulta_desde_Reporte_de_Valorización_de_Instrumentos[[#This Row],[VALOR_VECTOR_LOCAL]]/Tabla_Consulta_desde_Reporte_de_Valorización_de_Instrumentos[[#This Row],[Patrimonio]]</f>
        <v>0</v>
      </c>
      <c r="AD594" s="4">
        <f>(Tabla_Consulta_desde_Reporte_de_Valorización_de_Instrumentos[[#This Row],[VALOR_VECTOR_LOCAL]]/INDEX('Tipo de Cambio'!$D:$D,MATCH("2",'Tipo de Cambio'!$E:$E,0),1))/1000000</f>
        <v>0</v>
      </c>
      <c r="AE594">
        <f>IF(Tabla_Consulta_desde_Reporte_de_Valorización_de_Instrumentos[[#This Row],[PORTAFOLIO]]="IN-FONDO0",Tabla_Consulta_desde_Reporte_de_Valorización_de_Instrumentos[[#This Row],[Inv MM$]],0)</f>
        <v>0</v>
      </c>
      <c r="AF594" s="25">
        <f>IF(Tabla_Consulta_desde_Reporte_de_Valorización_de_Instrumentos[[#This Row],[PORTAFOLIO]]="IN-FONDO1",Tabla_Consulta_desde_Reporte_de_Valorización_de_Instrumentos[[#This Row],[Inv MM$]],0)</f>
        <v>0</v>
      </c>
      <c r="AG594" s="25">
        <f>IF(Tabla_Consulta_desde_Reporte_de_Valorización_de_Instrumentos[[#This Row],[PORTAFOLIO]]="IN-FONDO2",Tabla_Consulta_desde_Reporte_de_Valorización_de_Instrumentos[[#This Row],[Inv MM$]],0)</f>
        <v>0</v>
      </c>
      <c r="AH594" s="25">
        <f>IF(Tabla_Consulta_desde_Reporte_de_Valorización_de_Instrumentos[[#This Row],[PORTAFOLIO]]="IN-FONDO3",Tabla_Consulta_desde_Reporte_de_Valorización_de_Instrumentos[[#This Row],[Inv MM$]],0)</f>
        <v>0</v>
      </c>
      <c r="AI59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Row],[CODIGO_SBS]],'BD(MSCI)'!$C:$C,0),1)),AL6729)</f>
        <v>0</v>
      </c>
      <c r="AK594" s="25">
        <f>Tabla_Consulta_desde_Reporte_de_Valorización_de_Instrumentos[[#This Row],[CO2-H]]*Tabla_Consulta_desde_Reporte_de_Valorización_de_Instrumentos[[#This Row],[Inv MM$]]</f>
        <v>0</v>
      </c>
      <c r="AL594" s="25">
        <f>Tabla_Consulta_desde_Reporte_de_Valorización_de_Instrumentos[[#This Row],[CO2-H]]*Tabla_Consulta_desde_Reporte_de_Valorización_de_Instrumentos[[#This Row],[Weight]]</f>
        <v>0</v>
      </c>
      <c r="AM594" s="25">
        <f>INDEX(Parametria!G:G,MATCH(Tabla_Consulta_desde_Reporte_de_Valorización_de_Instrumentos[[#This Row],[CODIGO_SBS]],Parametria!C:C,0))</f>
        <v>0</v>
      </c>
      <c r="AN594" s="25" t="str">
        <f>INDEX(Parametria!F:F,MATCH(Tabla_Consulta_desde_Reporte_de_Valorización_de_Instrumentos[[#This Row],[CODIGO_SBS]],Parametria!C:C,0))</f>
        <v>Cash</v>
      </c>
      <c r="AO594" s="25" t="str">
        <f>+INDEX(Parametria!J:J,MATCH(Tabla_Consulta_desde_Reporte_de_Valorización_de_Instrumentos[[#This Row],[CODIGO_SBS]],Parametria!C:C,0))</f>
        <v>Cash</v>
      </c>
      <c r="AP594" s="25">
        <f>Tabla_Consulta_desde_Reporte_de_Valorización_de_Instrumentos[[#This Row],[Huella]]/$AT$4</f>
        <v>0</v>
      </c>
      <c r="AQ59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4" s="25" t="str">
        <f>IFERROR(INDEX('BD(MSCI)'!X:X,MATCH(Tabla_Consulta_desde_Reporte_de_Valorización_de_Instrumentos[[#This Row],[CODIGO_ISIN]],'BD(MSCI)'!C:C,0)),"Cuestionario Integra")</f>
        <v>Cuestionario Integra</v>
      </c>
    </row>
    <row r="595" spans="2:44" x14ac:dyDescent="0.35">
      <c r="B595" s="14" t="s">
        <v>6337</v>
      </c>
      <c r="C595" t="s">
        <v>817</v>
      </c>
      <c r="D595" t="s">
        <v>12</v>
      </c>
      <c r="E595" t="s">
        <v>818</v>
      </c>
      <c r="F595" t="s">
        <v>5961</v>
      </c>
      <c r="G595">
        <f>INDEX(Parametria!H:H,MATCH(Tabla_Consulta_desde_Reporte_de_Valorización_de_Instrumentos[[#This Row],[CODIGO_SBS]],Parametria!C:C,0),1)</f>
        <v>0</v>
      </c>
      <c r="H595" t="s">
        <v>90</v>
      </c>
      <c r="I595" t="s">
        <v>819</v>
      </c>
      <c r="J595" t="s">
        <v>4392</v>
      </c>
      <c r="K595" t="s">
        <v>50</v>
      </c>
      <c r="L595">
        <v>1</v>
      </c>
      <c r="M595" s="5">
        <v>0</v>
      </c>
      <c r="N595">
        <v>0</v>
      </c>
      <c r="O595">
        <v>0</v>
      </c>
      <c r="P595" s="15">
        <v>46203</v>
      </c>
      <c r="Q595">
        <v>0</v>
      </c>
      <c r="R595">
        <v>3.4075000000000002</v>
      </c>
      <c r="S595" t="s">
        <v>155</v>
      </c>
      <c r="T595">
        <v>12272541.379314</v>
      </c>
      <c r="U595" s="5">
        <v>3597192.42</v>
      </c>
      <c r="V595" t="s">
        <v>156</v>
      </c>
      <c r="W595">
        <v>0</v>
      </c>
      <c r="X595">
        <v>0</v>
      </c>
      <c r="Y595">
        <v>0</v>
      </c>
      <c r="Z595">
        <v>0</v>
      </c>
      <c r="AA595" t="str">
        <f>+MID(Tabla_Consulta_desde_Reporte_de_Valorización_de_Instrumentos[[#This Row],[CODIGO_SBS]],7,1)</f>
        <v>2</v>
      </c>
      <c r="AB595">
        <f>INDEX('Cálculo Caja'!F:F,MATCH(Tabla_Consulta_desde_Reporte_de_Valorización_de_Instrumentos[[#This Row],[PORTAFOLIO]],'Cálculo Caja'!A:A,0),1)</f>
        <v>7928996892.6624365</v>
      </c>
      <c r="AC595" s="17">
        <f>Tabla_Consulta_desde_Reporte_de_Valorización_de_Instrumentos[[#This Row],[VALOR_VECTOR_LOCAL]]/Tabla_Consulta_desde_Reporte_de_Valorización_de_Instrumentos[[#This Row],[Patrimonio]]</f>
        <v>0</v>
      </c>
      <c r="AD595" s="4">
        <f>(Tabla_Consulta_desde_Reporte_de_Valorización_de_Instrumentos[[#This Row],[VALOR_VECTOR_LOCAL]]/INDEX('Tipo de Cambio'!$D:$D,MATCH("2",'Tipo de Cambio'!$E:$E,0),1))/1000000</f>
        <v>0</v>
      </c>
      <c r="AE595">
        <f>IF(Tabla_Consulta_desde_Reporte_de_Valorización_de_Instrumentos[[#This Row],[PORTAFOLIO]]="IN-FONDO0",Tabla_Consulta_desde_Reporte_de_Valorización_de_Instrumentos[[#This Row],[Inv MM$]],0)</f>
        <v>0</v>
      </c>
      <c r="AF595" s="25">
        <f>IF(Tabla_Consulta_desde_Reporte_de_Valorización_de_Instrumentos[[#This Row],[PORTAFOLIO]]="IN-FONDO1",Tabla_Consulta_desde_Reporte_de_Valorización_de_Instrumentos[[#This Row],[Inv MM$]],0)</f>
        <v>0</v>
      </c>
      <c r="AG595" s="25">
        <f>IF(Tabla_Consulta_desde_Reporte_de_Valorización_de_Instrumentos[[#This Row],[PORTAFOLIO]]="IN-FONDO2",Tabla_Consulta_desde_Reporte_de_Valorización_de_Instrumentos[[#This Row],[Inv MM$]],0)</f>
        <v>0</v>
      </c>
      <c r="AH595" s="25">
        <f>IF(Tabla_Consulta_desde_Reporte_de_Valorización_de_Instrumentos[[#This Row],[PORTAFOLIO]]="IN-FONDO3",Tabla_Consulta_desde_Reporte_de_Valorización_de_Instrumentos[[#This Row],[Inv MM$]],0)</f>
        <v>0</v>
      </c>
      <c r="AI59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Row],[CODIGO_SBS]],'BD(MSCI)'!$C:$C,0),1)),AL6730)</f>
        <v>0</v>
      </c>
      <c r="AK595" s="25">
        <f>Tabla_Consulta_desde_Reporte_de_Valorización_de_Instrumentos[[#This Row],[CO2-H]]*Tabla_Consulta_desde_Reporte_de_Valorización_de_Instrumentos[[#This Row],[Inv MM$]]</f>
        <v>0</v>
      </c>
      <c r="AL595" s="25">
        <f>Tabla_Consulta_desde_Reporte_de_Valorización_de_Instrumentos[[#This Row],[CO2-H]]*Tabla_Consulta_desde_Reporte_de_Valorización_de_Instrumentos[[#This Row],[Weight]]</f>
        <v>0</v>
      </c>
      <c r="AM595" s="25">
        <f>INDEX(Parametria!G:G,MATCH(Tabla_Consulta_desde_Reporte_de_Valorización_de_Instrumentos[[#This Row],[CODIGO_SBS]],Parametria!C:C,0))</f>
        <v>0</v>
      </c>
      <c r="AN595" s="25" t="str">
        <f>INDEX(Parametria!F:F,MATCH(Tabla_Consulta_desde_Reporte_de_Valorización_de_Instrumentos[[#This Row],[CODIGO_SBS]],Parametria!C:C,0))</f>
        <v>Cash</v>
      </c>
      <c r="AO595" s="25" t="str">
        <f>+INDEX(Parametria!J:J,MATCH(Tabla_Consulta_desde_Reporte_de_Valorización_de_Instrumentos[[#This Row],[CODIGO_SBS]],Parametria!C:C,0))</f>
        <v>Cash</v>
      </c>
      <c r="AP595" s="25">
        <f>Tabla_Consulta_desde_Reporte_de_Valorización_de_Instrumentos[[#This Row],[Huella]]/$AT$4</f>
        <v>0</v>
      </c>
      <c r="AQ59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5" s="25" t="str">
        <f>IFERROR(INDEX('BD(MSCI)'!X:X,MATCH(Tabla_Consulta_desde_Reporte_de_Valorización_de_Instrumentos[[#This Row],[CODIGO_ISIN]],'BD(MSCI)'!C:C,0)),"Cuestionario Integra")</f>
        <v>Cuestionario Integra</v>
      </c>
    </row>
    <row r="596" spans="2:44" x14ac:dyDescent="0.35">
      <c r="B596" s="14" t="s">
        <v>6337</v>
      </c>
      <c r="C596" t="s">
        <v>817</v>
      </c>
      <c r="D596" t="s">
        <v>12</v>
      </c>
      <c r="E596" t="s">
        <v>818</v>
      </c>
      <c r="F596" t="s">
        <v>5962</v>
      </c>
      <c r="G596">
        <f>INDEX(Parametria!H:H,MATCH(Tabla_Consulta_desde_Reporte_de_Valorización_de_Instrumentos[[#This Row],[CODIGO_SBS]],Parametria!C:C,0),1)</f>
        <v>0</v>
      </c>
      <c r="H596" t="s">
        <v>90</v>
      </c>
      <c r="I596" t="s">
        <v>819</v>
      </c>
      <c r="J596" t="s">
        <v>4392</v>
      </c>
      <c r="K596" t="s">
        <v>50</v>
      </c>
      <c r="L596">
        <v>1</v>
      </c>
      <c r="M596" s="5">
        <v>0</v>
      </c>
      <c r="N596">
        <v>0</v>
      </c>
      <c r="O596">
        <v>0</v>
      </c>
      <c r="P596" s="15">
        <v>46203</v>
      </c>
      <c r="Q596">
        <v>0</v>
      </c>
      <c r="R596">
        <v>3.4075000000000002</v>
      </c>
      <c r="S596" t="s">
        <v>155</v>
      </c>
      <c r="T596">
        <v>1400024.0520220001</v>
      </c>
      <c r="U596" s="5">
        <v>410359.66</v>
      </c>
      <c r="V596" t="s">
        <v>156</v>
      </c>
      <c r="W596">
        <v>0</v>
      </c>
      <c r="X596">
        <v>0</v>
      </c>
      <c r="Y596">
        <v>0</v>
      </c>
      <c r="Z596">
        <v>0</v>
      </c>
      <c r="AA596" t="str">
        <f>+MID(Tabla_Consulta_desde_Reporte_de_Valorización_de_Instrumentos[[#This Row],[CODIGO_SBS]],7,1)</f>
        <v>2</v>
      </c>
      <c r="AB596">
        <f>INDEX('Cálculo Caja'!F:F,MATCH(Tabla_Consulta_desde_Reporte_de_Valorización_de_Instrumentos[[#This Row],[PORTAFOLIO]],'Cálculo Caja'!A:A,0),1)</f>
        <v>7928996892.6624365</v>
      </c>
      <c r="AC596" s="17">
        <f>Tabla_Consulta_desde_Reporte_de_Valorización_de_Instrumentos[[#This Row],[VALOR_VECTOR_LOCAL]]/Tabla_Consulta_desde_Reporte_de_Valorización_de_Instrumentos[[#This Row],[Patrimonio]]</f>
        <v>0</v>
      </c>
      <c r="AD596" s="4">
        <f>(Tabla_Consulta_desde_Reporte_de_Valorización_de_Instrumentos[[#This Row],[VALOR_VECTOR_LOCAL]]/INDEX('Tipo de Cambio'!$D:$D,MATCH("2",'Tipo de Cambio'!$E:$E,0),1))/1000000</f>
        <v>0</v>
      </c>
      <c r="AE596">
        <f>IF(Tabla_Consulta_desde_Reporte_de_Valorización_de_Instrumentos[[#This Row],[PORTAFOLIO]]="IN-FONDO0",Tabla_Consulta_desde_Reporte_de_Valorización_de_Instrumentos[[#This Row],[Inv MM$]],0)</f>
        <v>0</v>
      </c>
      <c r="AF596" s="25">
        <f>IF(Tabla_Consulta_desde_Reporte_de_Valorización_de_Instrumentos[[#This Row],[PORTAFOLIO]]="IN-FONDO1",Tabla_Consulta_desde_Reporte_de_Valorización_de_Instrumentos[[#This Row],[Inv MM$]],0)</f>
        <v>0</v>
      </c>
      <c r="AG596" s="25">
        <f>IF(Tabla_Consulta_desde_Reporte_de_Valorización_de_Instrumentos[[#This Row],[PORTAFOLIO]]="IN-FONDO2",Tabla_Consulta_desde_Reporte_de_Valorización_de_Instrumentos[[#This Row],[Inv MM$]],0)</f>
        <v>0</v>
      </c>
      <c r="AH596" s="25">
        <f>IF(Tabla_Consulta_desde_Reporte_de_Valorización_de_Instrumentos[[#This Row],[PORTAFOLIO]]="IN-FONDO3",Tabla_Consulta_desde_Reporte_de_Valorización_de_Instrumentos[[#This Row],[Inv MM$]],0)</f>
        <v>0</v>
      </c>
      <c r="AI59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Row],[CODIGO_SBS]],'BD(MSCI)'!$C:$C,0),1)),AL6731)</f>
        <v>0</v>
      </c>
      <c r="AK596" s="25">
        <f>Tabla_Consulta_desde_Reporte_de_Valorización_de_Instrumentos[[#This Row],[CO2-H]]*Tabla_Consulta_desde_Reporte_de_Valorización_de_Instrumentos[[#This Row],[Inv MM$]]</f>
        <v>0</v>
      </c>
      <c r="AL596" s="25">
        <f>Tabla_Consulta_desde_Reporte_de_Valorización_de_Instrumentos[[#This Row],[CO2-H]]*Tabla_Consulta_desde_Reporte_de_Valorización_de_Instrumentos[[#This Row],[Weight]]</f>
        <v>0</v>
      </c>
      <c r="AM596" s="25">
        <f>INDEX(Parametria!G:G,MATCH(Tabla_Consulta_desde_Reporte_de_Valorización_de_Instrumentos[[#This Row],[CODIGO_SBS]],Parametria!C:C,0))</f>
        <v>0</v>
      </c>
      <c r="AN596" s="25" t="str">
        <f>INDEX(Parametria!F:F,MATCH(Tabla_Consulta_desde_Reporte_de_Valorización_de_Instrumentos[[#This Row],[CODIGO_SBS]],Parametria!C:C,0))</f>
        <v>Cash</v>
      </c>
      <c r="AO596" s="25" t="str">
        <f>+INDEX(Parametria!J:J,MATCH(Tabla_Consulta_desde_Reporte_de_Valorización_de_Instrumentos[[#This Row],[CODIGO_SBS]],Parametria!C:C,0))</f>
        <v>Cash</v>
      </c>
      <c r="AP596" s="25">
        <f>Tabla_Consulta_desde_Reporte_de_Valorización_de_Instrumentos[[#This Row],[Huella]]/$AT$4</f>
        <v>0</v>
      </c>
      <c r="AQ59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6" s="25" t="str">
        <f>IFERROR(INDEX('BD(MSCI)'!X:X,MATCH(Tabla_Consulta_desde_Reporte_de_Valorización_de_Instrumentos[[#This Row],[CODIGO_ISIN]],'BD(MSCI)'!C:C,0)),"Cuestionario Integra")</f>
        <v>Cuestionario Integra</v>
      </c>
    </row>
    <row r="597" spans="2:44" x14ac:dyDescent="0.35">
      <c r="B597" s="14" t="s">
        <v>6337</v>
      </c>
      <c r="C597" t="s">
        <v>817</v>
      </c>
      <c r="D597" t="s">
        <v>12</v>
      </c>
      <c r="E597" t="s">
        <v>818</v>
      </c>
      <c r="F597" t="s">
        <v>5951</v>
      </c>
      <c r="G597">
        <f>INDEX(Parametria!H:H,MATCH(Tabla_Consulta_desde_Reporte_de_Valorización_de_Instrumentos[[#This Row],[CODIGO_SBS]],Parametria!C:C,0),1)</f>
        <v>0</v>
      </c>
      <c r="H597" t="s">
        <v>90</v>
      </c>
      <c r="I597" t="s">
        <v>819</v>
      </c>
      <c r="J597" t="s">
        <v>5041</v>
      </c>
      <c r="K597" t="s">
        <v>50</v>
      </c>
      <c r="L597">
        <v>1</v>
      </c>
      <c r="M597" s="5">
        <v>0</v>
      </c>
      <c r="N597">
        <v>0</v>
      </c>
      <c r="O597">
        <v>0</v>
      </c>
      <c r="P597" s="15">
        <v>46203</v>
      </c>
      <c r="Q597">
        <v>0</v>
      </c>
      <c r="R597">
        <v>3.4075000000000002</v>
      </c>
      <c r="S597" t="s">
        <v>155</v>
      </c>
      <c r="T597">
        <v>260386256.86982501</v>
      </c>
      <c r="U597" s="5">
        <v>76321557.25</v>
      </c>
      <c r="V597" t="s">
        <v>156</v>
      </c>
      <c r="W597">
        <v>0</v>
      </c>
      <c r="X597">
        <v>0</v>
      </c>
      <c r="Y597">
        <v>0</v>
      </c>
      <c r="Z597">
        <v>0</v>
      </c>
      <c r="AA597" t="str">
        <f>+MID(Tabla_Consulta_desde_Reporte_de_Valorización_de_Instrumentos[[#This Row],[CODIGO_SBS]],7,1)</f>
        <v>2</v>
      </c>
      <c r="AB597">
        <f>INDEX('Cálculo Caja'!F:F,MATCH(Tabla_Consulta_desde_Reporte_de_Valorización_de_Instrumentos[[#This Row],[PORTAFOLIO]],'Cálculo Caja'!A:A,0),1)</f>
        <v>7928996892.6624365</v>
      </c>
      <c r="AC597" s="17">
        <f>Tabla_Consulta_desde_Reporte_de_Valorización_de_Instrumentos[[#This Row],[VALOR_VECTOR_LOCAL]]/Tabla_Consulta_desde_Reporte_de_Valorización_de_Instrumentos[[#This Row],[Patrimonio]]</f>
        <v>0</v>
      </c>
      <c r="AD597" s="4">
        <f>(Tabla_Consulta_desde_Reporte_de_Valorización_de_Instrumentos[[#This Row],[VALOR_VECTOR_LOCAL]]/INDEX('Tipo de Cambio'!$D:$D,MATCH("2",'Tipo de Cambio'!$E:$E,0),1))/1000000</f>
        <v>0</v>
      </c>
      <c r="AE597">
        <f>IF(Tabla_Consulta_desde_Reporte_de_Valorización_de_Instrumentos[[#This Row],[PORTAFOLIO]]="IN-FONDO0",Tabla_Consulta_desde_Reporte_de_Valorización_de_Instrumentos[[#This Row],[Inv MM$]],0)</f>
        <v>0</v>
      </c>
      <c r="AF597" s="25">
        <f>IF(Tabla_Consulta_desde_Reporte_de_Valorización_de_Instrumentos[[#This Row],[PORTAFOLIO]]="IN-FONDO1",Tabla_Consulta_desde_Reporte_de_Valorización_de_Instrumentos[[#This Row],[Inv MM$]],0)</f>
        <v>0</v>
      </c>
      <c r="AG597" s="25">
        <f>IF(Tabla_Consulta_desde_Reporte_de_Valorización_de_Instrumentos[[#This Row],[PORTAFOLIO]]="IN-FONDO2",Tabla_Consulta_desde_Reporte_de_Valorización_de_Instrumentos[[#This Row],[Inv MM$]],0)</f>
        <v>0</v>
      </c>
      <c r="AH597" s="25">
        <f>IF(Tabla_Consulta_desde_Reporte_de_Valorización_de_Instrumentos[[#This Row],[PORTAFOLIO]]="IN-FONDO3",Tabla_Consulta_desde_Reporte_de_Valorización_de_Instrumentos[[#This Row],[Inv MM$]],0)</f>
        <v>0</v>
      </c>
      <c r="AI59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Row],[CODIGO_SBS]],'BD(MSCI)'!$C:$C,0),1)),AL6732)</f>
        <v>0</v>
      </c>
      <c r="AK597" s="25">
        <f>Tabla_Consulta_desde_Reporte_de_Valorización_de_Instrumentos[[#This Row],[CO2-H]]*Tabla_Consulta_desde_Reporte_de_Valorización_de_Instrumentos[[#This Row],[Inv MM$]]</f>
        <v>0</v>
      </c>
      <c r="AL597" s="25">
        <f>Tabla_Consulta_desde_Reporte_de_Valorización_de_Instrumentos[[#This Row],[CO2-H]]*Tabla_Consulta_desde_Reporte_de_Valorización_de_Instrumentos[[#This Row],[Weight]]</f>
        <v>0</v>
      </c>
      <c r="AM597" s="25">
        <f>INDEX(Parametria!G:G,MATCH(Tabla_Consulta_desde_Reporte_de_Valorización_de_Instrumentos[[#This Row],[CODIGO_SBS]],Parametria!C:C,0))</f>
        <v>0</v>
      </c>
      <c r="AN597" s="25" t="str">
        <f>INDEX(Parametria!F:F,MATCH(Tabla_Consulta_desde_Reporte_de_Valorización_de_Instrumentos[[#This Row],[CODIGO_SBS]],Parametria!C:C,0))</f>
        <v>Cash</v>
      </c>
      <c r="AO597" s="25" t="str">
        <f>+INDEX(Parametria!J:J,MATCH(Tabla_Consulta_desde_Reporte_de_Valorización_de_Instrumentos[[#This Row],[CODIGO_SBS]],Parametria!C:C,0))</f>
        <v>Cash</v>
      </c>
      <c r="AP597" s="25">
        <f>Tabla_Consulta_desde_Reporte_de_Valorización_de_Instrumentos[[#This Row],[Huella]]/$AT$4</f>
        <v>0</v>
      </c>
      <c r="AQ59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7" s="25" t="str">
        <f>IFERROR(INDEX('BD(MSCI)'!X:X,MATCH(Tabla_Consulta_desde_Reporte_de_Valorización_de_Instrumentos[[#This Row],[CODIGO_ISIN]],'BD(MSCI)'!C:C,0)),"Cuestionario Integra")</f>
        <v>Cuestionario Integra</v>
      </c>
    </row>
    <row r="598" spans="2:44" x14ac:dyDescent="0.35">
      <c r="B598" s="14" t="s">
        <v>6337</v>
      </c>
      <c r="C598" t="s">
        <v>817</v>
      </c>
      <c r="D598" t="s">
        <v>12</v>
      </c>
      <c r="E598" t="s">
        <v>818</v>
      </c>
      <c r="F598" t="s">
        <v>5973</v>
      </c>
      <c r="G598">
        <f>INDEX(Parametria!H:H,MATCH(Tabla_Consulta_desde_Reporte_de_Valorización_de_Instrumentos[[#This Row],[CODIGO_SBS]],Parametria!C:C,0),1)</f>
        <v>0</v>
      </c>
      <c r="H598" t="s">
        <v>90</v>
      </c>
      <c r="I598" t="s">
        <v>819</v>
      </c>
      <c r="J598" t="s">
        <v>4393</v>
      </c>
      <c r="K598" t="s">
        <v>50</v>
      </c>
      <c r="L598">
        <v>1</v>
      </c>
      <c r="M598" s="5">
        <v>0</v>
      </c>
      <c r="N598">
        <v>0</v>
      </c>
      <c r="O598">
        <v>0</v>
      </c>
      <c r="P598" s="15">
        <v>46203</v>
      </c>
      <c r="Q598">
        <v>0</v>
      </c>
      <c r="R598">
        <v>3.4075000000000002</v>
      </c>
      <c r="S598" t="s">
        <v>155</v>
      </c>
      <c r="T598">
        <v>2355044.0721709998</v>
      </c>
      <c r="U598" s="5">
        <v>690284.63</v>
      </c>
      <c r="V598" t="s">
        <v>156</v>
      </c>
      <c r="W598">
        <v>0</v>
      </c>
      <c r="X598">
        <v>0</v>
      </c>
      <c r="Y598">
        <v>0</v>
      </c>
      <c r="Z598">
        <v>0</v>
      </c>
      <c r="AA598" t="str">
        <f>+MID(Tabla_Consulta_desde_Reporte_de_Valorización_de_Instrumentos[[#This Row],[CODIGO_SBS]],7,1)</f>
        <v>2</v>
      </c>
      <c r="AB598">
        <f>INDEX('Cálculo Caja'!F:F,MATCH(Tabla_Consulta_desde_Reporte_de_Valorización_de_Instrumentos[[#This Row],[PORTAFOLIO]],'Cálculo Caja'!A:A,0),1)</f>
        <v>7928996892.6624365</v>
      </c>
      <c r="AC598" s="17">
        <f>Tabla_Consulta_desde_Reporte_de_Valorización_de_Instrumentos[[#This Row],[VALOR_VECTOR_LOCAL]]/Tabla_Consulta_desde_Reporte_de_Valorización_de_Instrumentos[[#This Row],[Patrimonio]]</f>
        <v>0</v>
      </c>
      <c r="AD598" s="4">
        <f>(Tabla_Consulta_desde_Reporte_de_Valorización_de_Instrumentos[[#This Row],[VALOR_VECTOR_LOCAL]]/INDEX('Tipo de Cambio'!$D:$D,MATCH("2",'Tipo de Cambio'!$E:$E,0),1))/1000000</f>
        <v>0</v>
      </c>
      <c r="AE598">
        <f>IF(Tabla_Consulta_desde_Reporte_de_Valorización_de_Instrumentos[[#This Row],[PORTAFOLIO]]="IN-FONDO0",Tabla_Consulta_desde_Reporte_de_Valorización_de_Instrumentos[[#This Row],[Inv MM$]],0)</f>
        <v>0</v>
      </c>
      <c r="AF598" s="25">
        <f>IF(Tabla_Consulta_desde_Reporte_de_Valorización_de_Instrumentos[[#This Row],[PORTAFOLIO]]="IN-FONDO1",Tabla_Consulta_desde_Reporte_de_Valorización_de_Instrumentos[[#This Row],[Inv MM$]],0)</f>
        <v>0</v>
      </c>
      <c r="AG598" s="25">
        <f>IF(Tabla_Consulta_desde_Reporte_de_Valorización_de_Instrumentos[[#This Row],[PORTAFOLIO]]="IN-FONDO2",Tabla_Consulta_desde_Reporte_de_Valorización_de_Instrumentos[[#This Row],[Inv MM$]],0)</f>
        <v>0</v>
      </c>
      <c r="AH598" s="25">
        <f>IF(Tabla_Consulta_desde_Reporte_de_Valorización_de_Instrumentos[[#This Row],[PORTAFOLIO]]="IN-FONDO3",Tabla_Consulta_desde_Reporte_de_Valorización_de_Instrumentos[[#This Row],[Inv MM$]],0)</f>
        <v>0</v>
      </c>
      <c r="AI59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Row],[CODIGO_SBS]],'BD(MSCI)'!$C:$C,0),1)),AL6733)</f>
        <v>0</v>
      </c>
      <c r="AK598" s="25">
        <f>Tabla_Consulta_desde_Reporte_de_Valorización_de_Instrumentos[[#This Row],[CO2-H]]*Tabla_Consulta_desde_Reporte_de_Valorización_de_Instrumentos[[#This Row],[Inv MM$]]</f>
        <v>0</v>
      </c>
      <c r="AL598" s="25">
        <f>Tabla_Consulta_desde_Reporte_de_Valorización_de_Instrumentos[[#This Row],[CO2-H]]*Tabla_Consulta_desde_Reporte_de_Valorización_de_Instrumentos[[#This Row],[Weight]]</f>
        <v>0</v>
      </c>
      <c r="AM598" s="25">
        <f>INDEX(Parametria!G:G,MATCH(Tabla_Consulta_desde_Reporte_de_Valorización_de_Instrumentos[[#This Row],[CODIGO_SBS]],Parametria!C:C,0))</f>
        <v>0</v>
      </c>
      <c r="AN598" s="25" t="str">
        <f>INDEX(Parametria!F:F,MATCH(Tabla_Consulta_desde_Reporte_de_Valorización_de_Instrumentos[[#This Row],[CODIGO_SBS]],Parametria!C:C,0))</f>
        <v>Cash</v>
      </c>
      <c r="AO598" s="25" t="str">
        <f>+INDEX(Parametria!J:J,MATCH(Tabla_Consulta_desde_Reporte_de_Valorización_de_Instrumentos[[#This Row],[CODIGO_SBS]],Parametria!C:C,0))</f>
        <v>Cash</v>
      </c>
      <c r="AP598" s="25">
        <f>Tabla_Consulta_desde_Reporte_de_Valorización_de_Instrumentos[[#This Row],[Huella]]/$AT$4</f>
        <v>0</v>
      </c>
      <c r="AQ59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8" s="25" t="str">
        <f>IFERROR(INDEX('BD(MSCI)'!X:X,MATCH(Tabla_Consulta_desde_Reporte_de_Valorización_de_Instrumentos[[#This Row],[CODIGO_ISIN]],'BD(MSCI)'!C:C,0)),"Cuestionario Integra")</f>
        <v>Cuestionario Integra</v>
      </c>
    </row>
    <row r="599" spans="2:44" x14ac:dyDescent="0.35">
      <c r="B599" s="14" t="s">
        <v>6337</v>
      </c>
      <c r="C599" t="s">
        <v>817</v>
      </c>
      <c r="D599" t="s">
        <v>12</v>
      </c>
      <c r="E599" t="s">
        <v>818</v>
      </c>
      <c r="F599" t="s">
        <v>5964</v>
      </c>
      <c r="G599">
        <f>INDEX(Parametria!H:H,MATCH(Tabla_Consulta_desde_Reporte_de_Valorización_de_Instrumentos[[#This Row],[CODIGO_SBS]],Parametria!C:C,0),1)</f>
        <v>0</v>
      </c>
      <c r="H599" t="s">
        <v>90</v>
      </c>
      <c r="I599" t="s">
        <v>819</v>
      </c>
      <c r="J599" t="s">
        <v>4393</v>
      </c>
      <c r="K599" t="s">
        <v>50</v>
      </c>
      <c r="L599">
        <v>1</v>
      </c>
      <c r="M599" s="5">
        <v>0</v>
      </c>
      <c r="N599">
        <v>0</v>
      </c>
      <c r="O599">
        <v>0</v>
      </c>
      <c r="P599" s="15">
        <v>46203</v>
      </c>
      <c r="Q599">
        <v>0</v>
      </c>
      <c r="R599">
        <v>3.4075000000000002</v>
      </c>
      <c r="S599" t="s">
        <v>155</v>
      </c>
      <c r="T599">
        <v>717542.94411000004</v>
      </c>
      <c r="U599" s="5">
        <v>210318.3</v>
      </c>
      <c r="V599" t="s">
        <v>156</v>
      </c>
      <c r="W599">
        <v>0</v>
      </c>
      <c r="X599">
        <v>0</v>
      </c>
      <c r="Y599">
        <v>0</v>
      </c>
      <c r="Z599">
        <v>0</v>
      </c>
      <c r="AA599" t="str">
        <f>+MID(Tabla_Consulta_desde_Reporte_de_Valorización_de_Instrumentos[[#This Row],[CODIGO_SBS]],7,1)</f>
        <v>2</v>
      </c>
      <c r="AB599">
        <f>INDEX('Cálculo Caja'!F:F,MATCH(Tabla_Consulta_desde_Reporte_de_Valorización_de_Instrumentos[[#This Row],[PORTAFOLIO]],'Cálculo Caja'!A:A,0),1)</f>
        <v>7928996892.6624365</v>
      </c>
      <c r="AC599" s="17">
        <f>Tabla_Consulta_desde_Reporte_de_Valorización_de_Instrumentos[[#This Row],[VALOR_VECTOR_LOCAL]]/Tabla_Consulta_desde_Reporte_de_Valorización_de_Instrumentos[[#This Row],[Patrimonio]]</f>
        <v>0</v>
      </c>
      <c r="AD599" s="4">
        <f>(Tabla_Consulta_desde_Reporte_de_Valorización_de_Instrumentos[[#This Row],[VALOR_VECTOR_LOCAL]]/INDEX('Tipo de Cambio'!$D:$D,MATCH("2",'Tipo de Cambio'!$E:$E,0),1))/1000000</f>
        <v>0</v>
      </c>
      <c r="AE599">
        <f>IF(Tabla_Consulta_desde_Reporte_de_Valorización_de_Instrumentos[[#This Row],[PORTAFOLIO]]="IN-FONDO0",Tabla_Consulta_desde_Reporte_de_Valorización_de_Instrumentos[[#This Row],[Inv MM$]],0)</f>
        <v>0</v>
      </c>
      <c r="AF599" s="25">
        <f>IF(Tabla_Consulta_desde_Reporte_de_Valorización_de_Instrumentos[[#This Row],[PORTAFOLIO]]="IN-FONDO1",Tabla_Consulta_desde_Reporte_de_Valorización_de_Instrumentos[[#This Row],[Inv MM$]],0)</f>
        <v>0</v>
      </c>
      <c r="AG599" s="25">
        <f>IF(Tabla_Consulta_desde_Reporte_de_Valorización_de_Instrumentos[[#This Row],[PORTAFOLIO]]="IN-FONDO2",Tabla_Consulta_desde_Reporte_de_Valorización_de_Instrumentos[[#This Row],[Inv MM$]],0)</f>
        <v>0</v>
      </c>
      <c r="AH599" s="25">
        <f>IF(Tabla_Consulta_desde_Reporte_de_Valorización_de_Instrumentos[[#This Row],[PORTAFOLIO]]="IN-FONDO3",Tabla_Consulta_desde_Reporte_de_Valorización_de_Instrumentos[[#This Row],[Inv MM$]],0)</f>
        <v>0</v>
      </c>
      <c r="AI59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59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Row],[CODIGO_SBS]],'BD(MSCI)'!$C:$C,0),1)),AL6734)</f>
        <v>0</v>
      </c>
      <c r="AK599" s="25">
        <f>Tabla_Consulta_desde_Reporte_de_Valorización_de_Instrumentos[[#This Row],[CO2-H]]*Tabla_Consulta_desde_Reporte_de_Valorización_de_Instrumentos[[#This Row],[Inv MM$]]</f>
        <v>0</v>
      </c>
      <c r="AL599" s="25">
        <f>Tabla_Consulta_desde_Reporte_de_Valorización_de_Instrumentos[[#This Row],[CO2-H]]*Tabla_Consulta_desde_Reporte_de_Valorización_de_Instrumentos[[#This Row],[Weight]]</f>
        <v>0</v>
      </c>
      <c r="AM599" s="25">
        <f>INDEX(Parametria!G:G,MATCH(Tabla_Consulta_desde_Reporte_de_Valorización_de_Instrumentos[[#This Row],[CODIGO_SBS]],Parametria!C:C,0))</f>
        <v>0</v>
      </c>
      <c r="AN599" s="25" t="str">
        <f>INDEX(Parametria!F:F,MATCH(Tabla_Consulta_desde_Reporte_de_Valorización_de_Instrumentos[[#This Row],[CODIGO_SBS]],Parametria!C:C,0))</f>
        <v>Cash</v>
      </c>
      <c r="AO599" s="25" t="str">
        <f>+INDEX(Parametria!J:J,MATCH(Tabla_Consulta_desde_Reporte_de_Valorización_de_Instrumentos[[#This Row],[CODIGO_SBS]],Parametria!C:C,0))</f>
        <v>Cash</v>
      </c>
      <c r="AP599" s="25">
        <f>Tabla_Consulta_desde_Reporte_de_Valorización_de_Instrumentos[[#This Row],[Huella]]/$AT$4</f>
        <v>0</v>
      </c>
      <c r="AQ59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599" s="25" t="str">
        <f>IFERROR(INDEX('BD(MSCI)'!X:X,MATCH(Tabla_Consulta_desde_Reporte_de_Valorización_de_Instrumentos[[#This Row],[CODIGO_ISIN]],'BD(MSCI)'!C:C,0)),"Cuestionario Integra")</f>
        <v>Cuestionario Integra</v>
      </c>
    </row>
    <row r="600" spans="2:44" x14ac:dyDescent="0.35">
      <c r="B600" s="14" t="s">
        <v>6337</v>
      </c>
      <c r="C600" t="s">
        <v>817</v>
      </c>
      <c r="D600" t="s">
        <v>12</v>
      </c>
      <c r="E600" t="s">
        <v>818</v>
      </c>
      <c r="F600" t="s">
        <v>5974</v>
      </c>
      <c r="G600">
        <f>INDEX(Parametria!H:H,MATCH(Tabla_Consulta_desde_Reporte_de_Valorización_de_Instrumentos[[#This Row],[CODIGO_SBS]],Parametria!C:C,0),1)</f>
        <v>0</v>
      </c>
      <c r="H600" t="s">
        <v>90</v>
      </c>
      <c r="I600" t="s">
        <v>819</v>
      </c>
      <c r="J600" t="s">
        <v>4393</v>
      </c>
      <c r="K600" t="s">
        <v>50</v>
      </c>
      <c r="L600">
        <v>1</v>
      </c>
      <c r="M600" s="5">
        <v>0</v>
      </c>
      <c r="N600">
        <v>0</v>
      </c>
      <c r="O600">
        <v>0</v>
      </c>
      <c r="P600" s="15">
        <v>46203</v>
      </c>
      <c r="Q600">
        <v>0</v>
      </c>
      <c r="R600">
        <v>3.4075000000000002</v>
      </c>
      <c r="S600" t="s">
        <v>155</v>
      </c>
      <c r="T600">
        <v>4952043.4178010002</v>
      </c>
      <c r="U600" s="5">
        <v>1451488.53</v>
      </c>
      <c r="V600" t="s">
        <v>156</v>
      </c>
      <c r="W600">
        <v>0</v>
      </c>
      <c r="X600">
        <v>0</v>
      </c>
      <c r="Y600">
        <v>0</v>
      </c>
      <c r="Z600">
        <v>0</v>
      </c>
      <c r="AA600" t="str">
        <f>+MID(Tabla_Consulta_desde_Reporte_de_Valorización_de_Instrumentos[[#This Row],[CODIGO_SBS]],7,1)</f>
        <v>2</v>
      </c>
      <c r="AB600">
        <f>INDEX('Cálculo Caja'!F:F,MATCH(Tabla_Consulta_desde_Reporte_de_Valorización_de_Instrumentos[[#This Row],[PORTAFOLIO]],'Cálculo Caja'!A:A,0),1)</f>
        <v>7928996892.6624365</v>
      </c>
      <c r="AC600" s="17">
        <f>Tabla_Consulta_desde_Reporte_de_Valorización_de_Instrumentos[[#This Row],[VALOR_VECTOR_LOCAL]]/Tabla_Consulta_desde_Reporte_de_Valorización_de_Instrumentos[[#This Row],[Patrimonio]]</f>
        <v>0</v>
      </c>
      <c r="AD600" s="4">
        <f>(Tabla_Consulta_desde_Reporte_de_Valorización_de_Instrumentos[[#This Row],[VALOR_VECTOR_LOCAL]]/INDEX('Tipo de Cambio'!$D:$D,MATCH("2",'Tipo de Cambio'!$E:$E,0),1))/1000000</f>
        <v>0</v>
      </c>
      <c r="AE600">
        <f>IF(Tabla_Consulta_desde_Reporte_de_Valorización_de_Instrumentos[[#This Row],[PORTAFOLIO]]="IN-FONDO0",Tabla_Consulta_desde_Reporte_de_Valorización_de_Instrumentos[[#This Row],[Inv MM$]],0)</f>
        <v>0</v>
      </c>
      <c r="AF600" s="25">
        <f>IF(Tabla_Consulta_desde_Reporte_de_Valorización_de_Instrumentos[[#This Row],[PORTAFOLIO]]="IN-FONDO1",Tabla_Consulta_desde_Reporte_de_Valorización_de_Instrumentos[[#This Row],[Inv MM$]],0)</f>
        <v>0</v>
      </c>
      <c r="AG600" s="25">
        <f>IF(Tabla_Consulta_desde_Reporte_de_Valorización_de_Instrumentos[[#This Row],[PORTAFOLIO]]="IN-FONDO2",Tabla_Consulta_desde_Reporte_de_Valorización_de_Instrumentos[[#This Row],[Inv MM$]],0)</f>
        <v>0</v>
      </c>
      <c r="AH600" s="25">
        <f>IF(Tabla_Consulta_desde_Reporte_de_Valorización_de_Instrumentos[[#This Row],[PORTAFOLIO]]="IN-FONDO3",Tabla_Consulta_desde_Reporte_de_Valorización_de_Instrumentos[[#This Row],[Inv MM$]],0)</f>
        <v>0</v>
      </c>
      <c r="AI60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Row],[CODIGO_SBS]],'BD(MSCI)'!$C:$C,0),1)),AL6735)</f>
        <v>0</v>
      </c>
      <c r="AK600" s="25">
        <f>Tabla_Consulta_desde_Reporte_de_Valorización_de_Instrumentos[[#This Row],[CO2-H]]*Tabla_Consulta_desde_Reporte_de_Valorización_de_Instrumentos[[#This Row],[Inv MM$]]</f>
        <v>0</v>
      </c>
      <c r="AL600" s="25">
        <f>Tabla_Consulta_desde_Reporte_de_Valorización_de_Instrumentos[[#This Row],[CO2-H]]*Tabla_Consulta_desde_Reporte_de_Valorización_de_Instrumentos[[#This Row],[Weight]]</f>
        <v>0</v>
      </c>
      <c r="AM600" s="25">
        <f>INDEX(Parametria!G:G,MATCH(Tabla_Consulta_desde_Reporte_de_Valorización_de_Instrumentos[[#This Row],[CODIGO_SBS]],Parametria!C:C,0))</f>
        <v>0</v>
      </c>
      <c r="AN600" s="25" t="str">
        <f>INDEX(Parametria!F:F,MATCH(Tabla_Consulta_desde_Reporte_de_Valorización_de_Instrumentos[[#This Row],[CODIGO_SBS]],Parametria!C:C,0))</f>
        <v>Cash</v>
      </c>
      <c r="AO600" s="25" t="str">
        <f>+INDEX(Parametria!J:J,MATCH(Tabla_Consulta_desde_Reporte_de_Valorización_de_Instrumentos[[#This Row],[CODIGO_SBS]],Parametria!C:C,0))</f>
        <v>Cash</v>
      </c>
      <c r="AP600" s="25">
        <f>Tabla_Consulta_desde_Reporte_de_Valorización_de_Instrumentos[[#This Row],[Huella]]/$AT$4</f>
        <v>0</v>
      </c>
      <c r="AQ60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0" s="25" t="str">
        <f>IFERROR(INDEX('BD(MSCI)'!X:X,MATCH(Tabla_Consulta_desde_Reporte_de_Valorización_de_Instrumentos[[#This Row],[CODIGO_ISIN]],'BD(MSCI)'!C:C,0)),"Cuestionario Integra")</f>
        <v>Cuestionario Integra</v>
      </c>
    </row>
    <row r="601" spans="2:44" x14ac:dyDescent="0.35">
      <c r="B601" s="14" t="s">
        <v>6337</v>
      </c>
      <c r="C601" t="s">
        <v>817</v>
      </c>
      <c r="D601" t="s">
        <v>12</v>
      </c>
      <c r="E601" t="s">
        <v>818</v>
      </c>
      <c r="F601" t="s">
        <v>5963</v>
      </c>
      <c r="G601">
        <f>INDEX(Parametria!H:H,MATCH(Tabla_Consulta_desde_Reporte_de_Valorización_de_Instrumentos[[#This Row],[CODIGO_SBS]],Parametria!C:C,0),1)</f>
        <v>0</v>
      </c>
      <c r="H601" t="s">
        <v>90</v>
      </c>
      <c r="I601" t="s">
        <v>819</v>
      </c>
      <c r="J601" t="s">
        <v>4393</v>
      </c>
      <c r="K601" t="s">
        <v>50</v>
      </c>
      <c r="L601">
        <v>1</v>
      </c>
      <c r="M601" s="5">
        <v>0</v>
      </c>
      <c r="N601">
        <v>0</v>
      </c>
      <c r="O601">
        <v>0</v>
      </c>
      <c r="P601" s="15">
        <v>46203</v>
      </c>
      <c r="Q601">
        <v>0</v>
      </c>
      <c r="R601">
        <v>3.4075000000000002</v>
      </c>
      <c r="S601" t="s">
        <v>155</v>
      </c>
      <c r="T601">
        <v>2152217.278959</v>
      </c>
      <c r="U601" s="5">
        <v>630834.27</v>
      </c>
      <c r="V601" t="s">
        <v>156</v>
      </c>
      <c r="W601">
        <v>0</v>
      </c>
      <c r="X601">
        <v>0</v>
      </c>
      <c r="Y601">
        <v>0</v>
      </c>
      <c r="Z601">
        <v>0</v>
      </c>
      <c r="AA601" t="str">
        <f>+MID(Tabla_Consulta_desde_Reporte_de_Valorización_de_Instrumentos[[#This Row],[CODIGO_SBS]],7,1)</f>
        <v>2</v>
      </c>
      <c r="AB601">
        <f>INDEX('Cálculo Caja'!F:F,MATCH(Tabla_Consulta_desde_Reporte_de_Valorización_de_Instrumentos[[#This Row],[PORTAFOLIO]],'Cálculo Caja'!A:A,0),1)</f>
        <v>7928996892.6624365</v>
      </c>
      <c r="AC601" s="17">
        <f>Tabla_Consulta_desde_Reporte_de_Valorización_de_Instrumentos[[#This Row],[VALOR_VECTOR_LOCAL]]/Tabla_Consulta_desde_Reporte_de_Valorización_de_Instrumentos[[#This Row],[Patrimonio]]</f>
        <v>0</v>
      </c>
      <c r="AD601" s="4">
        <f>(Tabla_Consulta_desde_Reporte_de_Valorización_de_Instrumentos[[#This Row],[VALOR_VECTOR_LOCAL]]/INDEX('Tipo de Cambio'!$D:$D,MATCH("2",'Tipo de Cambio'!$E:$E,0),1))/1000000</f>
        <v>0</v>
      </c>
      <c r="AE601">
        <f>IF(Tabla_Consulta_desde_Reporte_de_Valorización_de_Instrumentos[[#This Row],[PORTAFOLIO]]="IN-FONDO0",Tabla_Consulta_desde_Reporte_de_Valorización_de_Instrumentos[[#This Row],[Inv MM$]],0)</f>
        <v>0</v>
      </c>
      <c r="AF601" s="25">
        <f>IF(Tabla_Consulta_desde_Reporte_de_Valorización_de_Instrumentos[[#This Row],[PORTAFOLIO]]="IN-FONDO1",Tabla_Consulta_desde_Reporte_de_Valorización_de_Instrumentos[[#This Row],[Inv MM$]],0)</f>
        <v>0</v>
      </c>
      <c r="AG601" s="25">
        <f>IF(Tabla_Consulta_desde_Reporte_de_Valorización_de_Instrumentos[[#This Row],[PORTAFOLIO]]="IN-FONDO2",Tabla_Consulta_desde_Reporte_de_Valorización_de_Instrumentos[[#This Row],[Inv MM$]],0)</f>
        <v>0</v>
      </c>
      <c r="AH601" s="25">
        <f>IF(Tabla_Consulta_desde_Reporte_de_Valorización_de_Instrumentos[[#This Row],[PORTAFOLIO]]="IN-FONDO3",Tabla_Consulta_desde_Reporte_de_Valorización_de_Instrumentos[[#This Row],[Inv MM$]],0)</f>
        <v>0</v>
      </c>
      <c r="AI60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</v>
      </c>
      <c r="AJ60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Row],[CODIGO_SBS]],'BD(MSCI)'!$C:$C,0),1)),AL6736)</f>
        <v>0</v>
      </c>
      <c r="AK601" s="25">
        <f>Tabla_Consulta_desde_Reporte_de_Valorización_de_Instrumentos[[#This Row],[CO2-H]]*Tabla_Consulta_desde_Reporte_de_Valorización_de_Instrumentos[[#This Row],[Inv MM$]]</f>
        <v>0</v>
      </c>
      <c r="AL601" s="25">
        <f>Tabla_Consulta_desde_Reporte_de_Valorización_de_Instrumentos[[#This Row],[CO2-H]]*Tabla_Consulta_desde_Reporte_de_Valorización_de_Instrumentos[[#This Row],[Weight]]</f>
        <v>0</v>
      </c>
      <c r="AM601" s="25">
        <f>INDEX(Parametria!G:G,MATCH(Tabla_Consulta_desde_Reporte_de_Valorización_de_Instrumentos[[#This Row],[CODIGO_SBS]],Parametria!C:C,0))</f>
        <v>0</v>
      </c>
      <c r="AN601" s="25" t="str">
        <f>INDEX(Parametria!F:F,MATCH(Tabla_Consulta_desde_Reporte_de_Valorización_de_Instrumentos[[#This Row],[CODIGO_SBS]],Parametria!C:C,0))</f>
        <v>Cash</v>
      </c>
      <c r="AO601" s="25" t="str">
        <f>+INDEX(Parametria!J:J,MATCH(Tabla_Consulta_desde_Reporte_de_Valorización_de_Instrumentos[[#This Row],[CODIGO_SBS]],Parametria!C:C,0))</f>
        <v>Cash</v>
      </c>
      <c r="AP601" s="25">
        <f>Tabla_Consulta_desde_Reporte_de_Valorización_de_Instrumentos[[#This Row],[Huella]]/$AT$4</f>
        <v>0</v>
      </c>
      <c r="AQ60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1" s="25" t="str">
        <f>IFERROR(INDEX('BD(MSCI)'!X:X,MATCH(Tabla_Consulta_desde_Reporte_de_Valorización_de_Instrumentos[[#This Row],[CODIGO_ISIN]],'BD(MSCI)'!C:C,0)),"Cuestionario Integra")</f>
        <v>Cuestionario Integra</v>
      </c>
    </row>
    <row r="602" spans="2:44" x14ac:dyDescent="0.35">
      <c r="B602" s="14" t="s">
        <v>6337</v>
      </c>
      <c r="C602" t="s">
        <v>817</v>
      </c>
      <c r="D602" t="s">
        <v>11</v>
      </c>
      <c r="E602" t="s">
        <v>818</v>
      </c>
      <c r="F602" t="s">
        <v>5949</v>
      </c>
      <c r="G602">
        <f>INDEX(Parametria!H:H,MATCH(Tabla_Consulta_desde_Reporte_de_Valorización_de_Instrumentos[[#This Row],[CODIGO_SBS]],Parametria!C:C,0),1)</f>
        <v>0</v>
      </c>
      <c r="H602" t="s">
        <v>90</v>
      </c>
      <c r="I602" t="s">
        <v>819</v>
      </c>
      <c r="J602" t="s">
        <v>4393</v>
      </c>
      <c r="K602" t="s">
        <v>50</v>
      </c>
      <c r="L602">
        <v>1</v>
      </c>
      <c r="M602" s="5">
        <v>2657850</v>
      </c>
      <c r="N602">
        <v>780000</v>
      </c>
      <c r="O602">
        <v>0</v>
      </c>
      <c r="P602" s="15">
        <v>46204</v>
      </c>
      <c r="Q602">
        <v>1</v>
      </c>
      <c r="R602">
        <v>3.4075000000000002</v>
      </c>
      <c r="S602" t="s">
        <v>155</v>
      </c>
      <c r="U602" s="5"/>
      <c r="V602" t="s">
        <v>156</v>
      </c>
      <c r="W602">
        <v>0</v>
      </c>
      <c r="X602">
        <v>0</v>
      </c>
      <c r="Y602">
        <v>0</v>
      </c>
      <c r="Z602">
        <v>0</v>
      </c>
      <c r="AA602" t="str">
        <f>+MID(Tabla_Consulta_desde_Reporte_de_Valorización_de_Instrumentos[[#This Row],[CODIGO_SBS]],7,1)</f>
        <v>2</v>
      </c>
      <c r="AB602">
        <f>INDEX('Cálculo Caja'!F:F,MATCH(Tabla_Consulta_desde_Reporte_de_Valorización_de_Instrumentos[[#This Row],[PORTAFOLIO]],'Cálculo Caja'!A:A,0),1)</f>
        <v>3525404726.9048524</v>
      </c>
      <c r="AC602" s="17">
        <f>Tabla_Consulta_desde_Reporte_de_Valorización_de_Instrumentos[[#This Row],[VALOR_VECTOR_LOCAL]]/Tabla_Consulta_desde_Reporte_de_Valorización_de_Instrumentos[[#This Row],[Patrimonio]]</f>
        <v>7.5391343856666166E-4</v>
      </c>
      <c r="AD602" s="4">
        <f>(Tabla_Consulta_desde_Reporte_de_Valorización_de_Instrumentos[[#This Row],[VALOR_VECTOR_LOCAL]]/INDEX('Tipo de Cambio'!$D:$D,MATCH("2",'Tipo de Cambio'!$E:$E,0),1))/1000000</f>
        <v>0.78</v>
      </c>
      <c r="AE602">
        <f>IF(Tabla_Consulta_desde_Reporte_de_Valorización_de_Instrumentos[[#This Row],[PORTAFOLIO]]="IN-FONDO0",Tabla_Consulta_desde_Reporte_de_Valorización_de_Instrumentos[[#This Row],[Inv MM$]],0)</f>
        <v>0</v>
      </c>
      <c r="AF602" s="25">
        <f>IF(Tabla_Consulta_desde_Reporte_de_Valorización_de_Instrumentos[[#This Row],[PORTAFOLIO]]="IN-FONDO1",Tabla_Consulta_desde_Reporte_de_Valorización_de_Instrumentos[[#This Row],[Inv MM$]],0)</f>
        <v>0</v>
      </c>
      <c r="AG602" s="25">
        <f>IF(Tabla_Consulta_desde_Reporte_de_Valorización_de_Instrumentos[[#This Row],[PORTAFOLIO]]="IN-FONDO2",Tabla_Consulta_desde_Reporte_de_Valorización_de_Instrumentos[[#This Row],[Inv MM$]],0)</f>
        <v>0</v>
      </c>
      <c r="AH602" s="25">
        <f>IF(Tabla_Consulta_desde_Reporte_de_Valorización_de_Instrumentos[[#This Row],[PORTAFOLIO]]="IN-FONDO3",Tabla_Consulta_desde_Reporte_de_Valorización_de_Instrumentos[[#This Row],[Inv MM$]],0)</f>
        <v>0.78</v>
      </c>
      <c r="AI60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0.78</v>
      </c>
      <c r="AJ60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Row],[CODIGO_SBS]],'BD(MSCI)'!$C:$C,0),1)),AL6737)</f>
        <v>0</v>
      </c>
      <c r="AK602" s="25">
        <f>Tabla_Consulta_desde_Reporte_de_Valorización_de_Instrumentos[[#This Row],[CO2-H]]*Tabla_Consulta_desde_Reporte_de_Valorización_de_Instrumentos[[#This Row],[Inv MM$]]</f>
        <v>0</v>
      </c>
      <c r="AL602" s="25">
        <f>Tabla_Consulta_desde_Reporte_de_Valorización_de_Instrumentos[[#This Row],[CO2-H]]*Tabla_Consulta_desde_Reporte_de_Valorización_de_Instrumentos[[#This Row],[Weight]]</f>
        <v>0</v>
      </c>
      <c r="AM602" s="25">
        <f>INDEX(Parametria!G:G,MATCH(Tabla_Consulta_desde_Reporte_de_Valorización_de_Instrumentos[[#This Row],[CODIGO_SBS]],Parametria!C:C,0))</f>
        <v>0</v>
      </c>
      <c r="AN602" s="25" t="str">
        <f>INDEX(Parametria!F:F,MATCH(Tabla_Consulta_desde_Reporte_de_Valorización_de_Instrumentos[[#This Row],[CODIGO_SBS]],Parametria!C:C,0))</f>
        <v>Cash</v>
      </c>
      <c r="AO602" s="25" t="str">
        <f>+INDEX(Parametria!J:J,MATCH(Tabla_Consulta_desde_Reporte_de_Valorización_de_Instrumentos[[#This Row],[CODIGO_SBS]],Parametria!C:C,0))</f>
        <v>Cash</v>
      </c>
      <c r="AP602" s="25">
        <f>Tabla_Consulta_desde_Reporte_de_Valorización_de_Instrumentos[[#This Row],[Huella]]/$AT$4</f>
        <v>0</v>
      </c>
      <c r="AQ60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2" s="25" t="str">
        <f>IFERROR(INDEX('BD(MSCI)'!X:X,MATCH(Tabla_Consulta_desde_Reporte_de_Valorización_de_Instrumentos[[#This Row],[CODIGO_ISIN]],'BD(MSCI)'!C:C,0)),"Cuestionario Integra")</f>
        <v>Cuestionario Integra</v>
      </c>
    </row>
    <row r="603" spans="2:44" x14ac:dyDescent="0.35">
      <c r="B603" s="14" t="s">
        <v>6337</v>
      </c>
      <c r="C603" t="s">
        <v>817</v>
      </c>
      <c r="D603" t="s">
        <v>12</v>
      </c>
      <c r="E603" t="s">
        <v>818</v>
      </c>
      <c r="F603" t="s">
        <v>5958</v>
      </c>
      <c r="G603">
        <f>INDEX(Parametria!H:H,MATCH(Tabla_Consulta_desde_Reporte_de_Valorización_de_Instrumentos[[#This Row],[CODIGO_SBS]],Parametria!C:C,0),1)</f>
        <v>0</v>
      </c>
      <c r="H603" t="s">
        <v>90</v>
      </c>
      <c r="I603" t="s">
        <v>819</v>
      </c>
      <c r="J603" t="s">
        <v>4393</v>
      </c>
      <c r="K603" t="s">
        <v>50</v>
      </c>
      <c r="L603">
        <v>1</v>
      </c>
      <c r="M603" s="5">
        <v>7257975</v>
      </c>
      <c r="N603">
        <v>2130000</v>
      </c>
      <c r="O603">
        <v>0</v>
      </c>
      <c r="P603" s="15">
        <v>46204</v>
      </c>
      <c r="Q603">
        <v>1</v>
      </c>
      <c r="R603">
        <v>3.4075000000000002</v>
      </c>
      <c r="S603" t="s">
        <v>155</v>
      </c>
      <c r="U603" s="5"/>
      <c r="V603" t="s">
        <v>156</v>
      </c>
      <c r="W603">
        <v>0</v>
      </c>
      <c r="X603">
        <v>0</v>
      </c>
      <c r="Y603">
        <v>0</v>
      </c>
      <c r="Z603">
        <v>0</v>
      </c>
      <c r="AA603" t="str">
        <f>+MID(Tabla_Consulta_desde_Reporte_de_Valorización_de_Instrumentos[[#This Row],[CODIGO_SBS]],7,1)</f>
        <v>2</v>
      </c>
      <c r="AB603">
        <f>INDEX('Cálculo Caja'!F:F,MATCH(Tabla_Consulta_desde_Reporte_de_Valorización_de_Instrumentos[[#This Row],[PORTAFOLIO]],'Cálculo Caja'!A:A,0),1)</f>
        <v>7928996892.6624365</v>
      </c>
      <c r="AC603" s="17">
        <f>Tabla_Consulta_desde_Reporte_de_Valorización_de_Instrumentos[[#This Row],[VALOR_VECTOR_LOCAL]]/Tabla_Consulta_desde_Reporte_de_Valorización_de_Instrumentos[[#This Row],[Patrimonio]]</f>
        <v>9.1537114949768669E-4</v>
      </c>
      <c r="AD603" s="4">
        <f>(Tabla_Consulta_desde_Reporte_de_Valorización_de_Instrumentos[[#This Row],[VALOR_VECTOR_LOCAL]]/INDEX('Tipo de Cambio'!$D:$D,MATCH("2",'Tipo de Cambio'!$E:$E,0),1))/1000000</f>
        <v>2.13</v>
      </c>
      <c r="AE603">
        <f>IF(Tabla_Consulta_desde_Reporte_de_Valorización_de_Instrumentos[[#This Row],[PORTAFOLIO]]="IN-FONDO0",Tabla_Consulta_desde_Reporte_de_Valorización_de_Instrumentos[[#This Row],[Inv MM$]],0)</f>
        <v>0</v>
      </c>
      <c r="AF603" s="25">
        <f>IF(Tabla_Consulta_desde_Reporte_de_Valorización_de_Instrumentos[[#This Row],[PORTAFOLIO]]="IN-FONDO1",Tabla_Consulta_desde_Reporte_de_Valorización_de_Instrumentos[[#This Row],[Inv MM$]],0)</f>
        <v>2.13</v>
      </c>
      <c r="AG603" s="25">
        <f>IF(Tabla_Consulta_desde_Reporte_de_Valorización_de_Instrumentos[[#This Row],[PORTAFOLIO]]="IN-FONDO2",Tabla_Consulta_desde_Reporte_de_Valorización_de_Instrumentos[[#This Row],[Inv MM$]],0)</f>
        <v>0</v>
      </c>
      <c r="AH603" s="25">
        <f>IF(Tabla_Consulta_desde_Reporte_de_Valorización_de_Instrumentos[[#This Row],[PORTAFOLIO]]="IN-FONDO3",Tabla_Consulta_desde_Reporte_de_Valorización_de_Instrumentos[[#This Row],[Inv MM$]],0)</f>
        <v>0</v>
      </c>
      <c r="AI60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2.13</v>
      </c>
      <c r="AJ60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Row],[CODIGO_SBS]],'BD(MSCI)'!$C:$C,0),1)),AL6738)</f>
        <v>0</v>
      </c>
      <c r="AK603" s="25">
        <f>Tabla_Consulta_desde_Reporte_de_Valorización_de_Instrumentos[[#This Row],[CO2-H]]*Tabla_Consulta_desde_Reporte_de_Valorización_de_Instrumentos[[#This Row],[Inv MM$]]</f>
        <v>0</v>
      </c>
      <c r="AL603" s="25">
        <f>Tabla_Consulta_desde_Reporte_de_Valorización_de_Instrumentos[[#This Row],[CO2-H]]*Tabla_Consulta_desde_Reporte_de_Valorización_de_Instrumentos[[#This Row],[Weight]]</f>
        <v>0</v>
      </c>
      <c r="AM603" s="25">
        <f>INDEX(Parametria!G:G,MATCH(Tabla_Consulta_desde_Reporte_de_Valorización_de_Instrumentos[[#This Row],[CODIGO_SBS]],Parametria!C:C,0))</f>
        <v>0</v>
      </c>
      <c r="AN603" s="25" t="str">
        <f>INDEX(Parametria!F:F,MATCH(Tabla_Consulta_desde_Reporte_de_Valorización_de_Instrumentos[[#This Row],[CODIGO_SBS]],Parametria!C:C,0))</f>
        <v>Cash</v>
      </c>
      <c r="AO603" s="25" t="str">
        <f>+INDEX(Parametria!J:J,MATCH(Tabla_Consulta_desde_Reporte_de_Valorización_de_Instrumentos[[#This Row],[CODIGO_SBS]],Parametria!C:C,0))</f>
        <v>Cash</v>
      </c>
      <c r="AP603" s="25">
        <f>Tabla_Consulta_desde_Reporte_de_Valorización_de_Instrumentos[[#This Row],[Huella]]/$AT$4</f>
        <v>0</v>
      </c>
      <c r="AQ60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3" s="25" t="str">
        <f>IFERROR(INDEX('BD(MSCI)'!X:X,MATCH(Tabla_Consulta_desde_Reporte_de_Valorización_de_Instrumentos[[#This Row],[CODIGO_ISIN]],'BD(MSCI)'!C:C,0)),"Cuestionario Integra")</f>
        <v>Cuestionario Integra</v>
      </c>
    </row>
    <row r="604" spans="2:44" x14ac:dyDescent="0.35">
      <c r="B604" s="14" t="s">
        <v>6337</v>
      </c>
      <c r="C604" t="s">
        <v>817</v>
      </c>
      <c r="D604" t="s">
        <v>12</v>
      </c>
      <c r="E604" t="s">
        <v>818</v>
      </c>
      <c r="F604" t="s">
        <v>5957</v>
      </c>
      <c r="G604">
        <f>INDEX(Parametria!H:H,MATCH(Tabla_Consulta_desde_Reporte_de_Valorización_de_Instrumentos[[#This Row],[CODIGO_SBS]],Parametria!C:C,0),1)</f>
        <v>0</v>
      </c>
      <c r="H604" t="s">
        <v>90</v>
      </c>
      <c r="I604" t="s">
        <v>819</v>
      </c>
      <c r="J604" t="s">
        <v>4393</v>
      </c>
      <c r="K604" t="s">
        <v>50</v>
      </c>
      <c r="L604">
        <v>1</v>
      </c>
      <c r="M604" s="5">
        <v>715575</v>
      </c>
      <c r="N604">
        <v>210000</v>
      </c>
      <c r="O604">
        <v>0</v>
      </c>
      <c r="P604" s="15">
        <v>46204</v>
      </c>
      <c r="Q604">
        <v>1</v>
      </c>
      <c r="R604">
        <v>3.4075000000000002</v>
      </c>
      <c r="S604" t="s">
        <v>155</v>
      </c>
      <c r="U604" s="5"/>
      <c r="V604" t="s">
        <v>156</v>
      </c>
      <c r="W604">
        <v>0</v>
      </c>
      <c r="X604">
        <v>0</v>
      </c>
      <c r="Y604">
        <v>0</v>
      </c>
      <c r="Z604">
        <v>0</v>
      </c>
      <c r="AA604" t="str">
        <f>+MID(Tabla_Consulta_desde_Reporte_de_Valorización_de_Instrumentos[[#This Row],[CODIGO_SBS]],7,1)</f>
        <v>2</v>
      </c>
      <c r="AB604">
        <f>INDEX('Cálculo Caja'!F:F,MATCH(Tabla_Consulta_desde_Reporte_de_Valorización_de_Instrumentos[[#This Row],[PORTAFOLIO]],'Cálculo Caja'!A:A,0),1)</f>
        <v>7928996892.6624365</v>
      </c>
      <c r="AC604" s="17">
        <f>Tabla_Consulta_desde_Reporte_de_Valorización_de_Instrumentos[[#This Row],[VALOR_VECTOR_LOCAL]]/Tabla_Consulta_desde_Reporte_de_Valorización_de_Instrumentos[[#This Row],[Patrimonio]]</f>
        <v>9.0247859809631077E-5</v>
      </c>
      <c r="AD604" s="4">
        <f>(Tabla_Consulta_desde_Reporte_de_Valorización_de_Instrumentos[[#This Row],[VALOR_VECTOR_LOCAL]]/INDEX('Tipo de Cambio'!$D:$D,MATCH("2",'Tipo de Cambio'!$E:$E,0),1))/1000000</f>
        <v>0.21</v>
      </c>
      <c r="AE604">
        <f>IF(Tabla_Consulta_desde_Reporte_de_Valorización_de_Instrumentos[[#This Row],[PORTAFOLIO]]="IN-FONDO0",Tabla_Consulta_desde_Reporte_de_Valorización_de_Instrumentos[[#This Row],[Inv MM$]],0)</f>
        <v>0</v>
      </c>
      <c r="AF604" s="25">
        <f>IF(Tabla_Consulta_desde_Reporte_de_Valorización_de_Instrumentos[[#This Row],[PORTAFOLIO]]="IN-FONDO1",Tabla_Consulta_desde_Reporte_de_Valorización_de_Instrumentos[[#This Row],[Inv MM$]],0)</f>
        <v>0.21</v>
      </c>
      <c r="AG604" s="25">
        <f>IF(Tabla_Consulta_desde_Reporte_de_Valorización_de_Instrumentos[[#This Row],[PORTAFOLIO]]="IN-FONDO2",Tabla_Consulta_desde_Reporte_de_Valorización_de_Instrumentos[[#This Row],[Inv MM$]],0)</f>
        <v>0</v>
      </c>
      <c r="AH604" s="25">
        <f>IF(Tabla_Consulta_desde_Reporte_de_Valorización_de_Instrumentos[[#This Row],[PORTAFOLIO]]="IN-FONDO3",Tabla_Consulta_desde_Reporte_de_Valorización_de_Instrumentos[[#This Row],[Inv MM$]],0)</f>
        <v>0</v>
      </c>
      <c r="AI60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0.21</v>
      </c>
      <c r="AJ60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Row],[CODIGO_SBS]],'BD(MSCI)'!$C:$C,0),1)),AL6739)</f>
        <v>0</v>
      </c>
      <c r="AK604" s="25">
        <f>Tabla_Consulta_desde_Reporte_de_Valorización_de_Instrumentos[[#This Row],[CO2-H]]*Tabla_Consulta_desde_Reporte_de_Valorización_de_Instrumentos[[#This Row],[Inv MM$]]</f>
        <v>0</v>
      </c>
      <c r="AL604" s="25">
        <f>Tabla_Consulta_desde_Reporte_de_Valorización_de_Instrumentos[[#This Row],[CO2-H]]*Tabla_Consulta_desde_Reporte_de_Valorización_de_Instrumentos[[#This Row],[Weight]]</f>
        <v>0</v>
      </c>
      <c r="AM604" s="25">
        <f>INDEX(Parametria!G:G,MATCH(Tabla_Consulta_desde_Reporte_de_Valorización_de_Instrumentos[[#This Row],[CODIGO_SBS]],Parametria!C:C,0))</f>
        <v>0</v>
      </c>
      <c r="AN604" s="25" t="str">
        <f>INDEX(Parametria!F:F,MATCH(Tabla_Consulta_desde_Reporte_de_Valorización_de_Instrumentos[[#This Row],[CODIGO_SBS]],Parametria!C:C,0))</f>
        <v>Cash</v>
      </c>
      <c r="AO604" s="25" t="str">
        <f>+INDEX(Parametria!J:J,MATCH(Tabla_Consulta_desde_Reporte_de_Valorización_de_Instrumentos[[#This Row],[CODIGO_SBS]],Parametria!C:C,0))</f>
        <v>Cash</v>
      </c>
      <c r="AP604" s="25">
        <f>Tabla_Consulta_desde_Reporte_de_Valorización_de_Instrumentos[[#This Row],[Huella]]/$AT$4</f>
        <v>0</v>
      </c>
      <c r="AQ60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4" s="25" t="str">
        <f>IFERROR(INDEX('BD(MSCI)'!X:X,MATCH(Tabla_Consulta_desde_Reporte_de_Valorización_de_Instrumentos[[#This Row],[CODIGO_ISIN]],'BD(MSCI)'!C:C,0)),"Cuestionario Integra")</f>
        <v>Cuestionario Integra</v>
      </c>
    </row>
    <row r="605" spans="2:44" x14ac:dyDescent="0.35">
      <c r="B605" s="14" t="s">
        <v>6337</v>
      </c>
      <c r="C605" t="s">
        <v>817</v>
      </c>
      <c r="D605" t="s">
        <v>12</v>
      </c>
      <c r="E605" t="s">
        <v>818</v>
      </c>
      <c r="F605" t="s">
        <v>5959</v>
      </c>
      <c r="G605">
        <f>INDEX(Parametria!H:H,MATCH(Tabla_Consulta_desde_Reporte_de_Valorización_de_Instrumentos[[#This Row],[CODIGO_SBS]],Parametria!C:C,0),1)</f>
        <v>0</v>
      </c>
      <c r="H605" t="s">
        <v>90</v>
      </c>
      <c r="I605" t="s">
        <v>819</v>
      </c>
      <c r="J605" t="s">
        <v>4392</v>
      </c>
      <c r="K605" t="s">
        <v>50</v>
      </c>
      <c r="L605">
        <v>1</v>
      </c>
      <c r="M605" s="5">
        <v>1397075</v>
      </c>
      <c r="N605">
        <v>410000</v>
      </c>
      <c r="O605">
        <v>0</v>
      </c>
      <c r="P605" s="15">
        <v>46204</v>
      </c>
      <c r="Q605">
        <v>1</v>
      </c>
      <c r="R605">
        <v>3.4075000000000002</v>
      </c>
      <c r="S605" t="s">
        <v>155</v>
      </c>
      <c r="U605" s="5"/>
      <c r="V605" t="s">
        <v>156</v>
      </c>
      <c r="W605">
        <v>0</v>
      </c>
      <c r="X605">
        <v>0</v>
      </c>
      <c r="Y605">
        <v>0</v>
      </c>
      <c r="Z605">
        <v>0</v>
      </c>
      <c r="AA605" t="str">
        <f>+MID(Tabla_Consulta_desde_Reporte_de_Valorización_de_Instrumentos[[#This Row],[CODIGO_SBS]],7,1)</f>
        <v>2</v>
      </c>
      <c r="AB605">
        <f>INDEX('Cálculo Caja'!F:F,MATCH(Tabla_Consulta_desde_Reporte_de_Valorización_de_Instrumentos[[#This Row],[PORTAFOLIO]],'Cálculo Caja'!A:A,0),1)</f>
        <v>7928996892.6624365</v>
      </c>
      <c r="AC605" s="17">
        <f>Tabla_Consulta_desde_Reporte_de_Valorización_de_Instrumentos[[#This Row],[VALOR_VECTOR_LOCAL]]/Tabla_Consulta_desde_Reporte_de_Valorización_de_Instrumentos[[#This Row],[Patrimonio]]</f>
        <v>1.761982024854702E-4</v>
      </c>
      <c r="AD605" s="4">
        <f>(Tabla_Consulta_desde_Reporte_de_Valorización_de_Instrumentos[[#This Row],[VALOR_VECTOR_LOCAL]]/INDEX('Tipo de Cambio'!$D:$D,MATCH("2",'Tipo de Cambio'!$E:$E,0),1))/1000000</f>
        <v>0.41</v>
      </c>
      <c r="AE605">
        <f>IF(Tabla_Consulta_desde_Reporte_de_Valorización_de_Instrumentos[[#This Row],[PORTAFOLIO]]="IN-FONDO0",Tabla_Consulta_desde_Reporte_de_Valorización_de_Instrumentos[[#This Row],[Inv MM$]],0)</f>
        <v>0</v>
      </c>
      <c r="AF605" s="25">
        <f>IF(Tabla_Consulta_desde_Reporte_de_Valorización_de_Instrumentos[[#This Row],[PORTAFOLIO]]="IN-FONDO1",Tabla_Consulta_desde_Reporte_de_Valorización_de_Instrumentos[[#This Row],[Inv MM$]],0)</f>
        <v>0.41</v>
      </c>
      <c r="AG605" s="25">
        <f>IF(Tabla_Consulta_desde_Reporte_de_Valorización_de_Instrumentos[[#This Row],[PORTAFOLIO]]="IN-FONDO2",Tabla_Consulta_desde_Reporte_de_Valorización_de_Instrumentos[[#This Row],[Inv MM$]],0)</f>
        <v>0</v>
      </c>
      <c r="AH605" s="25">
        <f>IF(Tabla_Consulta_desde_Reporte_de_Valorización_de_Instrumentos[[#This Row],[PORTAFOLIO]]="IN-FONDO3",Tabla_Consulta_desde_Reporte_de_Valorización_de_Instrumentos[[#This Row],[Inv MM$]],0)</f>
        <v>0</v>
      </c>
      <c r="AI60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0.41</v>
      </c>
      <c r="AJ60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Row],[CODIGO_SBS]],'BD(MSCI)'!$C:$C,0),1)),AL6740)</f>
        <v>0</v>
      </c>
      <c r="AK605" s="25">
        <f>Tabla_Consulta_desde_Reporte_de_Valorización_de_Instrumentos[[#This Row],[CO2-H]]*Tabla_Consulta_desde_Reporte_de_Valorización_de_Instrumentos[[#This Row],[Inv MM$]]</f>
        <v>0</v>
      </c>
      <c r="AL605" s="25">
        <f>Tabla_Consulta_desde_Reporte_de_Valorización_de_Instrumentos[[#This Row],[CO2-H]]*Tabla_Consulta_desde_Reporte_de_Valorización_de_Instrumentos[[#This Row],[Weight]]</f>
        <v>0</v>
      </c>
      <c r="AM605" s="25">
        <f>INDEX(Parametria!G:G,MATCH(Tabla_Consulta_desde_Reporte_de_Valorización_de_Instrumentos[[#This Row],[CODIGO_SBS]],Parametria!C:C,0))</f>
        <v>0</v>
      </c>
      <c r="AN605" s="25" t="str">
        <f>INDEX(Parametria!F:F,MATCH(Tabla_Consulta_desde_Reporte_de_Valorización_de_Instrumentos[[#This Row],[CODIGO_SBS]],Parametria!C:C,0))</f>
        <v>Cash</v>
      </c>
      <c r="AO605" s="25" t="str">
        <f>+INDEX(Parametria!J:J,MATCH(Tabla_Consulta_desde_Reporte_de_Valorización_de_Instrumentos[[#This Row],[CODIGO_SBS]],Parametria!C:C,0))</f>
        <v>Cash</v>
      </c>
      <c r="AP605" s="25">
        <f>Tabla_Consulta_desde_Reporte_de_Valorización_de_Instrumentos[[#This Row],[Huella]]/$AT$4</f>
        <v>0</v>
      </c>
      <c r="AQ60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5" s="25" t="str">
        <f>IFERROR(INDEX('BD(MSCI)'!X:X,MATCH(Tabla_Consulta_desde_Reporte_de_Valorización_de_Instrumentos[[#This Row],[CODIGO_ISIN]],'BD(MSCI)'!C:C,0)),"Cuestionario Integra")</f>
        <v>Cuestionario Integra</v>
      </c>
    </row>
    <row r="606" spans="2:44" x14ac:dyDescent="0.35">
      <c r="B606" s="14" t="s">
        <v>6337</v>
      </c>
      <c r="C606" t="s">
        <v>817</v>
      </c>
      <c r="D606" t="s">
        <v>10</v>
      </c>
      <c r="E606" t="s">
        <v>818</v>
      </c>
      <c r="F606" t="s">
        <v>5971</v>
      </c>
      <c r="G606">
        <f>INDEX(Parametria!H:H,MATCH(Tabla_Consulta_desde_Reporte_de_Valorización_de_Instrumentos[[#This Row],[CODIGO_SBS]],Parametria!C:C,0),1)</f>
        <v>0</v>
      </c>
      <c r="H606" t="s">
        <v>90</v>
      </c>
      <c r="I606" t="s">
        <v>819</v>
      </c>
      <c r="J606" t="s">
        <v>4393</v>
      </c>
      <c r="K606" t="s">
        <v>50</v>
      </c>
      <c r="L606">
        <v>1</v>
      </c>
      <c r="M606" s="5">
        <v>18979775</v>
      </c>
      <c r="N606">
        <v>5570000</v>
      </c>
      <c r="O606">
        <v>0</v>
      </c>
      <c r="P606" s="15">
        <v>46204</v>
      </c>
      <c r="Q606">
        <v>1</v>
      </c>
      <c r="R606">
        <v>3.4075000000000002</v>
      </c>
      <c r="S606" t="s">
        <v>155</v>
      </c>
      <c r="U606" s="5"/>
      <c r="V606" t="s">
        <v>156</v>
      </c>
      <c r="W606">
        <v>0</v>
      </c>
      <c r="X606">
        <v>0</v>
      </c>
      <c r="Y606">
        <v>0</v>
      </c>
      <c r="Z606">
        <v>0</v>
      </c>
      <c r="AA606" t="str">
        <f>+MID(Tabla_Consulta_desde_Reporte_de_Valorización_de_Instrumentos[[#This Row],[CODIGO_SBS]],7,1)</f>
        <v>2</v>
      </c>
      <c r="AB606">
        <f>INDEX('Cálculo Caja'!F:F,MATCH(Tabla_Consulta_desde_Reporte_de_Valorización_de_Instrumentos[[#This Row],[PORTAFOLIO]],'Cálculo Caja'!A:A,0),1)</f>
        <v>27857085026.771736</v>
      </c>
      <c r="AC606" s="17">
        <f>Tabla_Consulta_desde_Reporte_de_Valorización_de_Instrumentos[[#This Row],[VALOR_VECTOR_LOCAL]]/Tabla_Consulta_desde_Reporte_de_Valorización_de_Instrumentos[[#This Row],[Patrimonio]]</f>
        <v>6.8132667081856205E-4</v>
      </c>
      <c r="AD606" s="4">
        <f>(Tabla_Consulta_desde_Reporte_de_Valorización_de_Instrumentos[[#This Row],[VALOR_VECTOR_LOCAL]]/INDEX('Tipo de Cambio'!$D:$D,MATCH("2",'Tipo de Cambio'!$E:$E,0),1))/1000000</f>
        <v>5.57</v>
      </c>
      <c r="AE606">
        <f>IF(Tabla_Consulta_desde_Reporte_de_Valorización_de_Instrumentos[[#This Row],[PORTAFOLIO]]="IN-FONDO0",Tabla_Consulta_desde_Reporte_de_Valorización_de_Instrumentos[[#This Row],[Inv MM$]],0)</f>
        <v>0</v>
      </c>
      <c r="AF606" s="25">
        <f>IF(Tabla_Consulta_desde_Reporte_de_Valorización_de_Instrumentos[[#This Row],[PORTAFOLIO]]="IN-FONDO1",Tabla_Consulta_desde_Reporte_de_Valorización_de_Instrumentos[[#This Row],[Inv MM$]],0)</f>
        <v>0</v>
      </c>
      <c r="AG606" s="25">
        <f>IF(Tabla_Consulta_desde_Reporte_de_Valorización_de_Instrumentos[[#This Row],[PORTAFOLIO]]="IN-FONDO2",Tabla_Consulta_desde_Reporte_de_Valorización_de_Instrumentos[[#This Row],[Inv MM$]],0)</f>
        <v>5.57</v>
      </c>
      <c r="AH606" s="25">
        <f>IF(Tabla_Consulta_desde_Reporte_de_Valorización_de_Instrumentos[[#This Row],[PORTAFOLIO]]="IN-FONDO3",Tabla_Consulta_desde_Reporte_de_Valorización_de_Instrumentos[[#This Row],[Inv MM$]],0)</f>
        <v>0</v>
      </c>
      <c r="AI60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5.57</v>
      </c>
      <c r="AJ60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Row],[CODIGO_SBS]],'BD(MSCI)'!$C:$C,0),1)),AL6741)</f>
        <v>0</v>
      </c>
      <c r="AK606" s="25">
        <f>Tabla_Consulta_desde_Reporte_de_Valorización_de_Instrumentos[[#This Row],[CO2-H]]*Tabla_Consulta_desde_Reporte_de_Valorización_de_Instrumentos[[#This Row],[Inv MM$]]</f>
        <v>0</v>
      </c>
      <c r="AL606" s="25">
        <f>Tabla_Consulta_desde_Reporte_de_Valorización_de_Instrumentos[[#This Row],[CO2-H]]*Tabla_Consulta_desde_Reporte_de_Valorización_de_Instrumentos[[#This Row],[Weight]]</f>
        <v>0</v>
      </c>
      <c r="AM606" s="25">
        <f>INDEX(Parametria!G:G,MATCH(Tabla_Consulta_desde_Reporte_de_Valorización_de_Instrumentos[[#This Row],[CODIGO_SBS]],Parametria!C:C,0))</f>
        <v>0</v>
      </c>
      <c r="AN606" s="25" t="str">
        <f>INDEX(Parametria!F:F,MATCH(Tabla_Consulta_desde_Reporte_de_Valorización_de_Instrumentos[[#This Row],[CODIGO_SBS]],Parametria!C:C,0))</f>
        <v>Cash</v>
      </c>
      <c r="AO606" s="25" t="str">
        <f>+INDEX(Parametria!J:J,MATCH(Tabla_Consulta_desde_Reporte_de_Valorización_de_Instrumentos[[#This Row],[CODIGO_SBS]],Parametria!C:C,0))</f>
        <v>Cash</v>
      </c>
      <c r="AP606" s="25">
        <f>Tabla_Consulta_desde_Reporte_de_Valorización_de_Instrumentos[[#This Row],[Huella]]/$AT$4</f>
        <v>0</v>
      </c>
      <c r="AQ60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6" s="25" t="str">
        <f>IFERROR(INDEX('BD(MSCI)'!X:X,MATCH(Tabla_Consulta_desde_Reporte_de_Valorización_de_Instrumentos[[#This Row],[CODIGO_ISIN]],'BD(MSCI)'!C:C,0)),"Cuestionario Integra")</f>
        <v>Cuestionario Integra</v>
      </c>
    </row>
    <row r="607" spans="2:44" x14ac:dyDescent="0.35">
      <c r="B607" s="14" t="s">
        <v>6337</v>
      </c>
      <c r="C607" t="s">
        <v>817</v>
      </c>
      <c r="D607" t="s">
        <v>11</v>
      </c>
      <c r="E607" t="s">
        <v>818</v>
      </c>
      <c r="F607" t="s">
        <v>5942</v>
      </c>
      <c r="G607">
        <f>INDEX(Parametria!H:H,MATCH(Tabla_Consulta_desde_Reporte_de_Valorización_de_Instrumentos[[#This Row],[CODIGO_SBS]],Parametria!C:C,0),1)</f>
        <v>0</v>
      </c>
      <c r="H607" t="s">
        <v>90</v>
      </c>
      <c r="I607" t="s">
        <v>819</v>
      </c>
      <c r="J607" t="s">
        <v>4580</v>
      </c>
      <c r="K607" t="s">
        <v>50</v>
      </c>
      <c r="L607">
        <v>1</v>
      </c>
      <c r="M607" s="5">
        <v>601199.84317500005</v>
      </c>
      <c r="N607">
        <v>176434.29</v>
      </c>
      <c r="O607">
        <v>0</v>
      </c>
      <c r="P607" s="15">
        <v>46204</v>
      </c>
      <c r="Q607">
        <v>1</v>
      </c>
      <c r="R607">
        <v>3.4075000000000002</v>
      </c>
      <c r="S607" t="s">
        <v>155</v>
      </c>
      <c r="U607" s="5"/>
      <c r="V607" t="s">
        <v>156</v>
      </c>
      <c r="W607">
        <v>0</v>
      </c>
      <c r="X607">
        <v>0</v>
      </c>
      <c r="Y607">
        <v>0</v>
      </c>
      <c r="Z607">
        <v>0</v>
      </c>
      <c r="AA607" t="str">
        <f>+MID(Tabla_Consulta_desde_Reporte_de_Valorización_de_Instrumentos[[#This Row],[CODIGO_SBS]],7,1)</f>
        <v>2</v>
      </c>
      <c r="AB607">
        <f>INDEX('Cálculo Caja'!F:F,MATCH(Tabla_Consulta_desde_Reporte_de_Valorización_de_Instrumentos[[#This Row],[PORTAFOLIO]],'Cálculo Caja'!A:A,0),1)</f>
        <v>3525404726.9048524</v>
      </c>
      <c r="AC607" s="17">
        <f>Tabla_Consulta_desde_Reporte_de_Valorización_de_Instrumentos[[#This Row],[VALOR_VECTOR_LOCAL]]/Tabla_Consulta_desde_Reporte_de_Valorización_de_Instrumentos[[#This Row],[Patrimonio]]</f>
        <v>1.7053356699354817E-4</v>
      </c>
      <c r="AD607" s="4">
        <f>(Tabla_Consulta_desde_Reporte_de_Valorización_de_Instrumentos[[#This Row],[VALOR_VECTOR_LOCAL]]/INDEX('Tipo de Cambio'!$D:$D,MATCH("2",'Tipo de Cambio'!$E:$E,0),1))/1000000</f>
        <v>0.17643429000000002</v>
      </c>
      <c r="AE607">
        <f>IF(Tabla_Consulta_desde_Reporte_de_Valorización_de_Instrumentos[[#This Row],[PORTAFOLIO]]="IN-FONDO0",Tabla_Consulta_desde_Reporte_de_Valorización_de_Instrumentos[[#This Row],[Inv MM$]],0)</f>
        <v>0</v>
      </c>
      <c r="AF607" s="25">
        <f>IF(Tabla_Consulta_desde_Reporte_de_Valorización_de_Instrumentos[[#This Row],[PORTAFOLIO]]="IN-FONDO1",Tabla_Consulta_desde_Reporte_de_Valorización_de_Instrumentos[[#This Row],[Inv MM$]],0)</f>
        <v>0</v>
      </c>
      <c r="AG607" s="25">
        <f>IF(Tabla_Consulta_desde_Reporte_de_Valorización_de_Instrumentos[[#This Row],[PORTAFOLIO]]="IN-FONDO2",Tabla_Consulta_desde_Reporte_de_Valorización_de_Instrumentos[[#This Row],[Inv MM$]],0)</f>
        <v>0</v>
      </c>
      <c r="AH607" s="25">
        <f>IF(Tabla_Consulta_desde_Reporte_de_Valorización_de_Instrumentos[[#This Row],[PORTAFOLIO]]="IN-FONDO3",Tabla_Consulta_desde_Reporte_de_Valorización_de_Instrumentos[[#This Row],[Inv MM$]],0)</f>
        <v>0.17643429000000002</v>
      </c>
      <c r="AI60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0.17643429000000002</v>
      </c>
      <c r="AJ60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Row],[CODIGO_SBS]],'BD(MSCI)'!$C:$C,0),1)),AL6742)</f>
        <v>0</v>
      </c>
      <c r="AK607" s="25">
        <f>Tabla_Consulta_desde_Reporte_de_Valorización_de_Instrumentos[[#This Row],[CO2-H]]*Tabla_Consulta_desde_Reporte_de_Valorización_de_Instrumentos[[#This Row],[Inv MM$]]</f>
        <v>0</v>
      </c>
      <c r="AL607" s="25">
        <f>Tabla_Consulta_desde_Reporte_de_Valorización_de_Instrumentos[[#This Row],[CO2-H]]*Tabla_Consulta_desde_Reporte_de_Valorización_de_Instrumentos[[#This Row],[Weight]]</f>
        <v>0</v>
      </c>
      <c r="AM607" s="25">
        <f>INDEX(Parametria!G:G,MATCH(Tabla_Consulta_desde_Reporte_de_Valorización_de_Instrumentos[[#This Row],[CODIGO_SBS]],Parametria!C:C,0))</f>
        <v>0</v>
      </c>
      <c r="AN607" s="25" t="str">
        <f>INDEX(Parametria!F:F,MATCH(Tabla_Consulta_desde_Reporte_de_Valorización_de_Instrumentos[[#This Row],[CODIGO_SBS]],Parametria!C:C,0))</f>
        <v>Cash</v>
      </c>
      <c r="AO607" s="25" t="str">
        <f>+INDEX(Parametria!J:J,MATCH(Tabla_Consulta_desde_Reporte_de_Valorización_de_Instrumentos[[#This Row],[CODIGO_SBS]],Parametria!C:C,0))</f>
        <v>Cash</v>
      </c>
      <c r="AP607" s="25">
        <f>Tabla_Consulta_desde_Reporte_de_Valorización_de_Instrumentos[[#This Row],[Huella]]/$AT$4</f>
        <v>0</v>
      </c>
      <c r="AQ60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7" s="25" t="str">
        <f>IFERROR(INDEX('BD(MSCI)'!X:X,MATCH(Tabla_Consulta_desde_Reporte_de_Valorización_de_Instrumentos[[#This Row],[CODIGO_ISIN]],'BD(MSCI)'!C:C,0)),"Cuestionario Integra")</f>
        <v>Cuestionario Integra</v>
      </c>
    </row>
    <row r="608" spans="2:44" x14ac:dyDescent="0.35">
      <c r="B608" s="14" t="s">
        <v>6337</v>
      </c>
      <c r="C608" t="s">
        <v>817</v>
      </c>
      <c r="D608" t="s">
        <v>11</v>
      </c>
      <c r="E608" t="s">
        <v>818</v>
      </c>
      <c r="F608" t="s">
        <v>5943</v>
      </c>
      <c r="G608">
        <f>INDEX(Parametria!H:H,MATCH(Tabla_Consulta_desde_Reporte_de_Valorización_de_Instrumentos[[#This Row],[CODIGO_SBS]],Parametria!C:C,0),1)</f>
        <v>0</v>
      </c>
      <c r="H608" t="s">
        <v>90</v>
      </c>
      <c r="I608" t="s">
        <v>819</v>
      </c>
      <c r="J608" t="s">
        <v>4393</v>
      </c>
      <c r="K608" t="s">
        <v>50</v>
      </c>
      <c r="L608">
        <v>1</v>
      </c>
      <c r="M608" s="5">
        <v>2317100</v>
      </c>
      <c r="N608">
        <v>680000</v>
      </c>
      <c r="O608">
        <v>0</v>
      </c>
      <c r="P608" s="15">
        <v>46204</v>
      </c>
      <c r="Q608">
        <v>1</v>
      </c>
      <c r="R608">
        <v>3.4075000000000002</v>
      </c>
      <c r="S608" t="s">
        <v>155</v>
      </c>
      <c r="U608" s="5"/>
      <c r="V608" t="s">
        <v>156</v>
      </c>
      <c r="W608">
        <v>0</v>
      </c>
      <c r="X608">
        <v>0</v>
      </c>
      <c r="Y608">
        <v>0</v>
      </c>
      <c r="Z608">
        <v>0</v>
      </c>
      <c r="AA608" t="str">
        <f>+MID(Tabla_Consulta_desde_Reporte_de_Valorización_de_Instrumentos[[#This Row],[CODIGO_SBS]],7,1)</f>
        <v>2</v>
      </c>
      <c r="AB608">
        <f>INDEX('Cálculo Caja'!F:F,MATCH(Tabla_Consulta_desde_Reporte_de_Valorización_de_Instrumentos[[#This Row],[PORTAFOLIO]],'Cálculo Caja'!A:A,0),1)</f>
        <v>3525404726.9048524</v>
      </c>
      <c r="AC608" s="17">
        <f>Tabla_Consulta_desde_Reporte_de_Valorización_de_Instrumentos[[#This Row],[VALOR_VECTOR_LOCAL]]/Tabla_Consulta_desde_Reporte_de_Valorización_de_Instrumentos[[#This Row],[Patrimonio]]</f>
        <v>6.5725786951965372E-4</v>
      </c>
      <c r="AD608" s="4">
        <f>(Tabla_Consulta_desde_Reporte_de_Valorización_de_Instrumentos[[#This Row],[VALOR_VECTOR_LOCAL]]/INDEX('Tipo de Cambio'!$D:$D,MATCH("2",'Tipo de Cambio'!$E:$E,0),1))/1000000</f>
        <v>0.68</v>
      </c>
      <c r="AE608">
        <f>IF(Tabla_Consulta_desde_Reporte_de_Valorización_de_Instrumentos[[#This Row],[PORTAFOLIO]]="IN-FONDO0",Tabla_Consulta_desde_Reporte_de_Valorización_de_Instrumentos[[#This Row],[Inv MM$]],0)</f>
        <v>0</v>
      </c>
      <c r="AF608" s="25">
        <f>IF(Tabla_Consulta_desde_Reporte_de_Valorización_de_Instrumentos[[#This Row],[PORTAFOLIO]]="IN-FONDO1",Tabla_Consulta_desde_Reporte_de_Valorización_de_Instrumentos[[#This Row],[Inv MM$]],0)</f>
        <v>0</v>
      </c>
      <c r="AG608" s="25">
        <f>IF(Tabla_Consulta_desde_Reporte_de_Valorización_de_Instrumentos[[#This Row],[PORTAFOLIO]]="IN-FONDO2",Tabla_Consulta_desde_Reporte_de_Valorización_de_Instrumentos[[#This Row],[Inv MM$]],0)</f>
        <v>0</v>
      </c>
      <c r="AH608" s="25">
        <f>IF(Tabla_Consulta_desde_Reporte_de_Valorización_de_Instrumentos[[#This Row],[PORTAFOLIO]]="IN-FONDO3",Tabla_Consulta_desde_Reporte_de_Valorización_de_Instrumentos[[#This Row],[Inv MM$]],0)</f>
        <v>0.68</v>
      </c>
      <c r="AI60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0.68</v>
      </c>
      <c r="AJ60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Row],[CODIGO_SBS]],'BD(MSCI)'!$C:$C,0),1)),AL6743)</f>
        <v>0</v>
      </c>
      <c r="AK608" s="25">
        <f>Tabla_Consulta_desde_Reporte_de_Valorización_de_Instrumentos[[#This Row],[CO2-H]]*Tabla_Consulta_desde_Reporte_de_Valorización_de_Instrumentos[[#This Row],[Inv MM$]]</f>
        <v>0</v>
      </c>
      <c r="AL608" s="25">
        <f>Tabla_Consulta_desde_Reporte_de_Valorización_de_Instrumentos[[#This Row],[CO2-H]]*Tabla_Consulta_desde_Reporte_de_Valorización_de_Instrumentos[[#This Row],[Weight]]</f>
        <v>0</v>
      </c>
      <c r="AM608" s="25">
        <f>INDEX(Parametria!G:G,MATCH(Tabla_Consulta_desde_Reporte_de_Valorización_de_Instrumentos[[#This Row],[CODIGO_SBS]],Parametria!C:C,0))</f>
        <v>0</v>
      </c>
      <c r="AN608" s="25" t="str">
        <f>INDEX(Parametria!F:F,MATCH(Tabla_Consulta_desde_Reporte_de_Valorización_de_Instrumentos[[#This Row],[CODIGO_SBS]],Parametria!C:C,0))</f>
        <v>Cash</v>
      </c>
      <c r="AO608" s="25" t="str">
        <f>+INDEX(Parametria!J:J,MATCH(Tabla_Consulta_desde_Reporte_de_Valorización_de_Instrumentos[[#This Row],[CODIGO_SBS]],Parametria!C:C,0))</f>
        <v>Cash</v>
      </c>
      <c r="AP608" s="25">
        <f>Tabla_Consulta_desde_Reporte_de_Valorización_de_Instrumentos[[#This Row],[Huella]]/$AT$4</f>
        <v>0</v>
      </c>
      <c r="AQ60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8" s="25" t="str">
        <f>IFERROR(INDEX('BD(MSCI)'!X:X,MATCH(Tabla_Consulta_desde_Reporte_de_Valorización_de_Instrumentos[[#This Row],[CODIGO_ISIN]],'BD(MSCI)'!C:C,0)),"Cuestionario Integra")</f>
        <v>Cuestionario Integra</v>
      </c>
    </row>
    <row r="609" spans="2:44" x14ac:dyDescent="0.35">
      <c r="B609" s="14" t="s">
        <v>6337</v>
      </c>
      <c r="C609" t="s">
        <v>817</v>
      </c>
      <c r="D609" t="s">
        <v>11</v>
      </c>
      <c r="E609" t="s">
        <v>818</v>
      </c>
      <c r="F609" t="s">
        <v>5941</v>
      </c>
      <c r="G609">
        <f>INDEX(Parametria!H:H,MATCH(Tabla_Consulta_desde_Reporte_de_Valorización_de_Instrumentos[[#This Row],[CODIGO_SBS]],Parametria!C:C,0),1)</f>
        <v>0</v>
      </c>
      <c r="H609" t="s">
        <v>90</v>
      </c>
      <c r="I609" t="s">
        <v>819</v>
      </c>
      <c r="J609" t="s">
        <v>4393</v>
      </c>
      <c r="K609" t="s">
        <v>50</v>
      </c>
      <c r="L609">
        <v>1</v>
      </c>
      <c r="M609" s="5">
        <v>591425.15682499995</v>
      </c>
      <c r="N609">
        <v>173565.71</v>
      </c>
      <c r="O609">
        <v>0</v>
      </c>
      <c r="P609" s="15">
        <v>46204</v>
      </c>
      <c r="Q609">
        <v>1</v>
      </c>
      <c r="R609">
        <v>3.4075000000000002</v>
      </c>
      <c r="S609" t="s">
        <v>155</v>
      </c>
      <c r="U609" s="5"/>
      <c r="V609" t="s">
        <v>156</v>
      </c>
      <c r="W609">
        <v>0</v>
      </c>
      <c r="X609">
        <v>0</v>
      </c>
      <c r="Y609">
        <v>0</v>
      </c>
      <c r="Z609">
        <v>0</v>
      </c>
      <c r="AA609" t="str">
        <f>+MID(Tabla_Consulta_desde_Reporte_de_Valorización_de_Instrumentos[[#This Row],[CODIGO_SBS]],7,1)</f>
        <v>2</v>
      </c>
      <c r="AB609">
        <f>INDEX('Cálculo Caja'!F:F,MATCH(Tabla_Consulta_desde_Reporte_de_Valorización_de_Instrumentos[[#This Row],[PORTAFOLIO]],'Cálculo Caja'!A:A,0),1)</f>
        <v>3525404726.9048524</v>
      </c>
      <c r="AC609" s="17">
        <f>Tabla_Consulta_desde_Reporte_de_Valorización_de_Instrumentos[[#This Row],[VALOR_VECTOR_LOCAL]]/Tabla_Consulta_desde_Reporte_de_Valorización_de_Instrumentos[[#This Row],[Patrimonio]]</f>
        <v>1.6776092467097949E-4</v>
      </c>
      <c r="AD609" s="4">
        <f>(Tabla_Consulta_desde_Reporte_de_Valorización_de_Instrumentos[[#This Row],[VALOR_VECTOR_LOCAL]]/INDEX('Tipo de Cambio'!$D:$D,MATCH("2",'Tipo de Cambio'!$E:$E,0),1))/1000000</f>
        <v>0.17356570999999996</v>
      </c>
      <c r="AE609">
        <f>IF(Tabla_Consulta_desde_Reporte_de_Valorización_de_Instrumentos[[#This Row],[PORTAFOLIO]]="IN-FONDO0",Tabla_Consulta_desde_Reporte_de_Valorización_de_Instrumentos[[#This Row],[Inv MM$]],0)</f>
        <v>0</v>
      </c>
      <c r="AF609" s="25">
        <f>IF(Tabla_Consulta_desde_Reporte_de_Valorización_de_Instrumentos[[#This Row],[PORTAFOLIO]]="IN-FONDO1",Tabla_Consulta_desde_Reporte_de_Valorización_de_Instrumentos[[#This Row],[Inv MM$]],0)</f>
        <v>0</v>
      </c>
      <c r="AG609" s="25">
        <f>IF(Tabla_Consulta_desde_Reporte_de_Valorización_de_Instrumentos[[#This Row],[PORTAFOLIO]]="IN-FONDO2",Tabla_Consulta_desde_Reporte_de_Valorización_de_Instrumentos[[#This Row],[Inv MM$]],0)</f>
        <v>0</v>
      </c>
      <c r="AH609" s="25">
        <f>IF(Tabla_Consulta_desde_Reporte_de_Valorización_de_Instrumentos[[#This Row],[PORTAFOLIO]]="IN-FONDO3",Tabla_Consulta_desde_Reporte_de_Valorización_de_Instrumentos[[#This Row],[Inv MM$]],0)</f>
        <v>0.17356570999999996</v>
      </c>
      <c r="AI60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0.17356570999999996</v>
      </c>
      <c r="AJ60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Row],[CODIGO_SBS]],'BD(MSCI)'!$C:$C,0),1)),AL6744)</f>
        <v>0</v>
      </c>
      <c r="AK609" s="25">
        <f>Tabla_Consulta_desde_Reporte_de_Valorización_de_Instrumentos[[#This Row],[CO2-H]]*Tabla_Consulta_desde_Reporte_de_Valorización_de_Instrumentos[[#This Row],[Inv MM$]]</f>
        <v>0</v>
      </c>
      <c r="AL609" s="25">
        <f>Tabla_Consulta_desde_Reporte_de_Valorización_de_Instrumentos[[#This Row],[CO2-H]]*Tabla_Consulta_desde_Reporte_de_Valorización_de_Instrumentos[[#This Row],[Weight]]</f>
        <v>0</v>
      </c>
      <c r="AM609" s="25">
        <f>INDEX(Parametria!G:G,MATCH(Tabla_Consulta_desde_Reporte_de_Valorización_de_Instrumentos[[#This Row],[CODIGO_SBS]],Parametria!C:C,0))</f>
        <v>0</v>
      </c>
      <c r="AN609" s="25" t="str">
        <f>INDEX(Parametria!F:F,MATCH(Tabla_Consulta_desde_Reporte_de_Valorización_de_Instrumentos[[#This Row],[CODIGO_SBS]],Parametria!C:C,0))</f>
        <v>Cash</v>
      </c>
      <c r="AO609" s="25" t="str">
        <f>+INDEX(Parametria!J:J,MATCH(Tabla_Consulta_desde_Reporte_de_Valorización_de_Instrumentos[[#This Row],[CODIGO_SBS]],Parametria!C:C,0))</f>
        <v>Cash</v>
      </c>
      <c r="AP609" s="25">
        <f>Tabla_Consulta_desde_Reporte_de_Valorización_de_Instrumentos[[#This Row],[Huella]]/$AT$4</f>
        <v>0</v>
      </c>
      <c r="AQ60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09" s="25" t="str">
        <f>IFERROR(INDEX('BD(MSCI)'!X:X,MATCH(Tabla_Consulta_desde_Reporte_de_Valorización_de_Instrumentos[[#This Row],[CODIGO_ISIN]],'BD(MSCI)'!C:C,0)),"Cuestionario Integra")</f>
        <v>Cuestionario Integra</v>
      </c>
    </row>
    <row r="610" spans="2:44" x14ac:dyDescent="0.35">
      <c r="B610" s="14" t="s">
        <v>6337</v>
      </c>
      <c r="C610" t="s">
        <v>817</v>
      </c>
      <c r="D610" t="s">
        <v>12</v>
      </c>
      <c r="E610" t="s">
        <v>818</v>
      </c>
      <c r="F610" t="s">
        <v>5968</v>
      </c>
      <c r="G610">
        <f>INDEX(Parametria!H:H,MATCH(Tabla_Consulta_desde_Reporte_de_Valorización_de_Instrumentos[[#This Row],[CODIGO_SBS]],Parametria!C:C,0),1)</f>
        <v>0</v>
      </c>
      <c r="H610" t="s">
        <v>90</v>
      </c>
      <c r="I610" t="s">
        <v>819</v>
      </c>
      <c r="J610" t="s">
        <v>4393</v>
      </c>
      <c r="K610" t="s">
        <v>50</v>
      </c>
      <c r="L610">
        <v>1</v>
      </c>
      <c r="M610" s="5">
        <v>2146725</v>
      </c>
      <c r="N610">
        <v>630000</v>
      </c>
      <c r="O610">
        <v>0</v>
      </c>
      <c r="P610" s="15">
        <v>46204</v>
      </c>
      <c r="Q610">
        <v>1</v>
      </c>
      <c r="R610">
        <v>3.4075000000000002</v>
      </c>
      <c r="S610" t="s">
        <v>155</v>
      </c>
      <c r="U610" s="5"/>
      <c r="V610" t="s">
        <v>156</v>
      </c>
      <c r="W610">
        <v>0</v>
      </c>
      <c r="X610">
        <v>0</v>
      </c>
      <c r="Y610">
        <v>0</v>
      </c>
      <c r="Z610">
        <v>0</v>
      </c>
      <c r="AA610" t="str">
        <f>+MID(Tabla_Consulta_desde_Reporte_de_Valorización_de_Instrumentos[[#This Row],[CODIGO_SBS]],7,1)</f>
        <v>2</v>
      </c>
      <c r="AB610">
        <f>INDEX('Cálculo Caja'!F:F,MATCH(Tabla_Consulta_desde_Reporte_de_Valorización_de_Instrumentos[[#This Row],[PORTAFOLIO]],'Cálculo Caja'!A:A,0),1)</f>
        <v>7928996892.6624365</v>
      </c>
      <c r="AC610" s="17">
        <f>Tabla_Consulta_desde_Reporte_de_Valorización_de_Instrumentos[[#This Row],[VALOR_VECTOR_LOCAL]]/Tabla_Consulta_desde_Reporte_de_Valorización_de_Instrumentos[[#This Row],[Patrimonio]]</f>
        <v>2.7074357942889326E-4</v>
      </c>
      <c r="AD610" s="4">
        <f>(Tabla_Consulta_desde_Reporte_de_Valorización_de_Instrumentos[[#This Row],[VALOR_VECTOR_LOCAL]]/INDEX('Tipo de Cambio'!$D:$D,MATCH("2",'Tipo de Cambio'!$E:$E,0),1))/1000000</f>
        <v>0.63</v>
      </c>
      <c r="AE610">
        <f>IF(Tabla_Consulta_desde_Reporte_de_Valorización_de_Instrumentos[[#This Row],[PORTAFOLIO]]="IN-FONDO0",Tabla_Consulta_desde_Reporte_de_Valorización_de_Instrumentos[[#This Row],[Inv MM$]],0)</f>
        <v>0</v>
      </c>
      <c r="AF610" s="25">
        <f>IF(Tabla_Consulta_desde_Reporte_de_Valorización_de_Instrumentos[[#This Row],[PORTAFOLIO]]="IN-FONDO1",Tabla_Consulta_desde_Reporte_de_Valorización_de_Instrumentos[[#This Row],[Inv MM$]],0)</f>
        <v>0.63</v>
      </c>
      <c r="AG610" s="25">
        <f>IF(Tabla_Consulta_desde_Reporte_de_Valorización_de_Instrumentos[[#This Row],[PORTAFOLIO]]="IN-FONDO2",Tabla_Consulta_desde_Reporte_de_Valorización_de_Instrumentos[[#This Row],[Inv MM$]],0)</f>
        <v>0</v>
      </c>
      <c r="AH610" s="25">
        <f>IF(Tabla_Consulta_desde_Reporte_de_Valorización_de_Instrumentos[[#This Row],[PORTAFOLIO]]="IN-FONDO3",Tabla_Consulta_desde_Reporte_de_Valorización_de_Instrumentos[[#This Row],[Inv MM$]],0)</f>
        <v>0</v>
      </c>
      <c r="AI61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0.63</v>
      </c>
      <c r="AJ61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Row],[CODIGO_SBS]],'BD(MSCI)'!$C:$C,0),1)),AL6745)</f>
        <v>0</v>
      </c>
      <c r="AK610" s="25">
        <f>Tabla_Consulta_desde_Reporte_de_Valorización_de_Instrumentos[[#This Row],[CO2-H]]*Tabla_Consulta_desde_Reporte_de_Valorización_de_Instrumentos[[#This Row],[Inv MM$]]</f>
        <v>0</v>
      </c>
      <c r="AL610" s="25">
        <f>Tabla_Consulta_desde_Reporte_de_Valorización_de_Instrumentos[[#This Row],[CO2-H]]*Tabla_Consulta_desde_Reporte_de_Valorización_de_Instrumentos[[#This Row],[Weight]]</f>
        <v>0</v>
      </c>
      <c r="AM610" s="25">
        <f>INDEX(Parametria!G:G,MATCH(Tabla_Consulta_desde_Reporte_de_Valorización_de_Instrumentos[[#This Row],[CODIGO_SBS]],Parametria!C:C,0))</f>
        <v>0</v>
      </c>
      <c r="AN610" s="25" t="str">
        <f>INDEX(Parametria!F:F,MATCH(Tabla_Consulta_desde_Reporte_de_Valorización_de_Instrumentos[[#This Row],[CODIGO_SBS]],Parametria!C:C,0))</f>
        <v>Cash</v>
      </c>
      <c r="AO610" s="25" t="str">
        <f>+INDEX(Parametria!J:J,MATCH(Tabla_Consulta_desde_Reporte_de_Valorización_de_Instrumentos[[#This Row],[CODIGO_SBS]],Parametria!C:C,0))</f>
        <v>Cash</v>
      </c>
      <c r="AP610" s="25">
        <f>Tabla_Consulta_desde_Reporte_de_Valorización_de_Instrumentos[[#This Row],[Huella]]/$AT$4</f>
        <v>0</v>
      </c>
      <c r="AQ61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0" s="25" t="str">
        <f>IFERROR(INDEX('BD(MSCI)'!X:X,MATCH(Tabla_Consulta_desde_Reporte_de_Valorización_de_Instrumentos[[#This Row],[CODIGO_ISIN]],'BD(MSCI)'!C:C,0)),"Cuestionario Integra")</f>
        <v>Cuestionario Integra</v>
      </c>
    </row>
    <row r="611" spans="2:44" x14ac:dyDescent="0.35">
      <c r="B611" s="14" t="s">
        <v>6337</v>
      </c>
      <c r="C611" t="s">
        <v>817</v>
      </c>
      <c r="D611" t="s">
        <v>12</v>
      </c>
      <c r="E611" t="s">
        <v>818</v>
      </c>
      <c r="F611" t="s">
        <v>5967</v>
      </c>
      <c r="G611">
        <f>INDEX(Parametria!H:H,MATCH(Tabla_Consulta_desde_Reporte_de_Valorización_de_Instrumentos[[#This Row],[CODIGO_SBS]],Parametria!C:C,0),1)</f>
        <v>0</v>
      </c>
      <c r="H611" t="s">
        <v>90</v>
      </c>
      <c r="I611" t="s">
        <v>819</v>
      </c>
      <c r="J611" t="s">
        <v>4393</v>
      </c>
      <c r="K611" t="s">
        <v>50</v>
      </c>
      <c r="L611">
        <v>1</v>
      </c>
      <c r="M611" s="5">
        <v>4940875</v>
      </c>
      <c r="N611">
        <v>1450000</v>
      </c>
      <c r="O611">
        <v>0</v>
      </c>
      <c r="P611" s="15">
        <v>46204</v>
      </c>
      <c r="Q611">
        <v>1</v>
      </c>
      <c r="R611">
        <v>3.4075000000000002</v>
      </c>
      <c r="S611" t="s">
        <v>155</v>
      </c>
      <c r="U611" s="5"/>
      <c r="V611" t="s">
        <v>156</v>
      </c>
      <c r="W611">
        <v>0</v>
      </c>
      <c r="X611">
        <v>0</v>
      </c>
      <c r="Y611">
        <v>0</v>
      </c>
      <c r="Z611">
        <v>0</v>
      </c>
      <c r="AA611" t="str">
        <f>+MID(Tabla_Consulta_desde_Reporte_de_Valorización_de_Instrumentos[[#This Row],[CODIGO_SBS]],7,1)</f>
        <v>2</v>
      </c>
      <c r="AB611">
        <f>INDEX('Cálculo Caja'!F:F,MATCH(Tabla_Consulta_desde_Reporte_de_Valorización_de_Instrumentos[[#This Row],[PORTAFOLIO]],'Cálculo Caja'!A:A,0),1)</f>
        <v>7928996892.6624365</v>
      </c>
      <c r="AC611" s="17">
        <f>Tabla_Consulta_desde_Reporte_de_Valorización_de_Instrumentos[[#This Row],[VALOR_VECTOR_LOCAL]]/Tabla_Consulta_desde_Reporte_de_Valorización_de_Instrumentos[[#This Row],[Patrimonio]]</f>
        <v>6.2313998439983366E-4</v>
      </c>
      <c r="AD611" s="4">
        <f>(Tabla_Consulta_desde_Reporte_de_Valorización_de_Instrumentos[[#This Row],[VALOR_VECTOR_LOCAL]]/INDEX('Tipo de Cambio'!$D:$D,MATCH("2",'Tipo de Cambio'!$E:$E,0),1))/1000000</f>
        <v>1.45</v>
      </c>
      <c r="AE611">
        <f>IF(Tabla_Consulta_desde_Reporte_de_Valorización_de_Instrumentos[[#This Row],[PORTAFOLIO]]="IN-FONDO0",Tabla_Consulta_desde_Reporte_de_Valorización_de_Instrumentos[[#This Row],[Inv MM$]],0)</f>
        <v>0</v>
      </c>
      <c r="AF611" s="25">
        <f>IF(Tabla_Consulta_desde_Reporte_de_Valorización_de_Instrumentos[[#This Row],[PORTAFOLIO]]="IN-FONDO1",Tabla_Consulta_desde_Reporte_de_Valorización_de_Instrumentos[[#This Row],[Inv MM$]],0)</f>
        <v>1.45</v>
      </c>
      <c r="AG611" s="25">
        <f>IF(Tabla_Consulta_desde_Reporte_de_Valorización_de_Instrumentos[[#This Row],[PORTAFOLIO]]="IN-FONDO2",Tabla_Consulta_desde_Reporte_de_Valorización_de_Instrumentos[[#This Row],[Inv MM$]],0)</f>
        <v>0</v>
      </c>
      <c r="AH611" s="25">
        <f>IF(Tabla_Consulta_desde_Reporte_de_Valorización_de_Instrumentos[[#This Row],[PORTAFOLIO]]="IN-FONDO3",Tabla_Consulta_desde_Reporte_de_Valorización_de_Instrumentos[[#This Row],[Inv MM$]],0)</f>
        <v>0</v>
      </c>
      <c r="AI61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1.45</v>
      </c>
      <c r="AJ61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Row],[CODIGO_SBS]],'BD(MSCI)'!$C:$C,0),1)),AL6746)</f>
        <v>0</v>
      </c>
      <c r="AK611" s="25">
        <f>Tabla_Consulta_desde_Reporte_de_Valorización_de_Instrumentos[[#This Row],[CO2-H]]*Tabla_Consulta_desde_Reporte_de_Valorización_de_Instrumentos[[#This Row],[Inv MM$]]</f>
        <v>0</v>
      </c>
      <c r="AL611" s="25">
        <f>Tabla_Consulta_desde_Reporte_de_Valorización_de_Instrumentos[[#This Row],[CO2-H]]*Tabla_Consulta_desde_Reporte_de_Valorización_de_Instrumentos[[#This Row],[Weight]]</f>
        <v>0</v>
      </c>
      <c r="AM611" s="25">
        <f>INDEX(Parametria!G:G,MATCH(Tabla_Consulta_desde_Reporte_de_Valorización_de_Instrumentos[[#This Row],[CODIGO_SBS]],Parametria!C:C,0))</f>
        <v>0</v>
      </c>
      <c r="AN611" s="25" t="str">
        <f>INDEX(Parametria!F:F,MATCH(Tabla_Consulta_desde_Reporte_de_Valorización_de_Instrumentos[[#This Row],[CODIGO_SBS]],Parametria!C:C,0))</f>
        <v>Cash</v>
      </c>
      <c r="AO611" s="25" t="str">
        <f>+INDEX(Parametria!J:J,MATCH(Tabla_Consulta_desde_Reporte_de_Valorización_de_Instrumentos[[#This Row],[CODIGO_SBS]],Parametria!C:C,0))</f>
        <v>Cash</v>
      </c>
      <c r="AP611" s="25">
        <f>Tabla_Consulta_desde_Reporte_de_Valorización_de_Instrumentos[[#This Row],[Huella]]/$AT$4</f>
        <v>0</v>
      </c>
      <c r="AQ61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1" s="25" t="str">
        <f>IFERROR(INDEX('BD(MSCI)'!X:X,MATCH(Tabla_Consulta_desde_Reporte_de_Valorización_de_Instrumentos[[#This Row],[CODIGO_ISIN]],'BD(MSCI)'!C:C,0)),"Cuestionario Integra")</f>
        <v>Cuestionario Integra</v>
      </c>
    </row>
    <row r="612" spans="2:44" x14ac:dyDescent="0.35">
      <c r="B612" s="14" t="s">
        <v>6337</v>
      </c>
      <c r="C612" t="s">
        <v>817</v>
      </c>
      <c r="D612" t="s">
        <v>12</v>
      </c>
      <c r="E612" t="s">
        <v>818</v>
      </c>
      <c r="F612" t="s">
        <v>5952</v>
      </c>
      <c r="G612">
        <f>INDEX(Parametria!H:H,MATCH(Tabla_Consulta_desde_Reporte_de_Valorización_de_Instrumentos[[#This Row],[CODIGO_SBS]],Parametria!C:C,0),1)</f>
        <v>0</v>
      </c>
      <c r="H612" t="s">
        <v>90</v>
      </c>
      <c r="I612" t="s">
        <v>819</v>
      </c>
      <c r="J612" t="s">
        <v>4393</v>
      </c>
      <c r="K612" t="s">
        <v>50</v>
      </c>
      <c r="L612">
        <v>1</v>
      </c>
      <c r="M612" s="5">
        <v>182457362.0228</v>
      </c>
      <c r="N612">
        <v>53545814.240000002</v>
      </c>
      <c r="O612">
        <v>0</v>
      </c>
      <c r="P612" s="15">
        <v>46204</v>
      </c>
      <c r="Q612">
        <v>1</v>
      </c>
      <c r="R612">
        <v>3.4075000000000002</v>
      </c>
      <c r="S612" t="s">
        <v>155</v>
      </c>
      <c r="U612" s="5"/>
      <c r="V612" t="s">
        <v>156</v>
      </c>
      <c r="W612">
        <v>0</v>
      </c>
      <c r="X612">
        <v>0</v>
      </c>
      <c r="Y612">
        <v>0</v>
      </c>
      <c r="Z612">
        <v>0</v>
      </c>
      <c r="AA612" t="str">
        <f>+MID(Tabla_Consulta_desde_Reporte_de_Valorización_de_Instrumentos[[#This Row],[CODIGO_SBS]],7,1)</f>
        <v>2</v>
      </c>
      <c r="AB612">
        <f>INDEX('Cálculo Caja'!F:F,MATCH(Tabla_Consulta_desde_Reporte_de_Valorización_de_Instrumentos[[#This Row],[PORTAFOLIO]],'Cálculo Caja'!A:A,0),1)</f>
        <v>7928996892.6624365</v>
      </c>
      <c r="AC612" s="17">
        <f>Tabla_Consulta_desde_Reporte_de_Valorización_de_Instrumentos[[#This Row],[VALOR_VECTOR_LOCAL]]/Tabla_Consulta_desde_Reporte_de_Valorización_de_Instrumentos[[#This Row],[Patrimonio]]</f>
        <v>2.301140541392413E-2</v>
      </c>
      <c r="AD612" s="4">
        <f>(Tabla_Consulta_desde_Reporte_de_Valorización_de_Instrumentos[[#This Row],[VALOR_VECTOR_LOCAL]]/INDEX('Tipo de Cambio'!$D:$D,MATCH("2",'Tipo de Cambio'!$E:$E,0),1))/1000000</f>
        <v>53.545814239999991</v>
      </c>
      <c r="AE612">
        <f>IF(Tabla_Consulta_desde_Reporte_de_Valorización_de_Instrumentos[[#This Row],[PORTAFOLIO]]="IN-FONDO0",Tabla_Consulta_desde_Reporte_de_Valorización_de_Instrumentos[[#This Row],[Inv MM$]],0)</f>
        <v>0</v>
      </c>
      <c r="AF612" s="25">
        <f>IF(Tabla_Consulta_desde_Reporte_de_Valorización_de_Instrumentos[[#This Row],[PORTAFOLIO]]="IN-FONDO1",Tabla_Consulta_desde_Reporte_de_Valorización_de_Instrumentos[[#This Row],[Inv MM$]],0)</f>
        <v>53.545814239999991</v>
      </c>
      <c r="AG612" s="25">
        <f>IF(Tabla_Consulta_desde_Reporte_de_Valorización_de_Instrumentos[[#This Row],[PORTAFOLIO]]="IN-FONDO2",Tabla_Consulta_desde_Reporte_de_Valorización_de_Instrumentos[[#This Row],[Inv MM$]],0)</f>
        <v>0</v>
      </c>
      <c r="AH612" s="25">
        <f>IF(Tabla_Consulta_desde_Reporte_de_Valorización_de_Instrumentos[[#This Row],[PORTAFOLIO]]="IN-FONDO3",Tabla_Consulta_desde_Reporte_de_Valorización_de_Instrumentos[[#This Row],[Inv MM$]],0)</f>
        <v>0</v>
      </c>
      <c r="AI61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53.545814239999991</v>
      </c>
      <c r="AJ61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Row],[CODIGO_SBS]],'BD(MSCI)'!$C:$C,0),1)),AL6747)</f>
        <v>0</v>
      </c>
      <c r="AK612" s="25">
        <f>Tabla_Consulta_desde_Reporte_de_Valorización_de_Instrumentos[[#This Row],[CO2-H]]*Tabla_Consulta_desde_Reporte_de_Valorización_de_Instrumentos[[#This Row],[Inv MM$]]</f>
        <v>0</v>
      </c>
      <c r="AL612" s="25">
        <f>Tabla_Consulta_desde_Reporte_de_Valorización_de_Instrumentos[[#This Row],[CO2-H]]*Tabla_Consulta_desde_Reporte_de_Valorización_de_Instrumentos[[#This Row],[Weight]]</f>
        <v>0</v>
      </c>
      <c r="AM612" s="25">
        <f>INDEX(Parametria!G:G,MATCH(Tabla_Consulta_desde_Reporte_de_Valorización_de_Instrumentos[[#This Row],[CODIGO_SBS]],Parametria!C:C,0))</f>
        <v>0</v>
      </c>
      <c r="AN612" s="25" t="str">
        <f>INDEX(Parametria!F:F,MATCH(Tabla_Consulta_desde_Reporte_de_Valorización_de_Instrumentos[[#This Row],[CODIGO_SBS]],Parametria!C:C,0))</f>
        <v>Cash</v>
      </c>
      <c r="AO612" s="25" t="str">
        <f>+INDEX(Parametria!J:J,MATCH(Tabla_Consulta_desde_Reporte_de_Valorización_de_Instrumentos[[#This Row],[CODIGO_SBS]],Parametria!C:C,0))</f>
        <v>Cash</v>
      </c>
      <c r="AP612" s="25">
        <f>Tabla_Consulta_desde_Reporte_de_Valorización_de_Instrumentos[[#This Row],[Huella]]/$AT$4</f>
        <v>0</v>
      </c>
      <c r="AQ61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2" s="25" t="str">
        <f>IFERROR(INDEX('BD(MSCI)'!X:X,MATCH(Tabla_Consulta_desde_Reporte_de_Valorización_de_Instrumentos[[#This Row],[CODIGO_ISIN]],'BD(MSCI)'!C:C,0)),"Cuestionario Integra")</f>
        <v>Cuestionario Integra</v>
      </c>
    </row>
    <row r="613" spans="2:44" x14ac:dyDescent="0.35">
      <c r="B613" s="14" t="s">
        <v>6337</v>
      </c>
      <c r="C613" t="s">
        <v>817</v>
      </c>
      <c r="D613" t="s">
        <v>11</v>
      </c>
      <c r="E613" t="s">
        <v>818</v>
      </c>
      <c r="F613" t="s">
        <v>5944</v>
      </c>
      <c r="G613">
        <f>INDEX(Parametria!H:H,MATCH(Tabla_Consulta_desde_Reporte_de_Valorización_de_Instrumentos[[#This Row],[CODIGO_SBS]],Parametria!C:C,0),1)</f>
        <v>0</v>
      </c>
      <c r="H613" t="s">
        <v>90</v>
      </c>
      <c r="I613" t="s">
        <v>819</v>
      </c>
      <c r="J613" t="s">
        <v>4393</v>
      </c>
      <c r="K613" t="s">
        <v>50</v>
      </c>
      <c r="L613">
        <v>1</v>
      </c>
      <c r="M613" s="5">
        <v>2794150</v>
      </c>
      <c r="N613">
        <v>820000</v>
      </c>
      <c r="O613">
        <v>0</v>
      </c>
      <c r="P613" s="15">
        <v>46204</v>
      </c>
      <c r="Q613">
        <v>1</v>
      </c>
      <c r="R613">
        <v>3.4075000000000002</v>
      </c>
      <c r="S613" t="s">
        <v>155</v>
      </c>
      <c r="U613" s="5"/>
      <c r="V613" t="s">
        <v>156</v>
      </c>
      <c r="W613">
        <v>0</v>
      </c>
      <c r="X613">
        <v>0</v>
      </c>
      <c r="Y613">
        <v>0</v>
      </c>
      <c r="Z613">
        <v>0</v>
      </c>
      <c r="AA613" t="str">
        <f>+MID(Tabla_Consulta_desde_Reporte_de_Valorización_de_Instrumentos[[#This Row],[CODIGO_SBS]],7,1)</f>
        <v>2</v>
      </c>
      <c r="AB613">
        <f>INDEX('Cálculo Caja'!F:F,MATCH(Tabla_Consulta_desde_Reporte_de_Valorización_de_Instrumentos[[#This Row],[PORTAFOLIO]],'Cálculo Caja'!A:A,0),1)</f>
        <v>3525404726.9048524</v>
      </c>
      <c r="AC613" s="17">
        <f>Tabla_Consulta_desde_Reporte_de_Valorización_de_Instrumentos[[#This Row],[VALOR_VECTOR_LOCAL]]/Tabla_Consulta_desde_Reporte_de_Valorización_de_Instrumentos[[#This Row],[Patrimonio]]</f>
        <v>7.9257566618546476E-4</v>
      </c>
      <c r="AD613" s="4">
        <f>(Tabla_Consulta_desde_Reporte_de_Valorización_de_Instrumentos[[#This Row],[VALOR_VECTOR_LOCAL]]/INDEX('Tipo de Cambio'!$D:$D,MATCH("2",'Tipo de Cambio'!$E:$E,0),1))/1000000</f>
        <v>0.82</v>
      </c>
      <c r="AE613">
        <f>IF(Tabla_Consulta_desde_Reporte_de_Valorización_de_Instrumentos[[#This Row],[PORTAFOLIO]]="IN-FONDO0",Tabla_Consulta_desde_Reporte_de_Valorización_de_Instrumentos[[#This Row],[Inv MM$]],0)</f>
        <v>0</v>
      </c>
      <c r="AF613" s="25">
        <f>IF(Tabla_Consulta_desde_Reporte_de_Valorización_de_Instrumentos[[#This Row],[PORTAFOLIO]]="IN-FONDO1",Tabla_Consulta_desde_Reporte_de_Valorización_de_Instrumentos[[#This Row],[Inv MM$]],0)</f>
        <v>0</v>
      </c>
      <c r="AG613" s="25">
        <f>IF(Tabla_Consulta_desde_Reporte_de_Valorización_de_Instrumentos[[#This Row],[PORTAFOLIO]]="IN-FONDO2",Tabla_Consulta_desde_Reporte_de_Valorización_de_Instrumentos[[#This Row],[Inv MM$]],0)</f>
        <v>0</v>
      </c>
      <c r="AH613" s="25">
        <f>IF(Tabla_Consulta_desde_Reporte_de_Valorización_de_Instrumentos[[#This Row],[PORTAFOLIO]]="IN-FONDO3",Tabla_Consulta_desde_Reporte_de_Valorización_de_Instrumentos[[#This Row],[Inv MM$]],0)</f>
        <v>0.82</v>
      </c>
      <c r="AI613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0.82</v>
      </c>
      <c r="AJ613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Row],[CODIGO_SBS]],'BD(MSCI)'!$C:$C,0),1)),AL6748)</f>
        <v>0</v>
      </c>
      <c r="AK613" s="25">
        <f>Tabla_Consulta_desde_Reporte_de_Valorización_de_Instrumentos[[#This Row],[CO2-H]]*Tabla_Consulta_desde_Reporte_de_Valorización_de_Instrumentos[[#This Row],[Inv MM$]]</f>
        <v>0</v>
      </c>
      <c r="AL613" s="25">
        <f>Tabla_Consulta_desde_Reporte_de_Valorización_de_Instrumentos[[#This Row],[CO2-H]]*Tabla_Consulta_desde_Reporte_de_Valorización_de_Instrumentos[[#This Row],[Weight]]</f>
        <v>0</v>
      </c>
      <c r="AM613" s="25">
        <f>INDEX(Parametria!G:G,MATCH(Tabla_Consulta_desde_Reporte_de_Valorización_de_Instrumentos[[#This Row],[CODIGO_SBS]],Parametria!C:C,0))</f>
        <v>0</v>
      </c>
      <c r="AN613" s="25" t="str">
        <f>INDEX(Parametria!F:F,MATCH(Tabla_Consulta_desde_Reporte_de_Valorización_de_Instrumentos[[#This Row],[CODIGO_SBS]],Parametria!C:C,0))</f>
        <v>Cash</v>
      </c>
      <c r="AO613" s="25" t="str">
        <f>+INDEX(Parametria!J:J,MATCH(Tabla_Consulta_desde_Reporte_de_Valorización_de_Instrumentos[[#This Row],[CODIGO_SBS]],Parametria!C:C,0))</f>
        <v>Cash</v>
      </c>
      <c r="AP613" s="25">
        <f>Tabla_Consulta_desde_Reporte_de_Valorización_de_Instrumentos[[#This Row],[Huella]]/$AT$4</f>
        <v>0</v>
      </c>
      <c r="AQ613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3" s="25" t="str">
        <f>IFERROR(INDEX('BD(MSCI)'!X:X,MATCH(Tabla_Consulta_desde_Reporte_de_Valorización_de_Instrumentos[[#This Row],[CODIGO_ISIN]],'BD(MSCI)'!C:C,0)),"Cuestionario Integra")</f>
        <v>Cuestionario Integra</v>
      </c>
    </row>
    <row r="614" spans="2:44" x14ac:dyDescent="0.35">
      <c r="B614" s="14" t="s">
        <v>6337</v>
      </c>
      <c r="C614" t="s">
        <v>817</v>
      </c>
      <c r="D614" t="s">
        <v>12</v>
      </c>
      <c r="E614" t="s">
        <v>818</v>
      </c>
      <c r="F614" t="s">
        <v>5953</v>
      </c>
      <c r="G614">
        <f>INDEX(Parametria!H:H,MATCH(Tabla_Consulta_desde_Reporte_de_Valorización_de_Instrumentos[[#This Row],[CODIGO_SBS]],Parametria!C:C,0),1)</f>
        <v>0</v>
      </c>
      <c r="H614" t="s">
        <v>90</v>
      </c>
      <c r="I614" t="s">
        <v>819</v>
      </c>
      <c r="J614" t="s">
        <v>4393</v>
      </c>
      <c r="K614" t="s">
        <v>50</v>
      </c>
      <c r="L614">
        <v>1</v>
      </c>
      <c r="M614" s="5">
        <v>4259375</v>
      </c>
      <c r="N614">
        <v>1250000</v>
      </c>
      <c r="O614">
        <v>0</v>
      </c>
      <c r="P614" s="15">
        <v>46204</v>
      </c>
      <c r="Q614">
        <v>1</v>
      </c>
      <c r="R614">
        <v>3.4075000000000002</v>
      </c>
      <c r="S614" t="s">
        <v>155</v>
      </c>
      <c r="U614" s="5"/>
      <c r="V614" t="s">
        <v>156</v>
      </c>
      <c r="W614">
        <v>0</v>
      </c>
      <c r="X614">
        <v>0</v>
      </c>
      <c r="Y614">
        <v>0</v>
      </c>
      <c r="Z614">
        <v>0</v>
      </c>
      <c r="AA614" t="str">
        <f>+MID(Tabla_Consulta_desde_Reporte_de_Valorización_de_Instrumentos[[#This Row],[CODIGO_SBS]],7,1)</f>
        <v>2</v>
      </c>
      <c r="AB614">
        <f>INDEX('Cálculo Caja'!F:F,MATCH(Tabla_Consulta_desde_Reporte_de_Valorización_de_Instrumentos[[#This Row],[PORTAFOLIO]],'Cálculo Caja'!A:A,0),1)</f>
        <v>7928996892.6624365</v>
      </c>
      <c r="AC614" s="17">
        <f>Tabla_Consulta_desde_Reporte_de_Valorización_de_Instrumentos[[#This Row],[VALOR_VECTOR_LOCAL]]/Tabla_Consulta_desde_Reporte_de_Valorización_de_Instrumentos[[#This Row],[Patrimonio]]</f>
        <v>5.3718964172399446E-4</v>
      </c>
      <c r="AD614" s="4">
        <f>(Tabla_Consulta_desde_Reporte_de_Valorización_de_Instrumentos[[#This Row],[VALOR_VECTOR_LOCAL]]/INDEX('Tipo de Cambio'!$D:$D,MATCH("2",'Tipo de Cambio'!$E:$E,0),1))/1000000</f>
        <v>1.25</v>
      </c>
      <c r="AE614">
        <f>IF(Tabla_Consulta_desde_Reporte_de_Valorización_de_Instrumentos[[#This Row],[PORTAFOLIO]]="IN-FONDO0",Tabla_Consulta_desde_Reporte_de_Valorización_de_Instrumentos[[#This Row],[Inv MM$]],0)</f>
        <v>0</v>
      </c>
      <c r="AF614" s="25">
        <f>IF(Tabla_Consulta_desde_Reporte_de_Valorización_de_Instrumentos[[#This Row],[PORTAFOLIO]]="IN-FONDO1",Tabla_Consulta_desde_Reporte_de_Valorización_de_Instrumentos[[#This Row],[Inv MM$]],0)</f>
        <v>1.25</v>
      </c>
      <c r="AG614" s="25">
        <f>IF(Tabla_Consulta_desde_Reporte_de_Valorización_de_Instrumentos[[#This Row],[PORTAFOLIO]]="IN-FONDO2",Tabla_Consulta_desde_Reporte_de_Valorización_de_Instrumentos[[#This Row],[Inv MM$]],0)</f>
        <v>0</v>
      </c>
      <c r="AH614" s="25">
        <f>IF(Tabla_Consulta_desde_Reporte_de_Valorización_de_Instrumentos[[#This Row],[PORTAFOLIO]]="IN-FONDO3",Tabla_Consulta_desde_Reporte_de_Valorización_de_Instrumentos[[#This Row],[Inv MM$]],0)</f>
        <v>0</v>
      </c>
      <c r="AI614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1.25</v>
      </c>
      <c r="AJ614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Row],[CODIGO_SBS]],'BD(MSCI)'!$C:$C,0),1)),AL6749)</f>
        <v>0</v>
      </c>
      <c r="AK614" s="25">
        <f>Tabla_Consulta_desde_Reporte_de_Valorización_de_Instrumentos[[#This Row],[CO2-H]]*Tabla_Consulta_desde_Reporte_de_Valorización_de_Instrumentos[[#This Row],[Inv MM$]]</f>
        <v>0</v>
      </c>
      <c r="AL614" s="25">
        <f>Tabla_Consulta_desde_Reporte_de_Valorización_de_Instrumentos[[#This Row],[CO2-H]]*Tabla_Consulta_desde_Reporte_de_Valorización_de_Instrumentos[[#This Row],[Weight]]</f>
        <v>0</v>
      </c>
      <c r="AM614" s="25">
        <f>INDEX(Parametria!G:G,MATCH(Tabla_Consulta_desde_Reporte_de_Valorización_de_Instrumentos[[#This Row],[CODIGO_SBS]],Parametria!C:C,0))</f>
        <v>0</v>
      </c>
      <c r="AN614" s="25" t="str">
        <f>INDEX(Parametria!F:F,MATCH(Tabla_Consulta_desde_Reporte_de_Valorización_de_Instrumentos[[#This Row],[CODIGO_SBS]],Parametria!C:C,0))</f>
        <v>Cash</v>
      </c>
      <c r="AO614" s="25" t="str">
        <f>+INDEX(Parametria!J:J,MATCH(Tabla_Consulta_desde_Reporte_de_Valorización_de_Instrumentos[[#This Row],[CODIGO_SBS]],Parametria!C:C,0))</f>
        <v>Cash</v>
      </c>
      <c r="AP614" s="25">
        <f>Tabla_Consulta_desde_Reporte_de_Valorización_de_Instrumentos[[#This Row],[Huella]]/$AT$4</f>
        <v>0</v>
      </c>
      <c r="AQ614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4" s="25" t="str">
        <f>IFERROR(INDEX('BD(MSCI)'!X:X,MATCH(Tabla_Consulta_desde_Reporte_de_Valorización_de_Instrumentos[[#This Row],[CODIGO_ISIN]],'BD(MSCI)'!C:C,0)),"Cuestionario Integra")</f>
        <v>Cuestionario Integra</v>
      </c>
    </row>
    <row r="615" spans="2:44" x14ac:dyDescent="0.35">
      <c r="B615" s="14" t="s">
        <v>6337</v>
      </c>
      <c r="C615" t="s">
        <v>817</v>
      </c>
      <c r="D615" t="s">
        <v>11</v>
      </c>
      <c r="E615" t="s">
        <v>818</v>
      </c>
      <c r="F615" t="s">
        <v>5950</v>
      </c>
      <c r="G615">
        <f>INDEX(Parametria!H:H,MATCH(Tabla_Consulta_desde_Reporte_de_Valorización_de_Instrumentos[[#This Row],[CODIGO_SBS]],Parametria!C:C,0),1)</f>
        <v>0</v>
      </c>
      <c r="H615" t="s">
        <v>90</v>
      </c>
      <c r="I615" t="s">
        <v>819</v>
      </c>
      <c r="J615" t="s">
        <v>6336</v>
      </c>
      <c r="K615" t="s">
        <v>50</v>
      </c>
      <c r="L615">
        <v>1</v>
      </c>
      <c r="M615" s="5">
        <v>5953105.8255249998</v>
      </c>
      <c r="N615">
        <v>1747059.67</v>
      </c>
      <c r="O615">
        <v>0</v>
      </c>
      <c r="P615" s="15">
        <v>46204</v>
      </c>
      <c r="Q615">
        <v>1</v>
      </c>
      <c r="R615">
        <v>3.4075000000000002</v>
      </c>
      <c r="S615" t="s">
        <v>155</v>
      </c>
      <c r="U615" s="5"/>
      <c r="V615" t="s">
        <v>156</v>
      </c>
      <c r="W615">
        <v>0</v>
      </c>
      <c r="X615">
        <v>0</v>
      </c>
      <c r="Y615">
        <v>0</v>
      </c>
      <c r="Z615">
        <v>0</v>
      </c>
      <c r="AA615" t="str">
        <f>+MID(Tabla_Consulta_desde_Reporte_de_Valorización_de_Instrumentos[[#This Row],[CODIGO_SBS]],7,1)</f>
        <v>2</v>
      </c>
      <c r="AB615">
        <f>INDEX('Cálculo Caja'!F:F,MATCH(Tabla_Consulta_desde_Reporte_de_Valorización_de_Instrumentos[[#This Row],[PORTAFOLIO]],'Cálculo Caja'!A:A,0),1)</f>
        <v>3525404726.9048524</v>
      </c>
      <c r="AC615" s="17">
        <f>Tabla_Consulta_desde_Reporte_de_Valorización_de_Instrumentos[[#This Row],[VALOR_VECTOR_LOCAL]]/Tabla_Consulta_desde_Reporte_de_Valorización_de_Instrumentos[[#This Row],[Patrimonio]]</f>
        <v>1.6886304656292784E-3</v>
      </c>
      <c r="AD615" s="4">
        <f>(Tabla_Consulta_desde_Reporte_de_Valorización_de_Instrumentos[[#This Row],[VALOR_VECTOR_LOCAL]]/INDEX('Tipo de Cambio'!$D:$D,MATCH("2",'Tipo de Cambio'!$E:$E,0),1))/1000000</f>
        <v>1.7470596699999998</v>
      </c>
      <c r="AE615">
        <f>IF(Tabla_Consulta_desde_Reporte_de_Valorización_de_Instrumentos[[#This Row],[PORTAFOLIO]]="IN-FONDO0",Tabla_Consulta_desde_Reporte_de_Valorización_de_Instrumentos[[#This Row],[Inv MM$]],0)</f>
        <v>0</v>
      </c>
      <c r="AF615" s="25">
        <f>IF(Tabla_Consulta_desde_Reporte_de_Valorización_de_Instrumentos[[#This Row],[PORTAFOLIO]]="IN-FONDO1",Tabla_Consulta_desde_Reporte_de_Valorización_de_Instrumentos[[#This Row],[Inv MM$]],0)</f>
        <v>0</v>
      </c>
      <c r="AG615" s="25">
        <f>IF(Tabla_Consulta_desde_Reporte_de_Valorización_de_Instrumentos[[#This Row],[PORTAFOLIO]]="IN-FONDO2",Tabla_Consulta_desde_Reporte_de_Valorización_de_Instrumentos[[#This Row],[Inv MM$]],0)</f>
        <v>0</v>
      </c>
      <c r="AH615" s="25">
        <f>IF(Tabla_Consulta_desde_Reporte_de_Valorización_de_Instrumentos[[#This Row],[PORTAFOLIO]]="IN-FONDO3",Tabla_Consulta_desde_Reporte_de_Valorización_de_Instrumentos[[#This Row],[Inv MM$]],0)</f>
        <v>1.7470596699999998</v>
      </c>
      <c r="AI615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1.7470596699999998</v>
      </c>
      <c r="AJ615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Row],[CODIGO_SBS]],'BD(MSCI)'!$C:$C,0),1)),AL6750)</f>
        <v>0</v>
      </c>
      <c r="AK615" s="25">
        <f>Tabla_Consulta_desde_Reporte_de_Valorización_de_Instrumentos[[#This Row],[CO2-H]]*Tabla_Consulta_desde_Reporte_de_Valorización_de_Instrumentos[[#This Row],[Inv MM$]]</f>
        <v>0</v>
      </c>
      <c r="AL615" s="25">
        <f>Tabla_Consulta_desde_Reporte_de_Valorización_de_Instrumentos[[#This Row],[CO2-H]]*Tabla_Consulta_desde_Reporte_de_Valorización_de_Instrumentos[[#This Row],[Weight]]</f>
        <v>0</v>
      </c>
      <c r="AM615" s="25">
        <f>INDEX(Parametria!G:G,MATCH(Tabla_Consulta_desde_Reporte_de_Valorización_de_Instrumentos[[#This Row],[CODIGO_SBS]],Parametria!C:C,0))</f>
        <v>0</v>
      </c>
      <c r="AN615" s="25" t="str">
        <f>INDEX(Parametria!F:F,MATCH(Tabla_Consulta_desde_Reporte_de_Valorización_de_Instrumentos[[#This Row],[CODIGO_SBS]],Parametria!C:C,0))</f>
        <v>Cash</v>
      </c>
      <c r="AO615" s="25" t="str">
        <f>+INDEX(Parametria!J:J,MATCH(Tabla_Consulta_desde_Reporte_de_Valorización_de_Instrumentos[[#This Row],[CODIGO_SBS]],Parametria!C:C,0))</f>
        <v>Cash</v>
      </c>
      <c r="AP615" s="25">
        <f>Tabla_Consulta_desde_Reporte_de_Valorización_de_Instrumentos[[#This Row],[Huella]]/$AT$4</f>
        <v>0</v>
      </c>
      <c r="AQ615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5" s="25" t="str">
        <f>IFERROR(INDEX('BD(MSCI)'!X:X,MATCH(Tabla_Consulta_desde_Reporte_de_Valorización_de_Instrumentos[[#This Row],[CODIGO_ISIN]],'BD(MSCI)'!C:C,0)),"Cuestionario Integra")</f>
        <v>Cuestionario Integra</v>
      </c>
    </row>
    <row r="616" spans="2:44" x14ac:dyDescent="0.35">
      <c r="B616" s="14" t="s">
        <v>6337</v>
      </c>
      <c r="C616" t="s">
        <v>817</v>
      </c>
      <c r="D616" t="s">
        <v>12</v>
      </c>
      <c r="E616" t="s">
        <v>818</v>
      </c>
      <c r="F616" t="s">
        <v>5960</v>
      </c>
      <c r="G616">
        <f>INDEX(Parametria!H:H,MATCH(Tabla_Consulta_desde_Reporte_de_Valorización_de_Instrumentos[[#This Row],[CODIGO_SBS]],Parametria!C:C,0),1)</f>
        <v>0</v>
      </c>
      <c r="H616" t="s">
        <v>90</v>
      </c>
      <c r="I616" t="s">
        <v>819</v>
      </c>
      <c r="J616" t="s">
        <v>4393</v>
      </c>
      <c r="K616" t="s">
        <v>50</v>
      </c>
      <c r="L616">
        <v>1</v>
      </c>
      <c r="M616" s="5">
        <v>4634200.2044500001</v>
      </c>
      <c r="N616">
        <v>1360000.06</v>
      </c>
      <c r="O616">
        <v>0</v>
      </c>
      <c r="P616" s="15">
        <v>46204</v>
      </c>
      <c r="Q616">
        <v>1</v>
      </c>
      <c r="R616">
        <v>3.4075000000000002</v>
      </c>
      <c r="S616" t="s">
        <v>155</v>
      </c>
      <c r="U616" s="5"/>
      <c r="V616" t="s">
        <v>156</v>
      </c>
      <c r="W616">
        <v>0</v>
      </c>
      <c r="X616">
        <v>0</v>
      </c>
      <c r="Y616">
        <v>0</v>
      </c>
      <c r="Z616">
        <v>0</v>
      </c>
      <c r="AA616" t="str">
        <f>+MID(Tabla_Consulta_desde_Reporte_de_Valorización_de_Instrumentos[[#This Row],[CODIGO_SBS]],7,1)</f>
        <v>2</v>
      </c>
      <c r="AB616">
        <f>INDEX('Cálculo Caja'!F:F,MATCH(Tabla_Consulta_desde_Reporte_de_Valorización_de_Instrumentos[[#This Row],[PORTAFOLIO]],'Cálculo Caja'!A:A,0),1)</f>
        <v>7928996892.6624365</v>
      </c>
      <c r="AC616" s="17">
        <f>Tabla_Consulta_desde_Reporte_de_Valorización_de_Instrumentos[[#This Row],[VALOR_VECTOR_LOCAL]]/Tabla_Consulta_desde_Reporte_de_Valorización_de_Instrumentos[[#This Row],[Patrimonio]]</f>
        <v>5.8446235598080885E-4</v>
      </c>
      <c r="AD616" s="4">
        <f>(Tabla_Consulta_desde_Reporte_de_Valorización_de_Instrumentos[[#This Row],[VALOR_VECTOR_LOCAL]]/INDEX('Tipo de Cambio'!$D:$D,MATCH("2",'Tipo de Cambio'!$E:$E,0),1))/1000000</f>
        <v>1.36000006</v>
      </c>
      <c r="AE616">
        <f>IF(Tabla_Consulta_desde_Reporte_de_Valorización_de_Instrumentos[[#This Row],[PORTAFOLIO]]="IN-FONDO0",Tabla_Consulta_desde_Reporte_de_Valorización_de_Instrumentos[[#This Row],[Inv MM$]],0)</f>
        <v>0</v>
      </c>
      <c r="AF616" s="25">
        <f>IF(Tabla_Consulta_desde_Reporte_de_Valorización_de_Instrumentos[[#This Row],[PORTAFOLIO]]="IN-FONDO1",Tabla_Consulta_desde_Reporte_de_Valorización_de_Instrumentos[[#This Row],[Inv MM$]],0)</f>
        <v>1.36000006</v>
      </c>
      <c r="AG616" s="25">
        <f>IF(Tabla_Consulta_desde_Reporte_de_Valorización_de_Instrumentos[[#This Row],[PORTAFOLIO]]="IN-FONDO2",Tabla_Consulta_desde_Reporte_de_Valorización_de_Instrumentos[[#This Row],[Inv MM$]],0)</f>
        <v>0</v>
      </c>
      <c r="AH616" s="25">
        <f>IF(Tabla_Consulta_desde_Reporte_de_Valorización_de_Instrumentos[[#This Row],[PORTAFOLIO]]="IN-FONDO3",Tabla_Consulta_desde_Reporte_de_Valorización_de_Instrumentos[[#This Row],[Inv MM$]],0)</f>
        <v>0</v>
      </c>
      <c r="AI616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1.36000006</v>
      </c>
      <c r="AJ616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Row],[CODIGO_SBS]],'BD(MSCI)'!$C:$C,0),1)),AL6751)</f>
        <v>0</v>
      </c>
      <c r="AK616" s="25">
        <f>Tabla_Consulta_desde_Reporte_de_Valorización_de_Instrumentos[[#This Row],[CO2-H]]*Tabla_Consulta_desde_Reporte_de_Valorización_de_Instrumentos[[#This Row],[Inv MM$]]</f>
        <v>0</v>
      </c>
      <c r="AL616" s="25">
        <f>Tabla_Consulta_desde_Reporte_de_Valorización_de_Instrumentos[[#This Row],[CO2-H]]*Tabla_Consulta_desde_Reporte_de_Valorización_de_Instrumentos[[#This Row],[Weight]]</f>
        <v>0</v>
      </c>
      <c r="AM616" s="25">
        <f>INDEX(Parametria!G:G,MATCH(Tabla_Consulta_desde_Reporte_de_Valorización_de_Instrumentos[[#This Row],[CODIGO_SBS]],Parametria!C:C,0))</f>
        <v>0</v>
      </c>
      <c r="AN616" s="25" t="str">
        <f>INDEX(Parametria!F:F,MATCH(Tabla_Consulta_desde_Reporte_de_Valorización_de_Instrumentos[[#This Row],[CODIGO_SBS]],Parametria!C:C,0))</f>
        <v>Cash</v>
      </c>
      <c r="AO616" s="25" t="str">
        <f>+INDEX(Parametria!J:J,MATCH(Tabla_Consulta_desde_Reporte_de_Valorización_de_Instrumentos[[#This Row],[CODIGO_SBS]],Parametria!C:C,0))</f>
        <v>Cash</v>
      </c>
      <c r="AP616" s="25">
        <f>Tabla_Consulta_desde_Reporte_de_Valorización_de_Instrumentos[[#This Row],[Huella]]/$AT$4</f>
        <v>0</v>
      </c>
      <c r="AQ616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6" s="25" t="str">
        <f>IFERROR(INDEX('BD(MSCI)'!X:X,MATCH(Tabla_Consulta_desde_Reporte_de_Valorización_de_Instrumentos[[#This Row],[CODIGO_ISIN]],'BD(MSCI)'!C:C,0)),"Cuestionario Integra")</f>
        <v>Cuestionario Integra</v>
      </c>
    </row>
    <row r="617" spans="2:44" x14ac:dyDescent="0.35">
      <c r="B617" s="14" t="s">
        <v>6337</v>
      </c>
      <c r="C617" t="s">
        <v>817</v>
      </c>
      <c r="D617" t="s">
        <v>10</v>
      </c>
      <c r="E617" t="s">
        <v>818</v>
      </c>
      <c r="F617" t="s">
        <v>5972</v>
      </c>
      <c r="G617">
        <f>INDEX(Parametria!H:H,MATCH(Tabla_Consulta_desde_Reporte_de_Valorización_de_Instrumentos[[#This Row],[CODIGO_SBS]],Parametria!C:C,0),1)</f>
        <v>0</v>
      </c>
      <c r="H617" t="s">
        <v>90</v>
      </c>
      <c r="I617" t="s">
        <v>819</v>
      </c>
      <c r="J617" t="s">
        <v>4392</v>
      </c>
      <c r="K617" t="s">
        <v>50</v>
      </c>
      <c r="L617">
        <v>1</v>
      </c>
      <c r="M617" s="5">
        <v>9813600</v>
      </c>
      <c r="N617">
        <v>2880000</v>
      </c>
      <c r="O617">
        <v>0</v>
      </c>
      <c r="P617" s="15">
        <v>46204</v>
      </c>
      <c r="Q617">
        <v>1</v>
      </c>
      <c r="R617">
        <v>3.4075000000000002</v>
      </c>
      <c r="S617" t="s">
        <v>155</v>
      </c>
      <c r="U617" s="5"/>
      <c r="V617" t="s">
        <v>156</v>
      </c>
      <c r="W617">
        <v>0</v>
      </c>
      <c r="X617">
        <v>0</v>
      </c>
      <c r="Y617">
        <v>0</v>
      </c>
      <c r="Z617">
        <v>0</v>
      </c>
      <c r="AA617" t="str">
        <f>+MID(Tabla_Consulta_desde_Reporte_de_Valorización_de_Instrumentos[[#This Row],[CODIGO_SBS]],7,1)</f>
        <v>2</v>
      </c>
      <c r="AB617">
        <f>INDEX('Cálculo Caja'!F:F,MATCH(Tabla_Consulta_desde_Reporte_de_Valorización_de_Instrumentos[[#This Row],[PORTAFOLIO]],'Cálculo Caja'!A:A,0),1)</f>
        <v>27857085026.771736</v>
      </c>
      <c r="AC617" s="17">
        <f>Tabla_Consulta_desde_Reporte_de_Valorización_de_Instrumentos[[#This Row],[VALOR_VECTOR_LOCAL]]/Tabla_Consulta_desde_Reporte_de_Valorización_de_Instrumentos[[#This Row],[Patrimonio]]</f>
        <v>3.5228380825089026E-4</v>
      </c>
      <c r="AD617" s="4">
        <f>(Tabla_Consulta_desde_Reporte_de_Valorización_de_Instrumentos[[#This Row],[VALOR_VECTOR_LOCAL]]/INDEX('Tipo de Cambio'!$D:$D,MATCH("2",'Tipo de Cambio'!$E:$E,0),1))/1000000</f>
        <v>2.88</v>
      </c>
      <c r="AE617">
        <f>IF(Tabla_Consulta_desde_Reporte_de_Valorización_de_Instrumentos[[#This Row],[PORTAFOLIO]]="IN-FONDO0",Tabla_Consulta_desde_Reporte_de_Valorización_de_Instrumentos[[#This Row],[Inv MM$]],0)</f>
        <v>0</v>
      </c>
      <c r="AF617" s="25">
        <f>IF(Tabla_Consulta_desde_Reporte_de_Valorización_de_Instrumentos[[#This Row],[PORTAFOLIO]]="IN-FONDO1",Tabla_Consulta_desde_Reporte_de_Valorización_de_Instrumentos[[#This Row],[Inv MM$]],0)</f>
        <v>0</v>
      </c>
      <c r="AG617" s="25">
        <f>IF(Tabla_Consulta_desde_Reporte_de_Valorización_de_Instrumentos[[#This Row],[PORTAFOLIO]]="IN-FONDO2",Tabla_Consulta_desde_Reporte_de_Valorización_de_Instrumentos[[#This Row],[Inv MM$]],0)</f>
        <v>2.88</v>
      </c>
      <c r="AH617" s="25">
        <f>IF(Tabla_Consulta_desde_Reporte_de_Valorización_de_Instrumentos[[#This Row],[PORTAFOLIO]]="IN-FONDO3",Tabla_Consulta_desde_Reporte_de_Valorización_de_Instrumentos[[#This Row],[Inv MM$]],0)</f>
        <v>0</v>
      </c>
      <c r="AI617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2.88</v>
      </c>
      <c r="AJ617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Row],[CODIGO_SBS]],'BD(MSCI)'!$C:$C,0),1)),AL6752)</f>
        <v>0</v>
      </c>
      <c r="AK617" s="25">
        <f>Tabla_Consulta_desde_Reporte_de_Valorización_de_Instrumentos[[#This Row],[CO2-H]]*Tabla_Consulta_desde_Reporte_de_Valorización_de_Instrumentos[[#This Row],[Inv MM$]]</f>
        <v>0</v>
      </c>
      <c r="AL617" s="25">
        <f>Tabla_Consulta_desde_Reporte_de_Valorización_de_Instrumentos[[#This Row],[CO2-H]]*Tabla_Consulta_desde_Reporte_de_Valorización_de_Instrumentos[[#This Row],[Weight]]</f>
        <v>0</v>
      </c>
      <c r="AM617" s="25">
        <f>INDEX(Parametria!G:G,MATCH(Tabla_Consulta_desde_Reporte_de_Valorización_de_Instrumentos[[#This Row],[CODIGO_SBS]],Parametria!C:C,0))</f>
        <v>0</v>
      </c>
      <c r="AN617" s="25" t="str">
        <f>INDEX(Parametria!F:F,MATCH(Tabla_Consulta_desde_Reporte_de_Valorización_de_Instrumentos[[#This Row],[CODIGO_SBS]],Parametria!C:C,0))</f>
        <v>Cash</v>
      </c>
      <c r="AO617" s="25" t="str">
        <f>+INDEX(Parametria!J:J,MATCH(Tabla_Consulta_desde_Reporte_de_Valorización_de_Instrumentos[[#This Row],[CODIGO_SBS]],Parametria!C:C,0))</f>
        <v>Cash</v>
      </c>
      <c r="AP617" s="25">
        <f>Tabla_Consulta_desde_Reporte_de_Valorización_de_Instrumentos[[#This Row],[Huella]]/$AT$4</f>
        <v>0</v>
      </c>
      <c r="AQ617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7" s="25" t="str">
        <f>IFERROR(INDEX('BD(MSCI)'!X:X,MATCH(Tabla_Consulta_desde_Reporte_de_Valorización_de_Instrumentos[[#This Row],[CODIGO_ISIN]],'BD(MSCI)'!C:C,0)),"Cuestionario Integra")</f>
        <v>Cuestionario Integra</v>
      </c>
    </row>
    <row r="618" spans="2:44" x14ac:dyDescent="0.35">
      <c r="B618" s="14" t="s">
        <v>6337</v>
      </c>
      <c r="C618" t="s">
        <v>817</v>
      </c>
      <c r="D618" t="s">
        <v>11</v>
      </c>
      <c r="E618" t="s">
        <v>818</v>
      </c>
      <c r="F618" t="s">
        <v>5940</v>
      </c>
      <c r="G618">
        <f>INDEX(Parametria!H:H,MATCH(Tabla_Consulta_desde_Reporte_de_Valorización_de_Instrumentos[[#This Row],[CODIGO_SBS]],Parametria!C:C,0),1)</f>
        <v>0</v>
      </c>
      <c r="H618" t="s">
        <v>90</v>
      </c>
      <c r="I618" t="s">
        <v>819</v>
      </c>
      <c r="J618" t="s">
        <v>4393</v>
      </c>
      <c r="K618" t="s">
        <v>50</v>
      </c>
      <c r="L618">
        <v>1</v>
      </c>
      <c r="M618" s="5">
        <v>8961725</v>
      </c>
      <c r="N618">
        <v>2630000</v>
      </c>
      <c r="O618">
        <v>0</v>
      </c>
      <c r="P618" s="15">
        <v>46204</v>
      </c>
      <c r="Q618">
        <v>1</v>
      </c>
      <c r="R618">
        <v>3.4075000000000002</v>
      </c>
      <c r="S618" t="s">
        <v>155</v>
      </c>
      <c r="U618" s="5"/>
      <c r="V618" t="s">
        <v>156</v>
      </c>
      <c r="W618">
        <v>0</v>
      </c>
      <c r="X618">
        <v>0</v>
      </c>
      <c r="Y618">
        <v>0</v>
      </c>
      <c r="Z618">
        <v>0</v>
      </c>
      <c r="AA618" t="str">
        <f>+MID(Tabla_Consulta_desde_Reporte_de_Valorización_de_Instrumentos[[#This Row],[CODIGO_SBS]],7,1)</f>
        <v>2</v>
      </c>
      <c r="AB618">
        <f>INDEX('Cálculo Caja'!F:F,MATCH(Tabla_Consulta_desde_Reporte_de_Valorización_de_Instrumentos[[#This Row],[PORTAFOLIO]],'Cálculo Caja'!A:A,0),1)</f>
        <v>3525404726.9048524</v>
      </c>
      <c r="AC618" s="17">
        <f>Tabla_Consulta_desde_Reporte_de_Valorización_de_Instrumentos[[#This Row],[VALOR_VECTOR_LOCAL]]/Tabla_Consulta_desde_Reporte_de_Valorización_de_Instrumentos[[#This Row],[Patrimonio]]</f>
        <v>2.5420414659363079E-3</v>
      </c>
      <c r="AD618" s="4">
        <f>(Tabla_Consulta_desde_Reporte_de_Valorización_de_Instrumentos[[#This Row],[VALOR_VECTOR_LOCAL]]/INDEX('Tipo de Cambio'!$D:$D,MATCH("2",'Tipo de Cambio'!$E:$E,0),1))/1000000</f>
        <v>2.63</v>
      </c>
      <c r="AE618">
        <f>IF(Tabla_Consulta_desde_Reporte_de_Valorización_de_Instrumentos[[#This Row],[PORTAFOLIO]]="IN-FONDO0",Tabla_Consulta_desde_Reporte_de_Valorización_de_Instrumentos[[#This Row],[Inv MM$]],0)</f>
        <v>0</v>
      </c>
      <c r="AF618" s="25">
        <f>IF(Tabla_Consulta_desde_Reporte_de_Valorización_de_Instrumentos[[#This Row],[PORTAFOLIO]]="IN-FONDO1",Tabla_Consulta_desde_Reporte_de_Valorización_de_Instrumentos[[#This Row],[Inv MM$]],0)</f>
        <v>0</v>
      </c>
      <c r="AG618" s="25">
        <f>IF(Tabla_Consulta_desde_Reporte_de_Valorización_de_Instrumentos[[#This Row],[PORTAFOLIO]]="IN-FONDO2",Tabla_Consulta_desde_Reporte_de_Valorización_de_Instrumentos[[#This Row],[Inv MM$]],0)</f>
        <v>0</v>
      </c>
      <c r="AH618" s="25">
        <f>IF(Tabla_Consulta_desde_Reporte_de_Valorización_de_Instrumentos[[#This Row],[PORTAFOLIO]]="IN-FONDO3",Tabla_Consulta_desde_Reporte_de_Valorización_de_Instrumentos[[#This Row],[Inv MM$]],0)</f>
        <v>2.63</v>
      </c>
      <c r="AI618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2.63</v>
      </c>
      <c r="AJ618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Row],[CODIGO_SBS]],'BD(MSCI)'!$C:$C,0),1)),AL6753)</f>
        <v>0</v>
      </c>
      <c r="AK618" s="25">
        <f>Tabla_Consulta_desde_Reporte_de_Valorización_de_Instrumentos[[#This Row],[CO2-H]]*Tabla_Consulta_desde_Reporte_de_Valorización_de_Instrumentos[[#This Row],[Inv MM$]]</f>
        <v>0</v>
      </c>
      <c r="AL618" s="25">
        <f>Tabla_Consulta_desde_Reporte_de_Valorización_de_Instrumentos[[#This Row],[CO2-H]]*Tabla_Consulta_desde_Reporte_de_Valorización_de_Instrumentos[[#This Row],[Weight]]</f>
        <v>0</v>
      </c>
      <c r="AM618" s="25">
        <f>INDEX(Parametria!G:G,MATCH(Tabla_Consulta_desde_Reporte_de_Valorización_de_Instrumentos[[#This Row],[CODIGO_SBS]],Parametria!C:C,0))</f>
        <v>0</v>
      </c>
      <c r="AN618" s="25" t="str">
        <f>INDEX(Parametria!F:F,MATCH(Tabla_Consulta_desde_Reporte_de_Valorización_de_Instrumentos[[#This Row],[CODIGO_SBS]],Parametria!C:C,0))</f>
        <v>Cash</v>
      </c>
      <c r="AO618" s="25" t="str">
        <f>+INDEX(Parametria!J:J,MATCH(Tabla_Consulta_desde_Reporte_de_Valorización_de_Instrumentos[[#This Row],[CODIGO_SBS]],Parametria!C:C,0))</f>
        <v>Cash</v>
      </c>
      <c r="AP618" s="25">
        <f>Tabla_Consulta_desde_Reporte_de_Valorización_de_Instrumentos[[#This Row],[Huella]]/$AT$4</f>
        <v>0</v>
      </c>
      <c r="AQ618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8" s="25" t="str">
        <f>IFERROR(INDEX('BD(MSCI)'!X:X,MATCH(Tabla_Consulta_desde_Reporte_de_Valorización_de_Instrumentos[[#This Row],[CODIGO_ISIN]],'BD(MSCI)'!C:C,0)),"Cuestionario Integra")</f>
        <v>Cuestionario Integra</v>
      </c>
    </row>
    <row r="619" spans="2:44" x14ac:dyDescent="0.35">
      <c r="B619" s="14" t="s">
        <v>6337</v>
      </c>
      <c r="C619" t="s">
        <v>817</v>
      </c>
      <c r="D619" t="s">
        <v>10</v>
      </c>
      <c r="E619" t="s">
        <v>818</v>
      </c>
      <c r="F619" t="s">
        <v>5939</v>
      </c>
      <c r="G619">
        <f>INDEX(Parametria!H:H,MATCH(Tabla_Consulta_desde_Reporte_de_Valorización_de_Instrumentos[[#This Row],[CODIGO_SBS]],Parametria!C:C,0),1)</f>
        <v>0</v>
      </c>
      <c r="H619" t="s">
        <v>90</v>
      </c>
      <c r="I619" t="s">
        <v>819</v>
      </c>
      <c r="J619" t="s">
        <v>4392</v>
      </c>
      <c r="K619" t="s">
        <v>50</v>
      </c>
      <c r="L619">
        <v>1</v>
      </c>
      <c r="M619" s="5">
        <v>112480321.78964999</v>
      </c>
      <c r="N619">
        <v>33009632.219999999</v>
      </c>
      <c r="O619">
        <v>0</v>
      </c>
      <c r="P619" s="15">
        <v>46204</v>
      </c>
      <c r="Q619">
        <v>1</v>
      </c>
      <c r="R619">
        <v>3.4075000000000002</v>
      </c>
      <c r="S619" t="s">
        <v>155</v>
      </c>
      <c r="U619" s="5"/>
      <c r="V619" t="s">
        <v>156</v>
      </c>
      <c r="W619">
        <v>0</v>
      </c>
      <c r="X619">
        <v>0</v>
      </c>
      <c r="Y619">
        <v>0</v>
      </c>
      <c r="Z619">
        <v>0</v>
      </c>
      <c r="AA619" t="str">
        <f>+MID(Tabla_Consulta_desde_Reporte_de_Valorización_de_Instrumentos[[#This Row],[CODIGO_SBS]],7,1)</f>
        <v>2</v>
      </c>
      <c r="AB619">
        <f>INDEX('Cálculo Caja'!F:F,MATCH(Tabla_Consulta_desde_Reporte_de_Valorización_de_Instrumentos[[#This Row],[PORTAFOLIO]],'Cálculo Caja'!A:A,0),1)</f>
        <v>27857085026.771736</v>
      </c>
      <c r="AC619" s="17">
        <f>Tabla_Consulta_desde_Reporte_de_Valorización_de_Instrumentos[[#This Row],[VALOR_VECTOR_LOCAL]]/Tabla_Consulta_desde_Reporte_de_Valorización_de_Instrumentos[[#This Row],[Patrimonio]]</f>
        <v>4.0377635234107251E-3</v>
      </c>
      <c r="AD619" s="4">
        <f>(Tabla_Consulta_desde_Reporte_de_Valorización_de_Instrumentos[[#This Row],[VALOR_VECTOR_LOCAL]]/INDEX('Tipo de Cambio'!$D:$D,MATCH("2",'Tipo de Cambio'!$E:$E,0),1))/1000000</f>
        <v>33.009632219999993</v>
      </c>
      <c r="AE619">
        <f>IF(Tabla_Consulta_desde_Reporte_de_Valorización_de_Instrumentos[[#This Row],[PORTAFOLIO]]="IN-FONDO0",Tabla_Consulta_desde_Reporte_de_Valorización_de_Instrumentos[[#This Row],[Inv MM$]],0)</f>
        <v>0</v>
      </c>
      <c r="AF619" s="25">
        <f>IF(Tabla_Consulta_desde_Reporte_de_Valorización_de_Instrumentos[[#This Row],[PORTAFOLIO]]="IN-FONDO1",Tabla_Consulta_desde_Reporte_de_Valorización_de_Instrumentos[[#This Row],[Inv MM$]],0)</f>
        <v>0</v>
      </c>
      <c r="AG619" s="25">
        <f>IF(Tabla_Consulta_desde_Reporte_de_Valorización_de_Instrumentos[[#This Row],[PORTAFOLIO]]="IN-FONDO2",Tabla_Consulta_desde_Reporte_de_Valorización_de_Instrumentos[[#This Row],[Inv MM$]],0)</f>
        <v>33.009632219999993</v>
      </c>
      <c r="AH619" s="25">
        <f>IF(Tabla_Consulta_desde_Reporte_de_Valorización_de_Instrumentos[[#This Row],[PORTAFOLIO]]="IN-FONDO3",Tabla_Consulta_desde_Reporte_de_Valorización_de_Instrumentos[[#This Row],[Inv MM$]],0)</f>
        <v>0</v>
      </c>
      <c r="AI619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33.009632219999993</v>
      </c>
      <c r="AJ619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Row],[CODIGO_SBS]],'BD(MSCI)'!$C:$C,0),1)),AL6754)</f>
        <v>0</v>
      </c>
      <c r="AK619" s="25">
        <f>Tabla_Consulta_desde_Reporte_de_Valorización_de_Instrumentos[[#This Row],[CO2-H]]*Tabla_Consulta_desde_Reporte_de_Valorización_de_Instrumentos[[#This Row],[Inv MM$]]</f>
        <v>0</v>
      </c>
      <c r="AL619" s="25">
        <f>Tabla_Consulta_desde_Reporte_de_Valorización_de_Instrumentos[[#This Row],[CO2-H]]*Tabla_Consulta_desde_Reporte_de_Valorización_de_Instrumentos[[#This Row],[Weight]]</f>
        <v>0</v>
      </c>
      <c r="AM619" s="25">
        <f>INDEX(Parametria!G:G,MATCH(Tabla_Consulta_desde_Reporte_de_Valorización_de_Instrumentos[[#This Row],[CODIGO_SBS]],Parametria!C:C,0))</f>
        <v>0</v>
      </c>
      <c r="AN619" s="25" t="str">
        <f>INDEX(Parametria!F:F,MATCH(Tabla_Consulta_desde_Reporte_de_Valorización_de_Instrumentos[[#This Row],[CODIGO_SBS]],Parametria!C:C,0))</f>
        <v>Cash</v>
      </c>
      <c r="AO619" s="25" t="str">
        <f>+INDEX(Parametria!J:J,MATCH(Tabla_Consulta_desde_Reporte_de_Valorización_de_Instrumentos[[#This Row],[CODIGO_SBS]],Parametria!C:C,0))</f>
        <v>Cash</v>
      </c>
      <c r="AP619" s="25">
        <f>Tabla_Consulta_desde_Reporte_de_Valorización_de_Instrumentos[[#This Row],[Huella]]/$AT$4</f>
        <v>0</v>
      </c>
      <c r="AQ619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19" s="25" t="str">
        <f>IFERROR(INDEX('BD(MSCI)'!X:X,MATCH(Tabla_Consulta_desde_Reporte_de_Valorización_de_Instrumentos[[#This Row],[CODIGO_ISIN]],'BD(MSCI)'!C:C,0)),"Cuestionario Integra")</f>
        <v>Cuestionario Integra</v>
      </c>
    </row>
    <row r="620" spans="2:44" x14ac:dyDescent="0.35">
      <c r="B620" s="14" t="s">
        <v>6337</v>
      </c>
      <c r="C620" t="s">
        <v>817</v>
      </c>
      <c r="D620" t="s">
        <v>10</v>
      </c>
      <c r="E620" t="s">
        <v>818</v>
      </c>
      <c r="F620" t="s">
        <v>5969</v>
      </c>
      <c r="G620">
        <f>INDEX(Parametria!H:H,MATCH(Tabla_Consulta_desde_Reporte_de_Valorización_de_Instrumentos[[#This Row],[CODIGO_SBS]],Parametria!C:C,0),1)</f>
        <v>0</v>
      </c>
      <c r="H620" t="s">
        <v>90</v>
      </c>
      <c r="I620" t="s">
        <v>819</v>
      </c>
      <c r="J620" t="s">
        <v>4392</v>
      </c>
      <c r="K620" t="s">
        <v>50</v>
      </c>
      <c r="L620">
        <v>1</v>
      </c>
      <c r="M620" s="5">
        <v>46989425</v>
      </c>
      <c r="N620">
        <v>13790000</v>
      </c>
      <c r="O620">
        <v>0</v>
      </c>
      <c r="P620" s="15">
        <v>46204</v>
      </c>
      <c r="Q620">
        <v>1</v>
      </c>
      <c r="R620">
        <v>3.4075000000000002</v>
      </c>
      <c r="S620" t="s">
        <v>155</v>
      </c>
      <c r="U620" s="5"/>
      <c r="V620" t="s">
        <v>156</v>
      </c>
      <c r="W620">
        <v>0</v>
      </c>
      <c r="X620">
        <v>0</v>
      </c>
      <c r="Y620">
        <v>0</v>
      </c>
      <c r="Z620">
        <v>0</v>
      </c>
      <c r="AA620" t="str">
        <f>+MID(Tabla_Consulta_desde_Reporte_de_Valorización_de_Instrumentos[[#This Row],[CODIGO_SBS]],7,1)</f>
        <v>2</v>
      </c>
      <c r="AB620">
        <f>INDEX('Cálculo Caja'!F:F,MATCH(Tabla_Consulta_desde_Reporte_de_Valorización_de_Instrumentos[[#This Row],[PORTAFOLIO]],'Cálculo Caja'!A:A,0),1)</f>
        <v>27857085026.771736</v>
      </c>
      <c r="AC620" s="17">
        <f>Tabla_Consulta_desde_Reporte_de_Valorización_de_Instrumentos[[#This Row],[VALOR_VECTOR_LOCAL]]/Tabla_Consulta_desde_Reporte_de_Valorización_de_Instrumentos[[#This Row],[Patrimonio]]</f>
        <v>1.6868033735346446E-3</v>
      </c>
      <c r="AD620" s="4">
        <f>(Tabla_Consulta_desde_Reporte_de_Valorización_de_Instrumentos[[#This Row],[VALOR_VECTOR_LOCAL]]/INDEX('Tipo de Cambio'!$D:$D,MATCH("2",'Tipo de Cambio'!$E:$E,0),1))/1000000</f>
        <v>13.79</v>
      </c>
      <c r="AE620">
        <f>IF(Tabla_Consulta_desde_Reporte_de_Valorización_de_Instrumentos[[#This Row],[PORTAFOLIO]]="IN-FONDO0",Tabla_Consulta_desde_Reporte_de_Valorización_de_Instrumentos[[#This Row],[Inv MM$]],0)</f>
        <v>0</v>
      </c>
      <c r="AF620" s="25">
        <f>IF(Tabla_Consulta_desde_Reporte_de_Valorización_de_Instrumentos[[#This Row],[PORTAFOLIO]]="IN-FONDO1",Tabla_Consulta_desde_Reporte_de_Valorización_de_Instrumentos[[#This Row],[Inv MM$]],0)</f>
        <v>0</v>
      </c>
      <c r="AG620" s="25">
        <f>IF(Tabla_Consulta_desde_Reporte_de_Valorización_de_Instrumentos[[#This Row],[PORTAFOLIO]]="IN-FONDO2",Tabla_Consulta_desde_Reporte_de_Valorización_de_Instrumentos[[#This Row],[Inv MM$]],0)</f>
        <v>13.79</v>
      </c>
      <c r="AH620" s="25">
        <f>IF(Tabla_Consulta_desde_Reporte_de_Valorización_de_Instrumentos[[#This Row],[PORTAFOLIO]]="IN-FONDO3",Tabla_Consulta_desde_Reporte_de_Valorización_de_Instrumentos[[#This Row],[Inv MM$]],0)</f>
        <v>0</v>
      </c>
      <c r="AI620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13.79</v>
      </c>
      <c r="AJ620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Row],[CODIGO_SBS]],'BD(MSCI)'!$C:$C,0),1)),AL6755)</f>
        <v>0</v>
      </c>
      <c r="AK620" s="25">
        <f>Tabla_Consulta_desde_Reporte_de_Valorización_de_Instrumentos[[#This Row],[CO2-H]]*Tabla_Consulta_desde_Reporte_de_Valorización_de_Instrumentos[[#This Row],[Inv MM$]]</f>
        <v>0</v>
      </c>
      <c r="AL620" s="25">
        <f>Tabla_Consulta_desde_Reporte_de_Valorización_de_Instrumentos[[#This Row],[CO2-H]]*Tabla_Consulta_desde_Reporte_de_Valorización_de_Instrumentos[[#This Row],[Weight]]</f>
        <v>0</v>
      </c>
      <c r="AM620" s="25">
        <f>INDEX(Parametria!G:G,MATCH(Tabla_Consulta_desde_Reporte_de_Valorización_de_Instrumentos[[#This Row],[CODIGO_SBS]],Parametria!C:C,0))</f>
        <v>0</v>
      </c>
      <c r="AN620" s="25" t="str">
        <f>INDEX(Parametria!F:F,MATCH(Tabla_Consulta_desde_Reporte_de_Valorización_de_Instrumentos[[#This Row],[CODIGO_SBS]],Parametria!C:C,0))</f>
        <v>Cash</v>
      </c>
      <c r="AO620" s="25" t="str">
        <f>+INDEX(Parametria!J:J,MATCH(Tabla_Consulta_desde_Reporte_de_Valorización_de_Instrumentos[[#This Row],[CODIGO_SBS]],Parametria!C:C,0))</f>
        <v>Cash</v>
      </c>
      <c r="AP620" s="25">
        <f>Tabla_Consulta_desde_Reporte_de_Valorización_de_Instrumentos[[#This Row],[Huella]]/$AT$4</f>
        <v>0</v>
      </c>
      <c r="AQ620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20" s="25" t="str">
        <f>IFERROR(INDEX('BD(MSCI)'!X:X,MATCH(Tabla_Consulta_desde_Reporte_de_Valorización_de_Instrumentos[[#This Row],[CODIGO_ISIN]],'BD(MSCI)'!C:C,0)),"Cuestionario Integra")</f>
        <v>Cuestionario Integra</v>
      </c>
    </row>
    <row r="621" spans="2:44" x14ac:dyDescent="0.35">
      <c r="B621" s="14" t="s">
        <v>6337</v>
      </c>
      <c r="C621" t="s">
        <v>817</v>
      </c>
      <c r="D621" t="s">
        <v>12</v>
      </c>
      <c r="E621" t="s">
        <v>818</v>
      </c>
      <c r="F621" t="s">
        <v>5954</v>
      </c>
      <c r="G621">
        <f>INDEX(Parametria!H:H,MATCH(Tabla_Consulta_desde_Reporte_de_Valorización_de_Instrumentos[[#This Row],[CODIGO_SBS]],Parametria!C:C,0),1)</f>
        <v>0</v>
      </c>
      <c r="H621" t="s">
        <v>90</v>
      </c>
      <c r="I621" t="s">
        <v>819</v>
      </c>
      <c r="J621" t="s">
        <v>4392</v>
      </c>
      <c r="K621" t="s">
        <v>50</v>
      </c>
      <c r="L621">
        <v>1</v>
      </c>
      <c r="M621" s="5">
        <v>2351175</v>
      </c>
      <c r="N621">
        <v>690000</v>
      </c>
      <c r="O621">
        <v>0</v>
      </c>
      <c r="P621" s="15">
        <v>46204</v>
      </c>
      <c r="Q621">
        <v>1</v>
      </c>
      <c r="R621">
        <v>3.4075000000000002</v>
      </c>
      <c r="S621" t="s">
        <v>155</v>
      </c>
      <c r="U621" s="5"/>
      <c r="V621" t="s">
        <v>156</v>
      </c>
      <c r="W621">
        <v>0</v>
      </c>
      <c r="X621">
        <v>0</v>
      </c>
      <c r="Y621">
        <v>0</v>
      </c>
      <c r="Z621">
        <v>0</v>
      </c>
      <c r="AA621" t="str">
        <f>+MID(Tabla_Consulta_desde_Reporte_de_Valorización_de_Instrumentos[[#This Row],[CODIGO_SBS]],7,1)</f>
        <v>2</v>
      </c>
      <c r="AB621">
        <f>INDEX('Cálculo Caja'!F:F,MATCH(Tabla_Consulta_desde_Reporte_de_Valorización_de_Instrumentos[[#This Row],[PORTAFOLIO]],'Cálculo Caja'!A:A,0),1)</f>
        <v>7928996892.6624365</v>
      </c>
      <c r="AC621" s="17">
        <f>Tabla_Consulta_desde_Reporte_de_Valorización_de_Instrumentos[[#This Row],[VALOR_VECTOR_LOCAL]]/Tabla_Consulta_desde_Reporte_de_Valorización_de_Instrumentos[[#This Row],[Patrimonio]]</f>
        <v>2.9652868223164499E-4</v>
      </c>
      <c r="AD621" s="4">
        <f>(Tabla_Consulta_desde_Reporte_de_Valorización_de_Instrumentos[[#This Row],[VALOR_VECTOR_LOCAL]]/INDEX('Tipo de Cambio'!$D:$D,MATCH("2",'Tipo de Cambio'!$E:$E,0),1))/1000000</f>
        <v>0.69</v>
      </c>
      <c r="AE621">
        <f>IF(Tabla_Consulta_desde_Reporte_de_Valorización_de_Instrumentos[[#This Row],[PORTAFOLIO]]="IN-FONDO0",Tabla_Consulta_desde_Reporte_de_Valorización_de_Instrumentos[[#This Row],[Inv MM$]],0)</f>
        <v>0</v>
      </c>
      <c r="AF621" s="25">
        <f>IF(Tabla_Consulta_desde_Reporte_de_Valorización_de_Instrumentos[[#This Row],[PORTAFOLIO]]="IN-FONDO1",Tabla_Consulta_desde_Reporte_de_Valorización_de_Instrumentos[[#This Row],[Inv MM$]],0)</f>
        <v>0.69</v>
      </c>
      <c r="AG621" s="25">
        <f>IF(Tabla_Consulta_desde_Reporte_de_Valorización_de_Instrumentos[[#This Row],[PORTAFOLIO]]="IN-FONDO2",Tabla_Consulta_desde_Reporte_de_Valorización_de_Instrumentos[[#This Row],[Inv MM$]],0)</f>
        <v>0</v>
      </c>
      <c r="AH621" s="25">
        <f>IF(Tabla_Consulta_desde_Reporte_de_Valorización_de_Instrumentos[[#This Row],[PORTAFOLIO]]="IN-FONDO3",Tabla_Consulta_desde_Reporte_de_Valorización_de_Instrumentos[[#This Row],[Inv MM$]],0)</f>
        <v>0</v>
      </c>
      <c r="AI621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0.69</v>
      </c>
      <c r="AJ621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Row],[CODIGO_SBS]],'BD(MSCI)'!$C:$C,0),1)),AL6756)</f>
        <v>0</v>
      </c>
      <c r="AK621" s="25">
        <f>Tabla_Consulta_desde_Reporte_de_Valorización_de_Instrumentos[[#This Row],[CO2-H]]*Tabla_Consulta_desde_Reporte_de_Valorización_de_Instrumentos[[#This Row],[Inv MM$]]</f>
        <v>0</v>
      </c>
      <c r="AL621" s="25">
        <f>Tabla_Consulta_desde_Reporte_de_Valorización_de_Instrumentos[[#This Row],[CO2-H]]*Tabla_Consulta_desde_Reporte_de_Valorización_de_Instrumentos[[#This Row],[Weight]]</f>
        <v>0</v>
      </c>
      <c r="AM621" s="25">
        <f>INDEX(Parametria!G:G,MATCH(Tabla_Consulta_desde_Reporte_de_Valorización_de_Instrumentos[[#This Row],[CODIGO_SBS]],Parametria!C:C,0))</f>
        <v>0</v>
      </c>
      <c r="AN621" s="25" t="str">
        <f>INDEX(Parametria!F:F,MATCH(Tabla_Consulta_desde_Reporte_de_Valorización_de_Instrumentos[[#This Row],[CODIGO_SBS]],Parametria!C:C,0))</f>
        <v>Cash</v>
      </c>
      <c r="AO621" s="25" t="str">
        <f>+INDEX(Parametria!J:J,MATCH(Tabla_Consulta_desde_Reporte_de_Valorización_de_Instrumentos[[#This Row],[CODIGO_SBS]],Parametria!C:C,0))</f>
        <v>Cash</v>
      </c>
      <c r="AP621" s="25">
        <f>Tabla_Consulta_desde_Reporte_de_Valorización_de_Instrumentos[[#This Row],[Huella]]/$AT$4</f>
        <v>0</v>
      </c>
      <c r="AQ621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21" s="25" t="str">
        <f>IFERROR(INDEX('BD(MSCI)'!X:X,MATCH(Tabla_Consulta_desde_Reporte_de_Valorización_de_Instrumentos[[#This Row],[CODIGO_ISIN]],'BD(MSCI)'!C:C,0)),"Cuestionario Integra")</f>
        <v>Cuestionario Integra</v>
      </c>
    </row>
    <row r="622" spans="2:44" x14ac:dyDescent="0.35">
      <c r="B622" s="14" t="s">
        <v>6337</v>
      </c>
      <c r="C622" t="s">
        <v>817</v>
      </c>
      <c r="D622" t="s">
        <v>10</v>
      </c>
      <c r="E622" t="s">
        <v>818</v>
      </c>
      <c r="F622" t="s">
        <v>5970</v>
      </c>
      <c r="G622">
        <f>INDEX(Parametria!H:H,MATCH(Tabla_Consulta_desde_Reporte_de_Valorización_de_Instrumentos[[#This Row],[CODIGO_SBS]],Parametria!C:C,0),1)</f>
        <v>0</v>
      </c>
      <c r="H622" t="s">
        <v>90</v>
      </c>
      <c r="I622" t="s">
        <v>819</v>
      </c>
      <c r="J622" t="s">
        <v>4392</v>
      </c>
      <c r="K622" t="s">
        <v>50</v>
      </c>
      <c r="L622">
        <v>1</v>
      </c>
      <c r="M622" s="5">
        <v>30871950</v>
      </c>
      <c r="N622">
        <v>9060000</v>
      </c>
      <c r="O622">
        <v>0</v>
      </c>
      <c r="P622" s="15">
        <v>46204</v>
      </c>
      <c r="Q622">
        <v>1</v>
      </c>
      <c r="R622">
        <v>3.4075000000000002</v>
      </c>
      <c r="S622" t="s">
        <v>155</v>
      </c>
      <c r="U622" s="5"/>
      <c r="V622" t="s">
        <v>156</v>
      </c>
      <c r="W622">
        <v>0</v>
      </c>
      <c r="X622">
        <v>0</v>
      </c>
      <c r="Y622">
        <v>0</v>
      </c>
      <c r="Z622">
        <v>0</v>
      </c>
      <c r="AA622" t="str">
        <f>+MID(Tabla_Consulta_desde_Reporte_de_Valorización_de_Instrumentos[[#This Row],[CODIGO_SBS]],7,1)</f>
        <v>2</v>
      </c>
      <c r="AB622">
        <f>INDEX('Cálculo Caja'!F:F,MATCH(Tabla_Consulta_desde_Reporte_de_Valorización_de_Instrumentos[[#This Row],[PORTAFOLIO]],'Cálculo Caja'!A:A,0),1)</f>
        <v>27857085026.771736</v>
      </c>
      <c r="AC622" s="17">
        <f>Tabla_Consulta_desde_Reporte_de_Valorización_de_Instrumentos[[#This Row],[VALOR_VECTOR_LOCAL]]/Tabla_Consulta_desde_Reporte_de_Valorización_de_Instrumentos[[#This Row],[Patrimonio]]</f>
        <v>1.1082261467892588E-3</v>
      </c>
      <c r="AD622" s="4">
        <f>(Tabla_Consulta_desde_Reporte_de_Valorización_de_Instrumentos[[#This Row],[VALOR_VECTOR_LOCAL]]/INDEX('Tipo de Cambio'!$D:$D,MATCH("2",'Tipo de Cambio'!$E:$E,0),1))/1000000</f>
        <v>9.06</v>
      </c>
      <c r="AE622">
        <f>IF(Tabla_Consulta_desde_Reporte_de_Valorización_de_Instrumentos[[#This Row],[PORTAFOLIO]]="IN-FONDO0",Tabla_Consulta_desde_Reporte_de_Valorización_de_Instrumentos[[#This Row],[Inv MM$]],0)</f>
        <v>0</v>
      </c>
      <c r="AF622" s="25">
        <f>IF(Tabla_Consulta_desde_Reporte_de_Valorización_de_Instrumentos[[#This Row],[PORTAFOLIO]]="IN-FONDO1",Tabla_Consulta_desde_Reporte_de_Valorización_de_Instrumentos[[#This Row],[Inv MM$]],0)</f>
        <v>0</v>
      </c>
      <c r="AG622" s="25">
        <f>IF(Tabla_Consulta_desde_Reporte_de_Valorización_de_Instrumentos[[#This Row],[PORTAFOLIO]]="IN-FONDO2",Tabla_Consulta_desde_Reporte_de_Valorización_de_Instrumentos[[#This Row],[Inv MM$]],0)</f>
        <v>9.06</v>
      </c>
      <c r="AH622" s="25">
        <f>IF(Tabla_Consulta_desde_Reporte_de_Valorización_de_Instrumentos[[#This Row],[PORTAFOLIO]]="IN-FONDO3",Tabla_Consulta_desde_Reporte_de_Valorización_de_Instrumentos[[#This Row],[Inv MM$]],0)</f>
        <v>0</v>
      </c>
      <c r="AI622" s="31">
        <f>SUMIF(F:F,Tabla_Consulta_desde_Reporte_de_Valorización_de_Instrumentos[[#This Row],[CODIGO_SBS]],AF:AF)+SUMIF(F:F,Tabla_Consulta_desde_Reporte_de_Valorización_de_Instrumentos[[#This Row],[CODIGO_SBS]],AG:AG)+SUMIF(F:F,Tabla_Consulta_desde_Reporte_de_Valorización_de_Instrumentos[[#This Row],[CODIGO_SBS]],AH:AH)</f>
        <v>9.06</v>
      </c>
      <c r="AJ622" s="25">
        <f>IFERROR(IFERROR(INDEX('BD(MSCI)'!$T:$T,MATCH(Tabla_Consulta_desde_Reporte_de_Valorización_de_Instrumentos[[#This Row],[CODIGO_ISIN]],'BD(MSCI)'!$C:$C,0),1),INDEX('BD(MSCI)'!$T:$T,MATCH(Tabla_Consulta_desde_Reporte_de_Valorización_de_Instrumentos[[#This Row],[CODIGO_SBS]],'BD(MSCI)'!$C:$C,0),1)),AL6757)</f>
        <v>0</v>
      </c>
      <c r="AK622" s="25">
        <f>Tabla_Consulta_desde_Reporte_de_Valorización_de_Instrumentos[[#This Row],[CO2-H]]*Tabla_Consulta_desde_Reporte_de_Valorización_de_Instrumentos[[#This Row],[Inv MM$]]</f>
        <v>0</v>
      </c>
      <c r="AL622" s="25">
        <f>Tabla_Consulta_desde_Reporte_de_Valorización_de_Instrumentos[[#This Row],[CO2-H]]*Tabla_Consulta_desde_Reporte_de_Valorización_de_Instrumentos[[#This Row],[Weight]]</f>
        <v>0</v>
      </c>
      <c r="AM622" s="25">
        <f>INDEX(Parametria!G:G,MATCH(Tabla_Consulta_desde_Reporte_de_Valorización_de_Instrumentos[[#This Row],[CODIGO_SBS]],Parametria!C:C,0))</f>
        <v>0</v>
      </c>
      <c r="AN622" s="25" t="str">
        <f>INDEX(Parametria!F:F,MATCH(Tabla_Consulta_desde_Reporte_de_Valorización_de_Instrumentos[[#This Row],[CODIGO_SBS]],Parametria!C:C,0))</f>
        <v>Cash</v>
      </c>
      <c r="AO622" s="25" t="str">
        <f>+INDEX(Parametria!J:J,MATCH(Tabla_Consulta_desde_Reporte_de_Valorización_de_Instrumentos[[#This Row],[CODIGO_SBS]],Parametria!C:C,0))</f>
        <v>Cash</v>
      </c>
      <c r="AP622" s="25">
        <f>Tabla_Consulta_desde_Reporte_de_Valorización_de_Instrumentos[[#This Row],[Huella]]/$AT$4</f>
        <v>0</v>
      </c>
      <c r="AQ622" s="25" t="str">
        <f>IFERROR(INDEX('BD(MSCI)'!W:W,MATCH(Tabla_Consulta_desde_Reporte_de_Valorización_de_Instrumentos[[#This Row],[CODIGO_ISIN]],'BD(MSCI)'!C:C,0)),IF(Tabla_Consulta_desde_Reporte_de_Valorización_de_Instrumentos[[#This Row],[Rank_rt]]="Cash","Cash","Cuestionario Integra"))</f>
        <v>Cash</v>
      </c>
      <c r="AR622" s="25" t="str">
        <f>IFERROR(INDEX('BD(MSCI)'!X:X,MATCH(Tabla_Consulta_desde_Reporte_de_Valorización_de_Instrumentos[[#This Row],[CODIGO_ISIN]],'BD(MSCI)'!C:C,0)),"Cuestionario Integra")</f>
        <v>Cuestionario Integra</v>
      </c>
    </row>
    <row r="624" spans="2:44" x14ac:dyDescent="0.35">
      <c r="K624" s="4"/>
      <c r="AA624"/>
      <c r="AI624" s="31"/>
    </row>
    <row r="625" spans="11:35" x14ac:dyDescent="0.35">
      <c r="K625" s="4"/>
      <c r="Z625" s="19"/>
      <c r="AA625" s="18"/>
      <c r="AI625" s="31"/>
    </row>
    <row r="629" spans="11:35" x14ac:dyDescent="0.35">
      <c r="AC629" s="18"/>
    </row>
    <row r="630" spans="11:35" x14ac:dyDescent="0.35">
      <c r="AC630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9824-1746-4E9F-81FE-E3DD9B88FD8D}">
  <sheetPr codeName="Sheet4">
    <tabColor rgb="FFC00000"/>
  </sheetPr>
  <dimension ref="A1:L25"/>
  <sheetViews>
    <sheetView workbookViewId="0">
      <selection activeCell="D18" sqref="D18"/>
    </sheetView>
  </sheetViews>
  <sheetFormatPr defaultColWidth="9.1796875" defaultRowHeight="14.5" x14ac:dyDescent="0.35"/>
  <cols>
    <col min="1" max="1" width="12.26953125" bestFit="1" customWidth="1"/>
    <col min="2" max="2" width="18.54296875" bestFit="1" customWidth="1"/>
    <col min="3" max="3" width="13.7265625" bestFit="1" customWidth="1"/>
    <col min="4" max="4" width="16.81640625" bestFit="1" customWidth="1"/>
    <col min="5" max="5" width="16.26953125" bestFit="1" customWidth="1"/>
    <col min="6" max="7" width="17.453125" bestFit="1" customWidth="1"/>
    <col min="9" max="9" width="14.7265625" bestFit="1" customWidth="1"/>
    <col min="10" max="10" width="19.7265625" bestFit="1" customWidth="1"/>
    <col min="11" max="11" width="18" bestFit="1" customWidth="1"/>
    <col min="12" max="12" width="18.7265625" bestFit="1" customWidth="1"/>
    <col min="13" max="13" width="18.1796875" bestFit="1" customWidth="1"/>
    <col min="14" max="14" width="12" bestFit="1" customWidth="1"/>
    <col min="15" max="15" width="11.54296875" bestFit="1" customWidth="1"/>
    <col min="16" max="16" width="18.7265625" bestFit="1" customWidth="1"/>
    <col min="17" max="17" width="16.26953125" bestFit="1" customWidth="1"/>
  </cols>
  <sheetData>
    <row r="1" spans="1:12" x14ac:dyDescent="0.35">
      <c r="A1" s="1" t="s">
        <v>0</v>
      </c>
      <c r="B1" s="2">
        <f>'Valorización de Instrumentos'!B1</f>
        <v>20260630</v>
      </c>
      <c r="C1" s="1" t="s">
        <v>1</v>
      </c>
      <c r="D1" s="3">
        <f>+B1</f>
        <v>20260630</v>
      </c>
      <c r="G1" s="4"/>
    </row>
    <row r="3" spans="1:12" x14ac:dyDescent="0.3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J3" t="s">
        <v>4380</v>
      </c>
    </row>
    <row r="4" spans="1:12" x14ac:dyDescent="0.35">
      <c r="A4" t="s">
        <v>12</v>
      </c>
      <c r="B4" t="s">
        <v>6337</v>
      </c>
      <c r="C4" s="5">
        <v>14969963.1901967</v>
      </c>
      <c r="D4" s="5">
        <v>224719771.04608059</v>
      </c>
      <c r="E4" s="5">
        <v>337589861.89924502</v>
      </c>
      <c r="F4" s="5">
        <v>7928996892.6624365</v>
      </c>
      <c r="G4" s="5">
        <v>8026897020.3254051</v>
      </c>
      <c r="J4" s="32" t="s">
        <v>12</v>
      </c>
      <c r="K4" s="18">
        <f>INDEX($F:$F,MATCH(J4,$A:$A,0),1)</f>
        <v>7928996892.6624365</v>
      </c>
      <c r="L4">
        <f>+K4/$K$8</f>
        <v>2326924986.8415074</v>
      </c>
    </row>
    <row r="5" spans="1:12" x14ac:dyDescent="0.35">
      <c r="A5" t="s">
        <v>10</v>
      </c>
      <c r="B5" t="s">
        <v>6337</v>
      </c>
      <c r="C5" s="5">
        <v>81514256.669704095</v>
      </c>
      <c r="D5" s="5">
        <v>3200798618.2683797</v>
      </c>
      <c r="E5" s="5">
        <v>3821043893.4215856</v>
      </c>
      <c r="F5" s="5">
        <v>27857085026.771736</v>
      </c>
      <c r="G5" s="5">
        <v>28395816045.255238</v>
      </c>
      <c r="J5" s="33" t="s">
        <v>10</v>
      </c>
      <c r="K5" s="18">
        <f>INDEX($F:$F,MATCH(J5,$A:$A,0),1)</f>
        <v>27857085026.771736</v>
      </c>
      <c r="L5">
        <f t="shared" ref="L5:L6" si="0">+K5/$K$8</f>
        <v>8175226713.6527472</v>
      </c>
    </row>
    <row r="6" spans="1:12" x14ac:dyDescent="0.35">
      <c r="A6" t="s">
        <v>11</v>
      </c>
      <c r="B6" t="s">
        <v>6337</v>
      </c>
      <c r="C6" s="5">
        <v>18226455.0145486</v>
      </c>
      <c r="D6" s="5">
        <v>703100598.8503294</v>
      </c>
      <c r="E6" s="5">
        <v>716498050.44947505</v>
      </c>
      <c r="F6" s="5">
        <v>3525404726.9048524</v>
      </c>
      <c r="G6" s="5">
        <v>3520575723.4894495</v>
      </c>
      <c r="J6" s="32" t="s">
        <v>11</v>
      </c>
      <c r="K6" s="18">
        <f>INDEX($F:$F,MATCH(J6,$A:$A,0),1)</f>
        <v>3525404726.9048524</v>
      </c>
      <c r="L6">
        <f t="shared" si="0"/>
        <v>1034601533.9412626</v>
      </c>
    </row>
    <row r="7" spans="1:12" x14ac:dyDescent="0.35">
      <c r="A7" t="s">
        <v>9</v>
      </c>
      <c r="B7" t="s">
        <v>6337</v>
      </c>
      <c r="C7" s="5">
        <v>27121860.350000001</v>
      </c>
      <c r="D7" s="5">
        <v>4011725.01</v>
      </c>
      <c r="E7" s="5">
        <v>10654879.27</v>
      </c>
      <c r="F7" s="5">
        <v>2998225111.1967454</v>
      </c>
      <c r="G7" s="5">
        <v>2977746405.1067452</v>
      </c>
      <c r="J7" t="s">
        <v>4380</v>
      </c>
      <c r="K7" s="18">
        <f>SUM(K4:K6)</f>
        <v>39311486646.339027</v>
      </c>
    </row>
    <row r="8" spans="1:12" x14ac:dyDescent="0.35">
      <c r="I8" s="32" t="s">
        <v>48</v>
      </c>
      <c r="J8" t="s">
        <v>4581</v>
      </c>
      <c r="K8">
        <f>INDEX('Tipo de Cambio'!D:D,MATCH('Cálculo Caja'!I8,'Tipo de Cambio'!A:A,0),1)</f>
        <v>3.4075000000000002</v>
      </c>
    </row>
    <row r="9" spans="1:12" x14ac:dyDescent="0.35">
      <c r="D9" s="7">
        <f>G7-E4+D4+C4</f>
        <v>2879846277.4437776</v>
      </c>
      <c r="K9" s="18">
        <f>K7/K8</f>
        <v>11536753234.435516</v>
      </c>
    </row>
    <row r="10" spans="1:12" x14ac:dyDescent="0.35">
      <c r="D10" s="7">
        <f>G8-E5+D5+C5</f>
        <v>-538731018.48350179</v>
      </c>
      <c r="K10" s="61">
        <f>+K9/1000000</f>
        <v>11536.753234435517</v>
      </c>
    </row>
    <row r="11" spans="1:12" x14ac:dyDescent="0.35">
      <c r="C11" s="6"/>
      <c r="D11" s="7">
        <f>G9</f>
        <v>0</v>
      </c>
      <c r="E11" s="7"/>
      <c r="F11" s="7">
        <f>SUM(G4:G7)/K8</f>
        <v>12596048479.582342</v>
      </c>
      <c r="G11" s="7">
        <f>SUM(G4:G7)/K8</f>
        <v>12596048479.582342</v>
      </c>
    </row>
    <row r="12" spans="1:12" x14ac:dyDescent="0.35">
      <c r="C12" s="7"/>
      <c r="F12" s="4">
        <f>SUM(D4:D7)-SUM(E4:E7)+SUM(C4:C7)</f>
        <v>-611323436.64106679</v>
      </c>
    </row>
    <row r="13" spans="1:12" x14ac:dyDescent="0.35">
      <c r="C13" s="7"/>
      <c r="D13" s="7">
        <f>SUM(D9:D11)/K8</f>
        <v>687047764.91864288</v>
      </c>
      <c r="F13" s="7">
        <f>F11+F12</f>
        <v>11984725042.941275</v>
      </c>
    </row>
    <row r="14" spans="1:12" x14ac:dyDescent="0.35">
      <c r="C14" s="8"/>
    </row>
    <row r="15" spans="1:12" x14ac:dyDescent="0.35">
      <c r="C15" s="8"/>
      <c r="D15" s="7">
        <f>-E4+D4+C4</f>
        <v>-97900127.662967741</v>
      </c>
    </row>
    <row r="16" spans="1:12" x14ac:dyDescent="0.35">
      <c r="C16" s="9"/>
      <c r="D16" s="7">
        <f>-E5+D5+C5</f>
        <v>-538731018.48350179</v>
      </c>
    </row>
    <row r="17" spans="4:8" x14ac:dyDescent="0.35">
      <c r="D17" s="7">
        <f>-E6+D6+C6</f>
        <v>4829003.4154029489</v>
      </c>
    </row>
    <row r="18" spans="4:8" x14ac:dyDescent="0.35">
      <c r="D18" s="7">
        <f>SUM(D15:D17)/K8/1000000</f>
        <v>-185.41515560706284</v>
      </c>
    </row>
    <row r="25" spans="4:8" x14ac:dyDescent="0.35">
      <c r="H25" s="10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D9C20-EB23-45D0-8C82-D5084FD8720C}">
  <sheetPr codeName="Sheet12"/>
  <dimension ref="A2:X139"/>
  <sheetViews>
    <sheetView workbookViewId="0">
      <selection activeCell="B2" sqref="B2"/>
    </sheetView>
  </sheetViews>
  <sheetFormatPr defaultColWidth="9.1796875" defaultRowHeight="14.5" x14ac:dyDescent="0.35"/>
  <cols>
    <col min="2" max="2" width="43.26953125" bestFit="1" customWidth="1"/>
    <col min="3" max="3" width="14.81640625" bestFit="1" customWidth="1"/>
  </cols>
  <sheetData>
    <row r="2" spans="1:24" x14ac:dyDescent="0.35">
      <c r="B2" t="s">
        <v>4353</v>
      </c>
      <c r="C2" t="s">
        <v>640</v>
      </c>
      <c r="D2" t="s">
        <v>639</v>
      </c>
      <c r="T2">
        <v>103.4166</v>
      </c>
      <c r="V2" t="s">
        <v>1035</v>
      </c>
      <c r="W2" t="s">
        <v>4557</v>
      </c>
      <c r="X2" t="s">
        <v>4559</v>
      </c>
    </row>
    <row r="3" spans="1:24" x14ac:dyDescent="0.35">
      <c r="B3" t="s">
        <v>4354</v>
      </c>
      <c r="C3" t="s">
        <v>5305</v>
      </c>
      <c r="D3" t="s">
        <v>3939</v>
      </c>
      <c r="T3">
        <v>50.252299999999998</v>
      </c>
      <c r="V3" t="s">
        <v>1035</v>
      </c>
      <c r="W3" t="s">
        <v>4557</v>
      </c>
      <c r="X3" t="s">
        <v>4559</v>
      </c>
    </row>
    <row r="4" spans="1:24" x14ac:dyDescent="0.35">
      <c r="A4" t="s">
        <v>307</v>
      </c>
      <c r="B4" t="s">
        <v>2055</v>
      </c>
      <c r="C4" t="s">
        <v>492</v>
      </c>
      <c r="D4" t="s">
        <v>437</v>
      </c>
      <c r="E4" t="s">
        <v>407</v>
      </c>
      <c r="F4" t="s">
        <v>4531</v>
      </c>
      <c r="G4" t="s">
        <v>1167</v>
      </c>
      <c r="H4" t="s">
        <v>1056</v>
      </c>
      <c r="I4">
        <v>864.1</v>
      </c>
      <c r="J4">
        <v>2182701</v>
      </c>
      <c r="K4">
        <v>2525.98</v>
      </c>
      <c r="L4">
        <v>5.0999999999999996</v>
      </c>
      <c r="M4">
        <v>2.2000000000000002</v>
      </c>
      <c r="N4">
        <v>6</v>
      </c>
      <c r="O4">
        <v>5</v>
      </c>
      <c r="P4">
        <v>0</v>
      </c>
      <c r="R4">
        <v>31</v>
      </c>
      <c r="S4" t="s">
        <v>1038</v>
      </c>
      <c r="T4">
        <v>2525.98</v>
      </c>
      <c r="U4" t="s">
        <v>2637</v>
      </c>
      <c r="V4" t="s">
        <v>1037</v>
      </c>
      <c r="W4" t="s">
        <v>4526</v>
      </c>
      <c r="X4" t="s">
        <v>4526</v>
      </c>
    </row>
    <row r="5" spans="1:24" x14ac:dyDescent="0.35">
      <c r="A5" t="s">
        <v>242</v>
      </c>
      <c r="B5" t="s">
        <v>1680</v>
      </c>
      <c r="C5" t="s">
        <v>365</v>
      </c>
      <c r="D5" t="s">
        <v>3884</v>
      </c>
      <c r="E5" t="s">
        <v>341</v>
      </c>
      <c r="F5" t="s">
        <v>4532</v>
      </c>
      <c r="G5" t="s">
        <v>1167</v>
      </c>
      <c r="H5" t="s">
        <v>1093</v>
      </c>
      <c r="I5">
        <v>6610.65</v>
      </c>
      <c r="J5">
        <v>2659</v>
      </c>
      <c r="K5">
        <v>0.4</v>
      </c>
      <c r="L5">
        <v>5</v>
      </c>
      <c r="M5">
        <v>2.9</v>
      </c>
      <c r="N5">
        <v>5.0999999999999996</v>
      </c>
      <c r="O5">
        <v>3.8</v>
      </c>
      <c r="P5">
        <v>0</v>
      </c>
      <c r="R5">
        <v>10</v>
      </c>
      <c r="S5" t="s">
        <v>1038</v>
      </c>
      <c r="T5">
        <v>0.4</v>
      </c>
      <c r="U5" t="s">
        <v>2637</v>
      </c>
      <c r="V5" t="s">
        <v>1037</v>
      </c>
      <c r="W5" t="s">
        <v>4526</v>
      </c>
      <c r="X5" t="s">
        <v>4526</v>
      </c>
    </row>
    <row r="6" spans="1:24" x14ac:dyDescent="0.35">
      <c r="A6" t="s">
        <v>363</v>
      </c>
      <c r="B6" t="s">
        <v>1166</v>
      </c>
      <c r="C6" t="s">
        <v>356</v>
      </c>
      <c r="D6" t="s">
        <v>4095</v>
      </c>
      <c r="E6" t="s">
        <v>407</v>
      </c>
      <c r="F6" t="s">
        <v>4531</v>
      </c>
      <c r="G6" t="s">
        <v>1167</v>
      </c>
      <c r="H6" t="s">
        <v>1093</v>
      </c>
      <c r="I6">
        <v>6467.13</v>
      </c>
      <c r="J6">
        <v>3442</v>
      </c>
      <c r="K6">
        <v>0.53</v>
      </c>
      <c r="L6">
        <v>6.8</v>
      </c>
      <c r="M6">
        <v>5.4</v>
      </c>
      <c r="N6">
        <v>5.0999999999999996</v>
      </c>
      <c r="O6">
        <v>5.5</v>
      </c>
      <c r="P6">
        <v>0</v>
      </c>
      <c r="R6">
        <v>33</v>
      </c>
      <c r="S6" t="s">
        <v>30</v>
      </c>
      <c r="T6">
        <v>0.53</v>
      </c>
      <c r="U6" t="s">
        <v>2637</v>
      </c>
      <c r="V6" t="s">
        <v>1037</v>
      </c>
      <c r="W6" t="s">
        <v>4526</v>
      </c>
      <c r="X6" t="s">
        <v>4526</v>
      </c>
    </row>
    <row r="7" spans="1:24" x14ac:dyDescent="0.35">
      <c r="A7" t="s">
        <v>363</v>
      </c>
      <c r="B7" t="s">
        <v>1166</v>
      </c>
      <c r="C7" t="s">
        <v>352</v>
      </c>
      <c r="D7" t="s">
        <v>459</v>
      </c>
      <c r="E7" t="s">
        <v>407</v>
      </c>
      <c r="F7" t="s">
        <v>4531</v>
      </c>
      <c r="G7" t="s">
        <v>1167</v>
      </c>
      <c r="H7" t="s">
        <v>1093</v>
      </c>
      <c r="I7">
        <v>6467.13</v>
      </c>
      <c r="J7">
        <v>3442</v>
      </c>
      <c r="K7">
        <v>0.53</v>
      </c>
      <c r="L7">
        <v>6.8</v>
      </c>
      <c r="M7">
        <v>5.4</v>
      </c>
      <c r="N7">
        <v>5.0999999999999996</v>
      </c>
      <c r="O7">
        <v>5.5</v>
      </c>
      <c r="P7">
        <v>0</v>
      </c>
      <c r="R7">
        <v>33</v>
      </c>
      <c r="S7" t="s">
        <v>30</v>
      </c>
      <c r="T7">
        <v>0.53</v>
      </c>
      <c r="U7" t="s">
        <v>2637</v>
      </c>
      <c r="V7" t="s">
        <v>1037</v>
      </c>
      <c r="W7" t="s">
        <v>4526</v>
      </c>
      <c r="X7" t="s">
        <v>4526</v>
      </c>
    </row>
    <row r="8" spans="1:24" x14ac:dyDescent="0.35">
      <c r="B8" t="s">
        <v>4308</v>
      </c>
      <c r="C8" t="s">
        <v>657</v>
      </c>
      <c r="D8" t="s">
        <v>656</v>
      </c>
      <c r="T8">
        <v>127.02056485999999</v>
      </c>
      <c r="W8" t="s">
        <v>4560</v>
      </c>
      <c r="X8" t="s">
        <v>4171</v>
      </c>
    </row>
    <row r="9" spans="1:24" x14ac:dyDescent="0.35">
      <c r="B9" t="s">
        <v>4229</v>
      </c>
      <c r="C9" t="s">
        <v>654</v>
      </c>
      <c r="D9" t="s">
        <v>653</v>
      </c>
      <c r="T9">
        <v>127.02056485999999</v>
      </c>
      <c r="W9" t="s">
        <v>4560</v>
      </c>
      <c r="X9" t="s">
        <v>4171</v>
      </c>
    </row>
    <row r="10" spans="1:24" x14ac:dyDescent="0.35">
      <c r="B10" t="s">
        <v>4228</v>
      </c>
      <c r="C10" t="s">
        <v>4524</v>
      </c>
      <c r="D10" t="s">
        <v>925</v>
      </c>
      <c r="T10">
        <v>127.02056485999999</v>
      </c>
      <c r="W10" t="s">
        <v>4560</v>
      </c>
      <c r="X10" t="s">
        <v>4171</v>
      </c>
    </row>
    <row r="11" spans="1:24" x14ac:dyDescent="0.35">
      <c r="B11" t="s">
        <v>4227</v>
      </c>
      <c r="C11" t="s">
        <v>5215</v>
      </c>
      <c r="D11" t="s">
        <v>5214</v>
      </c>
      <c r="T11">
        <v>104.3917</v>
      </c>
      <c r="W11" t="s">
        <v>4560</v>
      </c>
      <c r="X11" t="s">
        <v>4171</v>
      </c>
    </row>
    <row r="12" spans="1:24" x14ac:dyDescent="0.35">
      <c r="B12" t="s">
        <v>4214</v>
      </c>
      <c r="C12" t="s">
        <v>514</v>
      </c>
      <c r="D12" t="s">
        <v>514</v>
      </c>
      <c r="T12">
        <v>90.106180890000005</v>
      </c>
      <c r="W12" t="s">
        <v>4560</v>
      </c>
      <c r="X12" t="s">
        <v>5202</v>
      </c>
    </row>
    <row r="13" spans="1:24" x14ac:dyDescent="0.35">
      <c r="B13" t="s">
        <v>4215</v>
      </c>
      <c r="C13" t="s">
        <v>532</v>
      </c>
      <c r="D13" t="s">
        <v>531</v>
      </c>
      <c r="T13">
        <v>90.106180890000005</v>
      </c>
      <c r="W13" t="s">
        <v>4560</v>
      </c>
      <c r="X13" t="s">
        <v>5202</v>
      </c>
    </row>
    <row r="14" spans="1:24" x14ac:dyDescent="0.35">
      <c r="B14" t="s">
        <v>4216</v>
      </c>
      <c r="C14" t="s">
        <v>530</v>
      </c>
      <c r="D14" t="s">
        <v>529</v>
      </c>
      <c r="T14">
        <v>90.106180890000005</v>
      </c>
      <c r="W14" t="s">
        <v>4560</v>
      </c>
      <c r="X14" t="s">
        <v>5202</v>
      </c>
    </row>
    <row r="15" spans="1:24" x14ac:dyDescent="0.35">
      <c r="B15" t="s">
        <v>4225</v>
      </c>
      <c r="C15" t="s">
        <v>534</v>
      </c>
      <c r="D15" t="s">
        <v>533</v>
      </c>
      <c r="T15">
        <v>90.106180890000005</v>
      </c>
      <c r="W15" t="s">
        <v>4560</v>
      </c>
      <c r="X15" t="s">
        <v>5202</v>
      </c>
    </row>
    <row r="16" spans="1:24" x14ac:dyDescent="0.35">
      <c r="B16" t="s">
        <v>4211</v>
      </c>
      <c r="C16" t="s">
        <v>537</v>
      </c>
      <c r="D16" t="s">
        <v>536</v>
      </c>
      <c r="T16">
        <v>90.106180890000005</v>
      </c>
      <c r="W16" t="s">
        <v>4560</v>
      </c>
      <c r="X16" t="s">
        <v>5202</v>
      </c>
    </row>
    <row r="17" spans="2:24" x14ac:dyDescent="0.35">
      <c r="B17" t="s">
        <v>4209</v>
      </c>
      <c r="C17" t="s">
        <v>540</v>
      </c>
      <c r="D17" t="s">
        <v>539</v>
      </c>
      <c r="T17">
        <v>90.106180890000005</v>
      </c>
      <c r="W17" t="s">
        <v>4560</v>
      </c>
      <c r="X17" t="s">
        <v>5202</v>
      </c>
    </row>
    <row r="18" spans="2:24" x14ac:dyDescent="0.35">
      <c r="B18" t="s">
        <v>4222</v>
      </c>
      <c r="C18" t="s">
        <v>543</v>
      </c>
      <c r="D18" t="s">
        <v>542</v>
      </c>
      <c r="T18">
        <v>90.106180890000005</v>
      </c>
      <c r="W18" t="s">
        <v>4560</v>
      </c>
      <c r="X18" t="s">
        <v>5202</v>
      </c>
    </row>
    <row r="19" spans="2:24" x14ac:dyDescent="0.35">
      <c r="B19" t="s">
        <v>4208</v>
      </c>
      <c r="C19" t="s">
        <v>545</v>
      </c>
      <c r="D19" t="s">
        <v>544</v>
      </c>
      <c r="T19">
        <v>90.106180890000005</v>
      </c>
      <c r="W19" t="s">
        <v>4560</v>
      </c>
      <c r="X19" t="s">
        <v>5202</v>
      </c>
    </row>
    <row r="20" spans="2:24" x14ac:dyDescent="0.35">
      <c r="B20" t="s">
        <v>4221</v>
      </c>
      <c r="C20" t="s">
        <v>547</v>
      </c>
      <c r="D20" t="s">
        <v>546</v>
      </c>
      <c r="T20">
        <v>90.106180890000005</v>
      </c>
      <c r="W20" t="s">
        <v>4560</v>
      </c>
      <c r="X20" t="s">
        <v>5202</v>
      </c>
    </row>
    <row r="21" spans="2:24" x14ac:dyDescent="0.35">
      <c r="B21" t="s">
        <v>4220</v>
      </c>
      <c r="C21" t="s">
        <v>549</v>
      </c>
      <c r="D21" t="s">
        <v>548</v>
      </c>
      <c r="T21">
        <v>90.106180890000005</v>
      </c>
      <c r="W21" t="s">
        <v>4560</v>
      </c>
      <c r="X21" t="s">
        <v>5202</v>
      </c>
    </row>
    <row r="22" spans="2:24" x14ac:dyDescent="0.35">
      <c r="B22" t="s">
        <v>4218</v>
      </c>
      <c r="C22" t="s">
        <v>552</v>
      </c>
      <c r="D22" t="s">
        <v>551</v>
      </c>
      <c r="T22">
        <v>90.106180890000005</v>
      </c>
      <c r="W22" t="s">
        <v>4560</v>
      </c>
      <c r="X22" t="s">
        <v>5202</v>
      </c>
    </row>
    <row r="23" spans="2:24" x14ac:dyDescent="0.35">
      <c r="B23" t="s">
        <v>4219</v>
      </c>
      <c r="C23" t="s">
        <v>555</v>
      </c>
      <c r="D23" t="s">
        <v>554</v>
      </c>
      <c r="T23">
        <v>90.106180890000005</v>
      </c>
      <c r="W23" t="s">
        <v>4560</v>
      </c>
      <c r="X23" t="s">
        <v>5202</v>
      </c>
    </row>
    <row r="24" spans="2:24" x14ac:dyDescent="0.35">
      <c r="B24" t="s">
        <v>4217</v>
      </c>
      <c r="C24" t="s">
        <v>557</v>
      </c>
      <c r="D24" t="s">
        <v>556</v>
      </c>
      <c r="T24">
        <v>90.106180890000005</v>
      </c>
      <c r="W24" t="s">
        <v>4560</v>
      </c>
      <c r="X24" t="s">
        <v>5202</v>
      </c>
    </row>
    <row r="25" spans="2:24" x14ac:dyDescent="0.35">
      <c r="B25" t="s">
        <v>4224</v>
      </c>
      <c r="C25" t="s">
        <v>563</v>
      </c>
      <c r="D25" t="s">
        <v>562</v>
      </c>
      <c r="T25">
        <v>90.106180890000005</v>
      </c>
      <c r="W25" t="s">
        <v>4560</v>
      </c>
      <c r="X25" t="s">
        <v>5202</v>
      </c>
    </row>
    <row r="26" spans="2:24" x14ac:dyDescent="0.35">
      <c r="B26" t="s">
        <v>4223</v>
      </c>
      <c r="C26" t="s">
        <v>561</v>
      </c>
      <c r="D26" t="s">
        <v>560</v>
      </c>
      <c r="T26">
        <v>90.106180890000005</v>
      </c>
      <c r="W26" t="s">
        <v>4560</v>
      </c>
      <c r="X26" t="s">
        <v>5202</v>
      </c>
    </row>
    <row r="27" spans="2:24" x14ac:dyDescent="0.35">
      <c r="B27" t="s">
        <v>4210</v>
      </c>
      <c r="C27" t="s">
        <v>565</v>
      </c>
      <c r="D27" t="s">
        <v>564</v>
      </c>
      <c r="T27">
        <v>90.106180890000005</v>
      </c>
      <c r="W27" t="s">
        <v>4560</v>
      </c>
      <c r="X27" t="s">
        <v>5202</v>
      </c>
    </row>
    <row r="28" spans="2:24" x14ac:dyDescent="0.35">
      <c r="B28" t="s">
        <v>4205</v>
      </c>
      <c r="C28" t="s">
        <v>709</v>
      </c>
      <c r="D28" t="s">
        <v>709</v>
      </c>
      <c r="T28">
        <v>43.269098939999999</v>
      </c>
      <c r="W28" t="s">
        <v>4560</v>
      </c>
      <c r="X28" t="s">
        <v>5202</v>
      </c>
    </row>
    <row r="29" spans="2:24" x14ac:dyDescent="0.35">
      <c r="B29" t="s">
        <v>4184</v>
      </c>
      <c r="C29" t="s">
        <v>712</v>
      </c>
      <c r="D29" t="s">
        <v>711</v>
      </c>
      <c r="T29">
        <v>43.269098939999999</v>
      </c>
      <c r="W29" t="s">
        <v>4560</v>
      </c>
      <c r="X29" t="s">
        <v>5202</v>
      </c>
    </row>
    <row r="30" spans="2:24" x14ac:dyDescent="0.35">
      <c r="B30" t="s">
        <v>4185</v>
      </c>
      <c r="C30" t="s">
        <v>716</v>
      </c>
      <c r="D30" t="s">
        <v>715</v>
      </c>
      <c r="T30">
        <v>29.215256799999999</v>
      </c>
      <c r="W30" t="s">
        <v>4560</v>
      </c>
      <c r="X30" t="s">
        <v>5202</v>
      </c>
    </row>
    <row r="31" spans="2:24" x14ac:dyDescent="0.35">
      <c r="B31" t="s">
        <v>4178</v>
      </c>
      <c r="C31" t="s">
        <v>720</v>
      </c>
      <c r="D31" t="s">
        <v>719</v>
      </c>
      <c r="T31">
        <v>143.38544737999999</v>
      </c>
      <c r="W31" t="s">
        <v>4560</v>
      </c>
      <c r="X31" t="s">
        <v>5202</v>
      </c>
    </row>
    <row r="32" spans="2:24" x14ac:dyDescent="0.35">
      <c r="B32" t="s">
        <v>4183</v>
      </c>
      <c r="C32" t="s">
        <v>722</v>
      </c>
      <c r="D32" t="s">
        <v>721</v>
      </c>
      <c r="T32">
        <v>43.269098939999999</v>
      </c>
      <c r="W32" t="s">
        <v>4560</v>
      </c>
      <c r="X32" t="s">
        <v>5202</v>
      </c>
    </row>
    <row r="33" spans="2:24" x14ac:dyDescent="0.35">
      <c r="B33" t="s">
        <v>4213</v>
      </c>
      <c r="C33" t="s">
        <v>725</v>
      </c>
      <c r="D33" t="s">
        <v>724</v>
      </c>
      <c r="T33">
        <v>43.269098939999999</v>
      </c>
      <c r="W33" t="s">
        <v>4560</v>
      </c>
      <c r="X33" t="s">
        <v>5202</v>
      </c>
    </row>
    <row r="34" spans="2:24" x14ac:dyDescent="0.35">
      <c r="B34" t="s">
        <v>4198</v>
      </c>
      <c r="C34" t="s">
        <v>729</v>
      </c>
      <c r="D34" t="s">
        <v>728</v>
      </c>
      <c r="T34">
        <v>43.269098939999999</v>
      </c>
      <c r="W34" t="s">
        <v>4560</v>
      </c>
      <c r="X34" t="s">
        <v>5202</v>
      </c>
    </row>
    <row r="35" spans="2:24" x14ac:dyDescent="0.35">
      <c r="B35" t="s">
        <v>4200</v>
      </c>
      <c r="C35" t="s">
        <v>732</v>
      </c>
      <c r="D35" t="s">
        <v>732</v>
      </c>
      <c r="T35">
        <v>43.269098939999999</v>
      </c>
      <c r="W35" t="s">
        <v>4560</v>
      </c>
      <c r="X35" t="s">
        <v>5202</v>
      </c>
    </row>
    <row r="36" spans="2:24" s="16" customFormat="1" x14ac:dyDescent="0.35">
      <c r="B36" s="16" t="s">
        <v>4186</v>
      </c>
      <c r="C36" s="16" t="s">
        <v>735</v>
      </c>
      <c r="D36" s="16" t="s">
        <v>734</v>
      </c>
      <c r="T36" s="16">
        <v>43.269098939999999</v>
      </c>
      <c r="W36" s="16" t="s">
        <v>4560</v>
      </c>
      <c r="X36" s="16" t="s">
        <v>5202</v>
      </c>
    </row>
    <row r="37" spans="2:24" x14ac:dyDescent="0.35">
      <c r="B37" t="s">
        <v>4201</v>
      </c>
      <c r="C37" t="s">
        <v>738</v>
      </c>
      <c r="D37" t="s">
        <v>738</v>
      </c>
      <c r="T37">
        <v>43.269098939999999</v>
      </c>
      <c r="W37" t="s">
        <v>4560</v>
      </c>
      <c r="X37" t="s">
        <v>5202</v>
      </c>
    </row>
    <row r="38" spans="2:24" x14ac:dyDescent="0.35">
      <c r="B38" t="s">
        <v>4179</v>
      </c>
      <c r="C38" t="s">
        <v>742</v>
      </c>
      <c r="D38" t="s">
        <v>741</v>
      </c>
      <c r="T38">
        <v>143.38544737999999</v>
      </c>
      <c r="W38" t="s">
        <v>4560</v>
      </c>
      <c r="X38" t="s">
        <v>5202</v>
      </c>
    </row>
    <row r="39" spans="2:24" x14ac:dyDescent="0.35">
      <c r="B39" t="s">
        <v>4202</v>
      </c>
      <c r="C39" t="s">
        <v>744</v>
      </c>
      <c r="D39" t="s">
        <v>743</v>
      </c>
      <c r="T39">
        <v>43.269098939999999</v>
      </c>
      <c r="W39" t="s">
        <v>4560</v>
      </c>
      <c r="X39" t="s">
        <v>5202</v>
      </c>
    </row>
    <row r="40" spans="2:24" x14ac:dyDescent="0.35">
      <c r="B40" t="s">
        <v>4180</v>
      </c>
      <c r="C40" t="s">
        <v>747</v>
      </c>
      <c r="D40" t="s">
        <v>746</v>
      </c>
      <c r="T40">
        <v>143.38544737999999</v>
      </c>
      <c r="W40" t="s">
        <v>4560</v>
      </c>
      <c r="X40" t="s">
        <v>5202</v>
      </c>
    </row>
    <row r="41" spans="2:24" x14ac:dyDescent="0.35">
      <c r="B41" t="s">
        <v>4181</v>
      </c>
      <c r="C41" t="s">
        <v>750</v>
      </c>
      <c r="D41" t="s">
        <v>750</v>
      </c>
      <c r="T41">
        <v>143.38544737999999</v>
      </c>
      <c r="W41" t="s">
        <v>4560</v>
      </c>
      <c r="X41" t="s">
        <v>5202</v>
      </c>
    </row>
    <row r="42" spans="2:24" x14ac:dyDescent="0.35">
      <c r="B42" t="s">
        <v>4182</v>
      </c>
      <c r="C42" t="s">
        <v>753</v>
      </c>
      <c r="D42" t="s">
        <v>752</v>
      </c>
      <c r="T42">
        <v>143.38544737999999</v>
      </c>
      <c r="W42" t="s">
        <v>4560</v>
      </c>
      <c r="X42" t="s">
        <v>5202</v>
      </c>
    </row>
    <row r="43" spans="2:24" x14ac:dyDescent="0.35">
      <c r="B43" t="s">
        <v>4203</v>
      </c>
      <c r="C43" t="s">
        <v>757</v>
      </c>
      <c r="D43" t="s">
        <v>756</v>
      </c>
      <c r="T43">
        <v>43.269098939999999</v>
      </c>
      <c r="W43" t="s">
        <v>4560</v>
      </c>
      <c r="X43" t="s">
        <v>5202</v>
      </c>
    </row>
    <row r="44" spans="2:24" x14ac:dyDescent="0.35">
      <c r="B44" t="s">
        <v>4190</v>
      </c>
      <c r="C44" t="s">
        <v>759</v>
      </c>
      <c r="D44" t="s">
        <v>759</v>
      </c>
      <c r="T44">
        <v>43.269098939999999</v>
      </c>
      <c r="W44" t="s">
        <v>4560</v>
      </c>
      <c r="X44" t="s">
        <v>5202</v>
      </c>
    </row>
    <row r="45" spans="2:24" x14ac:dyDescent="0.35">
      <c r="B45" t="s">
        <v>4188</v>
      </c>
      <c r="C45" t="s">
        <v>761</v>
      </c>
      <c r="D45" t="s">
        <v>761</v>
      </c>
      <c r="T45">
        <v>29.215256799999999</v>
      </c>
      <c r="W45" t="s">
        <v>4560</v>
      </c>
      <c r="X45" t="s">
        <v>5202</v>
      </c>
    </row>
    <row r="46" spans="2:24" x14ac:dyDescent="0.35">
      <c r="B46" t="s">
        <v>4192</v>
      </c>
      <c r="C46" t="s">
        <v>763</v>
      </c>
      <c r="D46" t="s">
        <v>763</v>
      </c>
      <c r="T46">
        <v>29.215256799999999</v>
      </c>
      <c r="W46" t="s">
        <v>4560</v>
      </c>
      <c r="X46" t="s">
        <v>5202</v>
      </c>
    </row>
    <row r="47" spans="2:24" x14ac:dyDescent="0.35">
      <c r="B47" t="s">
        <v>4191</v>
      </c>
      <c r="C47" t="s">
        <v>765</v>
      </c>
      <c r="D47" t="s">
        <v>765</v>
      </c>
      <c r="T47">
        <v>43.269098939999999</v>
      </c>
      <c r="W47" t="s">
        <v>4560</v>
      </c>
      <c r="X47" t="s">
        <v>5202</v>
      </c>
    </row>
    <row r="48" spans="2:24" x14ac:dyDescent="0.35">
      <c r="B48" t="s">
        <v>4206</v>
      </c>
      <c r="C48" t="s">
        <v>767</v>
      </c>
      <c r="D48" t="s">
        <v>767</v>
      </c>
      <c r="T48">
        <v>8.1376193600000004</v>
      </c>
      <c r="W48" t="s">
        <v>4560</v>
      </c>
      <c r="X48" t="s">
        <v>5202</v>
      </c>
    </row>
    <row r="49" spans="2:24" x14ac:dyDescent="0.35">
      <c r="B49" t="s">
        <v>4195</v>
      </c>
      <c r="C49" t="s">
        <v>769</v>
      </c>
      <c r="D49" t="s">
        <v>769</v>
      </c>
      <c r="T49">
        <v>29.215256799999999</v>
      </c>
      <c r="W49" t="s">
        <v>4560</v>
      </c>
      <c r="X49" t="s">
        <v>5202</v>
      </c>
    </row>
    <row r="50" spans="2:24" x14ac:dyDescent="0.35">
      <c r="B50" t="s">
        <v>4189</v>
      </c>
      <c r="C50" t="s">
        <v>771</v>
      </c>
      <c r="D50" t="s">
        <v>771</v>
      </c>
      <c r="T50">
        <v>43.269098939999999</v>
      </c>
      <c r="W50" t="s">
        <v>4560</v>
      </c>
      <c r="X50" t="s">
        <v>5202</v>
      </c>
    </row>
    <row r="51" spans="2:24" x14ac:dyDescent="0.35">
      <c r="B51" t="s">
        <v>4189</v>
      </c>
      <c r="C51" t="s">
        <v>773</v>
      </c>
      <c r="D51" t="s">
        <v>773</v>
      </c>
      <c r="T51">
        <v>43.269098939999999</v>
      </c>
      <c r="W51" t="s">
        <v>4560</v>
      </c>
      <c r="X51" t="s">
        <v>5202</v>
      </c>
    </row>
    <row r="52" spans="2:24" x14ac:dyDescent="0.35">
      <c r="B52" t="s">
        <v>4194</v>
      </c>
      <c r="C52" t="s">
        <v>775</v>
      </c>
      <c r="D52" t="s">
        <v>775</v>
      </c>
      <c r="T52">
        <v>43.269098939999999</v>
      </c>
      <c r="W52" t="s">
        <v>4560</v>
      </c>
      <c r="X52" t="s">
        <v>5202</v>
      </c>
    </row>
    <row r="53" spans="2:24" x14ac:dyDescent="0.35">
      <c r="B53" t="s">
        <v>4197</v>
      </c>
      <c r="C53" t="s">
        <v>778</v>
      </c>
      <c r="D53" t="s">
        <v>777</v>
      </c>
      <c r="T53">
        <v>43.269098939999999</v>
      </c>
      <c r="W53" t="s">
        <v>4560</v>
      </c>
      <c r="X53" t="s">
        <v>5202</v>
      </c>
    </row>
    <row r="54" spans="2:24" x14ac:dyDescent="0.35">
      <c r="B54" t="s">
        <v>4196</v>
      </c>
      <c r="C54" t="s">
        <v>780</v>
      </c>
      <c r="D54" t="s">
        <v>780</v>
      </c>
      <c r="T54">
        <v>43.269098939999999</v>
      </c>
      <c r="W54" t="s">
        <v>4560</v>
      </c>
      <c r="X54" t="s">
        <v>5202</v>
      </c>
    </row>
    <row r="55" spans="2:24" x14ac:dyDescent="0.35">
      <c r="B55" t="s">
        <v>4199</v>
      </c>
      <c r="C55" t="s">
        <v>783</v>
      </c>
      <c r="D55" t="s">
        <v>783</v>
      </c>
      <c r="T55">
        <v>43.269098939999999</v>
      </c>
      <c r="W55" t="s">
        <v>4560</v>
      </c>
      <c r="X55" t="s">
        <v>5202</v>
      </c>
    </row>
    <row r="56" spans="2:24" x14ac:dyDescent="0.35">
      <c r="B56" t="s">
        <v>4193</v>
      </c>
      <c r="C56" t="s">
        <v>785</v>
      </c>
      <c r="D56" t="s">
        <v>785</v>
      </c>
      <c r="T56">
        <v>43.269098939999999</v>
      </c>
      <c r="W56" t="s">
        <v>4560</v>
      </c>
      <c r="X56" t="s">
        <v>5202</v>
      </c>
    </row>
    <row r="57" spans="2:24" x14ac:dyDescent="0.35">
      <c r="B57" t="s">
        <v>4187</v>
      </c>
      <c r="C57" t="s">
        <v>787</v>
      </c>
      <c r="D57" t="s">
        <v>787</v>
      </c>
      <c r="T57">
        <v>43.269098939999999</v>
      </c>
      <c r="W57" t="s">
        <v>4560</v>
      </c>
      <c r="X57" t="s">
        <v>5202</v>
      </c>
    </row>
    <row r="58" spans="2:24" x14ac:dyDescent="0.35">
      <c r="B58" t="s">
        <v>4177</v>
      </c>
      <c r="C58" t="s">
        <v>789</v>
      </c>
      <c r="D58" t="s">
        <v>789</v>
      </c>
      <c r="T58">
        <v>202.11545734000001</v>
      </c>
      <c r="W58" t="s">
        <v>4560</v>
      </c>
      <c r="X58" t="s">
        <v>5202</v>
      </c>
    </row>
    <row r="59" spans="2:24" x14ac:dyDescent="0.35">
      <c r="B59" t="s">
        <v>4207</v>
      </c>
      <c r="C59" t="s">
        <v>791</v>
      </c>
      <c r="D59" t="s">
        <v>791</v>
      </c>
      <c r="T59">
        <v>7.89327706</v>
      </c>
      <c r="W59" t="s">
        <v>4560</v>
      </c>
      <c r="X59" t="s">
        <v>5202</v>
      </c>
    </row>
    <row r="60" spans="2:24" x14ac:dyDescent="0.35">
      <c r="B60" t="s">
        <v>4204</v>
      </c>
      <c r="C60" t="s">
        <v>793</v>
      </c>
      <c r="D60" t="s">
        <v>793</v>
      </c>
      <c r="T60">
        <v>43.269098939999999</v>
      </c>
      <c r="W60" t="s">
        <v>4560</v>
      </c>
      <c r="X60" t="s">
        <v>5202</v>
      </c>
    </row>
    <row r="61" spans="2:24" x14ac:dyDescent="0.35">
      <c r="B61" t="s">
        <v>4212</v>
      </c>
      <c r="C61" t="s">
        <v>796</v>
      </c>
      <c r="D61" t="s">
        <v>795</v>
      </c>
      <c r="T61">
        <v>43.269098939999999</v>
      </c>
      <c r="W61" t="s">
        <v>4560</v>
      </c>
      <c r="X61" t="s">
        <v>5202</v>
      </c>
    </row>
    <row r="62" spans="2:24" x14ac:dyDescent="0.35">
      <c r="B62" t="s">
        <v>2630</v>
      </c>
      <c r="C62" t="s">
        <v>5203</v>
      </c>
      <c r="D62" t="s">
        <v>196</v>
      </c>
      <c r="T62">
        <v>227.72800852</v>
      </c>
      <c r="W62" t="s">
        <v>4560</v>
      </c>
      <c r="X62" t="s">
        <v>4173</v>
      </c>
    </row>
    <row r="63" spans="2:24" x14ac:dyDescent="0.35">
      <c r="B63" t="s">
        <v>4312</v>
      </c>
      <c r="C63" t="s">
        <v>219</v>
      </c>
      <c r="D63" t="s">
        <v>218</v>
      </c>
      <c r="T63">
        <v>35.788980729999999</v>
      </c>
      <c r="W63" t="s">
        <v>4560</v>
      </c>
      <c r="X63" t="s">
        <v>4173</v>
      </c>
    </row>
    <row r="64" spans="2:24" x14ac:dyDescent="0.35">
      <c r="B64" t="s">
        <v>2615</v>
      </c>
      <c r="C64" t="s">
        <v>5204</v>
      </c>
      <c r="D64" t="s">
        <v>224</v>
      </c>
      <c r="T64">
        <v>5.5581199799999998</v>
      </c>
      <c r="W64" t="s">
        <v>4560</v>
      </c>
      <c r="X64" t="s">
        <v>4173</v>
      </c>
    </row>
    <row r="65" spans="2:24" x14ac:dyDescent="0.35">
      <c r="B65" t="s">
        <v>2622</v>
      </c>
      <c r="C65" t="s">
        <v>228</v>
      </c>
      <c r="D65" t="s">
        <v>227</v>
      </c>
      <c r="T65">
        <v>5.5581199799999998</v>
      </c>
      <c r="W65" t="s">
        <v>4560</v>
      </c>
      <c r="X65" t="s">
        <v>4173</v>
      </c>
    </row>
    <row r="66" spans="2:24" x14ac:dyDescent="0.35">
      <c r="B66" t="s">
        <v>4286</v>
      </c>
      <c r="C66" t="s">
        <v>251</v>
      </c>
      <c r="D66" t="s">
        <v>250</v>
      </c>
      <c r="T66">
        <v>35.788980729999999</v>
      </c>
      <c r="W66" t="s">
        <v>4560</v>
      </c>
      <c r="X66" t="s">
        <v>4173</v>
      </c>
    </row>
    <row r="67" spans="2:24" x14ac:dyDescent="0.35">
      <c r="B67" t="s">
        <v>4332</v>
      </c>
      <c r="C67" t="s">
        <v>259</v>
      </c>
      <c r="D67" t="s">
        <v>258</v>
      </c>
      <c r="T67">
        <v>35.788980729999999</v>
      </c>
      <c r="W67" t="s">
        <v>4560</v>
      </c>
      <c r="X67" t="s">
        <v>4173</v>
      </c>
    </row>
    <row r="68" spans="2:24" x14ac:dyDescent="0.35">
      <c r="B68" t="s">
        <v>2624</v>
      </c>
      <c r="C68" t="s">
        <v>820</v>
      </c>
      <c r="D68" t="s">
        <v>260</v>
      </c>
      <c r="T68">
        <v>13.1357555</v>
      </c>
      <c r="W68" t="s">
        <v>4560</v>
      </c>
      <c r="X68" t="s">
        <v>4173</v>
      </c>
    </row>
    <row r="69" spans="2:24" x14ac:dyDescent="0.35">
      <c r="B69" t="s">
        <v>4260</v>
      </c>
      <c r="C69" t="s">
        <v>267</v>
      </c>
      <c r="D69" t="s">
        <v>266</v>
      </c>
      <c r="T69">
        <v>13.1357555</v>
      </c>
      <c r="W69" t="s">
        <v>4560</v>
      </c>
      <c r="X69" t="s">
        <v>4173</v>
      </c>
    </row>
    <row r="70" spans="2:24" x14ac:dyDescent="0.35">
      <c r="B70" t="s">
        <v>4260</v>
      </c>
      <c r="C70" t="s">
        <v>262</v>
      </c>
      <c r="D70" t="s">
        <v>261</v>
      </c>
      <c r="T70">
        <v>13.1357555</v>
      </c>
      <c r="W70" t="s">
        <v>4560</v>
      </c>
      <c r="X70" t="s">
        <v>4173</v>
      </c>
    </row>
    <row r="71" spans="2:24" x14ac:dyDescent="0.35">
      <c r="B71" t="s">
        <v>4257</v>
      </c>
      <c r="C71" t="s">
        <v>272</v>
      </c>
      <c r="D71" t="s">
        <v>271</v>
      </c>
      <c r="T71">
        <v>35.788980729999999</v>
      </c>
      <c r="W71" t="s">
        <v>4560</v>
      </c>
      <c r="X71" t="s">
        <v>4173</v>
      </c>
    </row>
    <row r="72" spans="2:24" x14ac:dyDescent="0.35">
      <c r="B72" t="s">
        <v>4257</v>
      </c>
      <c r="C72" t="s">
        <v>270</v>
      </c>
      <c r="D72" t="s">
        <v>269</v>
      </c>
      <c r="T72">
        <v>35.788980729999999</v>
      </c>
      <c r="W72" t="s">
        <v>4560</v>
      </c>
      <c r="X72" t="s">
        <v>4173</v>
      </c>
    </row>
    <row r="73" spans="2:24" x14ac:dyDescent="0.35">
      <c r="B73" t="s">
        <v>4334</v>
      </c>
      <c r="C73" t="s">
        <v>274</v>
      </c>
      <c r="D73" t="s">
        <v>273</v>
      </c>
      <c r="T73">
        <v>227.72800852</v>
      </c>
      <c r="W73" t="s">
        <v>4560</v>
      </c>
      <c r="X73" t="s">
        <v>4173</v>
      </c>
    </row>
    <row r="74" spans="2:24" x14ac:dyDescent="0.35">
      <c r="B74" t="s">
        <v>4334</v>
      </c>
      <c r="C74" t="s">
        <v>5133</v>
      </c>
      <c r="D74" t="s">
        <v>3546</v>
      </c>
      <c r="T74">
        <v>227.72800852</v>
      </c>
      <c r="W74" t="s">
        <v>4560</v>
      </c>
      <c r="X74" t="s">
        <v>4173</v>
      </c>
    </row>
    <row r="75" spans="2:24" x14ac:dyDescent="0.35">
      <c r="B75" t="s">
        <v>4334</v>
      </c>
      <c r="C75" t="s">
        <v>5135</v>
      </c>
      <c r="D75" t="s">
        <v>3547</v>
      </c>
      <c r="T75">
        <v>227.72800852</v>
      </c>
      <c r="W75" t="s">
        <v>4560</v>
      </c>
      <c r="X75" t="s">
        <v>4173</v>
      </c>
    </row>
    <row r="76" spans="2:24" x14ac:dyDescent="0.35">
      <c r="B76" t="s">
        <v>4335</v>
      </c>
      <c r="C76" t="s">
        <v>277</v>
      </c>
      <c r="D76" t="s">
        <v>276</v>
      </c>
      <c r="T76">
        <v>35.788980729999999</v>
      </c>
      <c r="W76" t="s">
        <v>4560</v>
      </c>
      <c r="X76" t="s">
        <v>4173</v>
      </c>
    </row>
    <row r="77" spans="2:24" x14ac:dyDescent="0.35">
      <c r="B77" t="s">
        <v>4261</v>
      </c>
      <c r="C77" t="s">
        <v>281</v>
      </c>
      <c r="D77" t="s">
        <v>280</v>
      </c>
      <c r="T77">
        <v>35.788980729999999</v>
      </c>
      <c r="W77" t="s">
        <v>4560</v>
      </c>
      <c r="X77" t="s">
        <v>4173</v>
      </c>
    </row>
    <row r="78" spans="2:24" x14ac:dyDescent="0.35">
      <c r="B78" t="s">
        <v>4305</v>
      </c>
      <c r="C78" t="s">
        <v>285</v>
      </c>
      <c r="D78" t="s">
        <v>284</v>
      </c>
      <c r="T78">
        <v>3.1326603999999998</v>
      </c>
      <c r="W78" t="s">
        <v>4560</v>
      </c>
      <c r="X78" t="s">
        <v>4173</v>
      </c>
    </row>
    <row r="79" spans="2:24" x14ac:dyDescent="0.35">
      <c r="B79" t="s">
        <v>2619</v>
      </c>
      <c r="C79" t="s">
        <v>287</v>
      </c>
      <c r="D79" t="s">
        <v>286</v>
      </c>
      <c r="T79">
        <v>13.1357555</v>
      </c>
      <c r="W79" t="s">
        <v>4560</v>
      </c>
      <c r="X79" t="s">
        <v>4173</v>
      </c>
    </row>
    <row r="80" spans="2:24" x14ac:dyDescent="0.35">
      <c r="B80" t="s">
        <v>4336</v>
      </c>
      <c r="C80" t="s">
        <v>292</v>
      </c>
      <c r="D80" t="s">
        <v>291</v>
      </c>
      <c r="T80">
        <v>5.0299560999999997</v>
      </c>
      <c r="W80" t="s">
        <v>4560</v>
      </c>
      <c r="X80" t="s">
        <v>4173</v>
      </c>
    </row>
    <row r="81" spans="2:24" x14ac:dyDescent="0.35">
      <c r="B81" t="s">
        <v>4324</v>
      </c>
      <c r="C81" t="s">
        <v>294</v>
      </c>
      <c r="D81" t="s">
        <v>293</v>
      </c>
      <c r="T81">
        <v>13.1357555</v>
      </c>
      <c r="W81" t="s">
        <v>4560</v>
      </c>
      <c r="X81" t="s">
        <v>4173</v>
      </c>
    </row>
    <row r="82" spans="2:24" x14ac:dyDescent="0.35">
      <c r="B82" t="s">
        <v>4345</v>
      </c>
      <c r="C82" t="s">
        <v>891</v>
      </c>
      <c r="D82" t="s">
        <v>890</v>
      </c>
      <c r="T82">
        <v>4.77887168</v>
      </c>
      <c r="W82" t="s">
        <v>4560</v>
      </c>
      <c r="X82" t="s">
        <v>4173</v>
      </c>
    </row>
    <row r="83" spans="2:24" x14ac:dyDescent="0.35">
      <c r="B83" t="s">
        <v>4278</v>
      </c>
      <c r="C83" t="s">
        <v>302</v>
      </c>
      <c r="D83" t="s">
        <v>301</v>
      </c>
      <c r="T83">
        <v>13.1357555</v>
      </c>
      <c r="W83" t="s">
        <v>4560</v>
      </c>
      <c r="X83" t="s">
        <v>4173</v>
      </c>
    </row>
    <row r="84" spans="2:24" x14ac:dyDescent="0.35">
      <c r="B84" t="s">
        <v>4278</v>
      </c>
      <c r="C84" t="s">
        <v>300</v>
      </c>
      <c r="D84" t="s">
        <v>299</v>
      </c>
      <c r="T84">
        <v>13.1357555</v>
      </c>
      <c r="W84" t="s">
        <v>4560</v>
      </c>
      <c r="X84" t="s">
        <v>4173</v>
      </c>
    </row>
    <row r="85" spans="2:24" x14ac:dyDescent="0.35">
      <c r="B85" t="s">
        <v>4278</v>
      </c>
      <c r="C85" t="s">
        <v>4683</v>
      </c>
      <c r="D85" t="s">
        <v>3788</v>
      </c>
      <c r="T85">
        <v>13.1357555</v>
      </c>
      <c r="W85" t="s">
        <v>4560</v>
      </c>
      <c r="X85" t="s">
        <v>4173</v>
      </c>
    </row>
    <row r="86" spans="2:24" x14ac:dyDescent="0.35">
      <c r="B86" t="s">
        <v>2628</v>
      </c>
      <c r="C86" t="s">
        <v>315</v>
      </c>
      <c r="D86" t="s">
        <v>314</v>
      </c>
      <c r="T86">
        <v>4.77887168</v>
      </c>
      <c r="W86" t="s">
        <v>4560</v>
      </c>
      <c r="X86" t="s">
        <v>4173</v>
      </c>
    </row>
    <row r="87" spans="2:24" x14ac:dyDescent="0.35">
      <c r="B87" t="s">
        <v>2628</v>
      </c>
      <c r="C87" t="s">
        <v>321</v>
      </c>
      <c r="D87" t="s">
        <v>320</v>
      </c>
      <c r="T87">
        <v>4.77887168</v>
      </c>
      <c r="W87" t="s">
        <v>4560</v>
      </c>
      <c r="X87" t="s">
        <v>4173</v>
      </c>
    </row>
    <row r="88" spans="2:24" x14ac:dyDescent="0.35">
      <c r="B88" t="s">
        <v>2628</v>
      </c>
      <c r="C88" t="s">
        <v>312</v>
      </c>
      <c r="D88" t="s">
        <v>311</v>
      </c>
      <c r="T88">
        <v>4.77887168</v>
      </c>
      <c r="W88" t="s">
        <v>4560</v>
      </c>
      <c r="X88" t="s">
        <v>4173</v>
      </c>
    </row>
    <row r="89" spans="2:24" x14ac:dyDescent="0.35">
      <c r="B89" t="s">
        <v>2628</v>
      </c>
      <c r="C89" t="s">
        <v>323</v>
      </c>
      <c r="D89" t="s">
        <v>322</v>
      </c>
      <c r="T89">
        <v>4.77887168</v>
      </c>
      <c r="W89" t="s">
        <v>4560</v>
      </c>
      <c r="X89" t="s">
        <v>4173</v>
      </c>
    </row>
    <row r="90" spans="2:24" x14ac:dyDescent="0.35">
      <c r="B90" t="s">
        <v>2628</v>
      </c>
      <c r="C90" t="s">
        <v>318</v>
      </c>
      <c r="D90" t="s">
        <v>317</v>
      </c>
      <c r="T90">
        <v>4.77887168</v>
      </c>
      <c r="W90" t="s">
        <v>4560</v>
      </c>
      <c r="X90" t="s">
        <v>4173</v>
      </c>
    </row>
    <row r="91" spans="2:24" x14ac:dyDescent="0.35">
      <c r="B91" t="s">
        <v>2620</v>
      </c>
      <c r="C91" t="s">
        <v>328</v>
      </c>
      <c r="D91" t="s">
        <v>327</v>
      </c>
      <c r="T91">
        <v>227.72800852</v>
      </c>
      <c r="W91" t="s">
        <v>4560</v>
      </c>
      <c r="X91" t="s">
        <v>4173</v>
      </c>
    </row>
    <row r="92" spans="2:24" x14ac:dyDescent="0.35">
      <c r="B92" t="s">
        <v>2625</v>
      </c>
      <c r="C92" t="s">
        <v>5058</v>
      </c>
      <c r="D92" t="s">
        <v>358</v>
      </c>
      <c r="T92">
        <v>5.5581199799999998</v>
      </c>
      <c r="W92" t="s">
        <v>4560</v>
      </c>
      <c r="X92" t="s">
        <v>4173</v>
      </c>
    </row>
    <row r="93" spans="2:24" x14ac:dyDescent="0.35">
      <c r="B93" t="s">
        <v>4340</v>
      </c>
      <c r="C93" t="s">
        <v>370</v>
      </c>
      <c r="D93" t="s">
        <v>369</v>
      </c>
      <c r="T93">
        <v>13.1357555</v>
      </c>
      <c r="W93" t="s">
        <v>4560</v>
      </c>
      <c r="X93" t="s">
        <v>4173</v>
      </c>
    </row>
    <row r="94" spans="2:24" x14ac:dyDescent="0.35">
      <c r="B94" t="s">
        <v>4341</v>
      </c>
      <c r="C94" t="s">
        <v>375</v>
      </c>
      <c r="D94" t="s">
        <v>374</v>
      </c>
      <c r="T94">
        <v>13.1357555</v>
      </c>
      <c r="W94" t="s">
        <v>4560</v>
      </c>
      <c r="X94" t="s">
        <v>4173</v>
      </c>
    </row>
    <row r="95" spans="2:24" x14ac:dyDescent="0.35">
      <c r="B95" t="s">
        <v>4298</v>
      </c>
      <c r="C95" t="s">
        <v>381</v>
      </c>
      <c r="D95" t="s">
        <v>380</v>
      </c>
      <c r="T95">
        <v>386.84373124000001</v>
      </c>
      <c r="W95" t="s">
        <v>4560</v>
      </c>
      <c r="X95" t="s">
        <v>4173</v>
      </c>
    </row>
    <row r="96" spans="2:24" x14ac:dyDescent="0.35">
      <c r="B96" t="s">
        <v>4298</v>
      </c>
      <c r="C96" t="s">
        <v>385</v>
      </c>
      <c r="D96" t="s">
        <v>384</v>
      </c>
      <c r="T96">
        <v>386.84373124000001</v>
      </c>
      <c r="W96" t="s">
        <v>4560</v>
      </c>
      <c r="X96" t="s">
        <v>4173</v>
      </c>
    </row>
    <row r="97" spans="2:24" x14ac:dyDescent="0.35">
      <c r="B97" t="s">
        <v>4299</v>
      </c>
      <c r="C97" t="s">
        <v>388</v>
      </c>
      <c r="D97" t="s">
        <v>387</v>
      </c>
      <c r="T97">
        <v>386.84373124000001</v>
      </c>
      <c r="W97" t="s">
        <v>4560</v>
      </c>
      <c r="X97" t="s">
        <v>4173</v>
      </c>
    </row>
    <row r="98" spans="2:24" x14ac:dyDescent="0.35">
      <c r="B98" t="s">
        <v>4339</v>
      </c>
      <c r="C98" t="s">
        <v>390</v>
      </c>
      <c r="D98" t="s">
        <v>389</v>
      </c>
      <c r="T98">
        <v>35.788980729999999</v>
      </c>
      <c r="W98" t="s">
        <v>4560</v>
      </c>
      <c r="X98" t="s">
        <v>4173</v>
      </c>
    </row>
    <row r="99" spans="2:24" x14ac:dyDescent="0.35">
      <c r="B99" t="s">
        <v>2627</v>
      </c>
      <c r="C99" t="s">
        <v>398</v>
      </c>
      <c r="D99" t="s">
        <v>397</v>
      </c>
      <c r="T99">
        <v>13.1357555</v>
      </c>
      <c r="W99" t="s">
        <v>4560</v>
      </c>
      <c r="X99" t="s">
        <v>4173</v>
      </c>
    </row>
    <row r="100" spans="2:24" x14ac:dyDescent="0.35">
      <c r="B100" t="s">
        <v>2627</v>
      </c>
      <c r="C100" t="s">
        <v>401</v>
      </c>
      <c r="D100" t="s">
        <v>400</v>
      </c>
      <c r="T100">
        <v>13.1357555</v>
      </c>
      <c r="W100" t="s">
        <v>4560</v>
      </c>
      <c r="X100" t="s">
        <v>4173</v>
      </c>
    </row>
    <row r="101" spans="2:24" x14ac:dyDescent="0.35">
      <c r="B101" t="s">
        <v>5205</v>
      </c>
      <c r="C101" t="s">
        <v>394</v>
      </c>
      <c r="D101" t="s">
        <v>393</v>
      </c>
      <c r="T101">
        <v>13.1357555</v>
      </c>
      <c r="W101" t="s">
        <v>4560</v>
      </c>
      <c r="X101" t="s">
        <v>4173</v>
      </c>
    </row>
    <row r="102" spans="2:24" x14ac:dyDescent="0.35">
      <c r="B102" t="s">
        <v>2618</v>
      </c>
      <c r="C102" t="s">
        <v>404</v>
      </c>
      <c r="D102" t="s">
        <v>403</v>
      </c>
      <c r="T102">
        <v>13.1357555</v>
      </c>
      <c r="W102" t="s">
        <v>4560</v>
      </c>
      <c r="X102" t="s">
        <v>4173</v>
      </c>
    </row>
    <row r="103" spans="2:24" x14ac:dyDescent="0.35">
      <c r="B103" t="s">
        <v>4310</v>
      </c>
      <c r="C103" t="s">
        <v>519</v>
      </c>
      <c r="D103" t="s">
        <v>518</v>
      </c>
      <c r="T103">
        <v>90.106180890000005</v>
      </c>
      <c r="W103" t="s">
        <v>4560</v>
      </c>
      <c r="X103" t="s">
        <v>4173</v>
      </c>
    </row>
    <row r="104" spans="2:24" x14ac:dyDescent="0.35">
      <c r="B104" t="s">
        <v>4247</v>
      </c>
      <c r="C104" t="s">
        <v>522</v>
      </c>
      <c r="D104" t="s">
        <v>521</v>
      </c>
      <c r="T104">
        <v>90.106180890000005</v>
      </c>
      <c r="W104" t="s">
        <v>4560</v>
      </c>
      <c r="X104" t="s">
        <v>4173</v>
      </c>
    </row>
    <row r="105" spans="2:24" x14ac:dyDescent="0.35">
      <c r="B105" t="s">
        <v>4246</v>
      </c>
      <c r="C105" t="s">
        <v>525</v>
      </c>
      <c r="D105" t="s">
        <v>524</v>
      </c>
      <c r="T105">
        <v>90.106180890000005</v>
      </c>
      <c r="W105" t="s">
        <v>4560</v>
      </c>
      <c r="X105" t="s">
        <v>4173</v>
      </c>
    </row>
    <row r="106" spans="2:24" x14ac:dyDescent="0.35">
      <c r="B106" t="s">
        <v>2631</v>
      </c>
      <c r="C106" t="s">
        <v>807</v>
      </c>
      <c r="D106" t="s">
        <v>806</v>
      </c>
      <c r="T106">
        <v>90.106180890000005</v>
      </c>
      <c r="W106" t="s">
        <v>4560</v>
      </c>
      <c r="X106" t="s">
        <v>4173</v>
      </c>
    </row>
    <row r="107" spans="2:24" x14ac:dyDescent="0.35">
      <c r="B107" t="s">
        <v>2632</v>
      </c>
      <c r="C107" t="s">
        <v>415</v>
      </c>
      <c r="D107" t="s">
        <v>414</v>
      </c>
      <c r="T107">
        <v>35.788980729999999</v>
      </c>
      <c r="W107" t="s">
        <v>4560</v>
      </c>
      <c r="X107" t="s">
        <v>4173</v>
      </c>
    </row>
    <row r="108" spans="2:24" x14ac:dyDescent="0.35">
      <c r="B108" t="s">
        <v>2632</v>
      </c>
      <c r="C108" t="s">
        <v>415</v>
      </c>
      <c r="D108" t="s">
        <v>414</v>
      </c>
      <c r="T108">
        <v>35.788980729999999</v>
      </c>
      <c r="W108" t="s">
        <v>4560</v>
      </c>
      <c r="X108" t="s">
        <v>4173</v>
      </c>
    </row>
    <row r="109" spans="2:24" x14ac:dyDescent="0.35">
      <c r="B109" t="s">
        <v>2632</v>
      </c>
      <c r="C109" t="s">
        <v>415</v>
      </c>
      <c r="D109" t="s">
        <v>414</v>
      </c>
      <c r="T109">
        <v>35.788980729999999</v>
      </c>
      <c r="W109" t="s">
        <v>4560</v>
      </c>
      <c r="X109" t="s">
        <v>4173</v>
      </c>
    </row>
    <row r="110" spans="2:24" x14ac:dyDescent="0.35">
      <c r="B110" t="s">
        <v>5206</v>
      </c>
      <c r="C110" t="s">
        <v>420</v>
      </c>
      <c r="D110" t="s">
        <v>419</v>
      </c>
      <c r="T110">
        <v>13.1357555</v>
      </c>
      <c r="W110" t="s">
        <v>4560</v>
      </c>
      <c r="X110" t="s">
        <v>4173</v>
      </c>
    </row>
    <row r="111" spans="2:24" x14ac:dyDescent="0.35">
      <c r="B111" t="s">
        <v>5206</v>
      </c>
      <c r="C111" t="s">
        <v>420</v>
      </c>
      <c r="D111" t="s">
        <v>419</v>
      </c>
      <c r="T111">
        <v>13.1357555</v>
      </c>
      <c r="W111" t="s">
        <v>4560</v>
      </c>
      <c r="X111" t="s">
        <v>4173</v>
      </c>
    </row>
    <row r="112" spans="2:24" x14ac:dyDescent="0.35">
      <c r="B112" t="s">
        <v>5206</v>
      </c>
      <c r="C112" t="s">
        <v>420</v>
      </c>
      <c r="D112" t="s">
        <v>419</v>
      </c>
      <c r="T112">
        <v>13.1357555</v>
      </c>
      <c r="W112" t="s">
        <v>4560</v>
      </c>
      <c r="X112" t="s">
        <v>4173</v>
      </c>
    </row>
    <row r="113" spans="2:24" x14ac:dyDescent="0.35">
      <c r="B113" t="s">
        <v>5206</v>
      </c>
      <c r="C113" t="s">
        <v>423</v>
      </c>
      <c r="D113" t="s">
        <v>422</v>
      </c>
      <c r="T113">
        <v>13.1357555</v>
      </c>
      <c r="W113" t="s">
        <v>4560</v>
      </c>
      <c r="X113" t="s">
        <v>4173</v>
      </c>
    </row>
    <row r="114" spans="2:24" x14ac:dyDescent="0.35">
      <c r="B114" t="s">
        <v>5206</v>
      </c>
      <c r="C114" t="s">
        <v>423</v>
      </c>
      <c r="D114" t="s">
        <v>422</v>
      </c>
      <c r="T114">
        <v>13.1357555</v>
      </c>
      <c r="W114" t="s">
        <v>4560</v>
      </c>
      <c r="X114" t="s">
        <v>4173</v>
      </c>
    </row>
    <row r="115" spans="2:24" x14ac:dyDescent="0.35">
      <c r="B115" t="s">
        <v>2634</v>
      </c>
      <c r="C115" t="s">
        <v>428</v>
      </c>
      <c r="D115" t="s">
        <v>427</v>
      </c>
      <c r="T115">
        <v>258.38875387000002</v>
      </c>
      <c r="W115" t="s">
        <v>4560</v>
      </c>
      <c r="X115" t="s">
        <v>4173</v>
      </c>
    </row>
    <row r="116" spans="2:24" x14ac:dyDescent="0.35">
      <c r="B116" t="s">
        <v>2634</v>
      </c>
      <c r="C116" t="s">
        <v>428</v>
      </c>
      <c r="D116" t="s">
        <v>427</v>
      </c>
      <c r="T116">
        <v>258.38875387000002</v>
      </c>
      <c r="W116" t="s">
        <v>4560</v>
      </c>
      <c r="X116" t="s">
        <v>4173</v>
      </c>
    </row>
    <row r="117" spans="2:24" x14ac:dyDescent="0.35">
      <c r="B117" t="s">
        <v>2634</v>
      </c>
      <c r="C117" t="s">
        <v>428</v>
      </c>
      <c r="D117" t="s">
        <v>427</v>
      </c>
      <c r="T117">
        <v>258.38875387000002</v>
      </c>
      <c r="W117" t="s">
        <v>4560</v>
      </c>
      <c r="X117" t="s">
        <v>4173</v>
      </c>
    </row>
    <row r="118" spans="2:24" x14ac:dyDescent="0.35">
      <c r="B118" t="s">
        <v>4364</v>
      </c>
      <c r="C118" t="s">
        <v>455</v>
      </c>
      <c r="D118" t="s">
        <v>454</v>
      </c>
      <c r="T118">
        <v>35.788980729999999</v>
      </c>
      <c r="W118" t="s">
        <v>4560</v>
      </c>
      <c r="X118" t="s">
        <v>4173</v>
      </c>
    </row>
    <row r="119" spans="2:24" x14ac:dyDescent="0.35">
      <c r="B119" t="s">
        <v>4364</v>
      </c>
      <c r="C119" t="s">
        <v>455</v>
      </c>
      <c r="D119" t="s">
        <v>454</v>
      </c>
      <c r="T119">
        <v>35.788980729999999</v>
      </c>
      <c r="W119" t="s">
        <v>4560</v>
      </c>
      <c r="X119" t="s">
        <v>4173</v>
      </c>
    </row>
    <row r="120" spans="2:24" x14ac:dyDescent="0.35">
      <c r="B120" t="s">
        <v>4364</v>
      </c>
      <c r="C120" t="s">
        <v>455</v>
      </c>
      <c r="D120" t="s">
        <v>454</v>
      </c>
      <c r="T120">
        <v>35.788980729999999</v>
      </c>
      <c r="W120" t="s">
        <v>4560</v>
      </c>
      <c r="X120" t="s">
        <v>4173</v>
      </c>
    </row>
    <row r="121" spans="2:24" x14ac:dyDescent="0.35">
      <c r="B121" t="s">
        <v>4366</v>
      </c>
      <c r="C121" t="s">
        <v>476</v>
      </c>
      <c r="D121" t="s">
        <v>475</v>
      </c>
      <c r="T121">
        <v>4.77887168</v>
      </c>
      <c r="W121" t="s">
        <v>4560</v>
      </c>
      <c r="X121" t="s">
        <v>4173</v>
      </c>
    </row>
    <row r="122" spans="2:24" x14ac:dyDescent="0.35">
      <c r="B122" t="s">
        <v>4366</v>
      </c>
      <c r="C122" t="s">
        <v>476</v>
      </c>
      <c r="D122" t="s">
        <v>475</v>
      </c>
      <c r="T122">
        <v>4.77887168</v>
      </c>
      <c r="W122" t="s">
        <v>4560</v>
      </c>
      <c r="X122" t="s">
        <v>4173</v>
      </c>
    </row>
    <row r="123" spans="2:24" x14ac:dyDescent="0.35">
      <c r="B123" t="s">
        <v>4366</v>
      </c>
      <c r="C123" t="s">
        <v>476</v>
      </c>
      <c r="D123" t="s">
        <v>475</v>
      </c>
      <c r="T123">
        <v>4.77887168</v>
      </c>
      <c r="W123" t="s">
        <v>4560</v>
      </c>
      <c r="X123" t="s">
        <v>4173</v>
      </c>
    </row>
    <row r="124" spans="2:24" x14ac:dyDescent="0.35">
      <c r="B124" t="s">
        <v>4372</v>
      </c>
      <c r="C124" t="s">
        <v>4826</v>
      </c>
      <c r="D124" t="s">
        <v>485</v>
      </c>
      <c r="T124">
        <v>258.38875387000002</v>
      </c>
      <c r="W124" t="s">
        <v>4560</v>
      </c>
      <c r="X124" t="s">
        <v>4173</v>
      </c>
    </row>
    <row r="125" spans="2:24" x14ac:dyDescent="0.35">
      <c r="B125" t="s">
        <v>4372</v>
      </c>
      <c r="C125" t="s">
        <v>4826</v>
      </c>
      <c r="D125" t="s">
        <v>485</v>
      </c>
      <c r="T125">
        <v>258.38875387000002</v>
      </c>
      <c r="W125" t="s">
        <v>4560</v>
      </c>
      <c r="X125" t="s">
        <v>4173</v>
      </c>
    </row>
    <row r="126" spans="2:24" x14ac:dyDescent="0.35">
      <c r="B126" t="s">
        <v>4372</v>
      </c>
      <c r="C126" t="s">
        <v>4826</v>
      </c>
      <c r="D126" t="s">
        <v>485</v>
      </c>
      <c r="T126">
        <v>258.38875387000002</v>
      </c>
      <c r="W126" t="s">
        <v>4560</v>
      </c>
      <c r="X126" t="s">
        <v>4173</v>
      </c>
    </row>
    <row r="127" spans="2:24" x14ac:dyDescent="0.35">
      <c r="B127" t="s">
        <v>5207</v>
      </c>
      <c r="C127" t="s">
        <v>4848</v>
      </c>
      <c r="D127" t="s">
        <v>4847</v>
      </c>
      <c r="T127">
        <v>3.1326603999999998</v>
      </c>
      <c r="W127" t="s">
        <v>4560</v>
      </c>
      <c r="X127" t="s">
        <v>4173</v>
      </c>
    </row>
    <row r="128" spans="2:24" x14ac:dyDescent="0.35">
      <c r="B128" t="s">
        <v>5207</v>
      </c>
      <c r="C128" t="s">
        <v>4848</v>
      </c>
      <c r="D128" t="s">
        <v>4847</v>
      </c>
      <c r="T128">
        <v>3.1326603999999998</v>
      </c>
      <c r="W128" t="s">
        <v>4560</v>
      </c>
      <c r="X128" t="s">
        <v>4173</v>
      </c>
    </row>
    <row r="129" spans="2:24" x14ac:dyDescent="0.35">
      <c r="B129" t="s">
        <v>5207</v>
      </c>
      <c r="C129" t="s">
        <v>4848</v>
      </c>
      <c r="D129" t="s">
        <v>4847</v>
      </c>
      <c r="T129">
        <v>3.1326603999999998</v>
      </c>
      <c r="W129" t="s">
        <v>4560</v>
      </c>
      <c r="X129" t="s">
        <v>4173</v>
      </c>
    </row>
    <row r="130" spans="2:24" x14ac:dyDescent="0.35">
      <c r="B130" t="s">
        <v>4356</v>
      </c>
      <c r="C130" t="s">
        <v>497</v>
      </c>
      <c r="D130" t="s">
        <v>496</v>
      </c>
      <c r="T130">
        <v>258.38875387000002</v>
      </c>
      <c r="W130" t="s">
        <v>4560</v>
      </c>
      <c r="X130" t="s">
        <v>4173</v>
      </c>
    </row>
    <row r="131" spans="2:24" x14ac:dyDescent="0.35">
      <c r="B131" t="s">
        <v>4356</v>
      </c>
      <c r="C131" t="s">
        <v>497</v>
      </c>
      <c r="D131" t="s">
        <v>496</v>
      </c>
      <c r="T131">
        <v>258.38875387000002</v>
      </c>
      <c r="W131" t="s">
        <v>4560</v>
      </c>
      <c r="X131" t="s">
        <v>4173</v>
      </c>
    </row>
    <row r="132" spans="2:24" x14ac:dyDescent="0.35">
      <c r="B132" t="s">
        <v>4356</v>
      </c>
      <c r="C132" t="s">
        <v>497</v>
      </c>
      <c r="D132" t="s">
        <v>496</v>
      </c>
      <c r="T132">
        <v>258.38875387000002</v>
      </c>
      <c r="W132" t="s">
        <v>4560</v>
      </c>
      <c r="X132" t="s">
        <v>4173</v>
      </c>
    </row>
    <row r="133" spans="2:24" x14ac:dyDescent="0.35">
      <c r="B133" t="s">
        <v>4357</v>
      </c>
      <c r="C133" t="s">
        <v>903</v>
      </c>
      <c r="D133" t="s">
        <v>902</v>
      </c>
      <c r="T133">
        <v>90.106180890000005</v>
      </c>
      <c r="W133" t="s">
        <v>4560</v>
      </c>
      <c r="X133" t="s">
        <v>4173</v>
      </c>
    </row>
    <row r="134" spans="2:24" x14ac:dyDescent="0.35">
      <c r="B134" t="s">
        <v>4317</v>
      </c>
      <c r="C134" t="s">
        <v>233</v>
      </c>
      <c r="D134" t="s">
        <v>232</v>
      </c>
      <c r="T134">
        <v>5.5581199799999998</v>
      </c>
      <c r="W134" t="s">
        <v>4560</v>
      </c>
      <c r="X134" t="s">
        <v>4173</v>
      </c>
    </row>
    <row r="135" spans="2:24" x14ac:dyDescent="0.35">
      <c r="B135" t="s">
        <v>5014</v>
      </c>
      <c r="C135" t="s">
        <v>4953</v>
      </c>
      <c r="D135" t="s">
        <v>4952</v>
      </c>
      <c r="T135">
        <v>35.788980729999999</v>
      </c>
      <c r="W135" t="s">
        <v>4560</v>
      </c>
      <c r="X135" t="s">
        <v>4173</v>
      </c>
    </row>
    <row r="136" spans="2:24" x14ac:dyDescent="0.35">
      <c r="B136" t="s">
        <v>5015</v>
      </c>
      <c r="C136" t="s">
        <v>4957</v>
      </c>
      <c r="D136" t="s">
        <v>4956</v>
      </c>
      <c r="T136">
        <v>35.788980729999999</v>
      </c>
      <c r="W136" t="s">
        <v>4560</v>
      </c>
      <c r="X136" t="s">
        <v>4173</v>
      </c>
    </row>
    <row r="137" spans="2:24" x14ac:dyDescent="0.35">
      <c r="B137" t="s">
        <v>5208</v>
      </c>
      <c r="C137" t="s">
        <v>445</v>
      </c>
      <c r="D137" t="s">
        <v>444</v>
      </c>
      <c r="T137">
        <v>386.84373124000001</v>
      </c>
      <c r="W137" t="s">
        <v>4560</v>
      </c>
      <c r="X137" t="s">
        <v>4173</v>
      </c>
    </row>
    <row r="138" spans="2:24" x14ac:dyDescent="0.35">
      <c r="B138" t="s">
        <v>4307</v>
      </c>
      <c r="C138" t="s">
        <v>5137</v>
      </c>
      <c r="D138" t="s">
        <v>889</v>
      </c>
      <c r="T138">
        <v>227.72800852</v>
      </c>
      <c r="W138" t="s">
        <v>4560</v>
      </c>
      <c r="X138" t="s">
        <v>4173</v>
      </c>
    </row>
    <row r="139" spans="2:24" x14ac:dyDescent="0.35">
      <c r="B139" t="s">
        <v>4378</v>
      </c>
      <c r="C139" t="s">
        <v>5140</v>
      </c>
      <c r="D139" t="s">
        <v>5139</v>
      </c>
      <c r="T139">
        <v>35.788980729999999</v>
      </c>
      <c r="W139" t="s">
        <v>4560</v>
      </c>
      <c r="X139" t="s">
        <v>4173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A21E0-A0D5-455D-B246-8F93F54530FC}">
  <sheetPr codeName="Sheet5">
    <tabColor rgb="FFC00000"/>
  </sheetPr>
  <dimension ref="A1:AA11"/>
  <sheetViews>
    <sheetView workbookViewId="0">
      <selection activeCell="B7" sqref="B7"/>
    </sheetView>
  </sheetViews>
  <sheetFormatPr defaultColWidth="9.1796875" defaultRowHeight="14.5" x14ac:dyDescent="0.35"/>
  <cols>
    <col min="2" max="2" width="37.54296875" bestFit="1" customWidth="1"/>
  </cols>
  <sheetData>
    <row r="1" spans="1:27" x14ac:dyDescent="0.35">
      <c r="A1" s="36" t="s">
        <v>307</v>
      </c>
      <c r="B1" t="s">
        <v>2055</v>
      </c>
      <c r="C1" t="s">
        <v>492</v>
      </c>
      <c r="D1" t="s">
        <v>491</v>
      </c>
      <c r="E1" t="s">
        <v>407</v>
      </c>
      <c r="F1" t="s">
        <v>4531</v>
      </c>
      <c r="G1" t="s">
        <v>1167</v>
      </c>
      <c r="H1" t="s">
        <v>1056</v>
      </c>
      <c r="I1">
        <v>864.1</v>
      </c>
      <c r="J1">
        <v>2182701</v>
      </c>
      <c r="K1">
        <v>2525.98</v>
      </c>
      <c r="L1">
        <v>5.0999999999999996</v>
      </c>
      <c r="M1">
        <v>2.2000000000000002</v>
      </c>
      <c r="N1">
        <v>6</v>
      </c>
      <c r="O1">
        <v>5.3</v>
      </c>
      <c r="P1">
        <v>0</v>
      </c>
      <c r="R1">
        <v>37</v>
      </c>
      <c r="S1" t="s">
        <v>1038</v>
      </c>
      <c r="T1">
        <v>2525.98</v>
      </c>
      <c r="U1" t="s">
        <v>2637</v>
      </c>
      <c r="V1" t="s">
        <v>1037</v>
      </c>
      <c r="W1" s="36" t="s">
        <v>4526</v>
      </c>
      <c r="X1" s="36" t="s">
        <v>4526</v>
      </c>
    </row>
    <row r="2" spans="1:27" x14ac:dyDescent="0.35">
      <c r="A2" s="36" t="s">
        <v>830</v>
      </c>
      <c r="B2" s="36" t="s">
        <v>2308</v>
      </c>
      <c r="C2" t="s">
        <v>4951</v>
      </c>
      <c r="D2" t="s">
        <v>4950</v>
      </c>
      <c r="E2" s="36" t="s">
        <v>407</v>
      </c>
      <c r="F2" s="36" t="s">
        <v>4531</v>
      </c>
      <c r="G2" s="36" t="s">
        <v>1167</v>
      </c>
      <c r="H2" s="36" t="s">
        <v>1277</v>
      </c>
      <c r="I2" s="36">
        <v>2969.72</v>
      </c>
      <c r="J2" s="36">
        <v>323603</v>
      </c>
      <c r="K2" s="36">
        <v>108.97</v>
      </c>
      <c r="L2" s="36"/>
      <c r="M2" s="36"/>
      <c r="N2" s="36"/>
      <c r="O2" s="36"/>
      <c r="P2" s="36"/>
      <c r="Q2" s="36"/>
      <c r="R2" s="36">
        <v>8</v>
      </c>
      <c r="S2" s="36"/>
      <c r="T2" s="41">
        <v>108.97</v>
      </c>
      <c r="U2" s="36" t="s">
        <v>2637</v>
      </c>
      <c r="V2" s="36" t="s">
        <v>1037</v>
      </c>
      <c r="W2" s="36" t="s">
        <v>4526</v>
      </c>
      <c r="X2" s="36" t="s">
        <v>4526</v>
      </c>
      <c r="AA2" s="1"/>
    </row>
    <row r="3" spans="1:27" x14ac:dyDescent="0.35">
      <c r="A3" s="36" t="s">
        <v>830</v>
      </c>
      <c r="B3" s="36" t="s">
        <v>2308</v>
      </c>
      <c r="C3" t="s">
        <v>4846</v>
      </c>
      <c r="D3" t="s">
        <v>4845</v>
      </c>
      <c r="E3" s="36" t="s">
        <v>407</v>
      </c>
      <c r="F3" s="36" t="s">
        <v>4531</v>
      </c>
      <c r="G3" s="36" t="s">
        <v>1167</v>
      </c>
      <c r="H3" s="36" t="s">
        <v>1277</v>
      </c>
      <c r="I3" s="36">
        <v>2969.72</v>
      </c>
      <c r="J3" s="36">
        <v>323603</v>
      </c>
      <c r="K3" s="36">
        <v>108.97</v>
      </c>
      <c r="L3" s="36"/>
      <c r="M3" s="36"/>
      <c r="N3" s="36"/>
      <c r="O3" s="36"/>
      <c r="P3" s="36"/>
      <c r="Q3" s="36"/>
      <c r="R3" s="36">
        <v>8</v>
      </c>
      <c r="S3" s="36"/>
      <c r="T3" s="41">
        <v>108.97</v>
      </c>
      <c r="U3" s="36" t="s">
        <v>2637</v>
      </c>
      <c r="V3" s="36" t="s">
        <v>1037</v>
      </c>
      <c r="W3" s="36" t="s">
        <v>4526</v>
      </c>
      <c r="X3" s="36" t="s">
        <v>4526</v>
      </c>
      <c r="AA3" s="1"/>
    </row>
    <row r="4" spans="1:27" x14ac:dyDescent="0.35">
      <c r="A4" s="36" t="s">
        <v>325</v>
      </c>
      <c r="B4" s="36" t="s">
        <v>5529</v>
      </c>
      <c r="C4" t="s">
        <v>449</v>
      </c>
      <c r="D4" t="s">
        <v>448</v>
      </c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>
        <v>200.75</v>
      </c>
      <c r="U4" s="36"/>
      <c r="V4" s="36"/>
      <c r="W4" s="36" t="s">
        <v>4526</v>
      </c>
      <c r="X4" s="36" t="s">
        <v>4526</v>
      </c>
    </row>
    <row r="5" spans="1:27" x14ac:dyDescent="0.35">
      <c r="A5" s="36"/>
      <c r="B5" s="36" t="s">
        <v>4823</v>
      </c>
      <c r="C5" t="s">
        <v>452</v>
      </c>
      <c r="D5" t="s">
        <v>451</v>
      </c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>
        <v>1357.45</v>
      </c>
      <c r="U5" s="36"/>
      <c r="V5" s="36"/>
      <c r="W5" s="36" t="s">
        <v>4526</v>
      </c>
      <c r="X5" s="36" t="s">
        <v>4526</v>
      </c>
    </row>
    <row r="6" spans="1:27" x14ac:dyDescent="0.35">
      <c r="A6" s="36"/>
      <c r="B6" t="s">
        <v>1185</v>
      </c>
      <c r="C6" t="s">
        <v>435</v>
      </c>
      <c r="D6" t="s">
        <v>434</v>
      </c>
      <c r="E6" t="s">
        <v>407</v>
      </c>
      <c r="F6" t="s">
        <v>4531</v>
      </c>
      <c r="G6" t="s">
        <v>1167</v>
      </c>
      <c r="H6" t="s">
        <v>1093</v>
      </c>
      <c r="I6">
        <v>7031.91</v>
      </c>
      <c r="J6">
        <v>5410</v>
      </c>
      <c r="K6">
        <v>0.77</v>
      </c>
      <c r="L6">
        <v>5</v>
      </c>
      <c r="M6">
        <v>4.2</v>
      </c>
      <c r="N6">
        <v>4.2</v>
      </c>
      <c r="O6">
        <v>4.5999999999999996</v>
      </c>
      <c r="P6">
        <v>0</v>
      </c>
      <c r="R6">
        <v>35</v>
      </c>
      <c r="S6" t="s">
        <v>1038</v>
      </c>
      <c r="T6">
        <v>0.77</v>
      </c>
      <c r="U6" t="s">
        <v>2637</v>
      </c>
      <c r="V6" t="s">
        <v>1037</v>
      </c>
      <c r="W6" s="36" t="s">
        <v>4526</v>
      </c>
      <c r="X6" s="36" t="s">
        <v>4526</v>
      </c>
    </row>
    <row r="7" spans="1:27" x14ac:dyDescent="0.35">
      <c r="A7" s="36"/>
      <c r="B7" t="s">
        <v>1613</v>
      </c>
      <c r="C7" t="s">
        <v>430</v>
      </c>
      <c r="D7" t="s">
        <v>429</v>
      </c>
      <c r="E7" t="s">
        <v>407</v>
      </c>
      <c r="F7" t="s">
        <v>4531</v>
      </c>
      <c r="G7" t="s">
        <v>1167</v>
      </c>
      <c r="H7" t="s">
        <v>1056</v>
      </c>
      <c r="I7">
        <v>2299.23</v>
      </c>
      <c r="J7">
        <v>4601917</v>
      </c>
      <c r="K7">
        <v>2001.5</v>
      </c>
      <c r="L7">
        <v>4.7</v>
      </c>
      <c r="M7">
        <v>2.7</v>
      </c>
      <c r="N7">
        <v>5.5</v>
      </c>
      <c r="O7">
        <v>4.0999999999999996</v>
      </c>
      <c r="P7">
        <v>0</v>
      </c>
      <c r="R7">
        <v>10</v>
      </c>
      <c r="S7" t="s">
        <v>1038</v>
      </c>
      <c r="T7">
        <v>2001.5</v>
      </c>
      <c r="U7" t="s">
        <v>2637</v>
      </c>
      <c r="V7" t="s">
        <v>1037</v>
      </c>
      <c r="W7" s="36" t="s">
        <v>4526</v>
      </c>
      <c r="X7" s="36" t="s">
        <v>4526</v>
      </c>
    </row>
    <row r="8" spans="1:27" x14ac:dyDescent="0.35">
      <c r="A8" s="36" t="s">
        <v>307</v>
      </c>
      <c r="B8" t="s">
        <v>2055</v>
      </c>
      <c r="C8" t="s">
        <v>438</v>
      </c>
      <c r="D8" t="s">
        <v>437</v>
      </c>
      <c r="E8" t="s">
        <v>407</v>
      </c>
      <c r="F8" t="s">
        <v>4531</v>
      </c>
      <c r="G8" t="s">
        <v>1167</v>
      </c>
      <c r="H8" t="s">
        <v>1056</v>
      </c>
      <c r="I8">
        <v>864.1</v>
      </c>
      <c r="J8">
        <v>2182701</v>
      </c>
      <c r="K8">
        <v>2525.98</v>
      </c>
      <c r="L8">
        <v>5.0999999999999996</v>
      </c>
      <c r="M8">
        <v>2.2000000000000002</v>
      </c>
      <c r="N8">
        <v>6</v>
      </c>
      <c r="O8">
        <v>5</v>
      </c>
      <c r="P8">
        <v>0</v>
      </c>
      <c r="R8">
        <v>31</v>
      </c>
      <c r="S8" t="s">
        <v>1038</v>
      </c>
      <c r="T8">
        <v>2525.98</v>
      </c>
      <c r="U8" t="s">
        <v>2637</v>
      </c>
      <c r="V8" t="s">
        <v>1037</v>
      </c>
      <c r="W8" s="36" t="s">
        <v>4526</v>
      </c>
      <c r="X8" s="36" t="s">
        <v>4526</v>
      </c>
    </row>
    <row r="9" spans="1:27" x14ac:dyDescent="0.35">
      <c r="A9" s="36" t="s">
        <v>337</v>
      </c>
      <c r="B9" t="s">
        <v>2454</v>
      </c>
      <c r="C9" t="s">
        <v>471</v>
      </c>
      <c r="D9" t="s">
        <v>470</v>
      </c>
      <c r="E9" t="s">
        <v>407</v>
      </c>
      <c r="F9" t="s">
        <v>4531</v>
      </c>
      <c r="G9" t="s">
        <v>1167</v>
      </c>
      <c r="H9" t="s">
        <v>1120</v>
      </c>
      <c r="I9">
        <v>1136.46</v>
      </c>
      <c r="J9">
        <v>183516</v>
      </c>
      <c r="K9">
        <v>161.47999999999999</v>
      </c>
      <c r="L9">
        <v>4.5</v>
      </c>
      <c r="M9">
        <v>2.7</v>
      </c>
      <c r="N9">
        <v>4.7</v>
      </c>
      <c r="O9">
        <v>4.5</v>
      </c>
      <c r="P9">
        <v>1</v>
      </c>
      <c r="R9">
        <v>41</v>
      </c>
      <c r="S9" t="s">
        <v>1038</v>
      </c>
      <c r="T9">
        <v>161.47999999999999</v>
      </c>
      <c r="U9" t="s">
        <v>2637</v>
      </c>
      <c r="V9" t="s">
        <v>1037</v>
      </c>
      <c r="W9" s="36" t="s">
        <v>4526</v>
      </c>
      <c r="X9" s="36" t="s">
        <v>4526</v>
      </c>
    </row>
    <row r="10" spans="1:27" x14ac:dyDescent="0.35">
      <c r="A10" s="36"/>
      <c r="B10" t="s">
        <v>2454</v>
      </c>
      <c r="C10" t="s">
        <v>468</v>
      </c>
      <c r="D10" t="s">
        <v>467</v>
      </c>
      <c r="E10" t="s">
        <v>407</v>
      </c>
      <c r="F10" t="s">
        <v>4531</v>
      </c>
      <c r="G10" t="s">
        <v>1167</v>
      </c>
      <c r="H10" t="s">
        <v>1120</v>
      </c>
      <c r="I10">
        <v>1136.46</v>
      </c>
      <c r="J10">
        <v>183516</v>
      </c>
      <c r="K10">
        <v>161.47999999999999</v>
      </c>
      <c r="L10">
        <v>4.5</v>
      </c>
      <c r="M10">
        <v>2.7</v>
      </c>
      <c r="N10">
        <v>4.7</v>
      </c>
      <c r="O10">
        <v>4.5</v>
      </c>
      <c r="P10">
        <v>1</v>
      </c>
      <c r="R10">
        <v>41</v>
      </c>
      <c r="S10" t="s">
        <v>1038</v>
      </c>
      <c r="T10">
        <v>161.47999999999999</v>
      </c>
      <c r="U10" t="s">
        <v>2637</v>
      </c>
      <c r="V10" t="s">
        <v>1037</v>
      </c>
      <c r="W10" s="36" t="s">
        <v>4526</v>
      </c>
      <c r="X10" s="36" t="s">
        <v>4526</v>
      </c>
    </row>
    <row r="11" spans="1:27" x14ac:dyDescent="0.35">
      <c r="A11" s="36" t="s">
        <v>830</v>
      </c>
      <c r="B11" s="36" t="s">
        <v>2308</v>
      </c>
      <c r="C11" t="s">
        <v>5696</v>
      </c>
      <c r="D11" t="s">
        <v>5695</v>
      </c>
      <c r="E11" s="36"/>
      <c r="F11" s="36" t="s">
        <v>4531</v>
      </c>
      <c r="G11" s="36"/>
      <c r="H11" s="36" t="s">
        <v>1277</v>
      </c>
      <c r="I11" s="36">
        <v>2969.72</v>
      </c>
      <c r="J11" s="36">
        <v>323603</v>
      </c>
      <c r="K11" s="36">
        <v>108.97</v>
      </c>
      <c r="L11" s="36"/>
      <c r="M11" s="36"/>
      <c r="N11" s="36"/>
      <c r="O11" s="36"/>
      <c r="P11" s="36"/>
      <c r="Q11" s="36"/>
      <c r="R11" s="36">
        <v>8</v>
      </c>
      <c r="S11" s="36"/>
      <c r="T11" s="41">
        <v>108.97</v>
      </c>
      <c r="U11" s="36" t="s">
        <v>2637</v>
      </c>
      <c r="V11" s="36" t="s">
        <v>1037</v>
      </c>
      <c r="W11" s="36" t="s">
        <v>4526</v>
      </c>
      <c r="X11" s="36" t="s">
        <v>4526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9718-CC70-4F58-AC7C-92AAC683781B}">
  <sheetPr codeName="Sheet6">
    <tabColor rgb="FFC00000"/>
  </sheetPr>
  <dimension ref="A1:F38"/>
  <sheetViews>
    <sheetView workbookViewId="0">
      <selection activeCell="K20" sqref="K20"/>
    </sheetView>
  </sheetViews>
  <sheetFormatPr defaultColWidth="11.453125" defaultRowHeight="14.5" x14ac:dyDescent="0.35"/>
  <cols>
    <col min="1" max="1" width="20.1796875" bestFit="1" customWidth="1"/>
    <col min="2" max="2" width="36.453125" bestFit="1" customWidth="1"/>
    <col min="3" max="3" width="10.7265625" bestFit="1" customWidth="1"/>
    <col min="4" max="4" width="10" bestFit="1" customWidth="1"/>
    <col min="5" max="5" width="24.453125" bestFit="1" customWidth="1"/>
    <col min="6" max="6" width="27.54296875" bestFit="1" customWidth="1"/>
  </cols>
  <sheetData>
    <row r="1" spans="1:6" x14ac:dyDescent="0.35">
      <c r="A1" s="1" t="s">
        <v>0</v>
      </c>
      <c r="B1" s="2">
        <f>'Valorización de Instrumentos'!B1</f>
        <v>20260630</v>
      </c>
      <c r="C1" s="1" t="s">
        <v>1</v>
      </c>
      <c r="D1" s="11">
        <f>B1</f>
        <v>20260630</v>
      </c>
    </row>
    <row r="3" spans="1:6" x14ac:dyDescent="0.35">
      <c r="A3" t="s">
        <v>13</v>
      </c>
      <c r="B3" t="s">
        <v>14</v>
      </c>
      <c r="C3" t="s">
        <v>15</v>
      </c>
      <c r="D3" t="s">
        <v>16</v>
      </c>
      <c r="E3" t="s">
        <v>17</v>
      </c>
      <c r="F3" t="s">
        <v>18</v>
      </c>
    </row>
    <row r="4" spans="1:6" x14ac:dyDescent="0.35">
      <c r="A4" t="s">
        <v>19</v>
      </c>
      <c r="B4" t="s">
        <v>20</v>
      </c>
      <c r="C4" t="s">
        <v>6337</v>
      </c>
      <c r="D4">
        <v>2.35799</v>
      </c>
      <c r="E4" t="s">
        <v>21</v>
      </c>
      <c r="F4" t="s">
        <v>19</v>
      </c>
    </row>
    <row r="5" spans="1:6" x14ac:dyDescent="0.35">
      <c r="A5" t="s">
        <v>22</v>
      </c>
      <c r="B5" t="s">
        <v>23</v>
      </c>
      <c r="C5" t="s">
        <v>6337</v>
      </c>
      <c r="D5">
        <v>0.65933319999999995</v>
      </c>
      <c r="E5" t="s">
        <v>24</v>
      </c>
      <c r="F5" t="s">
        <v>22</v>
      </c>
    </row>
    <row r="6" spans="1:6" x14ac:dyDescent="0.35">
      <c r="A6" t="s">
        <v>25</v>
      </c>
      <c r="B6" t="s">
        <v>26</v>
      </c>
      <c r="C6" t="s">
        <v>6337</v>
      </c>
      <c r="D6">
        <v>2.3989720999999999</v>
      </c>
      <c r="E6" t="s">
        <v>27</v>
      </c>
      <c r="F6" t="s">
        <v>25</v>
      </c>
    </row>
    <row r="7" spans="1:6" x14ac:dyDescent="0.35">
      <c r="A7" t="s">
        <v>28</v>
      </c>
      <c r="B7" t="s">
        <v>29</v>
      </c>
      <c r="C7" t="s">
        <v>6337</v>
      </c>
      <c r="D7">
        <v>4.2156377999999997</v>
      </c>
      <c r="E7" t="s">
        <v>30</v>
      </c>
      <c r="F7" t="s">
        <v>28</v>
      </c>
    </row>
    <row r="8" spans="1:6" x14ac:dyDescent="0.35">
      <c r="A8" t="s">
        <v>31</v>
      </c>
      <c r="B8" t="s">
        <v>32</v>
      </c>
      <c r="C8" t="s">
        <v>6337</v>
      </c>
      <c r="D8">
        <v>3.6895000000000001E-3</v>
      </c>
      <c r="E8" t="s">
        <v>33</v>
      </c>
      <c r="F8" t="s">
        <v>31</v>
      </c>
    </row>
    <row r="9" spans="1:6" x14ac:dyDescent="0.35">
      <c r="A9" t="s">
        <v>34</v>
      </c>
      <c r="B9" t="s">
        <v>4746</v>
      </c>
      <c r="C9" t="s">
        <v>6337</v>
      </c>
      <c r="D9">
        <v>0.50176699999999996</v>
      </c>
      <c r="E9" t="s">
        <v>35</v>
      </c>
      <c r="F9" t="s">
        <v>34</v>
      </c>
    </row>
    <row r="10" spans="1:6" x14ac:dyDescent="0.35">
      <c r="A10" t="s">
        <v>36</v>
      </c>
      <c r="B10" t="s">
        <v>37</v>
      </c>
      <c r="C10" t="s">
        <v>6337</v>
      </c>
      <c r="D10">
        <v>0.50191490000000005</v>
      </c>
      <c r="E10" t="s">
        <v>38</v>
      </c>
      <c r="F10" t="s">
        <v>36</v>
      </c>
    </row>
    <row r="11" spans="1:6" x14ac:dyDescent="0.35">
      <c r="A11" t="s">
        <v>39</v>
      </c>
      <c r="B11" t="s">
        <v>40</v>
      </c>
      <c r="C11" t="s">
        <v>6337</v>
      </c>
      <c r="D11">
        <v>9.898000000000001E-4</v>
      </c>
      <c r="E11" t="s">
        <v>41</v>
      </c>
      <c r="F11" t="s">
        <v>39</v>
      </c>
    </row>
    <row r="12" spans="1:6" x14ac:dyDescent="0.35">
      <c r="A12" t="s">
        <v>42</v>
      </c>
      <c r="B12" t="s">
        <v>43</v>
      </c>
      <c r="C12" t="s">
        <v>6337</v>
      </c>
      <c r="D12">
        <v>0.16027749999999999</v>
      </c>
      <c r="E12" t="s">
        <v>44</v>
      </c>
      <c r="F12" t="s">
        <v>42</v>
      </c>
    </row>
    <row r="13" spans="1:6" x14ac:dyDescent="0.35">
      <c r="A13" t="s">
        <v>45</v>
      </c>
      <c r="B13" t="s">
        <v>46</v>
      </c>
      <c r="C13" t="s">
        <v>6337</v>
      </c>
      <c r="D13">
        <v>0.52062640000000004</v>
      </c>
      <c r="E13" t="s">
        <v>47</v>
      </c>
      <c r="F13" t="s">
        <v>45</v>
      </c>
    </row>
    <row r="14" spans="1:6" x14ac:dyDescent="0.35">
      <c r="A14" t="s">
        <v>48</v>
      </c>
      <c r="B14" t="s">
        <v>49</v>
      </c>
      <c r="C14" t="s">
        <v>6337</v>
      </c>
      <c r="D14">
        <v>3.4075000000000002</v>
      </c>
      <c r="E14" t="s">
        <v>50</v>
      </c>
      <c r="F14" t="s">
        <v>51</v>
      </c>
    </row>
    <row r="15" spans="1:6" x14ac:dyDescent="0.35">
      <c r="A15" t="s">
        <v>52</v>
      </c>
      <c r="B15" t="s">
        <v>53</v>
      </c>
      <c r="C15" t="s">
        <v>6337</v>
      </c>
      <c r="D15">
        <v>6.9148600000000005E-2</v>
      </c>
      <c r="E15" t="s">
        <v>54</v>
      </c>
      <c r="F15" t="s">
        <v>52</v>
      </c>
    </row>
    <row r="16" spans="1:6" x14ac:dyDescent="0.35">
      <c r="A16" t="s">
        <v>55</v>
      </c>
      <c r="B16" t="s">
        <v>56</v>
      </c>
      <c r="C16" t="s">
        <v>6337</v>
      </c>
      <c r="D16">
        <v>3.891365</v>
      </c>
      <c r="E16" t="s">
        <v>57</v>
      </c>
      <c r="F16" t="s">
        <v>55</v>
      </c>
    </row>
    <row r="17" spans="1:6" x14ac:dyDescent="0.35">
      <c r="A17" t="s">
        <v>58</v>
      </c>
      <c r="B17" t="s">
        <v>59</v>
      </c>
      <c r="C17" t="s">
        <v>6337</v>
      </c>
      <c r="D17">
        <v>4.5163004999999998</v>
      </c>
      <c r="E17" t="s">
        <v>60</v>
      </c>
      <c r="F17" t="s">
        <v>58</v>
      </c>
    </row>
    <row r="18" spans="1:6" x14ac:dyDescent="0.35">
      <c r="A18" t="s">
        <v>61</v>
      </c>
      <c r="B18" t="s">
        <v>62</v>
      </c>
      <c r="C18" t="s">
        <v>6337</v>
      </c>
      <c r="D18">
        <v>0.43446940000000001</v>
      </c>
      <c r="E18" t="s">
        <v>63</v>
      </c>
      <c r="F18" t="s">
        <v>61</v>
      </c>
    </row>
    <row r="19" spans="1:6" x14ac:dyDescent="0.35">
      <c r="A19" t="s">
        <v>64</v>
      </c>
      <c r="B19" t="s">
        <v>65</v>
      </c>
      <c r="C19" t="s">
        <v>6337</v>
      </c>
      <c r="D19">
        <v>1.09306E-2</v>
      </c>
      <c r="E19" t="s">
        <v>66</v>
      </c>
      <c r="F19" t="s">
        <v>64</v>
      </c>
    </row>
    <row r="20" spans="1:6" x14ac:dyDescent="0.35">
      <c r="A20" t="s">
        <v>67</v>
      </c>
      <c r="B20" t="s">
        <v>68</v>
      </c>
      <c r="C20" t="s">
        <v>6337</v>
      </c>
      <c r="D20">
        <v>1.9019999999999999E-4</v>
      </c>
      <c r="E20" t="s">
        <v>69</v>
      </c>
      <c r="F20" t="s">
        <v>67</v>
      </c>
    </row>
    <row r="21" spans="1:6" x14ac:dyDescent="0.35">
      <c r="A21" t="s">
        <v>70</v>
      </c>
      <c r="B21" t="s">
        <v>71</v>
      </c>
      <c r="C21" t="s">
        <v>6337</v>
      </c>
      <c r="D21">
        <v>1.1435715</v>
      </c>
      <c r="E21" t="s">
        <v>72</v>
      </c>
      <c r="F21" t="s">
        <v>70</v>
      </c>
    </row>
    <row r="22" spans="1:6" x14ac:dyDescent="0.35">
      <c r="A22" t="s">
        <v>73</v>
      </c>
      <c r="B22" t="s">
        <v>74</v>
      </c>
      <c r="C22" t="s">
        <v>6337</v>
      </c>
      <c r="D22">
        <v>3.5993499999999998E-2</v>
      </c>
      <c r="E22" t="s">
        <v>75</v>
      </c>
      <c r="F22" t="s">
        <v>73</v>
      </c>
    </row>
    <row r="23" spans="1:6" x14ac:dyDescent="0.35">
      <c r="A23" t="s">
        <v>76</v>
      </c>
      <c r="B23" t="s">
        <v>77</v>
      </c>
      <c r="C23" t="s">
        <v>6337</v>
      </c>
      <c r="D23">
        <v>2.0953800000000002E-2</v>
      </c>
      <c r="E23" t="s">
        <v>78</v>
      </c>
      <c r="F23" t="s">
        <v>76</v>
      </c>
    </row>
    <row r="24" spans="1:6" x14ac:dyDescent="0.35">
      <c r="A24" t="s">
        <v>79</v>
      </c>
      <c r="B24" t="s">
        <v>80</v>
      </c>
      <c r="C24" t="s">
        <v>6337</v>
      </c>
      <c r="D24">
        <v>2.1998999999999999E-3</v>
      </c>
      <c r="E24" t="s">
        <v>81</v>
      </c>
      <c r="F24" t="s">
        <v>79</v>
      </c>
    </row>
    <row r="25" spans="1:6" x14ac:dyDescent="0.35">
      <c r="A25" t="s">
        <v>82</v>
      </c>
      <c r="B25" t="s">
        <v>83</v>
      </c>
      <c r="C25" t="s">
        <v>6337</v>
      </c>
      <c r="D25">
        <v>0.19484899999999999</v>
      </c>
      <c r="E25" t="s">
        <v>84</v>
      </c>
      <c r="F25" t="s">
        <v>82</v>
      </c>
    </row>
    <row r="26" spans="1:6" x14ac:dyDescent="0.35">
      <c r="A26" t="s">
        <v>85</v>
      </c>
      <c r="B26" t="s">
        <v>86</v>
      </c>
      <c r="C26" t="s">
        <v>6337</v>
      </c>
      <c r="D26">
        <v>0.34405639999999998</v>
      </c>
      <c r="E26" t="s">
        <v>87</v>
      </c>
      <c r="F26" t="s">
        <v>85</v>
      </c>
    </row>
    <row r="27" spans="1:6" x14ac:dyDescent="0.35">
      <c r="A27" t="s">
        <v>88</v>
      </c>
      <c r="B27" t="s">
        <v>89</v>
      </c>
      <c r="C27" t="s">
        <v>6337</v>
      </c>
      <c r="D27">
        <v>1</v>
      </c>
      <c r="E27" t="s">
        <v>90</v>
      </c>
      <c r="F27" t="s">
        <v>91</v>
      </c>
    </row>
    <row r="28" spans="1:6" x14ac:dyDescent="0.35">
      <c r="A28" t="s">
        <v>92</v>
      </c>
      <c r="B28" t="s">
        <v>93</v>
      </c>
      <c r="C28" t="s">
        <v>6337</v>
      </c>
      <c r="D28">
        <v>1.9351193</v>
      </c>
      <c r="E28" t="s">
        <v>94</v>
      </c>
      <c r="F28" t="s">
        <v>92</v>
      </c>
    </row>
    <row r="29" spans="1:6" x14ac:dyDescent="0.35">
      <c r="A29" t="s">
        <v>95</v>
      </c>
      <c r="B29" t="s">
        <v>96</v>
      </c>
      <c r="C29" t="s">
        <v>6337</v>
      </c>
      <c r="D29">
        <v>0.90528690000000001</v>
      </c>
      <c r="E29" t="s">
        <v>97</v>
      </c>
      <c r="F29" t="s">
        <v>95</v>
      </c>
    </row>
    <row r="30" spans="1:6" x14ac:dyDescent="0.35">
      <c r="A30" t="s">
        <v>98</v>
      </c>
      <c r="B30" t="s">
        <v>99</v>
      </c>
      <c r="C30" t="s">
        <v>6337</v>
      </c>
      <c r="D30">
        <v>0.74234239999999996</v>
      </c>
      <c r="E30" t="s">
        <v>100</v>
      </c>
      <c r="F30" t="s">
        <v>98</v>
      </c>
    </row>
    <row r="31" spans="1:6" x14ac:dyDescent="0.35">
      <c r="A31" t="s">
        <v>101</v>
      </c>
      <c r="B31" t="s">
        <v>102</v>
      </c>
      <c r="C31" t="s">
        <v>6337</v>
      </c>
      <c r="D31">
        <v>4.3160200000000003E-2</v>
      </c>
      <c r="E31" t="s">
        <v>103</v>
      </c>
      <c r="F31" t="s">
        <v>101</v>
      </c>
    </row>
    <row r="32" spans="1:6" x14ac:dyDescent="0.35">
      <c r="A32" t="s">
        <v>104</v>
      </c>
      <c r="B32" t="s">
        <v>105</v>
      </c>
      <c r="C32" t="s">
        <v>6337</v>
      </c>
      <c r="D32">
        <v>0.35125970000000001</v>
      </c>
      <c r="E32" t="s">
        <v>106</v>
      </c>
      <c r="F32" t="s">
        <v>104</v>
      </c>
    </row>
    <row r="33" spans="1:6" x14ac:dyDescent="0.35">
      <c r="A33" t="s">
        <v>107</v>
      </c>
      <c r="B33" t="s">
        <v>108</v>
      </c>
      <c r="C33" t="s">
        <v>6337</v>
      </c>
      <c r="D33">
        <v>2.6333076000000002</v>
      </c>
      <c r="E33" t="s">
        <v>109</v>
      </c>
      <c r="F33" t="s">
        <v>107</v>
      </c>
    </row>
    <row r="34" spans="1:6" x14ac:dyDescent="0.35">
      <c r="A34" t="s">
        <v>110</v>
      </c>
      <c r="B34" t="s">
        <v>111</v>
      </c>
      <c r="C34" t="s">
        <v>6337</v>
      </c>
      <c r="D34">
        <v>0.1024997</v>
      </c>
      <c r="E34" t="s">
        <v>112</v>
      </c>
      <c r="F34" t="s">
        <v>110</v>
      </c>
    </row>
    <row r="35" spans="1:6" x14ac:dyDescent="0.35">
      <c r="A35" t="s">
        <v>113</v>
      </c>
      <c r="B35" t="s">
        <v>114</v>
      </c>
      <c r="C35" t="s">
        <v>6337</v>
      </c>
      <c r="D35">
        <v>7.3042200000000002E-2</v>
      </c>
      <c r="E35" t="s">
        <v>115</v>
      </c>
      <c r="F35" t="s">
        <v>113</v>
      </c>
    </row>
    <row r="36" spans="1:6" x14ac:dyDescent="0.35">
      <c r="A36" t="s">
        <v>116</v>
      </c>
      <c r="B36" t="s">
        <v>117</v>
      </c>
      <c r="C36" t="s">
        <v>6337</v>
      </c>
      <c r="D36">
        <v>0.1069724</v>
      </c>
      <c r="E36" t="s">
        <v>118</v>
      </c>
      <c r="F36" t="s">
        <v>116</v>
      </c>
    </row>
    <row r="37" spans="1:6" x14ac:dyDescent="0.35">
      <c r="A37" t="s">
        <v>119</v>
      </c>
      <c r="B37" t="s">
        <v>120</v>
      </c>
      <c r="C37" t="s">
        <v>6337</v>
      </c>
      <c r="D37">
        <v>1</v>
      </c>
      <c r="E37" t="s">
        <v>121</v>
      </c>
      <c r="F37" t="s">
        <v>122</v>
      </c>
    </row>
    <row r="38" spans="1:6" x14ac:dyDescent="0.35">
      <c r="A38" t="s">
        <v>123</v>
      </c>
      <c r="B38" t="s">
        <v>124</v>
      </c>
      <c r="C38" t="s">
        <v>6337</v>
      </c>
      <c r="D38">
        <v>0.20793800000000001</v>
      </c>
      <c r="E38" t="s">
        <v>125</v>
      </c>
      <c r="F38" t="s">
        <v>123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30E97B9-E537-4204-9CBA-93E092ED9001}">
  <ds:schemaRefs/>
</ds:datastoreItem>
</file>

<file path=customXml/itemProps2.xml><?xml version="1.0" encoding="utf-8"?>
<ds:datastoreItem xmlns:ds="http://schemas.openxmlformats.org/officeDocument/2006/customXml" ds:itemID="{EF38A6CF-0F27-4285-AEDB-AAC402D4FC83}">
  <ds:schemaRefs/>
</ds:datastoreItem>
</file>

<file path=customXml/itemProps3.xml><?xml version="1.0" encoding="utf-8"?>
<ds:datastoreItem xmlns:ds="http://schemas.openxmlformats.org/officeDocument/2006/customXml" ds:itemID="{470C17EF-DE18-4886-8B8A-41508CCCCC75}">
  <ds:schemaRefs/>
</ds:datastoreItem>
</file>

<file path=customXml/itemProps4.xml><?xml version="1.0" encoding="utf-8"?>
<ds:datastoreItem xmlns:ds="http://schemas.openxmlformats.org/officeDocument/2006/customXml" ds:itemID="{ED7D68FC-2646-4D4E-B397-BF3B0098B031}">
  <ds:schemaRefs/>
</ds:datastoreItem>
</file>

<file path=customXml/itemProps5.xml><?xml version="1.0" encoding="utf-8"?>
<ds:datastoreItem xmlns:ds="http://schemas.openxmlformats.org/officeDocument/2006/customXml" ds:itemID="{B9615E78-37D2-4808-B6F2-D1DA207F0A7B}">
  <ds:schemaRefs/>
</ds:datastoreItem>
</file>

<file path=customXml/itemProps6.xml><?xml version="1.0" encoding="utf-8"?>
<ds:datastoreItem xmlns:ds="http://schemas.openxmlformats.org/officeDocument/2006/customXml" ds:itemID="{E1A22BF4-6BE7-4D9C-AEC2-7CB20879BA99}">
  <ds:schemaRefs/>
</ds:datastoreItem>
</file>

<file path=customXml/itemProps7.xml><?xml version="1.0" encoding="utf-8"?>
<ds:datastoreItem xmlns:ds="http://schemas.openxmlformats.org/officeDocument/2006/customXml" ds:itemID="{B13884C4-660A-441F-A4EE-E2363F3DEB7C}">
  <ds:schemaRefs/>
</ds:datastoreItem>
</file>

<file path=customXml/itemProps8.xml><?xml version="1.0" encoding="utf-8"?>
<ds:datastoreItem xmlns:ds="http://schemas.openxmlformats.org/officeDocument/2006/customXml" ds:itemID="{57B29AC8-CDFA-4012-9AE2-E8801768CB86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86472F13-DDB0-4FF9-A0A2-39D54BAA0A75}">
  <ds:schemaRefs/>
</ds:datastoreItem>
</file>

<file path=customXml/itemProps10.xml><?xml version="1.0" encoding="utf-8"?>
<ds:datastoreItem xmlns:ds="http://schemas.openxmlformats.org/officeDocument/2006/customXml" ds:itemID="{2F622DB7-09C8-4799-9295-596ACF40E0B3}">
  <ds:schemaRefs/>
</ds:datastoreItem>
</file>

<file path=customXml/itemProps11.xml><?xml version="1.0" encoding="utf-8"?>
<ds:datastoreItem xmlns:ds="http://schemas.openxmlformats.org/officeDocument/2006/customXml" ds:itemID="{C146279F-3E91-4F4B-BC51-977ABE820AA6}">
  <ds:schemaRefs/>
</ds:datastoreItem>
</file>

<file path=customXml/itemProps12.xml><?xml version="1.0" encoding="utf-8"?>
<ds:datastoreItem xmlns:ds="http://schemas.openxmlformats.org/officeDocument/2006/customXml" ds:itemID="{B5BE39BA-933D-4F2B-AA30-C0B0AD05CD96}">
  <ds:schemaRefs/>
</ds:datastoreItem>
</file>

<file path=customXml/itemProps13.xml><?xml version="1.0" encoding="utf-8"?>
<ds:datastoreItem xmlns:ds="http://schemas.openxmlformats.org/officeDocument/2006/customXml" ds:itemID="{673A8780-C495-4260-8B27-4407C21F7C70}">
  <ds:schemaRefs/>
</ds:datastoreItem>
</file>

<file path=customXml/itemProps14.xml><?xml version="1.0" encoding="utf-8"?>
<ds:datastoreItem xmlns:ds="http://schemas.openxmlformats.org/officeDocument/2006/customXml" ds:itemID="{322E6337-0553-4568-A3C5-173ADD02A1DA}">
  <ds:schemaRefs/>
</ds:datastoreItem>
</file>

<file path=customXml/itemProps15.xml><?xml version="1.0" encoding="utf-8"?>
<ds:datastoreItem xmlns:ds="http://schemas.openxmlformats.org/officeDocument/2006/customXml" ds:itemID="{E616F270-16A2-4588-8308-547F8F31495F}">
  <ds:schemaRefs/>
</ds:datastoreItem>
</file>

<file path=customXml/itemProps16.xml><?xml version="1.0" encoding="utf-8"?>
<ds:datastoreItem xmlns:ds="http://schemas.openxmlformats.org/officeDocument/2006/customXml" ds:itemID="{C2CF67A8-D069-4BED-BA11-F5BBBECE1A5D}">
  <ds:schemaRefs/>
</ds:datastoreItem>
</file>

<file path=customXml/itemProps17.xml><?xml version="1.0" encoding="utf-8"?>
<ds:datastoreItem xmlns:ds="http://schemas.openxmlformats.org/officeDocument/2006/customXml" ds:itemID="{14579211-62BE-4334-A89E-E872A0B0B2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BD(MSCI)</vt:lpstr>
      <vt:lpstr>Comando</vt:lpstr>
      <vt:lpstr>Cartera Local - SMV</vt:lpstr>
      <vt:lpstr>Parametria</vt:lpstr>
      <vt:lpstr>Valorización de Instrumentos</vt:lpstr>
      <vt:lpstr>Cálculo Caja</vt:lpstr>
      <vt:lpstr>Proxies</vt:lpstr>
      <vt:lpstr>Perdieron Huella</vt:lpstr>
      <vt:lpstr>Tipo de Cambio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José Sosa Tovar</dc:creator>
  <cp:lastModifiedBy>Franco Olivares Untiveros</cp:lastModifiedBy>
  <cp:lastPrinted>2025-06-25T15:26:14Z</cp:lastPrinted>
  <dcterms:created xsi:type="dcterms:W3CDTF">2023-12-15T17:14:51Z</dcterms:created>
  <dcterms:modified xsi:type="dcterms:W3CDTF">2026-08-12T03:40:57Z</dcterms:modified>
</cp:coreProperties>
</file>